
<file path=[Content_Types].xml><?xml version="1.0" encoding="utf-8"?>
<Types xmlns="http://schemas.openxmlformats.org/package/2006/content-types">
  <Default Extension="bin" ContentType="application/vnd.openxmlformats-officedocument.spreadsheetml.printerSettings"/>
  <Default Extension="png" ContentType="image/png"/>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drawings/drawing1.xml" ContentType="application/vnd.openxmlformats-officedocument.drawing+xml"/>
  <Override PartName="/xl/worksheets/sheet1.xml" ContentType="application/vnd.openxmlformats-officedocument.spreadsheetml.worksheet+xml"/>
  <Override PartName="/xl/externalLinks/externalLink1.xml" ContentType="application/vnd.openxmlformats-officedocument.spreadsheetml.externalLink+xml"/>
  <Default Extension="vml" ContentType="application/vnd.openxmlformats-officedocument.vmlDrawing"/>
  <Override PartName="/xl/comments1.xml" ContentType="application/vnd.openxmlformats-officedocument.spreadsheetml.comments+xml"/>
  <Default Extension="gif" ContentType="image/gif"/>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240" yWindow="75" windowWidth="13875" windowHeight="7095" tabRatio="498"/>
  </bookViews>
  <sheets>
    <sheet name="Assay" sheetId="2" r:id="rId1"/>
    <sheet name="Measures" sheetId="1" r:id="rId2"/>
    <sheet name="Context" sheetId="3" r:id="rId3"/>
    <sheet name="Experiment" sheetId="6" r:id="rId4"/>
    <sheet name="Result import" sheetId="4" r:id="rId5"/>
    <sheet name="Result" sheetId="7" r:id="rId6"/>
    <sheet name="Result_Context" sheetId="5" r:id="rId7"/>
    <sheet name="Elements" sheetId="8" r:id="rId8"/>
    <sheet name="Dictionary" sheetId="9" r:id="rId9"/>
    <sheet name="Sheet1" sheetId="10" r:id="rId10"/>
  </sheets>
  <externalReferences>
    <externalReference r:id="rId11"/>
  </externalReferences>
  <definedNames>
    <definedName name="_xlnm._FilterDatabase" localSheetId="7" hidden="1">Elements!#REF!</definedName>
    <definedName name="Concentration_List">Context!$G$24:$G$33</definedName>
  </definedNames>
  <calcPr calcId="125725"/>
</workbook>
</file>

<file path=xl/calcChain.xml><?xml version="1.0" encoding="utf-8"?>
<calcChain xmlns="http://schemas.openxmlformats.org/spreadsheetml/2006/main">
  <c r="D7" i="2"/>
  <c r="D6"/>
  <c r="M389" i="9"/>
  <c r="M388"/>
  <c r="M387"/>
  <c r="M386"/>
  <c r="M385"/>
  <c r="M384"/>
  <c r="M383"/>
  <c r="M382"/>
  <c r="M381"/>
  <c r="M380"/>
  <c r="M379"/>
  <c r="M378"/>
  <c r="M377"/>
  <c r="M376"/>
  <c r="M375"/>
  <c r="M374"/>
  <c r="M373"/>
  <c r="M372"/>
  <c r="M371"/>
  <c r="M370"/>
  <c r="M369"/>
  <c r="M368"/>
  <c r="M367"/>
  <c r="M366"/>
  <c r="M365"/>
  <c r="M364"/>
  <c r="M363"/>
  <c r="M362"/>
  <c r="M361"/>
  <c r="M360"/>
  <c r="M359"/>
  <c r="M358"/>
  <c r="M357"/>
  <c r="M356"/>
  <c r="M355"/>
  <c r="M354"/>
  <c r="M353"/>
  <c r="M352"/>
  <c r="M351"/>
  <c r="M350"/>
  <c r="M349"/>
  <c r="M348"/>
  <c r="M347"/>
  <c r="M346"/>
  <c r="M345"/>
  <c r="M344"/>
  <c r="M343"/>
  <c r="M342"/>
  <c r="M341"/>
  <c r="M340"/>
  <c r="M339"/>
  <c r="M338"/>
  <c r="M337"/>
  <c r="M336"/>
  <c r="M335"/>
  <c r="M334"/>
  <c r="M333"/>
  <c r="M332"/>
  <c r="M331"/>
  <c r="M330"/>
  <c r="M329"/>
  <c r="M328"/>
  <c r="M327"/>
  <c r="M326"/>
  <c r="M325"/>
  <c r="M324"/>
  <c r="M323"/>
  <c r="M322"/>
  <c r="M321"/>
  <c r="M320"/>
  <c r="M319"/>
  <c r="M318"/>
  <c r="M317"/>
  <c r="M316"/>
  <c r="M315"/>
  <c r="M314"/>
  <c r="M313"/>
  <c r="M312"/>
  <c r="M311"/>
  <c r="M310"/>
  <c r="M309"/>
  <c r="M308"/>
  <c r="M307"/>
  <c r="M306"/>
  <c r="M305"/>
  <c r="M304"/>
  <c r="M303"/>
  <c r="M302"/>
  <c r="M301"/>
  <c r="M300"/>
  <c r="M299"/>
  <c r="M298"/>
  <c r="M297"/>
  <c r="M296"/>
  <c r="M295"/>
  <c r="M294"/>
  <c r="M293"/>
  <c r="M292"/>
  <c r="M291"/>
  <c r="M290"/>
  <c r="M289"/>
  <c r="M288"/>
  <c r="M287"/>
  <c r="M286"/>
  <c r="M285"/>
  <c r="M284"/>
  <c r="M283"/>
  <c r="M282"/>
  <c r="M281"/>
  <c r="M280"/>
  <c r="M279"/>
  <c r="M278"/>
  <c r="M277"/>
  <c r="M276"/>
  <c r="M275"/>
  <c r="M274"/>
  <c r="M273"/>
  <c r="M272"/>
  <c r="M271"/>
  <c r="M270"/>
  <c r="M269"/>
  <c r="M268"/>
  <c r="M267"/>
  <c r="M266"/>
  <c r="M265"/>
  <c r="M264"/>
  <c r="M263"/>
  <c r="M262"/>
  <c r="M261"/>
  <c r="M260"/>
  <c r="M259"/>
  <c r="M258"/>
  <c r="M257"/>
  <c r="M256"/>
  <c r="M255"/>
  <c r="M254"/>
  <c r="M253"/>
  <c r="M252"/>
  <c r="M251"/>
  <c r="M250"/>
  <c r="M249"/>
  <c r="M248"/>
  <c r="M247"/>
  <c r="M246"/>
  <c r="M245"/>
  <c r="M244"/>
  <c r="M243"/>
  <c r="M242"/>
  <c r="M241"/>
  <c r="M240"/>
  <c r="M239"/>
  <c r="M238"/>
  <c r="M237"/>
  <c r="M236"/>
  <c r="M235"/>
  <c r="M234"/>
  <c r="M233"/>
  <c r="M232"/>
  <c r="M231"/>
  <c r="M230"/>
  <c r="M229"/>
  <c r="M228"/>
  <c r="M227"/>
  <c r="M226"/>
  <c r="M225"/>
  <c r="M224"/>
  <c r="M223"/>
  <c r="M222"/>
  <c r="M221"/>
  <c r="M220"/>
  <c r="M219"/>
  <c r="M218"/>
  <c r="M217"/>
  <c r="M216"/>
  <c r="M215"/>
  <c r="M214"/>
  <c r="M213"/>
  <c r="M212"/>
  <c r="M211"/>
  <c r="M210"/>
  <c r="M209"/>
  <c r="M208"/>
  <c r="M207"/>
  <c r="M206"/>
  <c r="M205"/>
  <c r="M204"/>
  <c r="M203"/>
  <c r="M202"/>
  <c r="M201"/>
  <c r="M200"/>
  <c r="M199"/>
  <c r="M198"/>
  <c r="M197"/>
  <c r="M196"/>
  <c r="M195"/>
  <c r="M194"/>
  <c r="M193"/>
  <c r="M192"/>
  <c r="M191"/>
  <c r="M190"/>
  <c r="M189"/>
  <c r="M188"/>
  <c r="M187"/>
  <c r="M186"/>
  <c r="M185"/>
  <c r="M184"/>
  <c r="M183"/>
  <c r="M182"/>
  <c r="M181"/>
  <c r="M180"/>
  <c r="M179"/>
  <c r="M178"/>
  <c r="M177"/>
  <c r="M176"/>
  <c r="M175"/>
  <c r="M174"/>
  <c r="M173"/>
  <c r="M172"/>
  <c r="M171"/>
  <c r="M170"/>
  <c r="M169"/>
  <c r="M168"/>
  <c r="M167"/>
  <c r="M166"/>
  <c r="M165"/>
  <c r="M164"/>
  <c r="M163"/>
  <c r="M162"/>
  <c r="M161"/>
  <c r="M160"/>
  <c r="M159"/>
  <c r="M158"/>
  <c r="M157"/>
  <c r="M156"/>
  <c r="M155"/>
  <c r="M154"/>
  <c r="M153"/>
  <c r="M152"/>
  <c r="M151"/>
  <c r="M150"/>
  <c r="M149"/>
  <c r="M148"/>
  <c r="M147"/>
  <c r="M146"/>
  <c r="M145"/>
  <c r="M144"/>
  <c r="M143"/>
  <c r="M142"/>
  <c r="M141"/>
  <c r="M140"/>
  <c r="M139"/>
  <c r="M138"/>
  <c r="M137"/>
  <c r="M136"/>
  <c r="M135"/>
  <c r="M134"/>
  <c r="M133"/>
  <c r="M132"/>
  <c r="M131"/>
  <c r="M130"/>
  <c r="M129"/>
  <c r="M128"/>
  <c r="M127"/>
  <c r="M126"/>
  <c r="M125"/>
  <c r="M124"/>
  <c r="M123"/>
  <c r="M122"/>
  <c r="M121"/>
  <c r="M120"/>
  <c r="M119"/>
  <c r="M118"/>
  <c r="M117"/>
  <c r="M116"/>
  <c r="M115"/>
  <c r="M114"/>
  <c r="M113"/>
  <c r="M112"/>
  <c r="M111"/>
  <c r="M110"/>
  <c r="M109"/>
  <c r="M108"/>
  <c r="M107"/>
  <c r="M106"/>
  <c r="M105"/>
  <c r="M104"/>
  <c r="M103"/>
  <c r="M102"/>
  <c r="M101"/>
  <c r="M100"/>
  <c r="M99"/>
  <c r="M98"/>
  <c r="M97"/>
  <c r="M96"/>
  <c r="M95"/>
  <c r="M94"/>
  <c r="M93"/>
  <c r="M92"/>
  <c r="M91"/>
  <c r="M90"/>
  <c r="M89"/>
  <c r="M88"/>
  <c r="M87"/>
  <c r="M86"/>
  <c r="M85"/>
  <c r="M84"/>
  <c r="M83"/>
  <c r="M82"/>
  <c r="M81"/>
  <c r="M80"/>
  <c r="M79"/>
  <c r="M78"/>
  <c r="M77"/>
  <c r="M76"/>
  <c r="M75"/>
  <c r="M74"/>
  <c r="M73"/>
  <c r="M72"/>
  <c r="M71"/>
  <c r="M70"/>
  <c r="M69"/>
  <c r="M68"/>
  <c r="M67"/>
  <c r="M66"/>
  <c r="M65"/>
  <c r="M64"/>
  <c r="M63"/>
  <c r="M62"/>
  <c r="M61"/>
  <c r="M60"/>
  <c r="M59"/>
  <c r="M58"/>
  <c r="M57"/>
  <c r="M56"/>
  <c r="M55"/>
  <c r="M54"/>
  <c r="M53"/>
  <c r="M52"/>
  <c r="M51"/>
  <c r="M50"/>
  <c r="M49"/>
  <c r="M48"/>
  <c r="M47"/>
  <c r="M46"/>
  <c r="M45"/>
  <c r="M44"/>
  <c r="M43"/>
  <c r="M42"/>
  <c r="M41"/>
  <c r="M40"/>
  <c r="M39"/>
  <c r="M38"/>
  <c r="M37"/>
  <c r="M36"/>
  <c r="M35"/>
  <c r="M34"/>
  <c r="M33"/>
  <c r="M32"/>
  <c r="M31"/>
  <c r="M30"/>
  <c r="M29"/>
  <c r="M28"/>
  <c r="M27"/>
  <c r="M26"/>
  <c r="M25"/>
  <c r="M24"/>
  <c r="M23"/>
  <c r="M22"/>
  <c r="M21"/>
  <c r="M20"/>
  <c r="M19"/>
  <c r="M18"/>
  <c r="M17"/>
  <c r="M16"/>
  <c r="M15"/>
  <c r="M14"/>
  <c r="M13"/>
  <c r="M12"/>
  <c r="M11"/>
  <c r="M10"/>
  <c r="M9"/>
  <c r="M8"/>
  <c r="M7"/>
  <c r="M6"/>
  <c r="M5"/>
  <c r="M3"/>
  <c r="M2"/>
  <c r="M4"/>
  <c r="I3" i="6"/>
  <c r="J4" i="1"/>
  <c r="D5" i="2"/>
  <c r="D8"/>
  <c r="J2" i="3"/>
  <c r="I14" i="5"/>
  <c r="I15"/>
  <c r="I16"/>
  <c r="I17"/>
  <c r="I18"/>
  <c r="I19"/>
  <c r="I20"/>
  <c r="I21"/>
  <c r="I22"/>
  <c r="I23"/>
  <c r="I24"/>
  <c r="I25"/>
  <c r="I26"/>
  <c r="I27"/>
  <c r="I28"/>
  <c r="I29"/>
  <c r="I30"/>
  <c r="I31"/>
  <c r="I32"/>
  <c r="I33"/>
  <c r="I34"/>
  <c r="I35"/>
  <c r="I36"/>
  <c r="I37"/>
  <c r="I38"/>
  <c r="I39"/>
  <c r="I40"/>
  <c r="I41"/>
  <c r="I42"/>
  <c r="I43"/>
  <c r="I44"/>
  <c r="I45"/>
  <c r="I46"/>
  <c r="I47"/>
  <c r="I48"/>
  <c r="I49"/>
  <c r="I50"/>
  <c r="I51"/>
  <c r="I52"/>
  <c r="I53"/>
  <c r="I54"/>
  <c r="I55"/>
  <c r="I56"/>
  <c r="I57"/>
  <c r="I58"/>
  <c r="I59"/>
  <c r="I60"/>
  <c r="I61"/>
  <c r="I62"/>
  <c r="I63"/>
  <c r="I64"/>
  <c r="I65"/>
  <c r="I66"/>
  <c r="I67"/>
  <c r="I68"/>
  <c r="I69"/>
  <c r="I70"/>
  <c r="I71"/>
  <c r="I72"/>
  <c r="I73"/>
  <c r="I74"/>
  <c r="I75"/>
  <c r="I76"/>
  <c r="I77"/>
  <c r="I78"/>
  <c r="I79"/>
  <c r="I80"/>
  <c r="I81"/>
  <c r="I82"/>
  <c r="I83"/>
  <c r="I84"/>
  <c r="I85"/>
  <c r="I86"/>
  <c r="I87"/>
  <c r="I88"/>
  <c r="I89"/>
  <c r="I90"/>
  <c r="I91"/>
  <c r="I92"/>
  <c r="I93"/>
  <c r="I94"/>
  <c r="I95"/>
  <c r="I96"/>
  <c r="I97"/>
  <c r="I98"/>
  <c r="I99"/>
  <c r="I100"/>
  <c r="I101"/>
  <c r="I102"/>
  <c r="I103"/>
  <c r="I104"/>
  <c r="I105"/>
  <c r="I106"/>
  <c r="I107"/>
  <c r="I108"/>
  <c r="I109"/>
  <c r="I110"/>
  <c r="I111"/>
  <c r="I112"/>
  <c r="I113"/>
  <c r="I114"/>
  <c r="I115"/>
  <c r="I116"/>
  <c r="I117"/>
  <c r="I118"/>
  <c r="I119"/>
  <c r="I120"/>
  <c r="I121"/>
  <c r="I122"/>
  <c r="I123"/>
  <c r="I124"/>
  <c r="I125"/>
  <c r="I126"/>
  <c r="I127"/>
  <c r="I128"/>
  <c r="I129"/>
  <c r="I130"/>
  <c r="I131"/>
  <c r="I132"/>
  <c r="I133"/>
  <c r="I134"/>
  <c r="I135"/>
  <c r="I136"/>
  <c r="I137"/>
  <c r="I138"/>
  <c r="I139"/>
  <c r="I140"/>
  <c r="I141"/>
  <c r="I142"/>
  <c r="I143"/>
  <c r="I144"/>
  <c r="I145"/>
  <c r="I146"/>
  <c r="I147"/>
  <c r="I148"/>
  <c r="I149"/>
  <c r="I150"/>
  <c r="I151"/>
  <c r="I152"/>
  <c r="I153"/>
  <c r="I154"/>
  <c r="I155"/>
  <c r="I156"/>
  <c r="I157"/>
  <c r="I158"/>
  <c r="I159"/>
  <c r="I160"/>
  <c r="I161"/>
  <c r="I162"/>
  <c r="I163"/>
  <c r="I164"/>
  <c r="I165"/>
  <c r="I166"/>
  <c r="I167"/>
  <c r="I168"/>
  <c r="I169"/>
  <c r="I170"/>
  <c r="I171"/>
  <c r="I172"/>
  <c r="I173"/>
  <c r="I174"/>
  <c r="I175"/>
  <c r="I176"/>
  <c r="I177"/>
  <c r="I178"/>
  <c r="I179"/>
  <c r="I180"/>
  <c r="I181"/>
  <c r="I182"/>
  <c r="I183"/>
  <c r="I184"/>
  <c r="I185"/>
  <c r="I186"/>
  <c r="I187"/>
  <c r="I188"/>
  <c r="I189"/>
  <c r="I190"/>
  <c r="I191"/>
  <c r="I192"/>
  <c r="I193"/>
  <c r="I194"/>
  <c r="I195"/>
  <c r="I196"/>
  <c r="I197"/>
  <c r="I198"/>
  <c r="I199"/>
  <c r="I200"/>
  <c r="I201"/>
  <c r="I202"/>
  <c r="I203"/>
  <c r="I204"/>
  <c r="I205"/>
  <c r="I206"/>
  <c r="I207"/>
  <c r="I208"/>
  <c r="I209"/>
  <c r="I210"/>
  <c r="I211"/>
  <c r="I212"/>
  <c r="I213"/>
  <c r="I214"/>
  <c r="I215"/>
  <c r="I216"/>
  <c r="I217"/>
  <c r="I218"/>
  <c r="I219"/>
  <c r="I220"/>
  <c r="I221"/>
  <c r="I222"/>
  <c r="I223"/>
  <c r="I224"/>
  <c r="I225"/>
  <c r="I226"/>
  <c r="I227"/>
  <c r="I228"/>
  <c r="I229"/>
  <c r="I230"/>
  <c r="I231"/>
  <c r="I232"/>
  <c r="I233"/>
  <c r="I234"/>
  <c r="I235"/>
  <c r="I236"/>
  <c r="I237"/>
  <c r="I238"/>
  <c r="I239"/>
  <c r="I240"/>
  <c r="I241"/>
  <c r="I242"/>
  <c r="I243"/>
  <c r="I244"/>
  <c r="I245"/>
  <c r="I246"/>
  <c r="I247"/>
  <c r="I248"/>
  <c r="I249"/>
  <c r="I250"/>
  <c r="I251"/>
  <c r="I252"/>
  <c r="I253"/>
  <c r="I254"/>
  <c r="I255"/>
  <c r="I256"/>
  <c r="I257"/>
  <c r="I258"/>
  <c r="I259"/>
  <c r="I260"/>
  <c r="I261"/>
  <c r="I262"/>
  <c r="I263"/>
  <c r="I264"/>
  <c r="I265"/>
  <c r="I266"/>
  <c r="I267"/>
  <c r="I268"/>
  <c r="I269"/>
  <c r="I270"/>
  <c r="I271"/>
  <c r="I272"/>
  <c r="I273"/>
  <c r="I274"/>
  <c r="I275"/>
  <c r="I276"/>
  <c r="I277"/>
  <c r="I278"/>
  <c r="I279"/>
  <c r="I280"/>
  <c r="I281"/>
  <c r="I282"/>
  <c r="I283"/>
  <c r="I284"/>
  <c r="I285"/>
  <c r="I286"/>
  <c r="I287"/>
  <c r="I288"/>
  <c r="I289"/>
  <c r="I290"/>
  <c r="I291"/>
  <c r="I292"/>
  <c r="I293"/>
  <c r="I294"/>
  <c r="I295"/>
  <c r="I296"/>
  <c r="I297"/>
  <c r="I298"/>
  <c r="I299"/>
  <c r="I300"/>
  <c r="I301"/>
  <c r="I302"/>
  <c r="I303"/>
  <c r="I304"/>
  <c r="I305"/>
  <c r="I306"/>
  <c r="I307"/>
  <c r="I308"/>
  <c r="I309"/>
  <c r="I310"/>
  <c r="I311"/>
  <c r="I312"/>
  <c r="I313"/>
  <c r="I314"/>
  <c r="I315"/>
  <c r="I316"/>
  <c r="I317"/>
  <c r="I318"/>
  <c r="I319"/>
  <c r="I320"/>
  <c r="I321"/>
  <c r="I322"/>
  <c r="I323"/>
  <c r="I324"/>
  <c r="I325"/>
  <c r="I326"/>
  <c r="I327"/>
  <c r="I328"/>
  <c r="I329"/>
  <c r="I330"/>
  <c r="I331"/>
  <c r="I332"/>
  <c r="I333"/>
  <c r="I334"/>
  <c r="I335"/>
  <c r="I336"/>
  <c r="I337"/>
  <c r="I338"/>
  <c r="I339"/>
  <c r="I340"/>
  <c r="I341"/>
  <c r="I342"/>
  <c r="I343"/>
  <c r="I344"/>
  <c r="I345"/>
  <c r="I346"/>
  <c r="I347"/>
  <c r="I348"/>
  <c r="I349"/>
  <c r="I350"/>
  <c r="I351"/>
  <c r="I352"/>
  <c r="I353"/>
  <c r="I354"/>
  <c r="I355"/>
  <c r="I356"/>
  <c r="I357"/>
  <c r="I358"/>
  <c r="I359"/>
  <c r="I360"/>
  <c r="I361"/>
  <c r="I362"/>
  <c r="I363"/>
  <c r="I364"/>
  <c r="I365"/>
  <c r="I366"/>
  <c r="I367"/>
  <c r="I368"/>
  <c r="I369"/>
  <c r="I370"/>
  <c r="I371"/>
  <c r="I372"/>
  <c r="I373"/>
  <c r="I374"/>
  <c r="I375"/>
  <c r="I376"/>
  <c r="I377"/>
  <c r="I378"/>
  <c r="I379"/>
  <c r="I380"/>
  <c r="I381"/>
  <c r="I382"/>
  <c r="I383"/>
  <c r="I384"/>
  <c r="I385"/>
  <c r="I386"/>
  <c r="I387"/>
  <c r="I388"/>
  <c r="I389"/>
  <c r="I390"/>
  <c r="I391"/>
  <c r="I392"/>
  <c r="I393"/>
  <c r="I394"/>
  <c r="I395"/>
  <c r="I396"/>
  <c r="I397"/>
  <c r="I398"/>
  <c r="I399"/>
  <c r="I400"/>
  <c r="I401"/>
  <c r="I402"/>
  <c r="I403"/>
  <c r="I404"/>
  <c r="I405"/>
  <c r="I406"/>
  <c r="I407"/>
  <c r="I408"/>
  <c r="I409"/>
  <c r="I410"/>
  <c r="I411"/>
  <c r="I412"/>
  <c r="I413"/>
  <c r="I414"/>
  <c r="I415"/>
  <c r="I416"/>
  <c r="I417"/>
  <c r="I418"/>
  <c r="I419"/>
  <c r="I420"/>
  <c r="I421"/>
  <c r="I422"/>
  <c r="I423"/>
  <c r="I424"/>
  <c r="I425"/>
  <c r="I426"/>
  <c r="I427"/>
  <c r="I428"/>
  <c r="I429"/>
  <c r="I430"/>
  <c r="I431"/>
  <c r="I432"/>
  <c r="I433"/>
  <c r="I434"/>
  <c r="I435"/>
  <c r="I436"/>
  <c r="I437"/>
  <c r="I438"/>
  <c r="I439"/>
  <c r="I440"/>
  <c r="I441"/>
  <c r="I442"/>
  <c r="I4"/>
  <c r="I5"/>
  <c r="I6"/>
  <c r="I7"/>
  <c r="I8"/>
  <c r="I9"/>
  <c r="I10"/>
  <c r="I11"/>
  <c r="I12"/>
  <c r="I13"/>
  <c r="I3"/>
  <c r="E3" i="7"/>
  <c r="K3" s="1"/>
  <c r="I6" i="1"/>
  <c r="I7"/>
  <c r="I8"/>
  <c r="I9"/>
  <c r="I10"/>
  <c r="I4"/>
  <c r="I5"/>
  <c r="D16" i="2"/>
  <c r="D11"/>
  <c r="D3"/>
  <c r="L374" i="9"/>
  <c r="L371"/>
  <c r="L362"/>
  <c r="L342"/>
  <c r="L339"/>
  <c r="L314"/>
  <c r="L306"/>
  <c r="L299"/>
  <c r="L294"/>
  <c r="L266"/>
  <c r="L263"/>
  <c r="L250"/>
  <c r="L247"/>
  <c r="L238"/>
  <c r="L211"/>
  <c r="L207"/>
  <c r="L187"/>
  <c r="L178"/>
  <c r="L154"/>
  <c r="L138"/>
  <c r="L83"/>
  <c r="L75"/>
  <c r="L59"/>
  <c r="L50"/>
  <c r="L26"/>
  <c r="L10"/>
  <c r="L2"/>
  <c r="F386"/>
  <c r="H386"/>
  <c r="K386" s="1"/>
  <c r="J386"/>
  <c r="F387"/>
  <c r="H387"/>
  <c r="I387" s="1"/>
  <c r="J387"/>
  <c r="F388"/>
  <c r="H388"/>
  <c r="K388" s="1"/>
  <c r="J388"/>
  <c r="F389"/>
  <c r="H389"/>
  <c r="I389" s="1"/>
  <c r="J389"/>
  <c r="F382"/>
  <c r="H382"/>
  <c r="I382" s="1"/>
  <c r="J382"/>
  <c r="F383"/>
  <c r="G54" i="8" s="1"/>
  <c r="O34" i="3" s="1"/>
  <c r="H383" i="9"/>
  <c r="J383"/>
  <c r="F384"/>
  <c r="G55" i="8" s="1"/>
  <c r="J9" i="1" s="1"/>
  <c r="H384" i="9"/>
  <c r="J384"/>
  <c r="F385"/>
  <c r="G56" i="8" s="1"/>
  <c r="J10" i="1" s="1"/>
  <c r="H385" i="9"/>
  <c r="I385" s="1"/>
  <c r="J385"/>
  <c r="F377"/>
  <c r="G48" i="8" s="1"/>
  <c r="H377" i="9"/>
  <c r="I377" s="1"/>
  <c r="J377"/>
  <c r="K377"/>
  <c r="F378"/>
  <c r="G49" i="8" s="1"/>
  <c r="J5" i="1" s="1"/>
  <c r="H378" i="9"/>
  <c r="L378" s="1"/>
  <c r="J378"/>
  <c r="F379"/>
  <c r="G50" i="8" s="1"/>
  <c r="J6" i="1" s="1"/>
  <c r="H379" i="9"/>
  <c r="L379" s="1"/>
  <c r="J379"/>
  <c r="F380"/>
  <c r="G51" i="8" s="1"/>
  <c r="J7" i="1" s="1"/>
  <c r="H380" i="9"/>
  <c r="I380" s="1"/>
  <c r="J380"/>
  <c r="K380"/>
  <c r="F381"/>
  <c r="G52" i="8" s="1"/>
  <c r="J8" i="1" s="1"/>
  <c r="H381" i="9"/>
  <c r="I381" s="1"/>
  <c r="J381"/>
  <c r="J376"/>
  <c r="H376"/>
  <c r="F376"/>
  <c r="G46" i="8" s="1"/>
  <c r="J2" i="1" s="1"/>
  <c r="J375" i="9"/>
  <c r="H375"/>
  <c r="K375" s="1"/>
  <c r="F375"/>
  <c r="G44" i="8" s="1"/>
  <c r="J374" i="9"/>
  <c r="I374"/>
  <c r="H374"/>
  <c r="K374" s="1"/>
  <c r="F374"/>
  <c r="G42" i="8" s="1"/>
  <c r="F372" i="9"/>
  <c r="G39" i="8" s="1"/>
  <c r="O37" i="3" s="1"/>
  <c r="H372" i="9"/>
  <c r="J372"/>
  <c r="F373"/>
  <c r="G40" i="8" s="1"/>
  <c r="O36" i="3" s="1"/>
  <c r="H373" i="9"/>
  <c r="I373" s="1"/>
  <c r="J373"/>
  <c r="J371"/>
  <c r="H371"/>
  <c r="F371"/>
  <c r="G43" i="8" s="1"/>
  <c r="O35" i="3" s="1"/>
  <c r="J370" i="9"/>
  <c r="H370"/>
  <c r="L370" s="1"/>
  <c r="F370"/>
  <c r="G37" i="8" s="1"/>
  <c r="O16" i="3" s="1"/>
  <c r="J369" i="9"/>
  <c r="H369"/>
  <c r="F369"/>
  <c r="G36" i="8" s="1"/>
  <c r="O25" i="3" s="1"/>
  <c r="J368" i="9"/>
  <c r="H368"/>
  <c r="F368"/>
  <c r="G35" i="8" s="1"/>
  <c r="J367" i="9"/>
  <c r="H367"/>
  <c r="K367" s="1"/>
  <c r="F367"/>
  <c r="G30" i="8" s="1"/>
  <c r="F364" i="9"/>
  <c r="G29" i="8" s="1"/>
  <c r="H364" i="9"/>
  <c r="J364"/>
  <c r="F365"/>
  <c r="H365"/>
  <c r="J365"/>
  <c r="F366"/>
  <c r="H366"/>
  <c r="I366" s="1"/>
  <c r="J366"/>
  <c r="J363"/>
  <c r="H363"/>
  <c r="K363" s="1"/>
  <c r="F363"/>
  <c r="G28" i="8" s="1"/>
  <c r="O23" i="3" s="1"/>
  <c r="G53" i="8"/>
  <c r="G41"/>
  <c r="G38"/>
  <c r="O15" i="3" s="1"/>
  <c r="G34" i="8"/>
  <c r="O17" i="3" s="1"/>
  <c r="G33" i="8"/>
  <c r="G24"/>
  <c r="G19"/>
  <c r="G15"/>
  <c r="G3"/>
  <c r="F359" i="9"/>
  <c r="G23" i="8" s="1"/>
  <c r="H359" i="9"/>
  <c r="I359" s="1"/>
  <c r="J359"/>
  <c r="F360"/>
  <c r="H360"/>
  <c r="I360" s="1"/>
  <c r="J360"/>
  <c r="F361"/>
  <c r="G25" i="8" s="1"/>
  <c r="H361" i="9"/>
  <c r="J361"/>
  <c r="F362"/>
  <c r="G26" i="8" s="1"/>
  <c r="H362" i="9"/>
  <c r="I362" s="1"/>
  <c r="J362"/>
  <c r="F358"/>
  <c r="G22" i="8" s="1"/>
  <c r="H358" i="9"/>
  <c r="J358"/>
  <c r="F357"/>
  <c r="G21" i="8" s="1"/>
  <c r="H357" i="9"/>
  <c r="J357"/>
  <c r="F356"/>
  <c r="G17" i="8" s="1"/>
  <c r="H356" i="9"/>
  <c r="L356" s="1"/>
  <c r="J356"/>
  <c r="J355"/>
  <c r="H355"/>
  <c r="L355" s="1"/>
  <c r="F355"/>
  <c r="G16" i="8" s="1"/>
  <c r="O2" i="3" s="1"/>
  <c r="J354" i="9"/>
  <c r="H354"/>
  <c r="K354" s="1"/>
  <c r="F354"/>
  <c r="G12" i="8" s="1"/>
  <c r="F353" i="9"/>
  <c r="G10" i="8" s="1"/>
  <c r="H353" i="9"/>
  <c r="K353" s="1"/>
  <c r="J353"/>
  <c r="J352"/>
  <c r="H352"/>
  <c r="F352"/>
  <c r="G7" i="8" s="1"/>
  <c r="F351" i="9"/>
  <c r="G6" i="8" s="1"/>
  <c r="H351" i="9"/>
  <c r="I351" s="1"/>
  <c r="J351"/>
  <c r="J350"/>
  <c r="H350"/>
  <c r="K350" s="1"/>
  <c r="F350"/>
  <c r="G4" i="8" s="1"/>
  <c r="J349" i="9"/>
  <c r="I349"/>
  <c r="H349"/>
  <c r="L349" s="1"/>
  <c r="F348"/>
  <c r="F347"/>
  <c r="F346"/>
  <c r="F345"/>
  <c r="F344"/>
  <c r="F343"/>
  <c r="F342"/>
  <c r="F341"/>
  <c r="F340"/>
  <c r="F339"/>
  <c r="F338"/>
  <c r="F337"/>
  <c r="F336"/>
  <c r="F335"/>
  <c r="F334"/>
  <c r="F333"/>
  <c r="F332"/>
  <c r="F331"/>
  <c r="F330"/>
  <c r="F329"/>
  <c r="F328"/>
  <c r="F327"/>
  <c r="F326"/>
  <c r="F325"/>
  <c r="F324"/>
  <c r="F323"/>
  <c r="F322"/>
  <c r="F321"/>
  <c r="F320"/>
  <c r="F319"/>
  <c r="F318"/>
  <c r="F317"/>
  <c r="F316"/>
  <c r="F315"/>
  <c r="F314"/>
  <c r="F313"/>
  <c r="F312"/>
  <c r="F311"/>
  <c r="F310"/>
  <c r="F309"/>
  <c r="F308"/>
  <c r="F307"/>
  <c r="F306"/>
  <c r="F305"/>
  <c r="F304"/>
  <c r="F303"/>
  <c r="F302"/>
  <c r="F301"/>
  <c r="F300"/>
  <c r="F299"/>
  <c r="F298"/>
  <c r="F297"/>
  <c r="F296"/>
  <c r="F295"/>
  <c r="F294"/>
  <c r="F293"/>
  <c r="F292"/>
  <c r="F291"/>
  <c r="F290"/>
  <c r="F289"/>
  <c r="F288"/>
  <c r="F287"/>
  <c r="F286"/>
  <c r="F285"/>
  <c r="F284"/>
  <c r="F283"/>
  <c r="F282"/>
  <c r="F281"/>
  <c r="F280"/>
  <c r="F279"/>
  <c r="F278"/>
  <c r="F277"/>
  <c r="F276"/>
  <c r="F275"/>
  <c r="F274"/>
  <c r="F273"/>
  <c r="F272"/>
  <c r="F271"/>
  <c r="F270"/>
  <c r="F269"/>
  <c r="F268"/>
  <c r="F267"/>
  <c r="F266"/>
  <c r="F265"/>
  <c r="F264"/>
  <c r="F263"/>
  <c r="F262"/>
  <c r="F261"/>
  <c r="F260"/>
  <c r="F259"/>
  <c r="F258"/>
  <c r="F257"/>
  <c r="F256"/>
  <c r="F255"/>
  <c r="F254"/>
  <c r="F253"/>
  <c r="F252"/>
  <c r="F251"/>
  <c r="F250"/>
  <c r="F249"/>
  <c r="F248"/>
  <c r="F247"/>
  <c r="F246"/>
  <c r="F245"/>
  <c r="F244"/>
  <c r="F243"/>
  <c r="F242"/>
  <c r="F241"/>
  <c r="F240"/>
  <c r="F239"/>
  <c r="F238"/>
  <c r="F237"/>
  <c r="F236"/>
  <c r="F235"/>
  <c r="F234"/>
  <c r="F233"/>
  <c r="F232"/>
  <c r="F231"/>
  <c r="F230"/>
  <c r="F229"/>
  <c r="F228"/>
  <c r="F227"/>
  <c r="F226"/>
  <c r="F225"/>
  <c r="F224"/>
  <c r="F223"/>
  <c r="F222"/>
  <c r="F221"/>
  <c r="F220"/>
  <c r="F219"/>
  <c r="F218"/>
  <c r="F217"/>
  <c r="F216"/>
  <c r="F215"/>
  <c r="F214"/>
  <c r="F213"/>
  <c r="F212"/>
  <c r="F211"/>
  <c r="F210"/>
  <c r="F209"/>
  <c r="F208"/>
  <c r="F207"/>
  <c r="F206"/>
  <c r="F205"/>
  <c r="F204"/>
  <c r="F203"/>
  <c r="F202"/>
  <c r="F201"/>
  <c r="F200"/>
  <c r="G47" i="8" s="1"/>
  <c r="J3" i="1" s="1"/>
  <c r="F199" i="9"/>
  <c r="F198"/>
  <c r="F197"/>
  <c r="G45" i="8" s="1"/>
  <c r="F196" i="9"/>
  <c r="F195"/>
  <c r="F194"/>
  <c r="F193"/>
  <c r="F192"/>
  <c r="F191"/>
  <c r="F190"/>
  <c r="F189"/>
  <c r="F188"/>
  <c r="F187"/>
  <c r="F186"/>
  <c r="F185"/>
  <c r="F184"/>
  <c r="F183"/>
  <c r="F182"/>
  <c r="F181"/>
  <c r="F180"/>
  <c r="F179"/>
  <c r="F178"/>
  <c r="F177"/>
  <c r="F176"/>
  <c r="F175"/>
  <c r="F174"/>
  <c r="F173"/>
  <c r="F172"/>
  <c r="F171"/>
  <c r="F170"/>
  <c r="F169"/>
  <c r="F168"/>
  <c r="F167"/>
  <c r="F166"/>
  <c r="F165"/>
  <c r="F164"/>
  <c r="F163"/>
  <c r="F162"/>
  <c r="F161"/>
  <c r="F160"/>
  <c r="F159"/>
  <c r="F158"/>
  <c r="F157"/>
  <c r="F156"/>
  <c r="F155"/>
  <c r="F154"/>
  <c r="F153"/>
  <c r="F152"/>
  <c r="F151"/>
  <c r="F150"/>
  <c r="F149"/>
  <c r="F148"/>
  <c r="F147"/>
  <c r="F146"/>
  <c r="F145"/>
  <c r="F144"/>
  <c r="F143"/>
  <c r="F142"/>
  <c r="F141"/>
  <c r="F140"/>
  <c r="F139"/>
  <c r="F138"/>
  <c r="F137"/>
  <c r="F136"/>
  <c r="F135"/>
  <c r="F134"/>
  <c r="F133"/>
  <c r="F132"/>
  <c r="F131"/>
  <c r="F130"/>
  <c r="F129"/>
  <c r="F128"/>
  <c r="F127"/>
  <c r="F126"/>
  <c r="F125"/>
  <c r="F124"/>
  <c r="G32" i="8" s="1"/>
  <c r="O22" i="3" s="1"/>
  <c r="F123" i="9"/>
  <c r="F122"/>
  <c r="F121"/>
  <c r="F120"/>
  <c r="F119"/>
  <c r="F118"/>
  <c r="F117"/>
  <c r="F116"/>
  <c r="F115"/>
  <c r="F114"/>
  <c r="F113"/>
  <c r="F112"/>
  <c r="F111"/>
  <c r="F110"/>
  <c r="F109"/>
  <c r="F108"/>
  <c r="F107"/>
  <c r="F106"/>
  <c r="F105"/>
  <c r="F104"/>
  <c r="F103"/>
  <c r="F102"/>
  <c r="F101"/>
  <c r="F100"/>
  <c r="F99"/>
  <c r="F98"/>
  <c r="F97"/>
  <c r="G31" i="8" s="1"/>
  <c r="F96" i="9"/>
  <c r="F95"/>
  <c r="F94"/>
  <c r="F93"/>
  <c r="F92"/>
  <c r="F91"/>
  <c r="F90"/>
  <c r="F89"/>
  <c r="F88"/>
  <c r="F87"/>
  <c r="F86"/>
  <c r="F85"/>
  <c r="F84"/>
  <c r="F83"/>
  <c r="F82"/>
  <c r="F81"/>
  <c r="F80"/>
  <c r="F79"/>
  <c r="F78"/>
  <c r="F77"/>
  <c r="F76"/>
  <c r="F75"/>
  <c r="F74"/>
  <c r="F73"/>
  <c r="G27" i="8" s="1"/>
  <c r="F72" i="9"/>
  <c r="F71"/>
  <c r="G20" i="8" s="1"/>
  <c r="F70" i="9"/>
  <c r="F69"/>
  <c r="F68"/>
  <c r="F67"/>
  <c r="F66"/>
  <c r="F65"/>
  <c r="F64"/>
  <c r="F63"/>
  <c r="F62"/>
  <c r="F61"/>
  <c r="F60"/>
  <c r="F59"/>
  <c r="F58"/>
  <c r="F57"/>
  <c r="F56"/>
  <c r="F55"/>
  <c r="F54"/>
  <c r="F53"/>
  <c r="F52"/>
  <c r="G13" i="8" s="1"/>
  <c r="F51" i="9"/>
  <c r="F50"/>
  <c r="F49"/>
  <c r="F48"/>
  <c r="F47"/>
  <c r="F46"/>
  <c r="F45"/>
  <c r="F44"/>
  <c r="F43"/>
  <c r="F42"/>
  <c r="F41"/>
  <c r="F40"/>
  <c r="F39"/>
  <c r="F38"/>
  <c r="F37"/>
  <c r="F36"/>
  <c r="F35"/>
  <c r="F34"/>
  <c r="F33"/>
  <c r="G14" i="8" s="1"/>
  <c r="F32" i="9"/>
  <c r="F31"/>
  <c r="F30"/>
  <c r="F29"/>
  <c r="F28"/>
  <c r="F27"/>
  <c r="F26"/>
  <c r="F25"/>
  <c r="G57" i="8" s="1"/>
  <c r="F24" i="9"/>
  <c r="F23"/>
  <c r="F22"/>
  <c r="F21"/>
  <c r="G11" i="8" s="1"/>
  <c r="F20" i="9"/>
  <c r="F19"/>
  <c r="F18"/>
  <c r="G8" i="8" s="1"/>
  <c r="F17" i="9"/>
  <c r="G18" i="8" s="1"/>
  <c r="F16" i="9"/>
  <c r="F15"/>
  <c r="F14"/>
  <c r="G5" i="8" s="1"/>
  <c r="O12" i="3" s="1"/>
  <c r="F13" i="9"/>
  <c r="F12"/>
  <c r="F11"/>
  <c r="F10"/>
  <c r="F9"/>
  <c r="F8"/>
  <c r="F7"/>
  <c r="F6"/>
  <c r="F5"/>
  <c r="F4"/>
  <c r="F3"/>
  <c r="F2"/>
  <c r="J348"/>
  <c r="H348"/>
  <c r="I348" s="1"/>
  <c r="J347"/>
  <c r="H347"/>
  <c r="K347" s="1"/>
  <c r="J346"/>
  <c r="H346"/>
  <c r="L346" s="1"/>
  <c r="J345"/>
  <c r="H345"/>
  <c r="J344"/>
  <c r="H344"/>
  <c r="J343"/>
  <c r="H343"/>
  <c r="J342"/>
  <c r="H342"/>
  <c r="J341"/>
  <c r="H341"/>
  <c r="K341" s="1"/>
  <c r="J340"/>
  <c r="I340"/>
  <c r="H340"/>
  <c r="K340" s="1"/>
  <c r="J339"/>
  <c r="I339"/>
  <c r="H339"/>
  <c r="K339" s="1"/>
  <c r="J338"/>
  <c r="H338"/>
  <c r="L338" s="1"/>
  <c r="J337"/>
  <c r="I337"/>
  <c r="H337"/>
  <c r="J336"/>
  <c r="I336"/>
  <c r="H336"/>
  <c r="J335"/>
  <c r="I335"/>
  <c r="H335"/>
  <c r="K335" s="1"/>
  <c r="J334"/>
  <c r="H334"/>
  <c r="L334" s="1"/>
  <c r="J333"/>
  <c r="H333"/>
  <c r="J332"/>
  <c r="H332"/>
  <c r="J331"/>
  <c r="H331"/>
  <c r="L331" s="1"/>
  <c r="J330"/>
  <c r="H330"/>
  <c r="L330" s="1"/>
  <c r="J329"/>
  <c r="H329"/>
  <c r="K329" s="1"/>
  <c r="J328"/>
  <c r="H328"/>
  <c r="K328" s="1"/>
  <c r="J327"/>
  <c r="H327"/>
  <c r="K327" s="1"/>
  <c r="J326"/>
  <c r="H326"/>
  <c r="L326" s="1"/>
  <c r="J325"/>
  <c r="H325"/>
  <c r="K325" s="1"/>
  <c r="J324"/>
  <c r="H324"/>
  <c r="K324" s="1"/>
  <c r="J323"/>
  <c r="H323"/>
  <c r="K323" s="1"/>
  <c r="J322"/>
  <c r="H322"/>
  <c r="L322" s="1"/>
  <c r="J321"/>
  <c r="H321"/>
  <c r="J320"/>
  <c r="H320"/>
  <c r="I320" s="1"/>
  <c r="J319"/>
  <c r="H319"/>
  <c r="K319" s="1"/>
  <c r="J318"/>
  <c r="H318"/>
  <c r="L318" s="1"/>
  <c r="J317"/>
  <c r="H317"/>
  <c r="J316"/>
  <c r="H316"/>
  <c r="J315"/>
  <c r="H315"/>
  <c r="L315" s="1"/>
  <c r="J314"/>
  <c r="H314"/>
  <c r="J313"/>
  <c r="H313"/>
  <c r="K313" s="1"/>
  <c r="J312"/>
  <c r="H312"/>
  <c r="K312" s="1"/>
  <c r="J311"/>
  <c r="H311"/>
  <c r="K311" s="1"/>
  <c r="J310"/>
  <c r="H310"/>
  <c r="L310" s="1"/>
  <c r="J309"/>
  <c r="I309"/>
  <c r="H309"/>
  <c r="K309" s="1"/>
  <c r="J308"/>
  <c r="I308"/>
  <c r="H308"/>
  <c r="K308" s="1"/>
  <c r="J307"/>
  <c r="I307"/>
  <c r="H307"/>
  <c r="K307" s="1"/>
  <c r="J306"/>
  <c r="H306"/>
  <c r="J305"/>
  <c r="I305"/>
  <c r="H305"/>
  <c r="J304"/>
  <c r="I304"/>
  <c r="H304"/>
  <c r="J303"/>
  <c r="I303"/>
  <c r="H303"/>
  <c r="K303" s="1"/>
  <c r="J302"/>
  <c r="H302"/>
  <c r="L302" s="1"/>
  <c r="J301"/>
  <c r="H301"/>
  <c r="J300"/>
  <c r="H300"/>
  <c r="J299"/>
  <c r="H299"/>
  <c r="J298"/>
  <c r="H298"/>
  <c r="L298" s="1"/>
  <c r="J297"/>
  <c r="H297"/>
  <c r="K297" s="1"/>
  <c r="J296"/>
  <c r="H296"/>
  <c r="K296" s="1"/>
  <c r="J295"/>
  <c r="H295"/>
  <c r="K295" s="1"/>
  <c r="J294"/>
  <c r="H294"/>
  <c r="J293"/>
  <c r="I293"/>
  <c r="H293"/>
  <c r="K293" s="1"/>
  <c r="J292"/>
  <c r="I292"/>
  <c r="H292"/>
  <c r="K292" s="1"/>
  <c r="J291"/>
  <c r="I291"/>
  <c r="H291"/>
  <c r="K291" s="1"/>
  <c r="J290"/>
  <c r="H290"/>
  <c r="L290" s="1"/>
  <c r="J289"/>
  <c r="H289"/>
  <c r="I289" s="1"/>
  <c r="J288"/>
  <c r="H288"/>
  <c r="J287"/>
  <c r="H287"/>
  <c r="K287" s="1"/>
  <c r="J286"/>
  <c r="H286"/>
  <c r="L286" s="1"/>
  <c r="J285"/>
  <c r="H285"/>
  <c r="J284"/>
  <c r="H284"/>
  <c r="J283"/>
  <c r="H283"/>
  <c r="J282"/>
  <c r="H282"/>
  <c r="L282" s="1"/>
  <c r="J281"/>
  <c r="H281"/>
  <c r="K281" s="1"/>
  <c r="J280"/>
  <c r="H280"/>
  <c r="K280" s="1"/>
  <c r="J279"/>
  <c r="H279"/>
  <c r="K279" s="1"/>
  <c r="J278"/>
  <c r="H278"/>
  <c r="L278" s="1"/>
  <c r="J277"/>
  <c r="H277"/>
  <c r="K277" s="1"/>
  <c r="J276"/>
  <c r="H276"/>
  <c r="K276" s="1"/>
  <c r="J275"/>
  <c r="H275"/>
  <c r="K275" s="1"/>
  <c r="J274"/>
  <c r="H274"/>
  <c r="L274" s="1"/>
  <c r="J273"/>
  <c r="I273"/>
  <c r="H273"/>
  <c r="J272"/>
  <c r="I272"/>
  <c r="H272"/>
  <c r="J271"/>
  <c r="I271"/>
  <c r="H271"/>
  <c r="K271" s="1"/>
  <c r="J270"/>
  <c r="H270"/>
  <c r="L270" s="1"/>
  <c r="J269"/>
  <c r="H269"/>
  <c r="J268"/>
  <c r="H268"/>
  <c r="J267"/>
  <c r="H267"/>
  <c r="L267" s="1"/>
  <c r="J266"/>
  <c r="H266"/>
  <c r="J265"/>
  <c r="H265"/>
  <c r="K265" s="1"/>
  <c r="J264"/>
  <c r="H264"/>
  <c r="K264" s="1"/>
  <c r="J263"/>
  <c r="H263"/>
  <c r="K263" s="1"/>
  <c r="J262"/>
  <c r="H262"/>
  <c r="L262" s="1"/>
  <c r="J261"/>
  <c r="I261"/>
  <c r="H261"/>
  <c r="K261" s="1"/>
  <c r="J260"/>
  <c r="I260"/>
  <c r="H260"/>
  <c r="K260" s="1"/>
  <c r="J259"/>
  <c r="I259"/>
  <c r="H259"/>
  <c r="K259" s="1"/>
  <c r="J258"/>
  <c r="H258"/>
  <c r="L258" s="1"/>
  <c r="J257"/>
  <c r="H257"/>
  <c r="J256"/>
  <c r="H256"/>
  <c r="I256" s="1"/>
  <c r="J255"/>
  <c r="H255"/>
  <c r="K255" s="1"/>
  <c r="J254"/>
  <c r="H254"/>
  <c r="L254" s="1"/>
  <c r="J253"/>
  <c r="H253"/>
  <c r="J252"/>
  <c r="H252"/>
  <c r="J251"/>
  <c r="H251"/>
  <c r="L251" s="1"/>
  <c r="J250"/>
  <c r="H250"/>
  <c r="J249"/>
  <c r="H249"/>
  <c r="K249" s="1"/>
  <c r="J248"/>
  <c r="H248"/>
  <c r="K248" s="1"/>
  <c r="J247"/>
  <c r="H247"/>
  <c r="K247" s="1"/>
  <c r="K246"/>
  <c r="J246"/>
  <c r="H246"/>
  <c r="L246" s="1"/>
  <c r="J245"/>
  <c r="H245"/>
  <c r="K245" s="1"/>
  <c r="J244"/>
  <c r="H244"/>
  <c r="K244" s="1"/>
  <c r="J243"/>
  <c r="H243"/>
  <c r="K243" s="1"/>
  <c r="J242"/>
  <c r="H242"/>
  <c r="K242" s="1"/>
  <c r="J241"/>
  <c r="I241"/>
  <c r="H241"/>
  <c r="J240"/>
  <c r="I240"/>
  <c r="H240"/>
  <c r="J239"/>
  <c r="H239"/>
  <c r="K239" s="1"/>
  <c r="J238"/>
  <c r="H238"/>
  <c r="J237"/>
  <c r="H237"/>
  <c r="K237" s="1"/>
  <c r="J236"/>
  <c r="H236"/>
  <c r="K236" s="1"/>
  <c r="J235"/>
  <c r="H235"/>
  <c r="J234"/>
  <c r="H234"/>
  <c r="L234" s="1"/>
  <c r="J233"/>
  <c r="I233"/>
  <c r="H233"/>
  <c r="K233" s="1"/>
  <c r="J232"/>
  <c r="I232"/>
  <c r="H232"/>
  <c r="K232" s="1"/>
  <c r="J231"/>
  <c r="I231"/>
  <c r="H231"/>
  <c r="K231" s="1"/>
  <c r="J230"/>
  <c r="H230"/>
  <c r="L230" s="1"/>
  <c r="J229"/>
  <c r="I229"/>
  <c r="H229"/>
  <c r="K229" s="1"/>
  <c r="J228"/>
  <c r="H228"/>
  <c r="J227"/>
  <c r="H227"/>
  <c r="K227" s="1"/>
  <c r="J226"/>
  <c r="H226"/>
  <c r="K226" s="1"/>
  <c r="J225"/>
  <c r="I225"/>
  <c r="H225"/>
  <c r="J224"/>
  <c r="I224"/>
  <c r="H224"/>
  <c r="J223"/>
  <c r="H223"/>
  <c r="K223" s="1"/>
  <c r="J222"/>
  <c r="H222"/>
  <c r="L222" s="1"/>
  <c r="J221"/>
  <c r="I221"/>
  <c r="H221"/>
  <c r="K221" s="1"/>
  <c r="J220"/>
  <c r="I220"/>
  <c r="H220"/>
  <c r="K220" s="1"/>
  <c r="J219"/>
  <c r="I219"/>
  <c r="H219"/>
  <c r="K219" s="1"/>
  <c r="J218"/>
  <c r="H218"/>
  <c r="L218" s="1"/>
  <c r="J217"/>
  <c r="H217"/>
  <c r="I217" s="1"/>
  <c r="J216"/>
  <c r="H216"/>
  <c r="I216" s="1"/>
  <c r="J215"/>
  <c r="H215"/>
  <c r="K215" s="1"/>
  <c r="J214"/>
  <c r="H214"/>
  <c r="L214" s="1"/>
  <c r="J213"/>
  <c r="H213"/>
  <c r="I213" s="1"/>
  <c r="J212"/>
  <c r="H212"/>
  <c r="J211"/>
  <c r="I211"/>
  <c r="H211"/>
  <c r="K211" s="1"/>
  <c r="J210"/>
  <c r="H210"/>
  <c r="K210" s="1"/>
  <c r="J209"/>
  <c r="H209"/>
  <c r="J208"/>
  <c r="H208"/>
  <c r="J207"/>
  <c r="H207"/>
  <c r="K207" s="1"/>
  <c r="J206"/>
  <c r="H206"/>
  <c r="L206" s="1"/>
  <c r="J205"/>
  <c r="H205"/>
  <c r="I205" s="1"/>
  <c r="J204"/>
  <c r="H204"/>
  <c r="J203"/>
  <c r="H203"/>
  <c r="K203" s="1"/>
  <c r="J202"/>
  <c r="H202"/>
  <c r="L202" s="1"/>
  <c r="J201"/>
  <c r="I201"/>
  <c r="H201"/>
  <c r="J200"/>
  <c r="I200"/>
  <c r="H200"/>
  <c r="J199"/>
  <c r="I199"/>
  <c r="H199"/>
  <c r="K199" s="1"/>
  <c r="J198"/>
  <c r="H198"/>
  <c r="K198" s="1"/>
  <c r="J197"/>
  <c r="I197"/>
  <c r="H197"/>
  <c r="J196"/>
  <c r="H196"/>
  <c r="J195"/>
  <c r="H195"/>
  <c r="K195" s="1"/>
  <c r="J194"/>
  <c r="H194"/>
  <c r="K194" s="1"/>
  <c r="J193"/>
  <c r="H193"/>
  <c r="J192"/>
  <c r="H192"/>
  <c r="J191"/>
  <c r="H191"/>
  <c r="K191" s="1"/>
  <c r="J190"/>
  <c r="H190"/>
  <c r="L190" s="1"/>
  <c r="J189"/>
  <c r="I189"/>
  <c r="H189"/>
  <c r="J188"/>
  <c r="I188"/>
  <c r="H188"/>
  <c r="J187"/>
  <c r="I187"/>
  <c r="H187"/>
  <c r="K187" s="1"/>
  <c r="J186"/>
  <c r="H186"/>
  <c r="L186" s="1"/>
  <c r="J185"/>
  <c r="I185"/>
  <c r="H185"/>
  <c r="J184"/>
  <c r="I184"/>
  <c r="H184"/>
  <c r="J183"/>
  <c r="I183"/>
  <c r="H183"/>
  <c r="K183" s="1"/>
  <c r="J182"/>
  <c r="H182"/>
  <c r="L182" s="1"/>
  <c r="J181"/>
  <c r="I181"/>
  <c r="H181"/>
  <c r="J180"/>
  <c r="H180"/>
  <c r="J179"/>
  <c r="H179"/>
  <c r="K179" s="1"/>
  <c r="J178"/>
  <c r="H178"/>
  <c r="K178" s="1"/>
  <c r="J177"/>
  <c r="I177"/>
  <c r="H177"/>
  <c r="J176"/>
  <c r="I176"/>
  <c r="H176"/>
  <c r="J175"/>
  <c r="H175"/>
  <c r="K175" s="1"/>
  <c r="J174"/>
  <c r="H174"/>
  <c r="L174" s="1"/>
  <c r="J173"/>
  <c r="H173"/>
  <c r="I173" s="1"/>
  <c r="J172"/>
  <c r="H172"/>
  <c r="I172" s="1"/>
  <c r="J171"/>
  <c r="H171"/>
  <c r="K171" s="1"/>
  <c r="J170"/>
  <c r="H170"/>
  <c r="L170" s="1"/>
  <c r="J169"/>
  <c r="H169"/>
  <c r="J168"/>
  <c r="H168"/>
  <c r="I168" s="1"/>
  <c r="J167"/>
  <c r="H167"/>
  <c r="K167" s="1"/>
  <c r="J166"/>
  <c r="H166"/>
  <c r="K166" s="1"/>
  <c r="J165"/>
  <c r="H165"/>
  <c r="J164"/>
  <c r="H164"/>
  <c r="J163"/>
  <c r="I163"/>
  <c r="H163"/>
  <c r="K163" s="1"/>
  <c r="J162"/>
  <c r="H162"/>
  <c r="K162" s="1"/>
  <c r="J161"/>
  <c r="H161"/>
  <c r="I161" s="1"/>
  <c r="J160"/>
  <c r="H160"/>
  <c r="I160" s="1"/>
  <c r="J159"/>
  <c r="H159"/>
  <c r="K159" s="1"/>
  <c r="J158"/>
  <c r="H158"/>
  <c r="L158" s="1"/>
  <c r="J157"/>
  <c r="H157"/>
  <c r="J156"/>
  <c r="H156"/>
  <c r="I156" s="1"/>
  <c r="J155"/>
  <c r="H155"/>
  <c r="K155" s="1"/>
  <c r="J154"/>
  <c r="H154"/>
  <c r="J153"/>
  <c r="I153"/>
  <c r="H153"/>
  <c r="J152"/>
  <c r="I152"/>
  <c r="H152"/>
  <c r="J151"/>
  <c r="I151"/>
  <c r="H151"/>
  <c r="K151" s="1"/>
  <c r="K150"/>
  <c r="J150"/>
  <c r="H150"/>
  <c r="L150" s="1"/>
  <c r="J149"/>
  <c r="I149"/>
  <c r="H149"/>
  <c r="J148"/>
  <c r="H148"/>
  <c r="J147"/>
  <c r="I147"/>
  <c r="H147"/>
  <c r="K147" s="1"/>
  <c r="J146"/>
  <c r="H146"/>
  <c r="K146" s="1"/>
  <c r="J145"/>
  <c r="H145"/>
  <c r="I145" s="1"/>
  <c r="J144"/>
  <c r="H144"/>
  <c r="I144" s="1"/>
  <c r="J143"/>
  <c r="H143"/>
  <c r="K143" s="1"/>
  <c r="J142"/>
  <c r="H142"/>
  <c r="L142" s="1"/>
  <c r="J141"/>
  <c r="I141"/>
  <c r="H141"/>
  <c r="J140"/>
  <c r="I140"/>
  <c r="H140"/>
  <c r="J139"/>
  <c r="I139"/>
  <c r="H139"/>
  <c r="K139" s="1"/>
  <c r="J138"/>
  <c r="H138"/>
  <c r="J137"/>
  <c r="I137"/>
  <c r="H137"/>
  <c r="J136"/>
  <c r="I136"/>
  <c r="H136"/>
  <c r="J135"/>
  <c r="I135"/>
  <c r="H135"/>
  <c r="K135" s="1"/>
  <c r="J134"/>
  <c r="H134"/>
  <c r="L134" s="1"/>
  <c r="J133"/>
  <c r="I133"/>
  <c r="H133"/>
  <c r="J132"/>
  <c r="H132"/>
  <c r="J131"/>
  <c r="H131"/>
  <c r="K131" s="1"/>
  <c r="J130"/>
  <c r="H130"/>
  <c r="K130" s="1"/>
  <c r="J129"/>
  <c r="H129"/>
  <c r="J128"/>
  <c r="H128"/>
  <c r="J127"/>
  <c r="H127"/>
  <c r="K127" s="1"/>
  <c r="J126"/>
  <c r="H126"/>
  <c r="L126" s="1"/>
  <c r="J125"/>
  <c r="I125"/>
  <c r="H125"/>
  <c r="J124"/>
  <c r="I124"/>
  <c r="H124"/>
  <c r="J123"/>
  <c r="I123"/>
  <c r="H123"/>
  <c r="K123" s="1"/>
  <c r="J122"/>
  <c r="H122"/>
  <c r="L122" s="1"/>
  <c r="J121"/>
  <c r="I121"/>
  <c r="H121"/>
  <c r="J120"/>
  <c r="I120"/>
  <c r="H120"/>
  <c r="J119"/>
  <c r="I119"/>
  <c r="H119"/>
  <c r="K119" s="1"/>
  <c r="J118"/>
  <c r="H118"/>
  <c r="L118" s="1"/>
  <c r="J117"/>
  <c r="I117"/>
  <c r="H117"/>
  <c r="J116"/>
  <c r="H116"/>
  <c r="J115"/>
  <c r="H115"/>
  <c r="K115" s="1"/>
  <c r="J114"/>
  <c r="H114"/>
  <c r="K114" s="1"/>
  <c r="J113"/>
  <c r="I113"/>
  <c r="H113"/>
  <c r="J112"/>
  <c r="I112"/>
  <c r="H112"/>
  <c r="J111"/>
  <c r="H111"/>
  <c r="K111" s="1"/>
  <c r="J110"/>
  <c r="H110"/>
  <c r="L110" s="1"/>
  <c r="J109"/>
  <c r="H109"/>
  <c r="I109" s="1"/>
  <c r="J108"/>
  <c r="H108"/>
  <c r="I108" s="1"/>
  <c r="J107"/>
  <c r="H107"/>
  <c r="K107" s="1"/>
  <c r="J106"/>
  <c r="H106"/>
  <c r="L106" s="1"/>
  <c r="J105"/>
  <c r="H105"/>
  <c r="J104"/>
  <c r="H104"/>
  <c r="I104" s="1"/>
  <c r="J103"/>
  <c r="H103"/>
  <c r="K103" s="1"/>
  <c r="J102"/>
  <c r="H102"/>
  <c r="K102" s="1"/>
  <c r="J101"/>
  <c r="H101"/>
  <c r="J100"/>
  <c r="H100"/>
  <c r="J99"/>
  <c r="I99"/>
  <c r="H99"/>
  <c r="K99" s="1"/>
  <c r="J98"/>
  <c r="H98"/>
  <c r="K98" s="1"/>
  <c r="J97"/>
  <c r="H97"/>
  <c r="I97" s="1"/>
  <c r="J96"/>
  <c r="H96"/>
  <c r="I96" s="1"/>
  <c r="J95"/>
  <c r="H95"/>
  <c r="K95" s="1"/>
  <c r="J94"/>
  <c r="H94"/>
  <c r="L94" s="1"/>
  <c r="J93"/>
  <c r="H93"/>
  <c r="J92"/>
  <c r="H92"/>
  <c r="J91"/>
  <c r="H91"/>
  <c r="K91" s="1"/>
  <c r="J90"/>
  <c r="H90"/>
  <c r="L90" s="1"/>
  <c r="J89"/>
  <c r="I89"/>
  <c r="H89"/>
  <c r="J88"/>
  <c r="I88"/>
  <c r="H88"/>
  <c r="J87"/>
  <c r="I87"/>
  <c r="H87"/>
  <c r="K87" s="1"/>
  <c r="K86"/>
  <c r="J86"/>
  <c r="H86"/>
  <c r="L86" s="1"/>
  <c r="J85"/>
  <c r="I85"/>
  <c r="H85"/>
  <c r="J84"/>
  <c r="H84"/>
  <c r="J83"/>
  <c r="I83"/>
  <c r="H83"/>
  <c r="K83" s="1"/>
  <c r="J82"/>
  <c r="H82"/>
  <c r="K82" s="1"/>
  <c r="J81"/>
  <c r="H81"/>
  <c r="I81" s="1"/>
  <c r="J80"/>
  <c r="H80"/>
  <c r="I80" s="1"/>
  <c r="J79"/>
  <c r="H79"/>
  <c r="K79" s="1"/>
  <c r="J78"/>
  <c r="H78"/>
  <c r="L78" s="1"/>
  <c r="J77"/>
  <c r="I77"/>
  <c r="H77"/>
  <c r="J76"/>
  <c r="I76"/>
  <c r="H76"/>
  <c r="J75"/>
  <c r="I75"/>
  <c r="H75"/>
  <c r="K75" s="1"/>
  <c r="J74"/>
  <c r="H74"/>
  <c r="L74" s="1"/>
  <c r="J73"/>
  <c r="I73"/>
  <c r="H73"/>
  <c r="J72"/>
  <c r="I72"/>
  <c r="H72"/>
  <c r="J71"/>
  <c r="I71"/>
  <c r="H71"/>
  <c r="K71" s="1"/>
  <c r="J70"/>
  <c r="H70"/>
  <c r="L70" s="1"/>
  <c r="J69"/>
  <c r="I69"/>
  <c r="H69"/>
  <c r="J68"/>
  <c r="H68"/>
  <c r="J67"/>
  <c r="H67"/>
  <c r="K67" s="1"/>
  <c r="J66"/>
  <c r="H66"/>
  <c r="K66" s="1"/>
  <c r="J65"/>
  <c r="H65"/>
  <c r="J64"/>
  <c r="H64"/>
  <c r="J63"/>
  <c r="H63"/>
  <c r="K63" s="1"/>
  <c r="J62"/>
  <c r="H62"/>
  <c r="L62" s="1"/>
  <c r="J61"/>
  <c r="I61"/>
  <c r="H61"/>
  <c r="J60"/>
  <c r="I60"/>
  <c r="H60"/>
  <c r="J59"/>
  <c r="I59"/>
  <c r="H59"/>
  <c r="K59" s="1"/>
  <c r="J58"/>
  <c r="H58"/>
  <c r="L58" s="1"/>
  <c r="J57"/>
  <c r="I57"/>
  <c r="H57"/>
  <c r="J56"/>
  <c r="I56"/>
  <c r="H56"/>
  <c r="J55"/>
  <c r="I55"/>
  <c r="H55"/>
  <c r="K55" s="1"/>
  <c r="J54"/>
  <c r="H54"/>
  <c r="L54" s="1"/>
  <c r="J53"/>
  <c r="I53"/>
  <c r="H53"/>
  <c r="J52"/>
  <c r="H52"/>
  <c r="J51"/>
  <c r="H51"/>
  <c r="K51" s="1"/>
  <c r="J50"/>
  <c r="H50"/>
  <c r="K50" s="1"/>
  <c r="J49"/>
  <c r="I49"/>
  <c r="H49"/>
  <c r="J48"/>
  <c r="I48"/>
  <c r="H48"/>
  <c r="J47"/>
  <c r="H47"/>
  <c r="K47" s="1"/>
  <c r="J46"/>
  <c r="H46"/>
  <c r="L46" s="1"/>
  <c r="J45"/>
  <c r="H45"/>
  <c r="I45" s="1"/>
  <c r="J44"/>
  <c r="H44"/>
  <c r="I44" s="1"/>
  <c r="J43"/>
  <c r="H43"/>
  <c r="K43" s="1"/>
  <c r="J42"/>
  <c r="H42"/>
  <c r="L42" s="1"/>
  <c r="J41"/>
  <c r="H41"/>
  <c r="I41" s="1"/>
  <c r="J40"/>
  <c r="H40"/>
  <c r="J39"/>
  <c r="H39"/>
  <c r="K39" s="1"/>
  <c r="J38"/>
  <c r="H38"/>
  <c r="K38" s="1"/>
  <c r="J37"/>
  <c r="H37"/>
  <c r="I37" s="1"/>
  <c r="J36"/>
  <c r="H36"/>
  <c r="L36" s="1"/>
  <c r="J35"/>
  <c r="I35"/>
  <c r="H35"/>
  <c r="K35" s="1"/>
  <c r="J34"/>
  <c r="H34"/>
  <c r="L34" s="1"/>
  <c r="J33"/>
  <c r="H33"/>
  <c r="I33" s="1"/>
  <c r="J32"/>
  <c r="H32"/>
  <c r="I32" s="1"/>
  <c r="J31"/>
  <c r="H31"/>
  <c r="K31" s="1"/>
  <c r="J30"/>
  <c r="H30"/>
  <c r="L30" s="1"/>
  <c r="J29"/>
  <c r="H29"/>
  <c r="I29" s="1"/>
  <c r="J28"/>
  <c r="H28"/>
  <c r="J27"/>
  <c r="H27"/>
  <c r="K27" s="1"/>
  <c r="J26"/>
  <c r="H26"/>
  <c r="J25"/>
  <c r="I25"/>
  <c r="H25"/>
  <c r="J24"/>
  <c r="I24"/>
  <c r="H24"/>
  <c r="J23"/>
  <c r="I23"/>
  <c r="H23"/>
  <c r="K23" s="1"/>
  <c r="K22"/>
  <c r="J22"/>
  <c r="H22"/>
  <c r="L22" s="1"/>
  <c r="J21"/>
  <c r="I21"/>
  <c r="H21"/>
  <c r="J20"/>
  <c r="H20"/>
  <c r="J19"/>
  <c r="I19"/>
  <c r="H19"/>
  <c r="K19" s="1"/>
  <c r="J18"/>
  <c r="H18"/>
  <c r="K18" s="1"/>
  <c r="J17"/>
  <c r="H17"/>
  <c r="I17" s="1"/>
  <c r="J16"/>
  <c r="H16"/>
  <c r="I16" s="1"/>
  <c r="J15"/>
  <c r="H15"/>
  <c r="L15" s="1"/>
  <c r="J14"/>
  <c r="H14"/>
  <c r="L14" s="1"/>
  <c r="J13"/>
  <c r="I13"/>
  <c r="H13"/>
  <c r="J12"/>
  <c r="I12"/>
  <c r="H12"/>
  <c r="J11"/>
  <c r="I11"/>
  <c r="H11"/>
  <c r="K11" s="1"/>
  <c r="J10"/>
  <c r="H10"/>
  <c r="J9"/>
  <c r="I9"/>
  <c r="H9"/>
  <c r="J8"/>
  <c r="I8"/>
  <c r="H8"/>
  <c r="J7"/>
  <c r="I7"/>
  <c r="H7"/>
  <c r="K7" s="1"/>
  <c r="J6"/>
  <c r="H6"/>
  <c r="L6" s="1"/>
  <c r="J5"/>
  <c r="H5"/>
  <c r="I5" s="1"/>
  <c r="J4"/>
  <c r="H4"/>
  <c r="I4" s="1"/>
  <c r="J3"/>
  <c r="H3"/>
  <c r="K3" s="1"/>
  <c r="K2"/>
  <c r="J2"/>
  <c r="I2"/>
  <c r="J14" i="3"/>
  <c r="B5" i="6"/>
  <c r="J34" i="3"/>
  <c r="B564" i="7"/>
  <c r="C564"/>
  <c r="N564" s="1"/>
  <c r="D564"/>
  <c r="E564"/>
  <c r="K564" s="1"/>
  <c r="F564"/>
  <c r="B565"/>
  <c r="C565"/>
  <c r="N565" s="1"/>
  <c r="D565"/>
  <c r="E565"/>
  <c r="K565" s="1"/>
  <c r="M565" s="1"/>
  <c r="F565"/>
  <c r="B566"/>
  <c r="C566"/>
  <c r="N566" s="1"/>
  <c r="D566"/>
  <c r="E566"/>
  <c r="K566" s="1"/>
  <c r="F566"/>
  <c r="B567"/>
  <c r="C567"/>
  <c r="N567" s="1"/>
  <c r="D567"/>
  <c r="E567"/>
  <c r="K567" s="1"/>
  <c r="F567"/>
  <c r="B568"/>
  <c r="C568"/>
  <c r="N568" s="1"/>
  <c r="D568"/>
  <c r="E568"/>
  <c r="K568" s="1"/>
  <c r="F568"/>
  <c r="B569"/>
  <c r="C569"/>
  <c r="N569" s="1"/>
  <c r="D569"/>
  <c r="E569"/>
  <c r="K569" s="1"/>
  <c r="M569" s="1"/>
  <c r="F569"/>
  <c r="B570"/>
  <c r="C570"/>
  <c r="N570" s="1"/>
  <c r="D570"/>
  <c r="E570"/>
  <c r="K570" s="1"/>
  <c r="F570"/>
  <c r="B571"/>
  <c r="C571"/>
  <c r="N571" s="1"/>
  <c r="D571"/>
  <c r="E571"/>
  <c r="K571" s="1"/>
  <c r="F571"/>
  <c r="B572"/>
  <c r="C572"/>
  <c r="N572" s="1"/>
  <c r="D572"/>
  <c r="E572"/>
  <c r="K572" s="1"/>
  <c r="F572"/>
  <c r="B573"/>
  <c r="C573"/>
  <c r="N573" s="1"/>
  <c r="D573"/>
  <c r="E573"/>
  <c r="K573" s="1"/>
  <c r="M573" s="1"/>
  <c r="F573"/>
  <c r="B574"/>
  <c r="C574"/>
  <c r="N574" s="1"/>
  <c r="D574"/>
  <c r="E574"/>
  <c r="K574" s="1"/>
  <c r="F574"/>
  <c r="B575"/>
  <c r="C575"/>
  <c r="N575" s="1"/>
  <c r="D575"/>
  <c r="E575"/>
  <c r="K575" s="1"/>
  <c r="F575"/>
  <c r="B576"/>
  <c r="C576"/>
  <c r="N576" s="1"/>
  <c r="D576"/>
  <c r="E576"/>
  <c r="K576" s="1"/>
  <c r="F576"/>
  <c r="B577"/>
  <c r="C577"/>
  <c r="N577" s="1"/>
  <c r="D577"/>
  <c r="E577"/>
  <c r="K577" s="1"/>
  <c r="M577" s="1"/>
  <c r="F577"/>
  <c r="B578"/>
  <c r="C578"/>
  <c r="N578" s="1"/>
  <c r="D578"/>
  <c r="E578"/>
  <c r="K578" s="1"/>
  <c r="F578"/>
  <c r="B579"/>
  <c r="C579"/>
  <c r="N579" s="1"/>
  <c r="D579"/>
  <c r="E579"/>
  <c r="K579" s="1"/>
  <c r="F579"/>
  <c r="B580"/>
  <c r="C580"/>
  <c r="N580" s="1"/>
  <c r="D580"/>
  <c r="E580"/>
  <c r="K580" s="1"/>
  <c r="F580"/>
  <c r="B581"/>
  <c r="C581"/>
  <c r="N581" s="1"/>
  <c r="D581"/>
  <c r="E581"/>
  <c r="K581" s="1"/>
  <c r="M581" s="1"/>
  <c r="F581"/>
  <c r="B582"/>
  <c r="C582"/>
  <c r="N582" s="1"/>
  <c r="D582"/>
  <c r="E582"/>
  <c r="K582" s="1"/>
  <c r="F582"/>
  <c r="B583"/>
  <c r="C583"/>
  <c r="N583" s="1"/>
  <c r="D583"/>
  <c r="E583"/>
  <c r="K583" s="1"/>
  <c r="F583"/>
  <c r="B584"/>
  <c r="C584"/>
  <c r="N584" s="1"/>
  <c r="D584"/>
  <c r="E584"/>
  <c r="K584" s="1"/>
  <c r="F584"/>
  <c r="B585"/>
  <c r="C585"/>
  <c r="N585" s="1"/>
  <c r="D585"/>
  <c r="E585"/>
  <c r="K585" s="1"/>
  <c r="M585" s="1"/>
  <c r="F585"/>
  <c r="B586"/>
  <c r="C586"/>
  <c r="N586" s="1"/>
  <c r="D586"/>
  <c r="E586"/>
  <c r="K586" s="1"/>
  <c r="F586"/>
  <c r="B587"/>
  <c r="C587"/>
  <c r="N587" s="1"/>
  <c r="D587"/>
  <c r="E587"/>
  <c r="K587" s="1"/>
  <c r="F587"/>
  <c r="B588"/>
  <c r="C588"/>
  <c r="N588" s="1"/>
  <c r="D588"/>
  <c r="E588"/>
  <c r="K588" s="1"/>
  <c r="F588"/>
  <c r="B589"/>
  <c r="C589"/>
  <c r="N589" s="1"/>
  <c r="D589"/>
  <c r="E589"/>
  <c r="K589" s="1"/>
  <c r="M589" s="1"/>
  <c r="F589"/>
  <c r="B590"/>
  <c r="C590"/>
  <c r="N590" s="1"/>
  <c r="D590"/>
  <c r="E590"/>
  <c r="K590" s="1"/>
  <c r="F590"/>
  <c r="B591"/>
  <c r="C591"/>
  <c r="N591" s="1"/>
  <c r="D591"/>
  <c r="E591"/>
  <c r="K591" s="1"/>
  <c r="F591"/>
  <c r="B592"/>
  <c r="C592"/>
  <c r="N592" s="1"/>
  <c r="D592"/>
  <c r="E592"/>
  <c r="K592" s="1"/>
  <c r="F592"/>
  <c r="B593"/>
  <c r="C593"/>
  <c r="N593" s="1"/>
  <c r="D593"/>
  <c r="E593"/>
  <c r="K593" s="1"/>
  <c r="M593" s="1"/>
  <c r="F593"/>
  <c r="B594"/>
  <c r="C594"/>
  <c r="N594" s="1"/>
  <c r="D594"/>
  <c r="E594"/>
  <c r="K594" s="1"/>
  <c r="F594"/>
  <c r="B595"/>
  <c r="C595"/>
  <c r="N595" s="1"/>
  <c r="D595"/>
  <c r="E595"/>
  <c r="K595" s="1"/>
  <c r="F595"/>
  <c r="B596"/>
  <c r="C596"/>
  <c r="N596" s="1"/>
  <c r="D596"/>
  <c r="E596"/>
  <c r="K596" s="1"/>
  <c r="F596"/>
  <c r="B597"/>
  <c r="C597"/>
  <c r="N597" s="1"/>
  <c r="D597"/>
  <c r="E597"/>
  <c r="K597" s="1"/>
  <c r="M597" s="1"/>
  <c r="F597"/>
  <c r="B598"/>
  <c r="C598"/>
  <c r="N598" s="1"/>
  <c r="D598"/>
  <c r="E598"/>
  <c r="K598" s="1"/>
  <c r="F598"/>
  <c r="B599"/>
  <c r="C599"/>
  <c r="N599" s="1"/>
  <c r="D599"/>
  <c r="E599"/>
  <c r="K599" s="1"/>
  <c r="F599"/>
  <c r="B600"/>
  <c r="C600"/>
  <c r="N600" s="1"/>
  <c r="D600"/>
  <c r="E600"/>
  <c r="K600" s="1"/>
  <c r="F600"/>
  <c r="B601"/>
  <c r="C601"/>
  <c r="N601" s="1"/>
  <c r="D601"/>
  <c r="E601"/>
  <c r="K601" s="1"/>
  <c r="M601" s="1"/>
  <c r="F601"/>
  <c r="B602"/>
  <c r="C602"/>
  <c r="N602" s="1"/>
  <c r="D602"/>
  <c r="E602"/>
  <c r="K602" s="1"/>
  <c r="F602"/>
  <c r="F563"/>
  <c r="D563"/>
  <c r="C563"/>
  <c r="N563" s="1"/>
  <c r="B563"/>
  <c r="B524"/>
  <c r="C524"/>
  <c r="N524" s="1"/>
  <c r="D524"/>
  <c r="E524"/>
  <c r="K524" s="1"/>
  <c r="F524"/>
  <c r="B525"/>
  <c r="C525"/>
  <c r="N525" s="1"/>
  <c r="D525"/>
  <c r="E525"/>
  <c r="F525"/>
  <c r="B526"/>
  <c r="C526"/>
  <c r="N526" s="1"/>
  <c r="D526"/>
  <c r="E526"/>
  <c r="K526" s="1"/>
  <c r="M526" s="1"/>
  <c r="F526"/>
  <c r="B527"/>
  <c r="C527"/>
  <c r="N527" s="1"/>
  <c r="D527"/>
  <c r="E527"/>
  <c r="F527"/>
  <c r="B528"/>
  <c r="C528"/>
  <c r="N528" s="1"/>
  <c r="D528"/>
  <c r="E528"/>
  <c r="K528" s="1"/>
  <c r="F528"/>
  <c r="B529"/>
  <c r="C529"/>
  <c r="N529" s="1"/>
  <c r="D529"/>
  <c r="E529"/>
  <c r="F529"/>
  <c r="B530"/>
  <c r="C530"/>
  <c r="N530" s="1"/>
  <c r="D530"/>
  <c r="E530"/>
  <c r="K530" s="1"/>
  <c r="M530" s="1"/>
  <c r="F530"/>
  <c r="B531"/>
  <c r="C531"/>
  <c r="N531" s="1"/>
  <c r="D531"/>
  <c r="E531"/>
  <c r="F531"/>
  <c r="B532"/>
  <c r="C532"/>
  <c r="N532" s="1"/>
  <c r="D532"/>
  <c r="E532"/>
  <c r="K532" s="1"/>
  <c r="F532"/>
  <c r="B533"/>
  <c r="C533"/>
  <c r="N533" s="1"/>
  <c r="D533"/>
  <c r="E533"/>
  <c r="K533" s="1"/>
  <c r="F533"/>
  <c r="B534"/>
  <c r="C534"/>
  <c r="N534" s="1"/>
  <c r="D534"/>
  <c r="E534"/>
  <c r="K534" s="1"/>
  <c r="M534" s="1"/>
  <c r="F534"/>
  <c r="B535"/>
  <c r="C535"/>
  <c r="N535" s="1"/>
  <c r="D535"/>
  <c r="E535"/>
  <c r="K535" s="1"/>
  <c r="F535"/>
  <c r="B536"/>
  <c r="C536"/>
  <c r="N536" s="1"/>
  <c r="D536"/>
  <c r="E536"/>
  <c r="K536" s="1"/>
  <c r="F536"/>
  <c r="B537"/>
  <c r="C537"/>
  <c r="N537" s="1"/>
  <c r="D537"/>
  <c r="E537"/>
  <c r="K537" s="1"/>
  <c r="F537"/>
  <c r="B538"/>
  <c r="C538"/>
  <c r="N538" s="1"/>
  <c r="D538"/>
  <c r="E538"/>
  <c r="K538" s="1"/>
  <c r="M538" s="1"/>
  <c r="F538"/>
  <c r="B539"/>
  <c r="C539"/>
  <c r="N539" s="1"/>
  <c r="D539"/>
  <c r="E539"/>
  <c r="K539" s="1"/>
  <c r="F539"/>
  <c r="B540"/>
  <c r="C540"/>
  <c r="N540" s="1"/>
  <c r="D540"/>
  <c r="E540"/>
  <c r="K540" s="1"/>
  <c r="F540"/>
  <c r="B541"/>
  <c r="C541"/>
  <c r="N541" s="1"/>
  <c r="D541"/>
  <c r="E541"/>
  <c r="K541" s="1"/>
  <c r="F541"/>
  <c r="B542"/>
  <c r="C542"/>
  <c r="N542" s="1"/>
  <c r="D542"/>
  <c r="E542"/>
  <c r="K542" s="1"/>
  <c r="M542" s="1"/>
  <c r="F542"/>
  <c r="B543"/>
  <c r="C543"/>
  <c r="N543" s="1"/>
  <c r="D543"/>
  <c r="E543"/>
  <c r="K543" s="1"/>
  <c r="F543"/>
  <c r="B544"/>
  <c r="C544"/>
  <c r="N544" s="1"/>
  <c r="D544"/>
  <c r="E544"/>
  <c r="K544" s="1"/>
  <c r="F544"/>
  <c r="B545"/>
  <c r="C545"/>
  <c r="N545" s="1"/>
  <c r="D545"/>
  <c r="E545"/>
  <c r="K545" s="1"/>
  <c r="F545"/>
  <c r="B546"/>
  <c r="C546"/>
  <c r="N546" s="1"/>
  <c r="D546"/>
  <c r="E546"/>
  <c r="K546" s="1"/>
  <c r="M546" s="1"/>
  <c r="F546"/>
  <c r="B547"/>
  <c r="C547"/>
  <c r="N547" s="1"/>
  <c r="D547"/>
  <c r="E547"/>
  <c r="K547" s="1"/>
  <c r="F547"/>
  <c r="B548"/>
  <c r="C548"/>
  <c r="N548" s="1"/>
  <c r="D548"/>
  <c r="E548"/>
  <c r="K548" s="1"/>
  <c r="F548"/>
  <c r="B549"/>
  <c r="C549"/>
  <c r="N549" s="1"/>
  <c r="D549"/>
  <c r="E549"/>
  <c r="K549" s="1"/>
  <c r="F549"/>
  <c r="B550"/>
  <c r="C550"/>
  <c r="N550" s="1"/>
  <c r="D550"/>
  <c r="E550"/>
  <c r="K550" s="1"/>
  <c r="M550" s="1"/>
  <c r="F550"/>
  <c r="B551"/>
  <c r="C551"/>
  <c r="N551" s="1"/>
  <c r="D551"/>
  <c r="E551"/>
  <c r="K551" s="1"/>
  <c r="F551"/>
  <c r="B552"/>
  <c r="C552"/>
  <c r="N552" s="1"/>
  <c r="D552"/>
  <c r="E552"/>
  <c r="K552" s="1"/>
  <c r="F552"/>
  <c r="B553"/>
  <c r="C553"/>
  <c r="N553" s="1"/>
  <c r="D553"/>
  <c r="E553"/>
  <c r="K553" s="1"/>
  <c r="F553"/>
  <c r="B554"/>
  <c r="C554"/>
  <c r="N554" s="1"/>
  <c r="D554"/>
  <c r="E554"/>
  <c r="K554" s="1"/>
  <c r="M554" s="1"/>
  <c r="F554"/>
  <c r="B555"/>
  <c r="C555"/>
  <c r="N555" s="1"/>
  <c r="D555"/>
  <c r="E555"/>
  <c r="K555" s="1"/>
  <c r="F555"/>
  <c r="B556"/>
  <c r="C556"/>
  <c r="N556" s="1"/>
  <c r="D556"/>
  <c r="E556"/>
  <c r="K556" s="1"/>
  <c r="F556"/>
  <c r="B557"/>
  <c r="C557"/>
  <c r="N557" s="1"/>
  <c r="D557"/>
  <c r="E557"/>
  <c r="K557" s="1"/>
  <c r="F557"/>
  <c r="B558"/>
  <c r="C558"/>
  <c r="N558" s="1"/>
  <c r="D558"/>
  <c r="E558"/>
  <c r="K558" s="1"/>
  <c r="M558" s="1"/>
  <c r="F558"/>
  <c r="B559"/>
  <c r="C559"/>
  <c r="N559" s="1"/>
  <c r="D559"/>
  <c r="E559"/>
  <c r="K559" s="1"/>
  <c r="F559"/>
  <c r="B560"/>
  <c r="C560"/>
  <c r="N560" s="1"/>
  <c r="D560"/>
  <c r="E560"/>
  <c r="K560" s="1"/>
  <c r="F560"/>
  <c r="B561"/>
  <c r="C561"/>
  <c r="N561" s="1"/>
  <c r="D561"/>
  <c r="E561"/>
  <c r="K561" s="1"/>
  <c r="F561"/>
  <c r="B562"/>
  <c r="C562"/>
  <c r="N562" s="1"/>
  <c r="D562"/>
  <c r="E562"/>
  <c r="K562" s="1"/>
  <c r="M562" s="1"/>
  <c r="F562"/>
  <c r="E563"/>
  <c r="K563" s="1"/>
  <c r="C523"/>
  <c r="N523" s="1"/>
  <c r="C484"/>
  <c r="N484" s="1"/>
  <c r="C485"/>
  <c r="N485" s="1"/>
  <c r="C486"/>
  <c r="N486" s="1"/>
  <c r="C487"/>
  <c r="N487" s="1"/>
  <c r="C488"/>
  <c r="N488" s="1"/>
  <c r="C489"/>
  <c r="N489" s="1"/>
  <c r="C490"/>
  <c r="N490" s="1"/>
  <c r="C491"/>
  <c r="N491" s="1"/>
  <c r="C492"/>
  <c r="N492" s="1"/>
  <c r="C493"/>
  <c r="N493" s="1"/>
  <c r="C494"/>
  <c r="N494" s="1"/>
  <c r="C495"/>
  <c r="N495" s="1"/>
  <c r="C496"/>
  <c r="N496" s="1"/>
  <c r="C497"/>
  <c r="N497" s="1"/>
  <c r="C498"/>
  <c r="N498" s="1"/>
  <c r="C499"/>
  <c r="N499" s="1"/>
  <c r="C500"/>
  <c r="N500" s="1"/>
  <c r="C501"/>
  <c r="N501" s="1"/>
  <c r="C502"/>
  <c r="N502" s="1"/>
  <c r="C503"/>
  <c r="N503" s="1"/>
  <c r="C504"/>
  <c r="N504" s="1"/>
  <c r="C505"/>
  <c r="N505" s="1"/>
  <c r="C506"/>
  <c r="N506" s="1"/>
  <c r="C507"/>
  <c r="N507" s="1"/>
  <c r="C508"/>
  <c r="N508" s="1"/>
  <c r="C509"/>
  <c r="N509" s="1"/>
  <c r="C510"/>
  <c r="N510" s="1"/>
  <c r="C511"/>
  <c r="N511" s="1"/>
  <c r="C512"/>
  <c r="N512" s="1"/>
  <c r="C513"/>
  <c r="N513" s="1"/>
  <c r="C514"/>
  <c r="N514" s="1"/>
  <c r="C515"/>
  <c r="N515" s="1"/>
  <c r="C516"/>
  <c r="N516" s="1"/>
  <c r="C517"/>
  <c r="N517" s="1"/>
  <c r="C518"/>
  <c r="N518" s="1"/>
  <c r="C519"/>
  <c r="N519" s="1"/>
  <c r="C520"/>
  <c r="N520" s="1"/>
  <c r="C521"/>
  <c r="N521" s="1"/>
  <c r="C522"/>
  <c r="N522" s="1"/>
  <c r="C483"/>
  <c r="N483" s="1"/>
  <c r="F523"/>
  <c r="D523"/>
  <c r="B523"/>
  <c r="B516"/>
  <c r="D516"/>
  <c r="E516"/>
  <c r="F516"/>
  <c r="B517"/>
  <c r="D517"/>
  <c r="E517"/>
  <c r="F517"/>
  <c r="B518"/>
  <c r="D518"/>
  <c r="E518"/>
  <c r="F518"/>
  <c r="B519"/>
  <c r="D519"/>
  <c r="E519"/>
  <c r="F519"/>
  <c r="B520"/>
  <c r="D520"/>
  <c r="E520"/>
  <c r="F520"/>
  <c r="B521"/>
  <c r="D521"/>
  <c r="E521"/>
  <c r="F521"/>
  <c r="B522"/>
  <c r="D522"/>
  <c r="E522"/>
  <c r="F522"/>
  <c r="E523"/>
  <c r="B484"/>
  <c r="D484"/>
  <c r="E484"/>
  <c r="K484" s="1"/>
  <c r="M484" s="1"/>
  <c r="F484"/>
  <c r="B485"/>
  <c r="D485"/>
  <c r="E485"/>
  <c r="K485" s="1"/>
  <c r="M485" s="1"/>
  <c r="F485"/>
  <c r="B486"/>
  <c r="D486"/>
  <c r="E486"/>
  <c r="K486" s="1"/>
  <c r="M486" s="1"/>
  <c r="F486"/>
  <c r="B487"/>
  <c r="D487"/>
  <c r="E487"/>
  <c r="K487" s="1"/>
  <c r="M487" s="1"/>
  <c r="F487"/>
  <c r="B488"/>
  <c r="D488"/>
  <c r="E488"/>
  <c r="K488" s="1"/>
  <c r="M488" s="1"/>
  <c r="F488"/>
  <c r="B489"/>
  <c r="D489"/>
  <c r="E489"/>
  <c r="K489" s="1"/>
  <c r="M489" s="1"/>
  <c r="F489"/>
  <c r="B490"/>
  <c r="D490"/>
  <c r="E490"/>
  <c r="K490" s="1"/>
  <c r="M490" s="1"/>
  <c r="F490"/>
  <c r="B491"/>
  <c r="D491"/>
  <c r="E491"/>
  <c r="K491" s="1"/>
  <c r="M491" s="1"/>
  <c r="F491"/>
  <c r="B492"/>
  <c r="D492"/>
  <c r="E492"/>
  <c r="K492" s="1"/>
  <c r="M492" s="1"/>
  <c r="F492"/>
  <c r="B493"/>
  <c r="D493"/>
  <c r="E493"/>
  <c r="K493" s="1"/>
  <c r="M493" s="1"/>
  <c r="F493"/>
  <c r="B494"/>
  <c r="D494"/>
  <c r="E494"/>
  <c r="K494" s="1"/>
  <c r="M494" s="1"/>
  <c r="F494"/>
  <c r="B495"/>
  <c r="D495"/>
  <c r="E495"/>
  <c r="K495" s="1"/>
  <c r="M495" s="1"/>
  <c r="F495"/>
  <c r="B496"/>
  <c r="D496"/>
  <c r="E496"/>
  <c r="K496" s="1"/>
  <c r="M496" s="1"/>
  <c r="F496"/>
  <c r="B497"/>
  <c r="D497"/>
  <c r="E497"/>
  <c r="K497" s="1"/>
  <c r="M497" s="1"/>
  <c r="F497"/>
  <c r="B498"/>
  <c r="D498"/>
  <c r="E498"/>
  <c r="K498" s="1"/>
  <c r="M498" s="1"/>
  <c r="F498"/>
  <c r="B499"/>
  <c r="D499"/>
  <c r="E499"/>
  <c r="K499" s="1"/>
  <c r="M499" s="1"/>
  <c r="F499"/>
  <c r="B500"/>
  <c r="D500"/>
  <c r="E500"/>
  <c r="K500" s="1"/>
  <c r="M500" s="1"/>
  <c r="F500"/>
  <c r="B501"/>
  <c r="D501"/>
  <c r="E501"/>
  <c r="K501" s="1"/>
  <c r="M501" s="1"/>
  <c r="F501"/>
  <c r="B502"/>
  <c r="D502"/>
  <c r="E502"/>
  <c r="K502" s="1"/>
  <c r="M502" s="1"/>
  <c r="F502"/>
  <c r="B503"/>
  <c r="D503"/>
  <c r="E503"/>
  <c r="K503" s="1"/>
  <c r="M503" s="1"/>
  <c r="F503"/>
  <c r="B504"/>
  <c r="D504"/>
  <c r="E504"/>
  <c r="K504" s="1"/>
  <c r="M504" s="1"/>
  <c r="F504"/>
  <c r="B505"/>
  <c r="D505"/>
  <c r="E505"/>
  <c r="K505" s="1"/>
  <c r="M505" s="1"/>
  <c r="F505"/>
  <c r="B506"/>
  <c r="D506"/>
  <c r="E506"/>
  <c r="K506" s="1"/>
  <c r="M506" s="1"/>
  <c r="F506"/>
  <c r="B507"/>
  <c r="D507"/>
  <c r="E507"/>
  <c r="K507" s="1"/>
  <c r="M507" s="1"/>
  <c r="F507"/>
  <c r="B508"/>
  <c r="D508"/>
  <c r="E508"/>
  <c r="K508" s="1"/>
  <c r="M508" s="1"/>
  <c r="F508"/>
  <c r="B509"/>
  <c r="D509"/>
  <c r="E509"/>
  <c r="K509" s="1"/>
  <c r="M509" s="1"/>
  <c r="F509"/>
  <c r="B510"/>
  <c r="D510"/>
  <c r="E510"/>
  <c r="K510" s="1"/>
  <c r="M510" s="1"/>
  <c r="F510"/>
  <c r="B511"/>
  <c r="D511"/>
  <c r="E511"/>
  <c r="K511" s="1"/>
  <c r="M511" s="1"/>
  <c r="F511"/>
  <c r="B512"/>
  <c r="D512"/>
  <c r="E512"/>
  <c r="K512" s="1"/>
  <c r="M512" s="1"/>
  <c r="F512"/>
  <c r="B513"/>
  <c r="D513"/>
  <c r="E513"/>
  <c r="K513" s="1"/>
  <c r="M513" s="1"/>
  <c r="F513"/>
  <c r="B514"/>
  <c r="D514"/>
  <c r="E514"/>
  <c r="K514" s="1"/>
  <c r="M514" s="1"/>
  <c r="F514"/>
  <c r="B515"/>
  <c r="D515"/>
  <c r="E515"/>
  <c r="K515" s="1"/>
  <c r="M515" s="1"/>
  <c r="F515"/>
  <c r="B483"/>
  <c r="F483"/>
  <c r="D483"/>
  <c r="C444"/>
  <c r="N444" s="1"/>
  <c r="C445"/>
  <c r="N445" s="1"/>
  <c r="C446"/>
  <c r="N446" s="1"/>
  <c r="C447"/>
  <c r="N447" s="1"/>
  <c r="C448"/>
  <c r="N448" s="1"/>
  <c r="C449"/>
  <c r="N449" s="1"/>
  <c r="C450"/>
  <c r="N450" s="1"/>
  <c r="C451"/>
  <c r="N451" s="1"/>
  <c r="C452"/>
  <c r="N452" s="1"/>
  <c r="C453"/>
  <c r="N453" s="1"/>
  <c r="C454"/>
  <c r="N454" s="1"/>
  <c r="C455"/>
  <c r="N455" s="1"/>
  <c r="C456"/>
  <c r="N456" s="1"/>
  <c r="C457"/>
  <c r="N457" s="1"/>
  <c r="C458"/>
  <c r="N458" s="1"/>
  <c r="C459"/>
  <c r="N459" s="1"/>
  <c r="C460"/>
  <c r="N460" s="1"/>
  <c r="C461"/>
  <c r="N461" s="1"/>
  <c r="C462"/>
  <c r="N462" s="1"/>
  <c r="C463"/>
  <c r="N463" s="1"/>
  <c r="C464"/>
  <c r="N464" s="1"/>
  <c r="C465"/>
  <c r="N465" s="1"/>
  <c r="C466"/>
  <c r="N466" s="1"/>
  <c r="C467"/>
  <c r="N467" s="1"/>
  <c r="C468"/>
  <c r="N468" s="1"/>
  <c r="C469"/>
  <c r="N469" s="1"/>
  <c r="C470"/>
  <c r="N470" s="1"/>
  <c r="C471"/>
  <c r="N471" s="1"/>
  <c r="C472"/>
  <c r="N472" s="1"/>
  <c r="C473"/>
  <c r="N473" s="1"/>
  <c r="C474"/>
  <c r="N474" s="1"/>
  <c r="C475"/>
  <c r="N475" s="1"/>
  <c r="C476"/>
  <c r="N476" s="1"/>
  <c r="C477"/>
  <c r="N477" s="1"/>
  <c r="C478"/>
  <c r="N478" s="1"/>
  <c r="C479"/>
  <c r="N479" s="1"/>
  <c r="C480"/>
  <c r="N480" s="1"/>
  <c r="C481"/>
  <c r="N481" s="1"/>
  <c r="C482"/>
  <c r="N482" s="1"/>
  <c r="C443"/>
  <c r="N443" s="1"/>
  <c r="B444"/>
  <c r="D444"/>
  <c r="E444"/>
  <c r="F444"/>
  <c r="B445"/>
  <c r="D445"/>
  <c r="E445"/>
  <c r="F445"/>
  <c r="B446"/>
  <c r="D446"/>
  <c r="E446"/>
  <c r="F446"/>
  <c r="B447"/>
  <c r="D447"/>
  <c r="E447"/>
  <c r="F447"/>
  <c r="B448"/>
  <c r="D448"/>
  <c r="E448"/>
  <c r="F448"/>
  <c r="B449"/>
  <c r="D449"/>
  <c r="E449"/>
  <c r="F449"/>
  <c r="B450"/>
  <c r="D450"/>
  <c r="E450"/>
  <c r="F450"/>
  <c r="B451"/>
  <c r="D451"/>
  <c r="E451"/>
  <c r="F451"/>
  <c r="B452"/>
  <c r="D452"/>
  <c r="E452"/>
  <c r="F452"/>
  <c r="B453"/>
  <c r="D453"/>
  <c r="E453"/>
  <c r="F453"/>
  <c r="B454"/>
  <c r="D454"/>
  <c r="E454"/>
  <c r="F454"/>
  <c r="B455"/>
  <c r="D455"/>
  <c r="E455"/>
  <c r="F455"/>
  <c r="B456"/>
  <c r="D456"/>
  <c r="E456"/>
  <c r="F456"/>
  <c r="B457"/>
  <c r="D457"/>
  <c r="E457"/>
  <c r="F457"/>
  <c r="B458"/>
  <c r="D458"/>
  <c r="E458"/>
  <c r="F458"/>
  <c r="B459"/>
  <c r="D459"/>
  <c r="E459"/>
  <c r="F459"/>
  <c r="B460"/>
  <c r="D460"/>
  <c r="E460"/>
  <c r="F460"/>
  <c r="B461"/>
  <c r="D461"/>
  <c r="E461"/>
  <c r="F461"/>
  <c r="B462"/>
  <c r="D462"/>
  <c r="E462"/>
  <c r="F462"/>
  <c r="B463"/>
  <c r="D463"/>
  <c r="E463"/>
  <c r="F463"/>
  <c r="B464"/>
  <c r="D464"/>
  <c r="E464"/>
  <c r="F464"/>
  <c r="B465"/>
  <c r="D465"/>
  <c r="E465"/>
  <c r="F465"/>
  <c r="B466"/>
  <c r="D466"/>
  <c r="E466"/>
  <c r="F466"/>
  <c r="B467"/>
  <c r="D467"/>
  <c r="E467"/>
  <c r="F467"/>
  <c r="B468"/>
  <c r="D468"/>
  <c r="E468"/>
  <c r="F468"/>
  <c r="B469"/>
  <c r="D469"/>
  <c r="E469"/>
  <c r="F469"/>
  <c r="B470"/>
  <c r="D470"/>
  <c r="E470"/>
  <c r="F470"/>
  <c r="B471"/>
  <c r="D471"/>
  <c r="E471"/>
  <c r="F471"/>
  <c r="B472"/>
  <c r="D472"/>
  <c r="E472"/>
  <c r="F472"/>
  <c r="B473"/>
  <c r="D473"/>
  <c r="E473"/>
  <c r="F473"/>
  <c r="B474"/>
  <c r="D474"/>
  <c r="E474"/>
  <c r="F474"/>
  <c r="B475"/>
  <c r="D475"/>
  <c r="E475"/>
  <c r="F475"/>
  <c r="B476"/>
  <c r="D476"/>
  <c r="E476"/>
  <c r="F476"/>
  <c r="B477"/>
  <c r="D477"/>
  <c r="E477"/>
  <c r="F477"/>
  <c r="B478"/>
  <c r="D478"/>
  <c r="E478"/>
  <c r="F478"/>
  <c r="B479"/>
  <c r="D479"/>
  <c r="E479"/>
  <c r="F479"/>
  <c r="B480"/>
  <c r="D480"/>
  <c r="E480"/>
  <c r="F480"/>
  <c r="B481"/>
  <c r="D481"/>
  <c r="E481"/>
  <c r="F481"/>
  <c r="B482"/>
  <c r="D482"/>
  <c r="E482"/>
  <c r="F482"/>
  <c r="E483"/>
  <c r="K483" s="1"/>
  <c r="M483" s="1"/>
  <c r="B443"/>
  <c r="F443"/>
  <c r="D443"/>
  <c r="A64"/>
  <c r="B64"/>
  <c r="C64"/>
  <c r="D64"/>
  <c r="E64"/>
  <c r="K64" s="1"/>
  <c r="M64" s="1"/>
  <c r="F64"/>
  <c r="A65"/>
  <c r="N65" s="1"/>
  <c r="B65"/>
  <c r="C65"/>
  <c r="D65"/>
  <c r="E65"/>
  <c r="K65" s="1"/>
  <c r="M65" s="1"/>
  <c r="F65"/>
  <c r="A66"/>
  <c r="B66"/>
  <c r="C66"/>
  <c r="D66"/>
  <c r="E66"/>
  <c r="K66" s="1"/>
  <c r="F66"/>
  <c r="A67"/>
  <c r="N67" s="1"/>
  <c r="B67"/>
  <c r="C67"/>
  <c r="D67"/>
  <c r="E67"/>
  <c r="K67" s="1"/>
  <c r="F67"/>
  <c r="A68"/>
  <c r="B68"/>
  <c r="C68"/>
  <c r="D68"/>
  <c r="E68"/>
  <c r="K68" s="1"/>
  <c r="M68" s="1"/>
  <c r="F68"/>
  <c r="A69"/>
  <c r="N69" s="1"/>
  <c r="B69"/>
  <c r="C69"/>
  <c r="D69"/>
  <c r="E69"/>
  <c r="F69"/>
  <c r="A70"/>
  <c r="B70"/>
  <c r="C70"/>
  <c r="D70"/>
  <c r="E70"/>
  <c r="F70"/>
  <c r="A71"/>
  <c r="N71" s="1"/>
  <c r="B71"/>
  <c r="C71"/>
  <c r="D71"/>
  <c r="E71"/>
  <c r="F71"/>
  <c r="A72"/>
  <c r="B72"/>
  <c r="C72"/>
  <c r="D72"/>
  <c r="E72"/>
  <c r="F72"/>
  <c r="A73"/>
  <c r="N73" s="1"/>
  <c r="B73"/>
  <c r="C73"/>
  <c r="D73"/>
  <c r="E73"/>
  <c r="F73"/>
  <c r="A74"/>
  <c r="B74"/>
  <c r="C74"/>
  <c r="D74"/>
  <c r="E74"/>
  <c r="F74"/>
  <c r="A75"/>
  <c r="N75" s="1"/>
  <c r="B75"/>
  <c r="C75"/>
  <c r="D75"/>
  <c r="E75"/>
  <c r="F75"/>
  <c r="A76"/>
  <c r="B76"/>
  <c r="C76"/>
  <c r="D76"/>
  <c r="E76"/>
  <c r="F76"/>
  <c r="A77"/>
  <c r="N77" s="1"/>
  <c r="B77"/>
  <c r="C77"/>
  <c r="D77"/>
  <c r="E77"/>
  <c r="F77"/>
  <c r="A78"/>
  <c r="B78"/>
  <c r="C78"/>
  <c r="D78"/>
  <c r="E78"/>
  <c r="F78"/>
  <c r="A79"/>
  <c r="N79" s="1"/>
  <c r="B79"/>
  <c r="C79"/>
  <c r="D79"/>
  <c r="E79"/>
  <c r="F79"/>
  <c r="A80"/>
  <c r="B80"/>
  <c r="C80"/>
  <c r="D80"/>
  <c r="E80"/>
  <c r="F80"/>
  <c r="A81"/>
  <c r="N81" s="1"/>
  <c r="B81"/>
  <c r="C81"/>
  <c r="D81"/>
  <c r="E81"/>
  <c r="F81"/>
  <c r="A82"/>
  <c r="B82"/>
  <c r="C82"/>
  <c r="D82"/>
  <c r="E82"/>
  <c r="F82"/>
  <c r="A83"/>
  <c r="N83" s="1"/>
  <c r="B83"/>
  <c r="C83"/>
  <c r="D83"/>
  <c r="E83"/>
  <c r="F83"/>
  <c r="A84"/>
  <c r="B84"/>
  <c r="C84"/>
  <c r="D84"/>
  <c r="E84"/>
  <c r="F84"/>
  <c r="A85"/>
  <c r="N85" s="1"/>
  <c r="B85"/>
  <c r="C85"/>
  <c r="D85"/>
  <c r="E85"/>
  <c r="F85"/>
  <c r="A86"/>
  <c r="B86"/>
  <c r="C86"/>
  <c r="D86"/>
  <c r="E86"/>
  <c r="F86"/>
  <c r="A87"/>
  <c r="N87" s="1"/>
  <c r="B87"/>
  <c r="C87"/>
  <c r="D87"/>
  <c r="E87"/>
  <c r="F87"/>
  <c r="A88"/>
  <c r="B88"/>
  <c r="C88"/>
  <c r="D88"/>
  <c r="E88"/>
  <c r="F88"/>
  <c r="A89"/>
  <c r="N89" s="1"/>
  <c r="B89"/>
  <c r="C89"/>
  <c r="D89"/>
  <c r="E89"/>
  <c r="F89"/>
  <c r="A90"/>
  <c r="B90"/>
  <c r="C90"/>
  <c r="D90"/>
  <c r="E90"/>
  <c r="F90"/>
  <c r="A91"/>
  <c r="N91" s="1"/>
  <c r="B91"/>
  <c r="C91"/>
  <c r="D91"/>
  <c r="E91"/>
  <c r="F91"/>
  <c r="A92"/>
  <c r="B92"/>
  <c r="C92"/>
  <c r="D92"/>
  <c r="E92"/>
  <c r="F92"/>
  <c r="A93"/>
  <c r="N93" s="1"/>
  <c r="B93"/>
  <c r="C93"/>
  <c r="D93"/>
  <c r="E93"/>
  <c r="F93"/>
  <c r="A94"/>
  <c r="B94"/>
  <c r="C94"/>
  <c r="D94"/>
  <c r="E94"/>
  <c r="F94"/>
  <c r="A95"/>
  <c r="N95" s="1"/>
  <c r="B95"/>
  <c r="C95"/>
  <c r="D95"/>
  <c r="E95"/>
  <c r="F95"/>
  <c r="A96"/>
  <c r="B96"/>
  <c r="C96"/>
  <c r="D96"/>
  <c r="E96"/>
  <c r="F96"/>
  <c r="A97"/>
  <c r="N97" s="1"/>
  <c r="B97"/>
  <c r="C97"/>
  <c r="D97"/>
  <c r="E97"/>
  <c r="F97"/>
  <c r="A98"/>
  <c r="B98"/>
  <c r="C98"/>
  <c r="D98"/>
  <c r="E98"/>
  <c r="F98"/>
  <c r="A99"/>
  <c r="N99" s="1"/>
  <c r="B99"/>
  <c r="C99"/>
  <c r="D99"/>
  <c r="E99"/>
  <c r="F99"/>
  <c r="A100"/>
  <c r="B100"/>
  <c r="C100"/>
  <c r="D100"/>
  <c r="E100"/>
  <c r="F100"/>
  <c r="A101"/>
  <c r="N101" s="1"/>
  <c r="B101"/>
  <c r="C101"/>
  <c r="D101"/>
  <c r="E101"/>
  <c r="F101"/>
  <c r="A102"/>
  <c r="B102"/>
  <c r="C102"/>
  <c r="D102"/>
  <c r="E102"/>
  <c r="F102"/>
  <c r="A103"/>
  <c r="N103" s="1"/>
  <c r="B103"/>
  <c r="C103"/>
  <c r="D103"/>
  <c r="E103"/>
  <c r="F103"/>
  <c r="A104"/>
  <c r="B104"/>
  <c r="C104"/>
  <c r="D104"/>
  <c r="E104"/>
  <c r="F104"/>
  <c r="A105"/>
  <c r="N105" s="1"/>
  <c r="B105"/>
  <c r="C105"/>
  <c r="D105"/>
  <c r="E105"/>
  <c r="F105"/>
  <c r="A106"/>
  <c r="B106"/>
  <c r="C106"/>
  <c r="D106"/>
  <c r="E106"/>
  <c r="F106"/>
  <c r="A107"/>
  <c r="N107" s="1"/>
  <c r="B107"/>
  <c r="C107"/>
  <c r="D107"/>
  <c r="E107"/>
  <c r="F107"/>
  <c r="A108"/>
  <c r="B108"/>
  <c r="C108"/>
  <c r="D108"/>
  <c r="E108"/>
  <c r="F108"/>
  <c r="A109"/>
  <c r="N109" s="1"/>
  <c r="B109"/>
  <c r="C109"/>
  <c r="D109"/>
  <c r="E109"/>
  <c r="F109"/>
  <c r="A110"/>
  <c r="B110"/>
  <c r="C110"/>
  <c r="D110"/>
  <c r="E110"/>
  <c r="F110"/>
  <c r="A111"/>
  <c r="N111" s="1"/>
  <c r="B111"/>
  <c r="C111"/>
  <c r="D111"/>
  <c r="E111"/>
  <c r="F111"/>
  <c r="A112"/>
  <c r="B112"/>
  <c r="C112"/>
  <c r="D112"/>
  <c r="E112"/>
  <c r="F112"/>
  <c r="A113"/>
  <c r="N113" s="1"/>
  <c r="B113"/>
  <c r="C113"/>
  <c r="D113"/>
  <c r="E113"/>
  <c r="F113"/>
  <c r="A114"/>
  <c r="B114"/>
  <c r="C114"/>
  <c r="D114"/>
  <c r="E114"/>
  <c r="F114"/>
  <c r="A115"/>
  <c r="N115" s="1"/>
  <c r="B115"/>
  <c r="C115"/>
  <c r="D115"/>
  <c r="E115"/>
  <c r="F115"/>
  <c r="A116"/>
  <c r="B116"/>
  <c r="C116"/>
  <c r="D116"/>
  <c r="E116"/>
  <c r="F116"/>
  <c r="A117"/>
  <c r="N117" s="1"/>
  <c r="B117"/>
  <c r="C117"/>
  <c r="D117"/>
  <c r="E117"/>
  <c r="F117"/>
  <c r="A118"/>
  <c r="B118"/>
  <c r="C118"/>
  <c r="D118"/>
  <c r="E118"/>
  <c r="F118"/>
  <c r="A119"/>
  <c r="N119" s="1"/>
  <c r="B119"/>
  <c r="C119"/>
  <c r="D119"/>
  <c r="E119"/>
  <c r="F119"/>
  <c r="A120"/>
  <c r="B120"/>
  <c r="C120"/>
  <c r="D120"/>
  <c r="E120"/>
  <c r="F120"/>
  <c r="A121"/>
  <c r="N121" s="1"/>
  <c r="B121"/>
  <c r="C121"/>
  <c r="D121"/>
  <c r="E121"/>
  <c r="F121"/>
  <c r="A122"/>
  <c r="B122"/>
  <c r="C122"/>
  <c r="D122"/>
  <c r="E122"/>
  <c r="F122"/>
  <c r="A123"/>
  <c r="N123" s="1"/>
  <c r="B123"/>
  <c r="C123"/>
  <c r="D123"/>
  <c r="E123"/>
  <c r="F123"/>
  <c r="A124"/>
  <c r="B124"/>
  <c r="C124"/>
  <c r="D124"/>
  <c r="E124"/>
  <c r="F124"/>
  <c r="A125"/>
  <c r="N125" s="1"/>
  <c r="B125"/>
  <c r="C125"/>
  <c r="D125"/>
  <c r="E125"/>
  <c r="F125"/>
  <c r="A126"/>
  <c r="B126"/>
  <c r="C126"/>
  <c r="D126"/>
  <c r="E126"/>
  <c r="F126"/>
  <c r="A127"/>
  <c r="N127" s="1"/>
  <c r="B127"/>
  <c r="C127"/>
  <c r="D127"/>
  <c r="E127"/>
  <c r="F127"/>
  <c r="A128"/>
  <c r="B128"/>
  <c r="C128"/>
  <c r="D128"/>
  <c r="E128"/>
  <c r="F128"/>
  <c r="A129"/>
  <c r="N129" s="1"/>
  <c r="B129"/>
  <c r="C129"/>
  <c r="D129"/>
  <c r="E129"/>
  <c r="F129"/>
  <c r="A130"/>
  <c r="B130"/>
  <c r="C130"/>
  <c r="D130"/>
  <c r="E130"/>
  <c r="F130"/>
  <c r="A131"/>
  <c r="N131" s="1"/>
  <c r="B131"/>
  <c r="C131"/>
  <c r="D131"/>
  <c r="E131"/>
  <c r="F131"/>
  <c r="A132"/>
  <c r="B132"/>
  <c r="C132"/>
  <c r="D132"/>
  <c r="E132"/>
  <c r="F132"/>
  <c r="A133"/>
  <c r="N133" s="1"/>
  <c r="B133"/>
  <c r="C133"/>
  <c r="D133"/>
  <c r="E133"/>
  <c r="F133"/>
  <c r="A134"/>
  <c r="B134"/>
  <c r="C134"/>
  <c r="D134"/>
  <c r="E134"/>
  <c r="F134"/>
  <c r="A135"/>
  <c r="N135" s="1"/>
  <c r="B135"/>
  <c r="C135"/>
  <c r="D135"/>
  <c r="E135"/>
  <c r="F135"/>
  <c r="A136"/>
  <c r="B136"/>
  <c r="C136"/>
  <c r="D136"/>
  <c r="E136"/>
  <c r="F136"/>
  <c r="A137"/>
  <c r="N137" s="1"/>
  <c r="B137"/>
  <c r="C137"/>
  <c r="D137"/>
  <c r="E137"/>
  <c r="F137"/>
  <c r="A138"/>
  <c r="B138"/>
  <c r="C138"/>
  <c r="D138"/>
  <c r="E138"/>
  <c r="F138"/>
  <c r="A139"/>
  <c r="N139" s="1"/>
  <c r="B139"/>
  <c r="C139"/>
  <c r="D139"/>
  <c r="E139"/>
  <c r="F139"/>
  <c r="A140"/>
  <c r="B140"/>
  <c r="C140"/>
  <c r="D140"/>
  <c r="E140"/>
  <c r="F140"/>
  <c r="A141"/>
  <c r="N141" s="1"/>
  <c r="B141"/>
  <c r="C141"/>
  <c r="D141"/>
  <c r="E141"/>
  <c r="F141"/>
  <c r="A142"/>
  <c r="B142"/>
  <c r="C142"/>
  <c r="D142"/>
  <c r="E142"/>
  <c r="F142"/>
  <c r="A143"/>
  <c r="N143" s="1"/>
  <c r="B143"/>
  <c r="C143"/>
  <c r="D143"/>
  <c r="E143"/>
  <c r="F143"/>
  <c r="A144"/>
  <c r="B144"/>
  <c r="C144"/>
  <c r="D144"/>
  <c r="E144"/>
  <c r="F144"/>
  <c r="A145"/>
  <c r="N145" s="1"/>
  <c r="B145"/>
  <c r="C145"/>
  <c r="D145"/>
  <c r="E145"/>
  <c r="F145"/>
  <c r="A146"/>
  <c r="B146"/>
  <c r="C146"/>
  <c r="D146"/>
  <c r="E146"/>
  <c r="F146"/>
  <c r="A147"/>
  <c r="N147" s="1"/>
  <c r="B147"/>
  <c r="C147"/>
  <c r="D147"/>
  <c r="E147"/>
  <c r="F147"/>
  <c r="A148"/>
  <c r="B148"/>
  <c r="C148"/>
  <c r="D148"/>
  <c r="E148"/>
  <c r="F148"/>
  <c r="A149"/>
  <c r="N149" s="1"/>
  <c r="B149"/>
  <c r="C149"/>
  <c r="D149"/>
  <c r="E149"/>
  <c r="F149"/>
  <c r="A150"/>
  <c r="B150"/>
  <c r="C150"/>
  <c r="D150"/>
  <c r="E150"/>
  <c r="F150"/>
  <c r="A151"/>
  <c r="N151" s="1"/>
  <c r="B151"/>
  <c r="C151"/>
  <c r="D151"/>
  <c r="E151"/>
  <c r="F151"/>
  <c r="A152"/>
  <c r="B152"/>
  <c r="C152"/>
  <c r="D152"/>
  <c r="E152"/>
  <c r="F152"/>
  <c r="A153"/>
  <c r="N153" s="1"/>
  <c r="B153"/>
  <c r="C153"/>
  <c r="D153"/>
  <c r="E153"/>
  <c r="F153"/>
  <c r="A154"/>
  <c r="B154"/>
  <c r="C154"/>
  <c r="D154"/>
  <c r="E154"/>
  <c r="F154"/>
  <c r="A155"/>
  <c r="N155" s="1"/>
  <c r="B155"/>
  <c r="C155"/>
  <c r="D155"/>
  <c r="E155"/>
  <c r="F155"/>
  <c r="A156"/>
  <c r="B156"/>
  <c r="C156"/>
  <c r="D156"/>
  <c r="E156"/>
  <c r="F156"/>
  <c r="A157"/>
  <c r="N157" s="1"/>
  <c r="B157"/>
  <c r="C157"/>
  <c r="D157"/>
  <c r="E157"/>
  <c r="F157"/>
  <c r="A158"/>
  <c r="B158"/>
  <c r="C158"/>
  <c r="D158"/>
  <c r="E158"/>
  <c r="F158"/>
  <c r="A159"/>
  <c r="N159" s="1"/>
  <c r="B159"/>
  <c r="C159"/>
  <c r="D159"/>
  <c r="E159"/>
  <c r="F159"/>
  <c r="A160"/>
  <c r="B160"/>
  <c r="C160"/>
  <c r="D160"/>
  <c r="E160"/>
  <c r="F160"/>
  <c r="A161"/>
  <c r="N161" s="1"/>
  <c r="B161"/>
  <c r="C161"/>
  <c r="D161"/>
  <c r="E161"/>
  <c r="F161"/>
  <c r="A162"/>
  <c r="B162"/>
  <c r="C162"/>
  <c r="D162"/>
  <c r="E162"/>
  <c r="F162"/>
  <c r="A163"/>
  <c r="N163" s="1"/>
  <c r="B163"/>
  <c r="C163"/>
  <c r="D163"/>
  <c r="E163"/>
  <c r="F163"/>
  <c r="A164"/>
  <c r="B164"/>
  <c r="C164"/>
  <c r="D164"/>
  <c r="E164"/>
  <c r="F164"/>
  <c r="A165"/>
  <c r="N165" s="1"/>
  <c r="B165"/>
  <c r="C165"/>
  <c r="D165"/>
  <c r="E165"/>
  <c r="F165"/>
  <c r="A166"/>
  <c r="B166"/>
  <c r="C166"/>
  <c r="D166"/>
  <c r="E166"/>
  <c r="F166"/>
  <c r="A167"/>
  <c r="N167" s="1"/>
  <c r="B167"/>
  <c r="C167"/>
  <c r="D167"/>
  <c r="E167"/>
  <c r="F167"/>
  <c r="A168"/>
  <c r="B168"/>
  <c r="C168"/>
  <c r="D168"/>
  <c r="E168"/>
  <c r="F168"/>
  <c r="A169"/>
  <c r="N169" s="1"/>
  <c r="B169"/>
  <c r="C169"/>
  <c r="D169"/>
  <c r="E169"/>
  <c r="F169"/>
  <c r="A170"/>
  <c r="B170"/>
  <c r="C170"/>
  <c r="D170"/>
  <c r="E170"/>
  <c r="F170"/>
  <c r="A171"/>
  <c r="N171" s="1"/>
  <c r="B171"/>
  <c r="C171"/>
  <c r="D171"/>
  <c r="E171"/>
  <c r="F171"/>
  <c r="A172"/>
  <c r="B172"/>
  <c r="C172"/>
  <c r="D172"/>
  <c r="E172"/>
  <c r="F172"/>
  <c r="A173"/>
  <c r="N173" s="1"/>
  <c r="B173"/>
  <c r="C173"/>
  <c r="D173"/>
  <c r="E173"/>
  <c r="F173"/>
  <c r="A174"/>
  <c r="B174"/>
  <c r="C174"/>
  <c r="D174"/>
  <c r="E174"/>
  <c r="F174"/>
  <c r="A175"/>
  <c r="N175" s="1"/>
  <c r="B175"/>
  <c r="C175"/>
  <c r="D175"/>
  <c r="E175"/>
  <c r="F175"/>
  <c r="A176"/>
  <c r="B176"/>
  <c r="C176"/>
  <c r="D176"/>
  <c r="E176"/>
  <c r="F176"/>
  <c r="A177"/>
  <c r="N177" s="1"/>
  <c r="B177"/>
  <c r="C177"/>
  <c r="D177"/>
  <c r="E177"/>
  <c r="F177"/>
  <c r="A178"/>
  <c r="B178"/>
  <c r="C178"/>
  <c r="D178"/>
  <c r="E178"/>
  <c r="F178"/>
  <c r="A179"/>
  <c r="N179" s="1"/>
  <c r="B179"/>
  <c r="C179"/>
  <c r="D179"/>
  <c r="E179"/>
  <c r="F179"/>
  <c r="A180"/>
  <c r="B180"/>
  <c r="C180"/>
  <c r="D180"/>
  <c r="E180"/>
  <c r="F180"/>
  <c r="A181"/>
  <c r="N181" s="1"/>
  <c r="B181"/>
  <c r="C181"/>
  <c r="D181"/>
  <c r="E181"/>
  <c r="F181"/>
  <c r="A182"/>
  <c r="B182"/>
  <c r="C182"/>
  <c r="D182"/>
  <c r="E182"/>
  <c r="F182"/>
  <c r="A183"/>
  <c r="N183" s="1"/>
  <c r="B183"/>
  <c r="C183"/>
  <c r="D183"/>
  <c r="E183"/>
  <c r="F183"/>
  <c r="A184"/>
  <c r="B184"/>
  <c r="C184"/>
  <c r="D184"/>
  <c r="E184"/>
  <c r="F184"/>
  <c r="A185"/>
  <c r="N185" s="1"/>
  <c r="B185"/>
  <c r="C185"/>
  <c r="D185"/>
  <c r="E185"/>
  <c r="F185"/>
  <c r="A186"/>
  <c r="B186"/>
  <c r="C186"/>
  <c r="D186"/>
  <c r="E186"/>
  <c r="F186"/>
  <c r="A187"/>
  <c r="N187" s="1"/>
  <c r="B187"/>
  <c r="C187"/>
  <c r="D187"/>
  <c r="E187"/>
  <c r="F187"/>
  <c r="A188"/>
  <c r="B188"/>
  <c r="C188"/>
  <c r="D188"/>
  <c r="E188"/>
  <c r="F188"/>
  <c r="A189"/>
  <c r="N189" s="1"/>
  <c r="B189"/>
  <c r="C189"/>
  <c r="D189"/>
  <c r="E189"/>
  <c r="F189"/>
  <c r="A190"/>
  <c r="B190"/>
  <c r="C190"/>
  <c r="D190"/>
  <c r="E190"/>
  <c r="F190"/>
  <c r="A191"/>
  <c r="N191" s="1"/>
  <c r="B191"/>
  <c r="C191"/>
  <c r="D191"/>
  <c r="E191"/>
  <c r="F191"/>
  <c r="A192"/>
  <c r="B192"/>
  <c r="C192"/>
  <c r="D192"/>
  <c r="E192"/>
  <c r="F192"/>
  <c r="A193"/>
  <c r="N193" s="1"/>
  <c r="B193"/>
  <c r="C193"/>
  <c r="D193"/>
  <c r="E193"/>
  <c r="F193"/>
  <c r="A194"/>
  <c r="B194"/>
  <c r="C194"/>
  <c r="D194"/>
  <c r="E194"/>
  <c r="F194"/>
  <c r="A195"/>
  <c r="N195" s="1"/>
  <c r="B195"/>
  <c r="C195"/>
  <c r="D195"/>
  <c r="E195"/>
  <c r="F195"/>
  <c r="A196"/>
  <c r="B196"/>
  <c r="C196"/>
  <c r="D196"/>
  <c r="E196"/>
  <c r="F196"/>
  <c r="A197"/>
  <c r="N197" s="1"/>
  <c r="B197"/>
  <c r="C197"/>
  <c r="D197"/>
  <c r="E197"/>
  <c r="F197"/>
  <c r="A198"/>
  <c r="B198"/>
  <c r="C198"/>
  <c r="D198"/>
  <c r="E198"/>
  <c r="F198"/>
  <c r="A199"/>
  <c r="N199" s="1"/>
  <c r="B199"/>
  <c r="C199"/>
  <c r="D199"/>
  <c r="E199"/>
  <c r="F199"/>
  <c r="A200"/>
  <c r="B200"/>
  <c r="C200"/>
  <c r="D200"/>
  <c r="E200"/>
  <c r="F200"/>
  <c r="A201"/>
  <c r="N201" s="1"/>
  <c r="B201"/>
  <c r="C201"/>
  <c r="D201"/>
  <c r="E201"/>
  <c r="F201"/>
  <c r="A202"/>
  <c r="B202"/>
  <c r="C202"/>
  <c r="D202"/>
  <c r="E202"/>
  <c r="F202"/>
  <c r="A203"/>
  <c r="N203" s="1"/>
  <c r="B203"/>
  <c r="C203"/>
  <c r="D203"/>
  <c r="E203"/>
  <c r="F203"/>
  <c r="A204"/>
  <c r="B204"/>
  <c r="C204"/>
  <c r="D204"/>
  <c r="E204"/>
  <c r="F204"/>
  <c r="A205"/>
  <c r="N205" s="1"/>
  <c r="B205"/>
  <c r="C205"/>
  <c r="D205"/>
  <c r="E205"/>
  <c r="F205"/>
  <c r="A206"/>
  <c r="B206"/>
  <c r="C206"/>
  <c r="D206"/>
  <c r="E206"/>
  <c r="F206"/>
  <c r="A207"/>
  <c r="N207" s="1"/>
  <c r="B207"/>
  <c r="C207"/>
  <c r="D207"/>
  <c r="E207"/>
  <c r="F207"/>
  <c r="A208"/>
  <c r="B208"/>
  <c r="C208"/>
  <c r="D208"/>
  <c r="E208"/>
  <c r="F208"/>
  <c r="A209"/>
  <c r="N209" s="1"/>
  <c r="B209"/>
  <c r="C209"/>
  <c r="D209"/>
  <c r="E209"/>
  <c r="F209"/>
  <c r="A210"/>
  <c r="B210"/>
  <c r="C210"/>
  <c r="D210"/>
  <c r="E210"/>
  <c r="F210"/>
  <c r="A211"/>
  <c r="N211" s="1"/>
  <c r="B211"/>
  <c r="C211"/>
  <c r="D211"/>
  <c r="E211"/>
  <c r="F211"/>
  <c r="A212"/>
  <c r="B212"/>
  <c r="C212"/>
  <c r="D212"/>
  <c r="E212"/>
  <c r="F212"/>
  <c r="A213"/>
  <c r="N213" s="1"/>
  <c r="B213"/>
  <c r="C213"/>
  <c r="D213"/>
  <c r="E213"/>
  <c r="F213"/>
  <c r="A214"/>
  <c r="B214"/>
  <c r="C214"/>
  <c r="D214"/>
  <c r="E214"/>
  <c r="F214"/>
  <c r="A215"/>
  <c r="N215" s="1"/>
  <c r="B215"/>
  <c r="C215"/>
  <c r="D215"/>
  <c r="E215"/>
  <c r="F215"/>
  <c r="A216"/>
  <c r="B216"/>
  <c r="C216"/>
  <c r="D216"/>
  <c r="E216"/>
  <c r="F216"/>
  <c r="A217"/>
  <c r="N217" s="1"/>
  <c r="B217"/>
  <c r="C217"/>
  <c r="D217"/>
  <c r="E217"/>
  <c r="F217"/>
  <c r="A218"/>
  <c r="B218"/>
  <c r="C218"/>
  <c r="D218"/>
  <c r="E218"/>
  <c r="F218"/>
  <c r="A219"/>
  <c r="N219" s="1"/>
  <c r="B219"/>
  <c r="C219"/>
  <c r="D219"/>
  <c r="E219"/>
  <c r="F219"/>
  <c r="A220"/>
  <c r="B220"/>
  <c r="C220"/>
  <c r="D220"/>
  <c r="E220"/>
  <c r="F220"/>
  <c r="A221"/>
  <c r="N221" s="1"/>
  <c r="B221"/>
  <c r="C221"/>
  <c r="D221"/>
  <c r="E221"/>
  <c r="F221"/>
  <c r="A222"/>
  <c r="B222"/>
  <c r="C222"/>
  <c r="D222"/>
  <c r="E222"/>
  <c r="F222"/>
  <c r="A223"/>
  <c r="N223" s="1"/>
  <c r="B223"/>
  <c r="C223"/>
  <c r="D223"/>
  <c r="E223"/>
  <c r="F223"/>
  <c r="A224"/>
  <c r="B224"/>
  <c r="C224"/>
  <c r="D224"/>
  <c r="E224"/>
  <c r="F224"/>
  <c r="A225"/>
  <c r="N225" s="1"/>
  <c r="B225"/>
  <c r="C225"/>
  <c r="D225"/>
  <c r="E225"/>
  <c r="F225"/>
  <c r="A226"/>
  <c r="B226"/>
  <c r="C226"/>
  <c r="D226"/>
  <c r="E226"/>
  <c r="K226" s="1"/>
  <c r="F226"/>
  <c r="A227"/>
  <c r="N227" s="1"/>
  <c r="B227"/>
  <c r="C227"/>
  <c r="D227"/>
  <c r="E227"/>
  <c r="F227"/>
  <c r="A228"/>
  <c r="B228"/>
  <c r="C228"/>
  <c r="D228"/>
  <c r="E228"/>
  <c r="K228" s="1"/>
  <c r="F228"/>
  <c r="A229"/>
  <c r="N229" s="1"/>
  <c r="B229"/>
  <c r="C229"/>
  <c r="D229"/>
  <c r="E229"/>
  <c r="F229"/>
  <c r="A230"/>
  <c r="B230"/>
  <c r="C230"/>
  <c r="D230"/>
  <c r="E230"/>
  <c r="K230" s="1"/>
  <c r="F230"/>
  <c r="A231"/>
  <c r="N231" s="1"/>
  <c r="B231"/>
  <c r="C231"/>
  <c r="D231"/>
  <c r="E231"/>
  <c r="F231"/>
  <c r="A232"/>
  <c r="B232"/>
  <c r="C232"/>
  <c r="D232"/>
  <c r="E232"/>
  <c r="K232" s="1"/>
  <c r="F232"/>
  <c r="A233"/>
  <c r="N233" s="1"/>
  <c r="B233"/>
  <c r="C233"/>
  <c r="D233"/>
  <c r="E233"/>
  <c r="F233"/>
  <c r="A234"/>
  <c r="B234"/>
  <c r="C234"/>
  <c r="D234"/>
  <c r="E234"/>
  <c r="K234" s="1"/>
  <c r="F234"/>
  <c r="A235"/>
  <c r="N235" s="1"/>
  <c r="B235"/>
  <c r="C235"/>
  <c r="D235"/>
  <c r="E235"/>
  <c r="F235"/>
  <c r="A236"/>
  <c r="B236"/>
  <c r="C236"/>
  <c r="D236"/>
  <c r="E236"/>
  <c r="K236" s="1"/>
  <c r="F236"/>
  <c r="A237"/>
  <c r="N237" s="1"/>
  <c r="B237"/>
  <c r="C237"/>
  <c r="D237"/>
  <c r="E237"/>
  <c r="F237"/>
  <c r="A238"/>
  <c r="B238"/>
  <c r="C238"/>
  <c r="D238"/>
  <c r="E238"/>
  <c r="K238" s="1"/>
  <c r="F238"/>
  <c r="A239"/>
  <c r="N239" s="1"/>
  <c r="B239"/>
  <c r="C239"/>
  <c r="D239"/>
  <c r="E239"/>
  <c r="F239"/>
  <c r="A240"/>
  <c r="B240"/>
  <c r="C240"/>
  <c r="D240"/>
  <c r="E240"/>
  <c r="K240" s="1"/>
  <c r="F240"/>
  <c r="A241"/>
  <c r="N241" s="1"/>
  <c r="B241"/>
  <c r="C241"/>
  <c r="D241"/>
  <c r="E241"/>
  <c r="F241"/>
  <c r="A242"/>
  <c r="B242"/>
  <c r="C242"/>
  <c r="D242"/>
  <c r="E242"/>
  <c r="K242" s="1"/>
  <c r="F242"/>
  <c r="A243"/>
  <c r="N243" s="1"/>
  <c r="B243"/>
  <c r="C243"/>
  <c r="D243"/>
  <c r="E243"/>
  <c r="F243"/>
  <c r="A244"/>
  <c r="B244"/>
  <c r="C244"/>
  <c r="D244"/>
  <c r="E244"/>
  <c r="K244" s="1"/>
  <c r="F244"/>
  <c r="A245"/>
  <c r="N245" s="1"/>
  <c r="B245"/>
  <c r="C245"/>
  <c r="D245"/>
  <c r="E245"/>
  <c r="F245"/>
  <c r="A246"/>
  <c r="B246"/>
  <c r="C246"/>
  <c r="D246"/>
  <c r="E246"/>
  <c r="K246" s="1"/>
  <c r="F246"/>
  <c r="A247"/>
  <c r="N247" s="1"/>
  <c r="B247"/>
  <c r="C247"/>
  <c r="D247"/>
  <c r="E247"/>
  <c r="F247"/>
  <c r="A248"/>
  <c r="B248"/>
  <c r="C248"/>
  <c r="D248"/>
  <c r="E248"/>
  <c r="K248" s="1"/>
  <c r="F248"/>
  <c r="A249"/>
  <c r="N249" s="1"/>
  <c r="B249"/>
  <c r="C249"/>
  <c r="D249"/>
  <c r="E249"/>
  <c r="F249"/>
  <c r="A250"/>
  <c r="B250"/>
  <c r="C250"/>
  <c r="D250"/>
  <c r="E250"/>
  <c r="K250" s="1"/>
  <c r="F250"/>
  <c r="A251"/>
  <c r="N251" s="1"/>
  <c r="B251"/>
  <c r="C251"/>
  <c r="D251"/>
  <c r="E251"/>
  <c r="F251"/>
  <c r="A252"/>
  <c r="B252"/>
  <c r="C252"/>
  <c r="D252"/>
  <c r="E252"/>
  <c r="K252" s="1"/>
  <c r="F252"/>
  <c r="A253"/>
  <c r="N253" s="1"/>
  <c r="B253"/>
  <c r="C253"/>
  <c r="D253"/>
  <c r="E253"/>
  <c r="F253"/>
  <c r="A254"/>
  <c r="B254"/>
  <c r="C254"/>
  <c r="D254"/>
  <c r="E254"/>
  <c r="K254" s="1"/>
  <c r="F254"/>
  <c r="A255"/>
  <c r="N255" s="1"/>
  <c r="B255"/>
  <c r="C255"/>
  <c r="D255"/>
  <c r="E255"/>
  <c r="F255"/>
  <c r="A256"/>
  <c r="B256"/>
  <c r="C256"/>
  <c r="D256"/>
  <c r="E256"/>
  <c r="K256" s="1"/>
  <c r="F256"/>
  <c r="A257"/>
  <c r="N257" s="1"/>
  <c r="B257"/>
  <c r="C257"/>
  <c r="D257"/>
  <c r="E257"/>
  <c r="F257"/>
  <c r="A258"/>
  <c r="B258"/>
  <c r="C258"/>
  <c r="D258"/>
  <c r="E258"/>
  <c r="K258" s="1"/>
  <c r="F258"/>
  <c r="A259"/>
  <c r="N259" s="1"/>
  <c r="B259"/>
  <c r="C259"/>
  <c r="D259"/>
  <c r="E259"/>
  <c r="F259"/>
  <c r="A260"/>
  <c r="B260"/>
  <c r="C260"/>
  <c r="D260"/>
  <c r="E260"/>
  <c r="K260" s="1"/>
  <c r="F260"/>
  <c r="A261"/>
  <c r="N261" s="1"/>
  <c r="B261"/>
  <c r="C261"/>
  <c r="D261"/>
  <c r="E261"/>
  <c r="F261"/>
  <c r="A262"/>
  <c r="B262"/>
  <c r="C262"/>
  <c r="D262"/>
  <c r="E262"/>
  <c r="K262" s="1"/>
  <c r="F262"/>
  <c r="A263"/>
  <c r="N263" s="1"/>
  <c r="B263"/>
  <c r="C263"/>
  <c r="D263"/>
  <c r="E263"/>
  <c r="F263"/>
  <c r="A264"/>
  <c r="B264"/>
  <c r="C264"/>
  <c r="D264"/>
  <c r="E264"/>
  <c r="K264" s="1"/>
  <c r="F264"/>
  <c r="A265"/>
  <c r="N265" s="1"/>
  <c r="B265"/>
  <c r="C265"/>
  <c r="D265"/>
  <c r="E265"/>
  <c r="F265"/>
  <c r="A266"/>
  <c r="B266"/>
  <c r="C266"/>
  <c r="D266"/>
  <c r="E266"/>
  <c r="K266" s="1"/>
  <c r="F266"/>
  <c r="A267"/>
  <c r="N267" s="1"/>
  <c r="B267"/>
  <c r="C267"/>
  <c r="D267"/>
  <c r="E267"/>
  <c r="F267"/>
  <c r="A268"/>
  <c r="B268"/>
  <c r="C268"/>
  <c r="D268"/>
  <c r="E268"/>
  <c r="K268" s="1"/>
  <c r="F268"/>
  <c r="A269"/>
  <c r="N269" s="1"/>
  <c r="B269"/>
  <c r="C269"/>
  <c r="D269"/>
  <c r="E269"/>
  <c r="F269"/>
  <c r="A270"/>
  <c r="B270"/>
  <c r="C270"/>
  <c r="D270"/>
  <c r="E270"/>
  <c r="K270" s="1"/>
  <c r="F270"/>
  <c r="A271"/>
  <c r="N271" s="1"/>
  <c r="B271"/>
  <c r="C271"/>
  <c r="D271"/>
  <c r="E271"/>
  <c r="F271"/>
  <c r="A272"/>
  <c r="B272"/>
  <c r="C272"/>
  <c r="D272"/>
  <c r="E272"/>
  <c r="K272" s="1"/>
  <c r="F272"/>
  <c r="A273"/>
  <c r="N273" s="1"/>
  <c r="B273"/>
  <c r="C273"/>
  <c r="D273"/>
  <c r="E273"/>
  <c r="F273"/>
  <c r="A274"/>
  <c r="B274"/>
  <c r="C274"/>
  <c r="D274"/>
  <c r="E274"/>
  <c r="K274" s="1"/>
  <c r="F274"/>
  <c r="A275"/>
  <c r="N275" s="1"/>
  <c r="B275"/>
  <c r="C275"/>
  <c r="D275"/>
  <c r="E275"/>
  <c r="F275"/>
  <c r="A276"/>
  <c r="B276"/>
  <c r="C276"/>
  <c r="D276"/>
  <c r="E276"/>
  <c r="K276" s="1"/>
  <c r="F276"/>
  <c r="A277"/>
  <c r="N277" s="1"/>
  <c r="B277"/>
  <c r="C277"/>
  <c r="D277"/>
  <c r="E277"/>
  <c r="F277"/>
  <c r="A278"/>
  <c r="B278"/>
  <c r="C278"/>
  <c r="D278"/>
  <c r="E278"/>
  <c r="K278" s="1"/>
  <c r="F278"/>
  <c r="A279"/>
  <c r="N279" s="1"/>
  <c r="B279"/>
  <c r="C279"/>
  <c r="D279"/>
  <c r="E279"/>
  <c r="F279"/>
  <c r="A280"/>
  <c r="B280"/>
  <c r="C280"/>
  <c r="D280"/>
  <c r="E280"/>
  <c r="K280" s="1"/>
  <c r="F280"/>
  <c r="A281"/>
  <c r="N281" s="1"/>
  <c r="B281"/>
  <c r="C281"/>
  <c r="D281"/>
  <c r="E281"/>
  <c r="F281"/>
  <c r="A282"/>
  <c r="B282"/>
  <c r="C282"/>
  <c r="D282"/>
  <c r="E282"/>
  <c r="K282" s="1"/>
  <c r="F282"/>
  <c r="A283"/>
  <c r="N283" s="1"/>
  <c r="B283"/>
  <c r="C283"/>
  <c r="D283"/>
  <c r="E283"/>
  <c r="F283"/>
  <c r="A284"/>
  <c r="B284"/>
  <c r="C284"/>
  <c r="D284"/>
  <c r="E284"/>
  <c r="K284" s="1"/>
  <c r="F284"/>
  <c r="A285"/>
  <c r="N285" s="1"/>
  <c r="B285"/>
  <c r="C285"/>
  <c r="D285"/>
  <c r="E285"/>
  <c r="F285"/>
  <c r="A286"/>
  <c r="B286"/>
  <c r="C286"/>
  <c r="D286"/>
  <c r="E286"/>
  <c r="K286" s="1"/>
  <c r="F286"/>
  <c r="A287"/>
  <c r="N287" s="1"/>
  <c r="B287"/>
  <c r="C287"/>
  <c r="D287"/>
  <c r="E287"/>
  <c r="F287"/>
  <c r="A288"/>
  <c r="B288"/>
  <c r="C288"/>
  <c r="D288"/>
  <c r="E288"/>
  <c r="K288" s="1"/>
  <c r="F288"/>
  <c r="A289"/>
  <c r="N289" s="1"/>
  <c r="B289"/>
  <c r="C289"/>
  <c r="D289"/>
  <c r="E289"/>
  <c r="F289"/>
  <c r="A290"/>
  <c r="B290"/>
  <c r="C290"/>
  <c r="D290"/>
  <c r="E290"/>
  <c r="K290" s="1"/>
  <c r="F290"/>
  <c r="A291"/>
  <c r="N291" s="1"/>
  <c r="B291"/>
  <c r="C291"/>
  <c r="D291"/>
  <c r="E291"/>
  <c r="F291"/>
  <c r="A292"/>
  <c r="B292"/>
  <c r="C292"/>
  <c r="D292"/>
  <c r="E292"/>
  <c r="K292" s="1"/>
  <c r="F292"/>
  <c r="A293"/>
  <c r="N293" s="1"/>
  <c r="B293"/>
  <c r="C293"/>
  <c r="D293"/>
  <c r="E293"/>
  <c r="F293"/>
  <c r="A294"/>
  <c r="B294"/>
  <c r="C294"/>
  <c r="D294"/>
  <c r="E294"/>
  <c r="K294" s="1"/>
  <c r="F294"/>
  <c r="A295"/>
  <c r="N295" s="1"/>
  <c r="B295"/>
  <c r="C295"/>
  <c r="D295"/>
  <c r="E295"/>
  <c r="F295"/>
  <c r="A296"/>
  <c r="B296"/>
  <c r="C296"/>
  <c r="D296"/>
  <c r="E296"/>
  <c r="K296" s="1"/>
  <c r="F296"/>
  <c r="A297"/>
  <c r="N297" s="1"/>
  <c r="B297"/>
  <c r="C297"/>
  <c r="D297"/>
  <c r="E297"/>
  <c r="F297"/>
  <c r="A298"/>
  <c r="B298"/>
  <c r="C298"/>
  <c r="D298"/>
  <c r="E298"/>
  <c r="K298" s="1"/>
  <c r="F298"/>
  <c r="A299"/>
  <c r="N299" s="1"/>
  <c r="B299"/>
  <c r="C299"/>
  <c r="D299"/>
  <c r="E299"/>
  <c r="F299"/>
  <c r="A300"/>
  <c r="B300"/>
  <c r="C300"/>
  <c r="D300"/>
  <c r="E300"/>
  <c r="K300" s="1"/>
  <c r="F300"/>
  <c r="A301"/>
  <c r="N301" s="1"/>
  <c r="B301"/>
  <c r="C301"/>
  <c r="D301"/>
  <c r="E301"/>
  <c r="F301"/>
  <c r="A302"/>
  <c r="B302"/>
  <c r="C302"/>
  <c r="D302"/>
  <c r="E302"/>
  <c r="K302" s="1"/>
  <c r="F302"/>
  <c r="A303"/>
  <c r="N303" s="1"/>
  <c r="B303"/>
  <c r="C303"/>
  <c r="D303"/>
  <c r="E303"/>
  <c r="F303"/>
  <c r="A304"/>
  <c r="B304"/>
  <c r="C304"/>
  <c r="D304"/>
  <c r="E304"/>
  <c r="K304" s="1"/>
  <c r="F304"/>
  <c r="A305"/>
  <c r="N305" s="1"/>
  <c r="B305"/>
  <c r="C305"/>
  <c r="D305"/>
  <c r="E305"/>
  <c r="K305" s="1"/>
  <c r="F305"/>
  <c r="A306"/>
  <c r="B306"/>
  <c r="C306"/>
  <c r="D306"/>
  <c r="E306"/>
  <c r="K306" s="1"/>
  <c r="F306"/>
  <c r="A307"/>
  <c r="N307" s="1"/>
  <c r="B307"/>
  <c r="C307"/>
  <c r="D307"/>
  <c r="E307"/>
  <c r="K307" s="1"/>
  <c r="F307"/>
  <c r="A308"/>
  <c r="B308"/>
  <c r="C308"/>
  <c r="D308"/>
  <c r="E308"/>
  <c r="K308" s="1"/>
  <c r="F308"/>
  <c r="A309"/>
  <c r="N309" s="1"/>
  <c r="B309"/>
  <c r="C309"/>
  <c r="D309"/>
  <c r="E309"/>
  <c r="K309" s="1"/>
  <c r="F309"/>
  <c r="A310"/>
  <c r="B310"/>
  <c r="C310"/>
  <c r="D310"/>
  <c r="E310"/>
  <c r="K310" s="1"/>
  <c r="F310"/>
  <c r="A311"/>
  <c r="N311" s="1"/>
  <c r="B311"/>
  <c r="C311"/>
  <c r="D311"/>
  <c r="E311"/>
  <c r="K311" s="1"/>
  <c r="F311"/>
  <c r="A312"/>
  <c r="B312"/>
  <c r="C312"/>
  <c r="D312"/>
  <c r="E312"/>
  <c r="K312" s="1"/>
  <c r="F312"/>
  <c r="A313"/>
  <c r="N313" s="1"/>
  <c r="B313"/>
  <c r="C313"/>
  <c r="D313"/>
  <c r="E313"/>
  <c r="K313" s="1"/>
  <c r="F313"/>
  <c r="A314"/>
  <c r="B314"/>
  <c r="C314"/>
  <c r="D314"/>
  <c r="E314"/>
  <c r="K314" s="1"/>
  <c r="F314"/>
  <c r="A315"/>
  <c r="N315" s="1"/>
  <c r="B315"/>
  <c r="C315"/>
  <c r="D315"/>
  <c r="E315"/>
  <c r="K315" s="1"/>
  <c r="F315"/>
  <c r="A316"/>
  <c r="B316"/>
  <c r="C316"/>
  <c r="D316"/>
  <c r="E316"/>
  <c r="K316" s="1"/>
  <c r="F316"/>
  <c r="A317"/>
  <c r="N317" s="1"/>
  <c r="B317"/>
  <c r="C317"/>
  <c r="D317"/>
  <c r="E317"/>
  <c r="K317" s="1"/>
  <c r="F317"/>
  <c r="A318"/>
  <c r="B318"/>
  <c r="C318"/>
  <c r="D318"/>
  <c r="E318"/>
  <c r="K318" s="1"/>
  <c r="F318"/>
  <c r="A319"/>
  <c r="N319" s="1"/>
  <c r="B319"/>
  <c r="C319"/>
  <c r="D319"/>
  <c r="E319"/>
  <c r="K319" s="1"/>
  <c r="F319"/>
  <c r="A320"/>
  <c r="B320"/>
  <c r="C320"/>
  <c r="D320"/>
  <c r="E320"/>
  <c r="K320" s="1"/>
  <c r="F320"/>
  <c r="A321"/>
  <c r="N321" s="1"/>
  <c r="B321"/>
  <c r="C321"/>
  <c r="D321"/>
  <c r="E321"/>
  <c r="K321" s="1"/>
  <c r="F321"/>
  <c r="A322"/>
  <c r="B322"/>
  <c r="C322"/>
  <c r="D322"/>
  <c r="E322"/>
  <c r="K322" s="1"/>
  <c r="F322"/>
  <c r="A323"/>
  <c r="N323" s="1"/>
  <c r="B323"/>
  <c r="C323"/>
  <c r="D323"/>
  <c r="E323"/>
  <c r="K323" s="1"/>
  <c r="F323"/>
  <c r="A324"/>
  <c r="B324"/>
  <c r="C324"/>
  <c r="D324"/>
  <c r="E324"/>
  <c r="K324" s="1"/>
  <c r="F324"/>
  <c r="A325"/>
  <c r="N325" s="1"/>
  <c r="B325"/>
  <c r="C325"/>
  <c r="D325"/>
  <c r="E325"/>
  <c r="K325" s="1"/>
  <c r="F325"/>
  <c r="A326"/>
  <c r="B326"/>
  <c r="C326"/>
  <c r="D326"/>
  <c r="E326"/>
  <c r="K326" s="1"/>
  <c r="F326"/>
  <c r="A327"/>
  <c r="N327" s="1"/>
  <c r="B327"/>
  <c r="C327"/>
  <c r="D327"/>
  <c r="E327"/>
  <c r="K327" s="1"/>
  <c r="F327"/>
  <c r="A328"/>
  <c r="B328"/>
  <c r="C328"/>
  <c r="D328"/>
  <c r="E328"/>
  <c r="K328" s="1"/>
  <c r="F328"/>
  <c r="A329"/>
  <c r="N329" s="1"/>
  <c r="B329"/>
  <c r="C329"/>
  <c r="D329"/>
  <c r="E329"/>
  <c r="K329" s="1"/>
  <c r="F329"/>
  <c r="A330"/>
  <c r="B330"/>
  <c r="C330"/>
  <c r="D330"/>
  <c r="E330"/>
  <c r="K330" s="1"/>
  <c r="F330"/>
  <c r="A331"/>
  <c r="N331" s="1"/>
  <c r="B331"/>
  <c r="C331"/>
  <c r="D331"/>
  <c r="E331"/>
  <c r="K331" s="1"/>
  <c r="F331"/>
  <c r="A332"/>
  <c r="B332"/>
  <c r="C332"/>
  <c r="D332"/>
  <c r="E332"/>
  <c r="K332" s="1"/>
  <c r="F332"/>
  <c r="A333"/>
  <c r="N333" s="1"/>
  <c r="B333"/>
  <c r="C333"/>
  <c r="D333"/>
  <c r="E333"/>
  <c r="K333" s="1"/>
  <c r="F333"/>
  <c r="A334"/>
  <c r="B334"/>
  <c r="C334"/>
  <c r="D334"/>
  <c r="E334"/>
  <c r="K334" s="1"/>
  <c r="F334"/>
  <c r="A335"/>
  <c r="N335" s="1"/>
  <c r="B335"/>
  <c r="C335"/>
  <c r="D335"/>
  <c r="E335"/>
  <c r="K335" s="1"/>
  <c r="F335"/>
  <c r="A336"/>
  <c r="B336"/>
  <c r="C336"/>
  <c r="D336"/>
  <c r="E336"/>
  <c r="K336" s="1"/>
  <c r="F336"/>
  <c r="A337"/>
  <c r="N337" s="1"/>
  <c r="B337"/>
  <c r="C337"/>
  <c r="D337"/>
  <c r="E337"/>
  <c r="K337" s="1"/>
  <c r="F337"/>
  <c r="A338"/>
  <c r="B338"/>
  <c r="C338"/>
  <c r="D338"/>
  <c r="E338"/>
  <c r="K338" s="1"/>
  <c r="F338"/>
  <c r="A339"/>
  <c r="N339" s="1"/>
  <c r="B339"/>
  <c r="C339"/>
  <c r="D339"/>
  <c r="E339"/>
  <c r="K339" s="1"/>
  <c r="F339"/>
  <c r="A340"/>
  <c r="B340"/>
  <c r="C340"/>
  <c r="D340"/>
  <c r="E340"/>
  <c r="K340" s="1"/>
  <c r="F340"/>
  <c r="A341"/>
  <c r="N341" s="1"/>
  <c r="B341"/>
  <c r="C341"/>
  <c r="D341"/>
  <c r="E341"/>
  <c r="K341" s="1"/>
  <c r="F341"/>
  <c r="A342"/>
  <c r="B342"/>
  <c r="C342"/>
  <c r="D342"/>
  <c r="E342"/>
  <c r="K342" s="1"/>
  <c r="F342"/>
  <c r="A343"/>
  <c r="N343" s="1"/>
  <c r="B343"/>
  <c r="C343"/>
  <c r="D343"/>
  <c r="E343"/>
  <c r="K343" s="1"/>
  <c r="F343"/>
  <c r="A344"/>
  <c r="B344"/>
  <c r="C344"/>
  <c r="D344"/>
  <c r="E344"/>
  <c r="K344" s="1"/>
  <c r="F344"/>
  <c r="A345"/>
  <c r="N345" s="1"/>
  <c r="B345"/>
  <c r="C345"/>
  <c r="D345"/>
  <c r="E345"/>
  <c r="K345" s="1"/>
  <c r="F345"/>
  <c r="A346"/>
  <c r="B346"/>
  <c r="C346"/>
  <c r="D346"/>
  <c r="E346"/>
  <c r="K346" s="1"/>
  <c r="F346"/>
  <c r="A347"/>
  <c r="N347" s="1"/>
  <c r="B347"/>
  <c r="C347"/>
  <c r="D347"/>
  <c r="E347"/>
  <c r="K347" s="1"/>
  <c r="F347"/>
  <c r="A348"/>
  <c r="B348"/>
  <c r="C348"/>
  <c r="D348"/>
  <c r="E348"/>
  <c r="K348" s="1"/>
  <c r="F348"/>
  <c r="A349"/>
  <c r="N349" s="1"/>
  <c r="B349"/>
  <c r="C349"/>
  <c r="D349"/>
  <c r="E349"/>
  <c r="K349" s="1"/>
  <c r="F349"/>
  <c r="A350"/>
  <c r="B350"/>
  <c r="C350"/>
  <c r="D350"/>
  <c r="E350"/>
  <c r="K350" s="1"/>
  <c r="F350"/>
  <c r="A351"/>
  <c r="N351" s="1"/>
  <c r="B351"/>
  <c r="C351"/>
  <c r="D351"/>
  <c r="E351"/>
  <c r="K351" s="1"/>
  <c r="F351"/>
  <c r="A352"/>
  <c r="B352"/>
  <c r="C352"/>
  <c r="D352"/>
  <c r="E352"/>
  <c r="K352" s="1"/>
  <c r="F352"/>
  <c r="A353"/>
  <c r="N353" s="1"/>
  <c r="B353"/>
  <c r="C353"/>
  <c r="D353"/>
  <c r="E353"/>
  <c r="K353" s="1"/>
  <c r="F353"/>
  <c r="A354"/>
  <c r="B354"/>
  <c r="C354"/>
  <c r="D354"/>
  <c r="E354"/>
  <c r="K354" s="1"/>
  <c r="F354"/>
  <c r="A355"/>
  <c r="N355" s="1"/>
  <c r="B355"/>
  <c r="C355"/>
  <c r="D355"/>
  <c r="E355"/>
  <c r="K355" s="1"/>
  <c r="F355"/>
  <c r="A356"/>
  <c r="B356"/>
  <c r="C356"/>
  <c r="D356"/>
  <c r="E356"/>
  <c r="K356" s="1"/>
  <c r="F356"/>
  <c r="A357"/>
  <c r="N357" s="1"/>
  <c r="B357"/>
  <c r="C357"/>
  <c r="D357"/>
  <c r="E357"/>
  <c r="K357" s="1"/>
  <c r="F357"/>
  <c r="A358"/>
  <c r="B358"/>
  <c r="C358"/>
  <c r="D358"/>
  <c r="E358"/>
  <c r="K358" s="1"/>
  <c r="F358"/>
  <c r="A359"/>
  <c r="N359" s="1"/>
  <c r="B359"/>
  <c r="C359"/>
  <c r="D359"/>
  <c r="E359"/>
  <c r="K359" s="1"/>
  <c r="F359"/>
  <c r="A360"/>
  <c r="B360"/>
  <c r="C360"/>
  <c r="D360"/>
  <c r="E360"/>
  <c r="K360" s="1"/>
  <c r="F360"/>
  <c r="A361"/>
  <c r="N361" s="1"/>
  <c r="B361"/>
  <c r="C361"/>
  <c r="D361"/>
  <c r="E361"/>
  <c r="K361" s="1"/>
  <c r="F361"/>
  <c r="A362"/>
  <c r="B362"/>
  <c r="C362"/>
  <c r="D362"/>
  <c r="E362"/>
  <c r="K362" s="1"/>
  <c r="F362"/>
  <c r="A363"/>
  <c r="N363" s="1"/>
  <c r="B363"/>
  <c r="C363"/>
  <c r="D363"/>
  <c r="E363"/>
  <c r="K363" s="1"/>
  <c r="F363"/>
  <c r="A364"/>
  <c r="B364"/>
  <c r="C364"/>
  <c r="D364"/>
  <c r="E364"/>
  <c r="K364" s="1"/>
  <c r="F364"/>
  <c r="A365"/>
  <c r="N365" s="1"/>
  <c r="B365"/>
  <c r="C365"/>
  <c r="D365"/>
  <c r="E365"/>
  <c r="K365" s="1"/>
  <c r="F365"/>
  <c r="A366"/>
  <c r="B366"/>
  <c r="C366"/>
  <c r="D366"/>
  <c r="E366"/>
  <c r="K366" s="1"/>
  <c r="F366"/>
  <c r="A367"/>
  <c r="N367" s="1"/>
  <c r="B367"/>
  <c r="C367"/>
  <c r="D367"/>
  <c r="E367"/>
  <c r="K367" s="1"/>
  <c r="F367"/>
  <c r="A368"/>
  <c r="B368"/>
  <c r="C368"/>
  <c r="D368"/>
  <c r="E368"/>
  <c r="K368" s="1"/>
  <c r="F368"/>
  <c r="A369"/>
  <c r="N369" s="1"/>
  <c r="B369"/>
  <c r="C369"/>
  <c r="D369"/>
  <c r="E369"/>
  <c r="K369" s="1"/>
  <c r="F369"/>
  <c r="A370"/>
  <c r="B370"/>
  <c r="C370"/>
  <c r="D370"/>
  <c r="E370"/>
  <c r="K370" s="1"/>
  <c r="F370"/>
  <c r="A371"/>
  <c r="N371" s="1"/>
  <c r="B371"/>
  <c r="C371"/>
  <c r="D371"/>
  <c r="E371"/>
  <c r="K371" s="1"/>
  <c r="F371"/>
  <c r="A372"/>
  <c r="B372"/>
  <c r="C372"/>
  <c r="D372"/>
  <c r="E372"/>
  <c r="K372" s="1"/>
  <c r="F372"/>
  <c r="A373"/>
  <c r="N373" s="1"/>
  <c r="B373"/>
  <c r="C373"/>
  <c r="D373"/>
  <c r="E373"/>
  <c r="K373" s="1"/>
  <c r="F373"/>
  <c r="A374"/>
  <c r="B374"/>
  <c r="C374"/>
  <c r="D374"/>
  <c r="E374"/>
  <c r="K374" s="1"/>
  <c r="F374"/>
  <c r="A375"/>
  <c r="N375" s="1"/>
  <c r="B375"/>
  <c r="C375"/>
  <c r="D375"/>
  <c r="E375"/>
  <c r="K375" s="1"/>
  <c r="F375"/>
  <c r="A376"/>
  <c r="B376"/>
  <c r="C376"/>
  <c r="D376"/>
  <c r="E376"/>
  <c r="K376" s="1"/>
  <c r="F376"/>
  <c r="A377"/>
  <c r="N377" s="1"/>
  <c r="B377"/>
  <c r="C377"/>
  <c r="D377"/>
  <c r="E377"/>
  <c r="K377" s="1"/>
  <c r="F377"/>
  <c r="A378"/>
  <c r="B378"/>
  <c r="C378"/>
  <c r="D378"/>
  <c r="E378"/>
  <c r="K378" s="1"/>
  <c r="F378"/>
  <c r="A379"/>
  <c r="N379" s="1"/>
  <c r="B379"/>
  <c r="C379"/>
  <c r="D379"/>
  <c r="E379"/>
  <c r="K379" s="1"/>
  <c r="F379"/>
  <c r="A380"/>
  <c r="B380"/>
  <c r="C380"/>
  <c r="D380"/>
  <c r="E380"/>
  <c r="K380" s="1"/>
  <c r="F380"/>
  <c r="A381"/>
  <c r="N381" s="1"/>
  <c r="B381"/>
  <c r="C381"/>
  <c r="D381"/>
  <c r="E381"/>
  <c r="K381" s="1"/>
  <c r="F381"/>
  <c r="A382"/>
  <c r="B382"/>
  <c r="C382"/>
  <c r="D382"/>
  <c r="E382"/>
  <c r="K382" s="1"/>
  <c r="F382"/>
  <c r="A383"/>
  <c r="N383" s="1"/>
  <c r="B383"/>
  <c r="C383"/>
  <c r="D383"/>
  <c r="E383"/>
  <c r="K383" s="1"/>
  <c r="F383"/>
  <c r="A384"/>
  <c r="B384"/>
  <c r="C384"/>
  <c r="D384"/>
  <c r="E384"/>
  <c r="K384" s="1"/>
  <c r="F384"/>
  <c r="A385"/>
  <c r="N385" s="1"/>
  <c r="B385"/>
  <c r="C385"/>
  <c r="D385"/>
  <c r="E385"/>
  <c r="K385" s="1"/>
  <c r="F385"/>
  <c r="A386"/>
  <c r="B386"/>
  <c r="C386"/>
  <c r="D386"/>
  <c r="E386"/>
  <c r="K386" s="1"/>
  <c r="F386"/>
  <c r="A387"/>
  <c r="N387" s="1"/>
  <c r="B387"/>
  <c r="C387"/>
  <c r="D387"/>
  <c r="E387"/>
  <c r="K387" s="1"/>
  <c r="F387"/>
  <c r="A388"/>
  <c r="B388"/>
  <c r="C388"/>
  <c r="D388"/>
  <c r="E388"/>
  <c r="K388" s="1"/>
  <c r="F388"/>
  <c r="A389"/>
  <c r="N389" s="1"/>
  <c r="B389"/>
  <c r="C389"/>
  <c r="D389"/>
  <c r="E389"/>
  <c r="K389" s="1"/>
  <c r="F389"/>
  <c r="A390"/>
  <c r="B390"/>
  <c r="C390"/>
  <c r="D390"/>
  <c r="E390"/>
  <c r="K390" s="1"/>
  <c r="F390"/>
  <c r="A391"/>
  <c r="N391" s="1"/>
  <c r="B391"/>
  <c r="C391"/>
  <c r="D391"/>
  <c r="E391"/>
  <c r="K391" s="1"/>
  <c r="F391"/>
  <c r="A392"/>
  <c r="B392"/>
  <c r="C392"/>
  <c r="D392"/>
  <c r="E392"/>
  <c r="K392" s="1"/>
  <c r="F392"/>
  <c r="A393"/>
  <c r="N393" s="1"/>
  <c r="B393"/>
  <c r="C393"/>
  <c r="D393"/>
  <c r="E393"/>
  <c r="K393" s="1"/>
  <c r="F393"/>
  <c r="A394"/>
  <c r="B394"/>
  <c r="C394"/>
  <c r="D394"/>
  <c r="E394"/>
  <c r="K394" s="1"/>
  <c r="F394"/>
  <c r="A395"/>
  <c r="N395" s="1"/>
  <c r="B395"/>
  <c r="C395"/>
  <c r="D395"/>
  <c r="E395"/>
  <c r="K395" s="1"/>
  <c r="F395"/>
  <c r="A396"/>
  <c r="B396"/>
  <c r="C396"/>
  <c r="D396"/>
  <c r="E396"/>
  <c r="K396" s="1"/>
  <c r="F396"/>
  <c r="A397"/>
  <c r="N397" s="1"/>
  <c r="B397"/>
  <c r="C397"/>
  <c r="D397"/>
  <c r="E397"/>
  <c r="K397" s="1"/>
  <c r="F397"/>
  <c r="A398"/>
  <c r="B398"/>
  <c r="C398"/>
  <c r="D398"/>
  <c r="E398"/>
  <c r="K398" s="1"/>
  <c r="F398"/>
  <c r="A399"/>
  <c r="N399" s="1"/>
  <c r="B399"/>
  <c r="C399"/>
  <c r="D399"/>
  <c r="E399"/>
  <c r="K399" s="1"/>
  <c r="F399"/>
  <c r="A400"/>
  <c r="B400"/>
  <c r="C400"/>
  <c r="D400"/>
  <c r="E400"/>
  <c r="K400" s="1"/>
  <c r="F400"/>
  <c r="A401"/>
  <c r="N401" s="1"/>
  <c r="B401"/>
  <c r="C401"/>
  <c r="D401"/>
  <c r="E401"/>
  <c r="K401" s="1"/>
  <c r="F401"/>
  <c r="A402"/>
  <c r="B402"/>
  <c r="C402"/>
  <c r="D402"/>
  <c r="E402"/>
  <c r="K402" s="1"/>
  <c r="F402"/>
  <c r="A403"/>
  <c r="N403" s="1"/>
  <c r="B403"/>
  <c r="C403"/>
  <c r="D403"/>
  <c r="E403"/>
  <c r="K403" s="1"/>
  <c r="F403"/>
  <c r="A404"/>
  <c r="B404"/>
  <c r="C404"/>
  <c r="D404"/>
  <c r="E404"/>
  <c r="K404" s="1"/>
  <c r="F404"/>
  <c r="A405"/>
  <c r="N405" s="1"/>
  <c r="B405"/>
  <c r="C405"/>
  <c r="D405"/>
  <c r="E405"/>
  <c r="K405" s="1"/>
  <c r="F405"/>
  <c r="A406"/>
  <c r="B406"/>
  <c r="C406"/>
  <c r="D406"/>
  <c r="E406"/>
  <c r="K406" s="1"/>
  <c r="F406"/>
  <c r="A407"/>
  <c r="N407" s="1"/>
  <c r="B407"/>
  <c r="C407"/>
  <c r="D407"/>
  <c r="E407"/>
  <c r="K407" s="1"/>
  <c r="F407"/>
  <c r="A408"/>
  <c r="B408"/>
  <c r="C408"/>
  <c r="D408"/>
  <c r="E408"/>
  <c r="K408" s="1"/>
  <c r="F408"/>
  <c r="A409"/>
  <c r="N409" s="1"/>
  <c r="B409"/>
  <c r="C409"/>
  <c r="D409"/>
  <c r="E409"/>
  <c r="K409" s="1"/>
  <c r="F409"/>
  <c r="A410"/>
  <c r="B410"/>
  <c r="C410"/>
  <c r="D410"/>
  <c r="E410"/>
  <c r="K410" s="1"/>
  <c r="F410"/>
  <c r="A411"/>
  <c r="N411" s="1"/>
  <c r="B411"/>
  <c r="C411"/>
  <c r="D411"/>
  <c r="E411"/>
  <c r="K411" s="1"/>
  <c r="F411"/>
  <c r="A412"/>
  <c r="B412"/>
  <c r="C412"/>
  <c r="D412"/>
  <c r="E412"/>
  <c r="K412" s="1"/>
  <c r="F412"/>
  <c r="A413"/>
  <c r="N413" s="1"/>
  <c r="B413"/>
  <c r="C413"/>
  <c r="D413"/>
  <c r="E413"/>
  <c r="K413" s="1"/>
  <c r="F413"/>
  <c r="A414"/>
  <c r="B414"/>
  <c r="C414"/>
  <c r="D414"/>
  <c r="E414"/>
  <c r="K414" s="1"/>
  <c r="F414"/>
  <c r="A415"/>
  <c r="N415" s="1"/>
  <c r="B415"/>
  <c r="C415"/>
  <c r="D415"/>
  <c r="E415"/>
  <c r="K415" s="1"/>
  <c r="F415"/>
  <c r="A416"/>
  <c r="B416"/>
  <c r="C416"/>
  <c r="D416"/>
  <c r="E416"/>
  <c r="K416" s="1"/>
  <c r="F416"/>
  <c r="A417"/>
  <c r="N417" s="1"/>
  <c r="B417"/>
  <c r="C417"/>
  <c r="D417"/>
  <c r="E417"/>
  <c r="K417" s="1"/>
  <c r="F417"/>
  <c r="A418"/>
  <c r="B418"/>
  <c r="C418"/>
  <c r="D418"/>
  <c r="E418"/>
  <c r="K418" s="1"/>
  <c r="F418"/>
  <c r="A419"/>
  <c r="N419" s="1"/>
  <c r="B419"/>
  <c r="C419"/>
  <c r="D419"/>
  <c r="E419"/>
  <c r="K419" s="1"/>
  <c r="F419"/>
  <c r="A420"/>
  <c r="B420"/>
  <c r="C420"/>
  <c r="D420"/>
  <c r="E420"/>
  <c r="K420" s="1"/>
  <c r="F420"/>
  <c r="A421"/>
  <c r="N421" s="1"/>
  <c r="B421"/>
  <c r="C421"/>
  <c r="D421"/>
  <c r="E421"/>
  <c r="K421" s="1"/>
  <c r="F421"/>
  <c r="A422"/>
  <c r="B422"/>
  <c r="C422"/>
  <c r="D422"/>
  <c r="E422"/>
  <c r="K422" s="1"/>
  <c r="F422"/>
  <c r="A423"/>
  <c r="N423" s="1"/>
  <c r="B423"/>
  <c r="C423"/>
  <c r="D423"/>
  <c r="E423"/>
  <c r="K423" s="1"/>
  <c r="F423"/>
  <c r="A424"/>
  <c r="B424"/>
  <c r="C424"/>
  <c r="D424"/>
  <c r="E424"/>
  <c r="K424" s="1"/>
  <c r="F424"/>
  <c r="A425"/>
  <c r="N425" s="1"/>
  <c r="B425"/>
  <c r="C425"/>
  <c r="D425"/>
  <c r="E425"/>
  <c r="K425" s="1"/>
  <c r="F425"/>
  <c r="A426"/>
  <c r="B426"/>
  <c r="C426"/>
  <c r="D426"/>
  <c r="E426"/>
  <c r="K426" s="1"/>
  <c r="F426"/>
  <c r="A427"/>
  <c r="N427" s="1"/>
  <c r="B427"/>
  <c r="C427"/>
  <c r="D427"/>
  <c r="E427"/>
  <c r="K427" s="1"/>
  <c r="F427"/>
  <c r="A428"/>
  <c r="B428"/>
  <c r="C428"/>
  <c r="D428"/>
  <c r="E428"/>
  <c r="K428" s="1"/>
  <c r="F428"/>
  <c r="A429"/>
  <c r="N429" s="1"/>
  <c r="B429"/>
  <c r="C429"/>
  <c r="D429"/>
  <c r="E429"/>
  <c r="K429" s="1"/>
  <c r="F429"/>
  <c r="A430"/>
  <c r="B430"/>
  <c r="C430"/>
  <c r="D430"/>
  <c r="E430"/>
  <c r="K430" s="1"/>
  <c r="F430"/>
  <c r="A431"/>
  <c r="N431" s="1"/>
  <c r="B431"/>
  <c r="C431"/>
  <c r="D431"/>
  <c r="E431"/>
  <c r="K431" s="1"/>
  <c r="F431"/>
  <c r="A432"/>
  <c r="B432"/>
  <c r="C432"/>
  <c r="D432"/>
  <c r="E432"/>
  <c r="K432" s="1"/>
  <c r="F432"/>
  <c r="A433"/>
  <c r="N433" s="1"/>
  <c r="B433"/>
  <c r="C433"/>
  <c r="D433"/>
  <c r="E433"/>
  <c r="K433" s="1"/>
  <c r="F433"/>
  <c r="A434"/>
  <c r="B434"/>
  <c r="C434"/>
  <c r="D434"/>
  <c r="E434"/>
  <c r="K434" s="1"/>
  <c r="F434"/>
  <c r="A435"/>
  <c r="N435" s="1"/>
  <c r="B435"/>
  <c r="C435"/>
  <c r="D435"/>
  <c r="E435"/>
  <c r="K435" s="1"/>
  <c r="F435"/>
  <c r="A436"/>
  <c r="B436"/>
  <c r="C436"/>
  <c r="D436"/>
  <c r="E436"/>
  <c r="K436" s="1"/>
  <c r="F436"/>
  <c r="A437"/>
  <c r="N437" s="1"/>
  <c r="B437"/>
  <c r="C437"/>
  <c r="D437"/>
  <c r="E437"/>
  <c r="K437" s="1"/>
  <c r="F437"/>
  <c r="A438"/>
  <c r="B438"/>
  <c r="C438"/>
  <c r="D438"/>
  <c r="E438"/>
  <c r="K438" s="1"/>
  <c r="F438"/>
  <c r="A439"/>
  <c r="N439" s="1"/>
  <c r="B439"/>
  <c r="C439"/>
  <c r="D439"/>
  <c r="E439"/>
  <c r="K439" s="1"/>
  <c r="F439"/>
  <c r="A440"/>
  <c r="B440"/>
  <c r="C440"/>
  <c r="D440"/>
  <c r="E440"/>
  <c r="K440" s="1"/>
  <c r="F440"/>
  <c r="A441"/>
  <c r="N441" s="1"/>
  <c r="B441"/>
  <c r="C441"/>
  <c r="D441"/>
  <c r="E441"/>
  <c r="K441" s="1"/>
  <c r="F441"/>
  <c r="A442"/>
  <c r="B442"/>
  <c r="C442"/>
  <c r="D442"/>
  <c r="E442"/>
  <c r="K442" s="1"/>
  <c r="F442"/>
  <c r="E443"/>
  <c r="K443" s="1"/>
  <c r="M443" s="1"/>
  <c r="F44"/>
  <c r="F45"/>
  <c r="F46"/>
  <c r="F47"/>
  <c r="F48"/>
  <c r="F49"/>
  <c r="F50"/>
  <c r="F51"/>
  <c r="F52"/>
  <c r="F53"/>
  <c r="F54"/>
  <c r="F55"/>
  <c r="F56"/>
  <c r="F57"/>
  <c r="F58"/>
  <c r="F59"/>
  <c r="F60"/>
  <c r="F61"/>
  <c r="F62"/>
  <c r="F63"/>
  <c r="F43"/>
  <c r="D44"/>
  <c r="D45"/>
  <c r="D46"/>
  <c r="D47"/>
  <c r="D48"/>
  <c r="D49"/>
  <c r="D50"/>
  <c r="D51"/>
  <c r="D52"/>
  <c r="D53"/>
  <c r="D54"/>
  <c r="D55"/>
  <c r="D56"/>
  <c r="D57"/>
  <c r="D58"/>
  <c r="D59"/>
  <c r="D60"/>
  <c r="D61"/>
  <c r="D62"/>
  <c r="D63"/>
  <c r="D43"/>
  <c r="F29"/>
  <c r="F30"/>
  <c r="F31"/>
  <c r="F32"/>
  <c r="F33"/>
  <c r="F34"/>
  <c r="F35"/>
  <c r="F36"/>
  <c r="F37"/>
  <c r="F38"/>
  <c r="F39"/>
  <c r="F40"/>
  <c r="F41"/>
  <c r="F42"/>
  <c r="F4"/>
  <c r="F5"/>
  <c r="F6"/>
  <c r="F7"/>
  <c r="F8"/>
  <c r="F9"/>
  <c r="F10"/>
  <c r="F11"/>
  <c r="F12"/>
  <c r="F13"/>
  <c r="F14"/>
  <c r="F15"/>
  <c r="F16"/>
  <c r="F17"/>
  <c r="F18"/>
  <c r="F19"/>
  <c r="F20"/>
  <c r="F21"/>
  <c r="F22"/>
  <c r="F23"/>
  <c r="F24"/>
  <c r="F25"/>
  <c r="F26"/>
  <c r="F27"/>
  <c r="F28"/>
  <c r="F3"/>
  <c r="E4"/>
  <c r="K4" s="1"/>
  <c r="E5"/>
  <c r="K5" s="1"/>
  <c r="E6"/>
  <c r="K6" s="1"/>
  <c r="E7"/>
  <c r="K7" s="1"/>
  <c r="E8"/>
  <c r="K8" s="1"/>
  <c r="E9"/>
  <c r="K9" s="1"/>
  <c r="E10"/>
  <c r="K10" s="1"/>
  <c r="E11"/>
  <c r="K11" s="1"/>
  <c r="E12"/>
  <c r="K12" s="1"/>
  <c r="E13"/>
  <c r="K13" s="1"/>
  <c r="E14"/>
  <c r="K14" s="1"/>
  <c r="E15"/>
  <c r="K15" s="1"/>
  <c r="E16"/>
  <c r="K16" s="1"/>
  <c r="E17"/>
  <c r="K17" s="1"/>
  <c r="E18"/>
  <c r="K18" s="1"/>
  <c r="E19"/>
  <c r="K19" s="1"/>
  <c r="E20"/>
  <c r="K20" s="1"/>
  <c r="E21"/>
  <c r="K21" s="1"/>
  <c r="E22"/>
  <c r="K22" s="1"/>
  <c r="E23"/>
  <c r="K23" s="1"/>
  <c r="E24"/>
  <c r="K24" s="1"/>
  <c r="E25"/>
  <c r="K25" s="1"/>
  <c r="E26"/>
  <c r="K26" s="1"/>
  <c r="E27"/>
  <c r="K27" s="1"/>
  <c r="E28"/>
  <c r="K28" s="1"/>
  <c r="E29"/>
  <c r="K29" s="1"/>
  <c r="E30"/>
  <c r="K30" s="1"/>
  <c r="E31"/>
  <c r="K31" s="1"/>
  <c r="E32"/>
  <c r="K32" s="1"/>
  <c r="E33"/>
  <c r="K33" s="1"/>
  <c r="E34"/>
  <c r="K34" s="1"/>
  <c r="E35"/>
  <c r="K35" s="1"/>
  <c r="E36"/>
  <c r="K36" s="1"/>
  <c r="E37"/>
  <c r="K37" s="1"/>
  <c r="E38"/>
  <c r="K38" s="1"/>
  <c r="E39"/>
  <c r="K39" s="1"/>
  <c r="E40"/>
  <c r="K40" s="1"/>
  <c r="E41"/>
  <c r="K41" s="1"/>
  <c r="E42"/>
  <c r="K42" s="1"/>
  <c r="E43"/>
  <c r="K43" s="1"/>
  <c r="E44"/>
  <c r="K44" s="1"/>
  <c r="M44" s="1"/>
  <c r="E45"/>
  <c r="K45" s="1"/>
  <c r="M45" s="1"/>
  <c r="E46"/>
  <c r="K46" s="1"/>
  <c r="E47"/>
  <c r="K47" s="1"/>
  <c r="E48"/>
  <c r="K48" s="1"/>
  <c r="M48" s="1"/>
  <c r="E49"/>
  <c r="K49" s="1"/>
  <c r="M49" s="1"/>
  <c r="E50"/>
  <c r="K50" s="1"/>
  <c r="E51"/>
  <c r="K51" s="1"/>
  <c r="E52"/>
  <c r="K52" s="1"/>
  <c r="M52" s="1"/>
  <c r="E53"/>
  <c r="K53" s="1"/>
  <c r="M53" s="1"/>
  <c r="E54"/>
  <c r="K54" s="1"/>
  <c r="E55"/>
  <c r="K55" s="1"/>
  <c r="E56"/>
  <c r="K56" s="1"/>
  <c r="M56" s="1"/>
  <c r="E57"/>
  <c r="K57" s="1"/>
  <c r="M57" s="1"/>
  <c r="E58"/>
  <c r="K58" s="1"/>
  <c r="E59"/>
  <c r="K59" s="1"/>
  <c r="E60"/>
  <c r="K60" s="1"/>
  <c r="M60" s="1"/>
  <c r="E61"/>
  <c r="K61" s="1"/>
  <c r="M61" s="1"/>
  <c r="E62"/>
  <c r="K62" s="1"/>
  <c r="E63"/>
  <c r="K63" s="1"/>
  <c r="A38"/>
  <c r="B38"/>
  <c r="L38" s="1"/>
  <c r="D38"/>
  <c r="A39"/>
  <c r="B39"/>
  <c r="L39" s="1"/>
  <c r="D39"/>
  <c r="A40"/>
  <c r="B40"/>
  <c r="L40" s="1"/>
  <c r="D40"/>
  <c r="A41"/>
  <c r="B41"/>
  <c r="L41" s="1"/>
  <c r="D41"/>
  <c r="A42"/>
  <c r="B42"/>
  <c r="L42" s="1"/>
  <c r="D42"/>
  <c r="A43"/>
  <c r="B43"/>
  <c r="C43"/>
  <c r="A44"/>
  <c r="N44" s="1"/>
  <c r="B44"/>
  <c r="C44"/>
  <c r="A45"/>
  <c r="N45" s="1"/>
  <c r="B45"/>
  <c r="C45"/>
  <c r="A46"/>
  <c r="B46"/>
  <c r="C46"/>
  <c r="A47"/>
  <c r="B47"/>
  <c r="C47"/>
  <c r="A48"/>
  <c r="N48" s="1"/>
  <c r="B48"/>
  <c r="C48"/>
  <c r="A49"/>
  <c r="N49" s="1"/>
  <c r="B49"/>
  <c r="C49"/>
  <c r="A50"/>
  <c r="B50"/>
  <c r="C50"/>
  <c r="A51"/>
  <c r="B51"/>
  <c r="C51"/>
  <c r="A52"/>
  <c r="N52" s="1"/>
  <c r="B52"/>
  <c r="C52"/>
  <c r="A53"/>
  <c r="N53" s="1"/>
  <c r="B53"/>
  <c r="C53"/>
  <c r="A54"/>
  <c r="B54"/>
  <c r="C54"/>
  <c r="A55"/>
  <c r="B55"/>
  <c r="C55"/>
  <c r="A56"/>
  <c r="N56" s="1"/>
  <c r="B56"/>
  <c r="C56"/>
  <c r="A57"/>
  <c r="N57" s="1"/>
  <c r="B57"/>
  <c r="C57"/>
  <c r="A58"/>
  <c r="B58"/>
  <c r="C58"/>
  <c r="A59"/>
  <c r="B59"/>
  <c r="C59"/>
  <c r="A60"/>
  <c r="N60" s="1"/>
  <c r="B60"/>
  <c r="C60"/>
  <c r="A61"/>
  <c r="N61" s="1"/>
  <c r="B61"/>
  <c r="C61"/>
  <c r="A62"/>
  <c r="B62"/>
  <c r="C62"/>
  <c r="A63"/>
  <c r="B63"/>
  <c r="C63"/>
  <c r="A20"/>
  <c r="B20"/>
  <c r="L20" s="1"/>
  <c r="D20"/>
  <c r="A21"/>
  <c r="B21"/>
  <c r="L21" s="1"/>
  <c r="D21"/>
  <c r="A22"/>
  <c r="B22"/>
  <c r="L22" s="1"/>
  <c r="D22"/>
  <c r="A23"/>
  <c r="B23"/>
  <c r="L23" s="1"/>
  <c r="D23"/>
  <c r="A24"/>
  <c r="B24"/>
  <c r="L24" s="1"/>
  <c r="D24"/>
  <c r="A25"/>
  <c r="B25"/>
  <c r="L25" s="1"/>
  <c r="D25"/>
  <c r="A26"/>
  <c r="B26"/>
  <c r="L26" s="1"/>
  <c r="D26"/>
  <c r="A27"/>
  <c r="B27"/>
  <c r="L27" s="1"/>
  <c r="D27"/>
  <c r="A28"/>
  <c r="B28"/>
  <c r="L28" s="1"/>
  <c r="D28"/>
  <c r="A29"/>
  <c r="B29"/>
  <c r="L29" s="1"/>
  <c r="D29"/>
  <c r="A30"/>
  <c r="B30"/>
  <c r="L30" s="1"/>
  <c r="D30"/>
  <c r="A31"/>
  <c r="B31"/>
  <c r="L31" s="1"/>
  <c r="D31"/>
  <c r="A32"/>
  <c r="B32"/>
  <c r="L32" s="1"/>
  <c r="D32"/>
  <c r="A33"/>
  <c r="B33"/>
  <c r="L33" s="1"/>
  <c r="D33"/>
  <c r="A34"/>
  <c r="B34"/>
  <c r="L34" s="1"/>
  <c r="D34"/>
  <c r="A35"/>
  <c r="B35"/>
  <c r="L35" s="1"/>
  <c r="D35"/>
  <c r="A36"/>
  <c r="B36"/>
  <c r="L36" s="1"/>
  <c r="D36"/>
  <c r="A37"/>
  <c r="B37"/>
  <c r="L37" s="1"/>
  <c r="D37"/>
  <c r="A4"/>
  <c r="B4"/>
  <c r="L4" s="1"/>
  <c r="D4"/>
  <c r="A5"/>
  <c r="B5"/>
  <c r="L5" s="1"/>
  <c r="D5"/>
  <c r="A6"/>
  <c r="B6"/>
  <c r="L6" s="1"/>
  <c r="D6"/>
  <c r="A7"/>
  <c r="B7"/>
  <c r="L7" s="1"/>
  <c r="D7"/>
  <c r="A8"/>
  <c r="B8"/>
  <c r="L8" s="1"/>
  <c r="D8"/>
  <c r="A9"/>
  <c r="B9"/>
  <c r="L9" s="1"/>
  <c r="D9"/>
  <c r="A10"/>
  <c r="B10"/>
  <c r="L10" s="1"/>
  <c r="D10"/>
  <c r="A11"/>
  <c r="B11"/>
  <c r="L11" s="1"/>
  <c r="D11"/>
  <c r="A12"/>
  <c r="B12"/>
  <c r="L12" s="1"/>
  <c r="D12"/>
  <c r="A13"/>
  <c r="B13"/>
  <c r="L13" s="1"/>
  <c r="D13"/>
  <c r="A14"/>
  <c r="B14"/>
  <c r="L14" s="1"/>
  <c r="D14"/>
  <c r="A15"/>
  <c r="B15"/>
  <c r="L15" s="1"/>
  <c r="D15"/>
  <c r="A16"/>
  <c r="B16"/>
  <c r="L16" s="1"/>
  <c r="D16"/>
  <c r="A17"/>
  <c r="B17"/>
  <c r="L17" s="1"/>
  <c r="D17"/>
  <c r="A18"/>
  <c r="B18"/>
  <c r="L18" s="1"/>
  <c r="D18"/>
  <c r="A19"/>
  <c r="B19"/>
  <c r="L19" s="1"/>
  <c r="D19"/>
  <c r="D3"/>
  <c r="B3"/>
  <c r="L3" s="1"/>
  <c r="A3"/>
  <c r="C1" i="4"/>
  <c r="C4"/>
  <c r="J25" i="3"/>
  <c r="J26"/>
  <c r="J27"/>
  <c r="J28"/>
  <c r="J29"/>
  <c r="J30"/>
  <c r="J31"/>
  <c r="J32"/>
  <c r="J33"/>
  <c r="J3"/>
  <c r="J4"/>
  <c r="J5"/>
  <c r="J6"/>
  <c r="J7"/>
  <c r="J8"/>
  <c r="J9"/>
  <c r="J10"/>
  <c r="J11"/>
  <c r="J12"/>
  <c r="J13"/>
  <c r="J15"/>
  <c r="J16"/>
  <c r="J17"/>
  <c r="J18"/>
  <c r="J19"/>
  <c r="J20"/>
  <c r="J21"/>
  <c r="J22"/>
  <c r="J23"/>
  <c r="J35"/>
  <c r="J36"/>
  <c r="J37"/>
  <c r="J24"/>
  <c r="G5" i="1"/>
  <c r="G6"/>
  <c r="G7"/>
  <c r="G8"/>
  <c r="G9"/>
  <c r="G10"/>
  <c r="G4"/>
  <c r="F10"/>
  <c r="F9"/>
  <c r="F8"/>
  <c r="F7"/>
  <c r="F6"/>
  <c r="F5"/>
  <c r="F4"/>
  <c r="F3"/>
  <c r="I3" s="1"/>
  <c r="F2"/>
  <c r="I2" s="1"/>
  <c r="M28" i="7" l="1"/>
  <c r="M4"/>
  <c r="M40"/>
  <c r="M32"/>
  <c r="M24"/>
  <c r="M16"/>
  <c r="M8"/>
  <c r="L107" i="9"/>
  <c r="O26" i="3"/>
  <c r="M15" i="7"/>
  <c r="M7"/>
  <c r="M41"/>
  <c r="M33"/>
  <c r="M25"/>
  <c r="M17"/>
  <c r="M13"/>
  <c r="M5"/>
  <c r="M559"/>
  <c r="M551"/>
  <c r="M547"/>
  <c r="M539"/>
  <c r="M602"/>
  <c r="M594"/>
  <c r="M586"/>
  <c r="M578"/>
  <c r="M570"/>
  <c r="O21" i="3"/>
  <c r="L99" i="9"/>
  <c r="L131"/>
  <c r="L275"/>
  <c r="L291"/>
  <c r="L359"/>
  <c r="O5" i="3"/>
  <c r="O33"/>
  <c r="M18" i="7"/>
  <c r="M10"/>
  <c r="M563"/>
  <c r="M552"/>
  <c r="M544"/>
  <c r="M536"/>
  <c r="M528"/>
  <c r="M599"/>
  <c r="M591"/>
  <c r="M583"/>
  <c r="M575"/>
  <c r="M567"/>
  <c r="K214" i="9"/>
  <c r="O9" i="3"/>
  <c r="K381" i="9"/>
  <c r="K382"/>
  <c r="L19"/>
  <c r="L43"/>
  <c r="L98"/>
  <c r="L123"/>
  <c r="L147"/>
  <c r="L171"/>
  <c r="L219"/>
  <c r="L231"/>
  <c r="L351"/>
  <c r="O18" i="3"/>
  <c r="M36" i="7"/>
  <c r="M20"/>
  <c r="M12"/>
  <c r="L162" i="9"/>
  <c r="L227"/>
  <c r="L386"/>
  <c r="M19" i="7"/>
  <c r="M11"/>
  <c r="M37"/>
  <c r="M29"/>
  <c r="M21"/>
  <c r="M9"/>
  <c r="M555"/>
  <c r="M543"/>
  <c r="M535"/>
  <c r="M598"/>
  <c r="M590"/>
  <c r="M582"/>
  <c r="M574"/>
  <c r="M566"/>
  <c r="L3" i="9"/>
  <c r="L311"/>
  <c r="L327"/>
  <c r="L382"/>
  <c r="M14" i="7"/>
  <c r="M6"/>
  <c r="M560"/>
  <c r="M556"/>
  <c r="M548"/>
  <c r="M540"/>
  <c r="M532"/>
  <c r="M524"/>
  <c r="M595"/>
  <c r="M587"/>
  <c r="M579"/>
  <c r="M571"/>
  <c r="M35"/>
  <c r="M31"/>
  <c r="M27"/>
  <c r="M23"/>
  <c r="M39"/>
  <c r="M561"/>
  <c r="M557"/>
  <c r="M553"/>
  <c r="M549"/>
  <c r="M545"/>
  <c r="M541"/>
  <c r="M537"/>
  <c r="M533"/>
  <c r="M600"/>
  <c r="M596"/>
  <c r="M592"/>
  <c r="M588"/>
  <c r="M584"/>
  <c r="M580"/>
  <c r="M576"/>
  <c r="M572"/>
  <c r="M568"/>
  <c r="M564"/>
  <c r="I3" i="9"/>
  <c r="I43"/>
  <c r="I67"/>
  <c r="K70"/>
  <c r="I107"/>
  <c r="I131"/>
  <c r="K134"/>
  <c r="I171"/>
  <c r="I195"/>
  <c r="I215"/>
  <c r="I227"/>
  <c r="K230"/>
  <c r="I243"/>
  <c r="I275"/>
  <c r="I276"/>
  <c r="I277"/>
  <c r="I323"/>
  <c r="I324"/>
  <c r="I325"/>
  <c r="I347"/>
  <c r="O14" i="3"/>
  <c r="I350" i="9"/>
  <c r="K360"/>
  <c r="K385"/>
  <c r="L11"/>
  <c r="L35"/>
  <c r="L67"/>
  <c r="L114"/>
  <c r="L139"/>
  <c r="L163"/>
  <c r="L195"/>
  <c r="L243"/>
  <c r="L259"/>
  <c r="L279"/>
  <c r="L295"/>
  <c r="L307"/>
  <c r="L323"/>
  <c r="L347"/>
  <c r="L363"/>
  <c r="L387"/>
  <c r="O7" i="3"/>
  <c r="O13"/>
  <c r="O4"/>
  <c r="O10"/>
  <c r="K28" i="9"/>
  <c r="L28"/>
  <c r="K40"/>
  <c r="L40"/>
  <c r="K52"/>
  <c r="L52"/>
  <c r="K64"/>
  <c r="L64"/>
  <c r="K65"/>
  <c r="L65"/>
  <c r="K92"/>
  <c r="L92"/>
  <c r="K93"/>
  <c r="L93"/>
  <c r="K101"/>
  <c r="L101"/>
  <c r="K105"/>
  <c r="L105"/>
  <c r="K116"/>
  <c r="L116"/>
  <c r="K128"/>
  <c r="L128"/>
  <c r="K129"/>
  <c r="L129"/>
  <c r="K157"/>
  <c r="L157"/>
  <c r="K165"/>
  <c r="L165"/>
  <c r="K169"/>
  <c r="L169"/>
  <c r="K192"/>
  <c r="L192"/>
  <c r="K193"/>
  <c r="L193"/>
  <c r="K204"/>
  <c r="L204"/>
  <c r="K235"/>
  <c r="I235"/>
  <c r="K257"/>
  <c r="L257"/>
  <c r="K269"/>
  <c r="L269"/>
  <c r="I269"/>
  <c r="K288"/>
  <c r="L288"/>
  <c r="K321"/>
  <c r="L321"/>
  <c r="I383"/>
  <c r="K383"/>
  <c r="K5"/>
  <c r="L5"/>
  <c r="K45"/>
  <c r="L45"/>
  <c r="K56"/>
  <c r="L56"/>
  <c r="K68"/>
  <c r="L68"/>
  <c r="K80"/>
  <c r="L80"/>
  <c r="K81"/>
  <c r="L81"/>
  <c r="K109"/>
  <c r="L109"/>
  <c r="K120"/>
  <c r="L120"/>
  <c r="K121"/>
  <c r="L121"/>
  <c r="K132"/>
  <c r="L132"/>
  <c r="K144"/>
  <c r="L144"/>
  <c r="K145"/>
  <c r="L145"/>
  <c r="K173"/>
  <c r="L173"/>
  <c r="K184"/>
  <c r="L184"/>
  <c r="K196"/>
  <c r="L196"/>
  <c r="K212"/>
  <c r="L212"/>
  <c r="K225"/>
  <c r="L225"/>
  <c r="K252"/>
  <c r="L252"/>
  <c r="I252"/>
  <c r="K343"/>
  <c r="I343"/>
  <c r="K348"/>
  <c r="L348"/>
  <c r="I372"/>
  <c r="L372"/>
  <c r="K372"/>
  <c r="K12"/>
  <c r="L12"/>
  <c r="K13"/>
  <c r="L13"/>
  <c r="K21"/>
  <c r="L21"/>
  <c r="K24"/>
  <c r="L24"/>
  <c r="K25"/>
  <c r="L25"/>
  <c r="K48"/>
  <c r="L48"/>
  <c r="K49"/>
  <c r="L49"/>
  <c r="K76"/>
  <c r="L76"/>
  <c r="K77"/>
  <c r="L77"/>
  <c r="K85"/>
  <c r="L85"/>
  <c r="K88"/>
  <c r="L88"/>
  <c r="K89"/>
  <c r="L89"/>
  <c r="K100"/>
  <c r="L100"/>
  <c r="K112"/>
  <c r="L112"/>
  <c r="K113"/>
  <c r="L113"/>
  <c r="K140"/>
  <c r="L140"/>
  <c r="K141"/>
  <c r="L141"/>
  <c r="K149"/>
  <c r="L149"/>
  <c r="K152"/>
  <c r="L152"/>
  <c r="K153"/>
  <c r="L153"/>
  <c r="K164"/>
  <c r="L164"/>
  <c r="K176"/>
  <c r="L176"/>
  <c r="K177"/>
  <c r="L177"/>
  <c r="K200"/>
  <c r="L200"/>
  <c r="K201"/>
  <c r="L201"/>
  <c r="K209"/>
  <c r="L209"/>
  <c r="I209"/>
  <c r="K268"/>
  <c r="L268"/>
  <c r="I268"/>
  <c r="K300"/>
  <c r="L300"/>
  <c r="I300"/>
  <c r="K332"/>
  <c r="L332"/>
  <c r="I332"/>
  <c r="K345"/>
  <c r="L345"/>
  <c r="I345"/>
  <c r="I357"/>
  <c r="L357"/>
  <c r="K357"/>
  <c r="I358"/>
  <c r="K358"/>
  <c r="K361"/>
  <c r="L361"/>
  <c r="K368"/>
  <c r="L368"/>
  <c r="O11" i="3"/>
  <c r="O27"/>
  <c r="O31"/>
  <c r="O24"/>
  <c r="O28"/>
  <c r="O32"/>
  <c r="L51" i="9"/>
  <c r="L91"/>
  <c r="L155"/>
  <c r="L179"/>
  <c r="L203"/>
  <c r="L18"/>
  <c r="L82"/>
  <c r="L146"/>
  <c r="L210"/>
  <c r="L354"/>
  <c r="I27"/>
  <c r="I28"/>
  <c r="I39"/>
  <c r="I40"/>
  <c r="I51"/>
  <c r="K54"/>
  <c r="I64"/>
  <c r="I65"/>
  <c r="I91"/>
  <c r="I92"/>
  <c r="I93"/>
  <c r="I101"/>
  <c r="I103"/>
  <c r="I105"/>
  <c r="I115"/>
  <c r="K118"/>
  <c r="I128"/>
  <c r="I129"/>
  <c r="I155"/>
  <c r="I157"/>
  <c r="I165"/>
  <c r="I167"/>
  <c r="I169"/>
  <c r="I179"/>
  <c r="K182"/>
  <c r="I192"/>
  <c r="I193"/>
  <c r="I203"/>
  <c r="I204"/>
  <c r="I255"/>
  <c r="I257"/>
  <c r="I287"/>
  <c r="I288"/>
  <c r="I319"/>
  <c r="I321"/>
  <c r="O6" i="3"/>
  <c r="L38" i="9"/>
  <c r="L102"/>
  <c r="L166"/>
  <c r="L198"/>
  <c r="L350"/>
  <c r="L358"/>
  <c r="L366"/>
  <c r="K13" i="5"/>
  <c r="K9"/>
  <c r="K5"/>
  <c r="K440"/>
  <c r="K436"/>
  <c r="K432"/>
  <c r="K428"/>
  <c r="K424"/>
  <c r="K420"/>
  <c r="K416"/>
  <c r="K412"/>
  <c r="K408"/>
  <c r="K404"/>
  <c r="K400"/>
  <c r="K396"/>
  <c r="K392"/>
  <c r="K388"/>
  <c r="K384"/>
  <c r="K380"/>
  <c r="K376"/>
  <c r="K372"/>
  <c r="K368"/>
  <c r="K364"/>
  <c r="K360"/>
  <c r="K356"/>
  <c r="K352"/>
  <c r="K348"/>
  <c r="K344"/>
  <c r="K340"/>
  <c r="K336"/>
  <c r="K332"/>
  <c r="K328"/>
  <c r="K324"/>
  <c r="K320"/>
  <c r="K316"/>
  <c r="K312"/>
  <c r="K308"/>
  <c r="K304"/>
  <c r="K300"/>
  <c r="K296"/>
  <c r="K292"/>
  <c r="K288"/>
  <c r="K284"/>
  <c r="K280"/>
  <c r="K276"/>
  <c r="K272"/>
  <c r="K268"/>
  <c r="K264"/>
  <c r="K260"/>
  <c r="K256"/>
  <c r="K252"/>
  <c r="K248"/>
  <c r="K244"/>
  <c r="K240"/>
  <c r="K236"/>
  <c r="K232"/>
  <c r="K228"/>
  <c r="K224"/>
  <c r="K220"/>
  <c r="K216"/>
  <c r="K212"/>
  <c r="K208"/>
  <c r="K204"/>
  <c r="K200"/>
  <c r="K196"/>
  <c r="K192"/>
  <c r="K188"/>
  <c r="K184"/>
  <c r="K180"/>
  <c r="K176"/>
  <c r="K172"/>
  <c r="K168"/>
  <c r="K164"/>
  <c r="K160"/>
  <c r="K156"/>
  <c r="K152"/>
  <c r="K148"/>
  <c r="K144"/>
  <c r="K140"/>
  <c r="K136"/>
  <c r="K132"/>
  <c r="K128"/>
  <c r="K124"/>
  <c r="K120"/>
  <c r="K116"/>
  <c r="K112"/>
  <c r="K108"/>
  <c r="K104"/>
  <c r="K100"/>
  <c r="K96"/>
  <c r="K92"/>
  <c r="K88"/>
  <c r="K84"/>
  <c r="K80"/>
  <c r="K76"/>
  <c r="K72"/>
  <c r="K68"/>
  <c r="K64"/>
  <c r="K60"/>
  <c r="K56"/>
  <c r="K52"/>
  <c r="K48"/>
  <c r="K44"/>
  <c r="K40"/>
  <c r="K36"/>
  <c r="K32"/>
  <c r="K28"/>
  <c r="K24"/>
  <c r="K20"/>
  <c r="K16"/>
  <c r="O19" i="3"/>
  <c r="O8"/>
  <c r="O30"/>
  <c r="K29" i="9"/>
  <c r="L29"/>
  <c r="K37"/>
  <c r="L37"/>
  <c r="K41"/>
  <c r="L41"/>
  <c r="K104"/>
  <c r="L104"/>
  <c r="K156"/>
  <c r="L156"/>
  <c r="K168"/>
  <c r="L168"/>
  <c r="K180"/>
  <c r="L180"/>
  <c r="K205"/>
  <c r="L205"/>
  <c r="K251"/>
  <c r="I251"/>
  <c r="K256"/>
  <c r="L256"/>
  <c r="K283"/>
  <c r="I283"/>
  <c r="K289"/>
  <c r="L289"/>
  <c r="K301"/>
  <c r="L301"/>
  <c r="I301"/>
  <c r="K315"/>
  <c r="I315"/>
  <c r="K320"/>
  <c r="L320"/>
  <c r="K333"/>
  <c r="L333"/>
  <c r="I333"/>
  <c r="K352"/>
  <c r="L352"/>
  <c r="K355"/>
  <c r="I355"/>
  <c r="I384"/>
  <c r="L384"/>
  <c r="K384"/>
  <c r="K4"/>
  <c r="L4"/>
  <c r="K16"/>
  <c r="L16"/>
  <c r="K17"/>
  <c r="L17"/>
  <c r="K44"/>
  <c r="L44"/>
  <c r="K53"/>
  <c r="L53"/>
  <c r="K57"/>
  <c r="L57"/>
  <c r="K108"/>
  <c r="L108"/>
  <c r="K117"/>
  <c r="L117"/>
  <c r="K172"/>
  <c r="L172"/>
  <c r="K181"/>
  <c r="L181"/>
  <c r="K185"/>
  <c r="L185"/>
  <c r="K224"/>
  <c r="L224"/>
  <c r="K240"/>
  <c r="L240"/>
  <c r="K241"/>
  <c r="L241"/>
  <c r="K284"/>
  <c r="L284"/>
  <c r="I284"/>
  <c r="K316"/>
  <c r="L316"/>
  <c r="I316"/>
  <c r="K376"/>
  <c r="L376"/>
  <c r="K8"/>
  <c r="L8"/>
  <c r="K9"/>
  <c r="L9"/>
  <c r="K20"/>
  <c r="L20"/>
  <c r="K32"/>
  <c r="L32"/>
  <c r="K33"/>
  <c r="L33"/>
  <c r="K60"/>
  <c r="L60"/>
  <c r="K61"/>
  <c r="L61"/>
  <c r="K69"/>
  <c r="L69"/>
  <c r="K72"/>
  <c r="L72"/>
  <c r="K73"/>
  <c r="L73"/>
  <c r="K84"/>
  <c r="L84"/>
  <c r="K96"/>
  <c r="L96"/>
  <c r="K97"/>
  <c r="L97"/>
  <c r="K124"/>
  <c r="L124"/>
  <c r="K125"/>
  <c r="L125"/>
  <c r="K133"/>
  <c r="L133"/>
  <c r="K136"/>
  <c r="L136"/>
  <c r="K137"/>
  <c r="L137"/>
  <c r="K148"/>
  <c r="L148"/>
  <c r="K160"/>
  <c r="L160"/>
  <c r="K161"/>
  <c r="L161"/>
  <c r="K188"/>
  <c r="L188"/>
  <c r="K189"/>
  <c r="L189"/>
  <c r="K197"/>
  <c r="L197"/>
  <c r="K208"/>
  <c r="I208"/>
  <c r="L208"/>
  <c r="K213"/>
  <c r="L213"/>
  <c r="K216"/>
  <c r="L216"/>
  <c r="K217"/>
  <c r="L217"/>
  <c r="K228"/>
  <c r="L228"/>
  <c r="K253"/>
  <c r="L253"/>
  <c r="I253"/>
  <c r="K267"/>
  <c r="I267"/>
  <c r="K272"/>
  <c r="L272"/>
  <c r="K273"/>
  <c r="L273"/>
  <c r="K285"/>
  <c r="L285"/>
  <c r="I285"/>
  <c r="K299"/>
  <c r="I299"/>
  <c r="K304"/>
  <c r="L304"/>
  <c r="K305"/>
  <c r="L305"/>
  <c r="K317"/>
  <c r="L317"/>
  <c r="I317"/>
  <c r="K331"/>
  <c r="I331"/>
  <c r="K336"/>
  <c r="L336"/>
  <c r="K337"/>
  <c r="L337"/>
  <c r="K344"/>
  <c r="L344"/>
  <c r="I344"/>
  <c r="I365"/>
  <c r="L365"/>
  <c r="I364"/>
  <c r="L364"/>
  <c r="K369"/>
  <c r="L369"/>
  <c r="K370"/>
  <c r="I370"/>
  <c r="I379"/>
  <c r="K379"/>
  <c r="I378"/>
  <c r="K378"/>
  <c r="L27"/>
  <c r="L115"/>
  <c r="L235"/>
  <c r="L283"/>
  <c r="O20" i="3"/>
  <c r="L66" i="9"/>
  <c r="L130"/>
  <c r="L194"/>
  <c r="L226"/>
  <c r="L242"/>
  <c r="I368"/>
  <c r="L7"/>
  <c r="L23"/>
  <c r="L31"/>
  <c r="L39"/>
  <c r="L47"/>
  <c r="L55"/>
  <c r="L63"/>
  <c r="L71"/>
  <c r="L79"/>
  <c r="L87"/>
  <c r="L95"/>
  <c r="L103"/>
  <c r="L111"/>
  <c r="L119"/>
  <c r="L127"/>
  <c r="L135"/>
  <c r="L143"/>
  <c r="L151"/>
  <c r="L159"/>
  <c r="L167"/>
  <c r="L175"/>
  <c r="L183"/>
  <c r="L191"/>
  <c r="L199"/>
  <c r="L215"/>
  <c r="L223"/>
  <c r="L239"/>
  <c r="L255"/>
  <c r="L271"/>
  <c r="L287"/>
  <c r="L303"/>
  <c r="L319"/>
  <c r="L335"/>
  <c r="L343"/>
  <c r="L367"/>
  <c r="L375"/>
  <c r="L383"/>
  <c r="K12" i="5"/>
  <c r="K8"/>
  <c r="K4"/>
  <c r="K439"/>
  <c r="K435"/>
  <c r="K431"/>
  <c r="K427"/>
  <c r="K423"/>
  <c r="K419"/>
  <c r="K415"/>
  <c r="K411"/>
  <c r="K407"/>
  <c r="K403"/>
  <c r="K399"/>
  <c r="K395"/>
  <c r="K391"/>
  <c r="K387"/>
  <c r="K383"/>
  <c r="K379"/>
  <c r="K375"/>
  <c r="K371"/>
  <c r="K367"/>
  <c r="K363"/>
  <c r="K359"/>
  <c r="K355"/>
  <c r="K351"/>
  <c r="K347"/>
  <c r="K343"/>
  <c r="K339"/>
  <c r="K335"/>
  <c r="K331"/>
  <c r="K327"/>
  <c r="K323"/>
  <c r="K319"/>
  <c r="K315"/>
  <c r="K311"/>
  <c r="K307"/>
  <c r="K303"/>
  <c r="K299"/>
  <c r="K295"/>
  <c r="K291"/>
  <c r="K287"/>
  <c r="K283"/>
  <c r="K279"/>
  <c r="K275"/>
  <c r="K271"/>
  <c r="K267"/>
  <c r="K263"/>
  <c r="K259"/>
  <c r="K255"/>
  <c r="K251"/>
  <c r="K247"/>
  <c r="K243"/>
  <c r="K239"/>
  <c r="K235"/>
  <c r="K231"/>
  <c r="K227"/>
  <c r="K223"/>
  <c r="K219"/>
  <c r="K215"/>
  <c r="K211"/>
  <c r="K207"/>
  <c r="K203"/>
  <c r="K199"/>
  <c r="K195"/>
  <c r="K191"/>
  <c r="K187"/>
  <c r="K183"/>
  <c r="K179"/>
  <c r="K175"/>
  <c r="K171"/>
  <c r="K167"/>
  <c r="K163"/>
  <c r="K159"/>
  <c r="K155"/>
  <c r="K151"/>
  <c r="K147"/>
  <c r="K143"/>
  <c r="K139"/>
  <c r="K135"/>
  <c r="K131"/>
  <c r="K127"/>
  <c r="K123"/>
  <c r="K119"/>
  <c r="K115"/>
  <c r="K111"/>
  <c r="K107"/>
  <c r="K103"/>
  <c r="K99"/>
  <c r="K95"/>
  <c r="K91"/>
  <c r="K87"/>
  <c r="K83"/>
  <c r="K79"/>
  <c r="K75"/>
  <c r="K71"/>
  <c r="K67"/>
  <c r="K63"/>
  <c r="K59"/>
  <c r="K55"/>
  <c r="K51"/>
  <c r="K47"/>
  <c r="K43"/>
  <c r="K39"/>
  <c r="K35"/>
  <c r="K31"/>
  <c r="K27"/>
  <c r="K23"/>
  <c r="K19"/>
  <c r="K15"/>
  <c r="O29" i="3"/>
  <c r="L220" i="9"/>
  <c r="L232"/>
  <c r="L236"/>
  <c r="L244"/>
  <c r="L248"/>
  <c r="L260"/>
  <c r="L264"/>
  <c r="L276"/>
  <c r="L280"/>
  <c r="L292"/>
  <c r="L296"/>
  <c r="L308"/>
  <c r="L312"/>
  <c r="L324"/>
  <c r="L328"/>
  <c r="L340"/>
  <c r="L360"/>
  <c r="L380"/>
  <c r="L388"/>
  <c r="K11" i="5"/>
  <c r="K7"/>
  <c r="K442"/>
  <c r="K438"/>
  <c r="K434"/>
  <c r="K430"/>
  <c r="K426"/>
  <c r="K422"/>
  <c r="K418"/>
  <c r="K414"/>
  <c r="K410"/>
  <c r="K406"/>
  <c r="K402"/>
  <c r="K398"/>
  <c r="K394"/>
  <c r="K390"/>
  <c r="K386"/>
  <c r="K382"/>
  <c r="K378"/>
  <c r="K374"/>
  <c r="K370"/>
  <c r="K366"/>
  <c r="K362"/>
  <c r="K358"/>
  <c r="K354"/>
  <c r="K350"/>
  <c r="K346"/>
  <c r="K342"/>
  <c r="K338"/>
  <c r="K334"/>
  <c r="K330"/>
  <c r="K326"/>
  <c r="K322"/>
  <c r="K318"/>
  <c r="K314"/>
  <c r="K310"/>
  <c r="K306"/>
  <c r="K302"/>
  <c r="K298"/>
  <c r="K294"/>
  <c r="K290"/>
  <c r="K286"/>
  <c r="K282"/>
  <c r="K278"/>
  <c r="K274"/>
  <c r="K270"/>
  <c r="K266"/>
  <c r="K262"/>
  <c r="K258"/>
  <c r="K254"/>
  <c r="K250"/>
  <c r="K246"/>
  <c r="K242"/>
  <c r="K238"/>
  <c r="K234"/>
  <c r="K230"/>
  <c r="K226"/>
  <c r="K222"/>
  <c r="K218"/>
  <c r="K214"/>
  <c r="K210"/>
  <c r="K206"/>
  <c r="K202"/>
  <c r="K198"/>
  <c r="K194"/>
  <c r="K190"/>
  <c r="K186"/>
  <c r="K182"/>
  <c r="K178"/>
  <c r="K174"/>
  <c r="K170"/>
  <c r="K166"/>
  <c r="K162"/>
  <c r="K158"/>
  <c r="K154"/>
  <c r="K150"/>
  <c r="K146"/>
  <c r="K142"/>
  <c r="K138"/>
  <c r="K134"/>
  <c r="K130"/>
  <c r="K126"/>
  <c r="K122"/>
  <c r="K118"/>
  <c r="K114"/>
  <c r="K110"/>
  <c r="K106"/>
  <c r="K102"/>
  <c r="K98"/>
  <c r="K94"/>
  <c r="K90"/>
  <c r="K86"/>
  <c r="K82"/>
  <c r="K78"/>
  <c r="K74"/>
  <c r="K70"/>
  <c r="K66"/>
  <c r="K62"/>
  <c r="K58"/>
  <c r="K54"/>
  <c r="K50"/>
  <c r="K46"/>
  <c r="K42"/>
  <c r="K38"/>
  <c r="K34"/>
  <c r="K30"/>
  <c r="K26"/>
  <c r="K22"/>
  <c r="K18"/>
  <c r="K14"/>
  <c r="I236" i="9"/>
  <c r="I237"/>
  <c r="I245"/>
  <c r="I247"/>
  <c r="I248"/>
  <c r="I249"/>
  <c r="I263"/>
  <c r="I264"/>
  <c r="I265"/>
  <c r="I279"/>
  <c r="I280"/>
  <c r="I281"/>
  <c r="I295"/>
  <c r="I296"/>
  <c r="I297"/>
  <c r="I311"/>
  <c r="I312"/>
  <c r="I313"/>
  <c r="I327"/>
  <c r="I328"/>
  <c r="I329"/>
  <c r="L221"/>
  <c r="L229"/>
  <c r="L233"/>
  <c r="L237"/>
  <c r="L245"/>
  <c r="L249"/>
  <c r="L261"/>
  <c r="L265"/>
  <c r="L277"/>
  <c r="L281"/>
  <c r="L293"/>
  <c r="L297"/>
  <c r="L309"/>
  <c r="L313"/>
  <c r="L325"/>
  <c r="L329"/>
  <c r="L341"/>
  <c r="L353"/>
  <c r="L373"/>
  <c r="L377"/>
  <c r="L381"/>
  <c r="L385"/>
  <c r="L389"/>
  <c r="K3" i="5"/>
  <c r="K10"/>
  <c r="K6"/>
  <c r="K441"/>
  <c r="K437"/>
  <c r="K433"/>
  <c r="K429"/>
  <c r="K425"/>
  <c r="K421"/>
  <c r="K417"/>
  <c r="K413"/>
  <c r="K409"/>
  <c r="K405"/>
  <c r="K401"/>
  <c r="K397"/>
  <c r="K393"/>
  <c r="K389"/>
  <c r="K385"/>
  <c r="K381"/>
  <c r="K377"/>
  <c r="K373"/>
  <c r="K369"/>
  <c r="K365"/>
  <c r="K361"/>
  <c r="K357"/>
  <c r="K353"/>
  <c r="K349"/>
  <c r="K345"/>
  <c r="K341"/>
  <c r="K337"/>
  <c r="K333"/>
  <c r="K329"/>
  <c r="K325"/>
  <c r="K321"/>
  <c r="K317"/>
  <c r="K313"/>
  <c r="K309"/>
  <c r="K305"/>
  <c r="K301"/>
  <c r="K297"/>
  <c r="K293"/>
  <c r="K289"/>
  <c r="K285"/>
  <c r="K281"/>
  <c r="K277"/>
  <c r="K273"/>
  <c r="K269"/>
  <c r="K265"/>
  <c r="K261"/>
  <c r="K257"/>
  <c r="K253"/>
  <c r="K249"/>
  <c r="K245"/>
  <c r="K241"/>
  <c r="K237"/>
  <c r="K233"/>
  <c r="K229"/>
  <c r="K225"/>
  <c r="K221"/>
  <c r="K217"/>
  <c r="K213"/>
  <c r="K209"/>
  <c r="K205"/>
  <c r="K201"/>
  <c r="K197"/>
  <c r="K193"/>
  <c r="K189"/>
  <c r="K185"/>
  <c r="K181"/>
  <c r="K177"/>
  <c r="K173"/>
  <c r="K169"/>
  <c r="K165"/>
  <c r="K161"/>
  <c r="K157"/>
  <c r="K153"/>
  <c r="K149"/>
  <c r="K145"/>
  <c r="K141"/>
  <c r="K137"/>
  <c r="K133"/>
  <c r="K129"/>
  <c r="K125"/>
  <c r="K121"/>
  <c r="K117"/>
  <c r="K113"/>
  <c r="K109"/>
  <c r="K105"/>
  <c r="K101"/>
  <c r="K97"/>
  <c r="K93"/>
  <c r="K89"/>
  <c r="K85"/>
  <c r="K81"/>
  <c r="K77"/>
  <c r="K73"/>
  <c r="K69"/>
  <c r="K65"/>
  <c r="K61"/>
  <c r="K57"/>
  <c r="K53"/>
  <c r="K49"/>
  <c r="K45"/>
  <c r="K41"/>
  <c r="K37"/>
  <c r="K33"/>
  <c r="K29"/>
  <c r="K25"/>
  <c r="K21"/>
  <c r="K17"/>
  <c r="M34" i="7"/>
  <c r="M30"/>
  <c r="M26"/>
  <c r="M22"/>
  <c r="M62"/>
  <c r="M54"/>
  <c r="M46"/>
  <c r="M42"/>
  <c r="M38"/>
  <c r="N59"/>
  <c r="N51"/>
  <c r="N43"/>
  <c r="N442"/>
  <c r="N438"/>
  <c r="N434"/>
  <c r="N430"/>
  <c r="N426"/>
  <c r="N422"/>
  <c r="N418"/>
  <c r="N414"/>
  <c r="N410"/>
  <c r="N406"/>
  <c r="N402"/>
  <c r="N400"/>
  <c r="N398"/>
  <c r="N396"/>
  <c r="N394"/>
  <c r="N392"/>
  <c r="N390"/>
  <c r="N388"/>
  <c r="N386"/>
  <c r="N384"/>
  <c r="N382"/>
  <c r="N380"/>
  <c r="N378"/>
  <c r="N376"/>
  <c r="N374"/>
  <c r="N372"/>
  <c r="N370"/>
  <c r="N368"/>
  <c r="N366"/>
  <c r="N364"/>
  <c r="N362"/>
  <c r="N360"/>
  <c r="N358"/>
  <c r="N356"/>
  <c r="N354"/>
  <c r="N352"/>
  <c r="N350"/>
  <c r="N348"/>
  <c r="N346"/>
  <c r="N344"/>
  <c r="N342"/>
  <c r="N340"/>
  <c r="N338"/>
  <c r="N336"/>
  <c r="N334"/>
  <c r="N332"/>
  <c r="N330"/>
  <c r="N328"/>
  <c r="N326"/>
  <c r="N324"/>
  <c r="N322"/>
  <c r="N320"/>
  <c r="N318"/>
  <c r="N316"/>
  <c r="N314"/>
  <c r="N312"/>
  <c r="N310"/>
  <c r="N308"/>
  <c r="N306"/>
  <c r="N304"/>
  <c r="N302"/>
  <c r="N300"/>
  <c r="N298"/>
  <c r="N296"/>
  <c r="N294"/>
  <c r="N292"/>
  <c r="N290"/>
  <c r="N288"/>
  <c r="N286"/>
  <c r="N284"/>
  <c r="N282"/>
  <c r="N280"/>
  <c r="N278"/>
  <c r="N276"/>
  <c r="N274"/>
  <c r="N272"/>
  <c r="N270"/>
  <c r="N268"/>
  <c r="N266"/>
  <c r="N264"/>
  <c r="N262"/>
  <c r="N260"/>
  <c r="N258"/>
  <c r="N256"/>
  <c r="N254"/>
  <c r="N252"/>
  <c r="N250"/>
  <c r="N248"/>
  <c r="N246"/>
  <c r="N244"/>
  <c r="N242"/>
  <c r="N240"/>
  <c r="N238"/>
  <c r="N236"/>
  <c r="N234"/>
  <c r="N232"/>
  <c r="N230"/>
  <c r="N228"/>
  <c r="N226"/>
  <c r="K224"/>
  <c r="N224"/>
  <c r="K222"/>
  <c r="N222"/>
  <c r="K220"/>
  <c r="N220"/>
  <c r="K218"/>
  <c r="N218"/>
  <c r="K216"/>
  <c r="N216"/>
  <c r="K214"/>
  <c r="N214"/>
  <c r="K212"/>
  <c r="N212"/>
  <c r="K210"/>
  <c r="N210"/>
  <c r="K208"/>
  <c r="N208"/>
  <c r="K206"/>
  <c r="N206"/>
  <c r="K204"/>
  <c r="N204"/>
  <c r="K202"/>
  <c r="N202"/>
  <c r="K200"/>
  <c r="N200"/>
  <c r="K198"/>
  <c r="N198"/>
  <c r="K196"/>
  <c r="N196"/>
  <c r="K194"/>
  <c r="N194"/>
  <c r="K192"/>
  <c r="N192"/>
  <c r="K190"/>
  <c r="N190"/>
  <c r="K188"/>
  <c r="N188"/>
  <c r="K186"/>
  <c r="N186"/>
  <c r="K184"/>
  <c r="N184"/>
  <c r="K182"/>
  <c r="N182"/>
  <c r="K180"/>
  <c r="N180"/>
  <c r="K178"/>
  <c r="N178"/>
  <c r="K176"/>
  <c r="N176"/>
  <c r="K174"/>
  <c r="N174"/>
  <c r="K172"/>
  <c r="N172"/>
  <c r="K170"/>
  <c r="N170"/>
  <c r="K168"/>
  <c r="N168"/>
  <c r="K166"/>
  <c r="N166"/>
  <c r="K164"/>
  <c r="N164"/>
  <c r="K162"/>
  <c r="N162"/>
  <c r="K160"/>
  <c r="N160"/>
  <c r="K158"/>
  <c r="N158"/>
  <c r="K156"/>
  <c r="N156"/>
  <c r="K154"/>
  <c r="N154"/>
  <c r="K152"/>
  <c r="N152"/>
  <c r="K150"/>
  <c r="N150"/>
  <c r="K148"/>
  <c r="N148"/>
  <c r="K146"/>
  <c r="N146"/>
  <c r="K144"/>
  <c r="N144"/>
  <c r="K142"/>
  <c r="N142"/>
  <c r="K140"/>
  <c r="N140"/>
  <c r="K138"/>
  <c r="N138"/>
  <c r="K136"/>
  <c r="N136"/>
  <c r="K134"/>
  <c r="N134"/>
  <c r="K132"/>
  <c r="N132"/>
  <c r="K130"/>
  <c r="N130"/>
  <c r="K128"/>
  <c r="N128"/>
  <c r="K126"/>
  <c r="N126"/>
  <c r="K124"/>
  <c r="N124"/>
  <c r="K122"/>
  <c r="N122"/>
  <c r="K120"/>
  <c r="N120"/>
  <c r="K118"/>
  <c r="N118"/>
  <c r="K116"/>
  <c r="N116"/>
  <c r="K114"/>
  <c r="N114"/>
  <c r="K112"/>
  <c r="N112"/>
  <c r="K110"/>
  <c r="N110"/>
  <c r="K108"/>
  <c r="N108"/>
  <c r="K106"/>
  <c r="N106"/>
  <c r="K104"/>
  <c r="N104"/>
  <c r="K102"/>
  <c r="N102"/>
  <c r="K100"/>
  <c r="N100"/>
  <c r="K98"/>
  <c r="N98"/>
  <c r="K96"/>
  <c r="N96"/>
  <c r="K94"/>
  <c r="N94"/>
  <c r="K92"/>
  <c r="N92"/>
  <c r="K90"/>
  <c r="N90"/>
  <c r="K88"/>
  <c r="N88"/>
  <c r="K86"/>
  <c r="N86"/>
  <c r="K84"/>
  <c r="N84"/>
  <c r="K82"/>
  <c r="N82"/>
  <c r="K80"/>
  <c r="N80"/>
  <c r="K78"/>
  <c r="N78"/>
  <c r="K76"/>
  <c r="N76"/>
  <c r="K74"/>
  <c r="N74"/>
  <c r="K72"/>
  <c r="N72"/>
  <c r="K70"/>
  <c r="N70"/>
  <c r="N68"/>
  <c r="N66"/>
  <c r="N64"/>
  <c r="K523"/>
  <c r="M523" s="1"/>
  <c r="K529"/>
  <c r="M529" s="1"/>
  <c r="K525"/>
  <c r="M525" s="1"/>
  <c r="M441"/>
  <c r="M437"/>
  <c r="M433"/>
  <c r="M429"/>
  <c r="M425"/>
  <c r="M421"/>
  <c r="M417"/>
  <c r="M413"/>
  <c r="M409"/>
  <c r="M405"/>
  <c r="M401"/>
  <c r="M397"/>
  <c r="M393"/>
  <c r="M389"/>
  <c r="M385"/>
  <c r="M381"/>
  <c r="M377"/>
  <c r="M373"/>
  <c r="M369"/>
  <c r="M365"/>
  <c r="M361"/>
  <c r="M357"/>
  <c r="M353"/>
  <c r="M349"/>
  <c r="M345"/>
  <c r="M341"/>
  <c r="M337"/>
  <c r="M333"/>
  <c r="M329"/>
  <c r="M325"/>
  <c r="M321"/>
  <c r="M317"/>
  <c r="M313"/>
  <c r="M309"/>
  <c r="M305"/>
  <c r="N63"/>
  <c r="N55"/>
  <c r="N47"/>
  <c r="N440"/>
  <c r="N436"/>
  <c r="N432"/>
  <c r="N428"/>
  <c r="N424"/>
  <c r="N420"/>
  <c r="N416"/>
  <c r="N412"/>
  <c r="N408"/>
  <c r="N404"/>
  <c r="N62"/>
  <c r="N58"/>
  <c r="N54"/>
  <c r="N50"/>
  <c r="N46"/>
  <c r="M442"/>
  <c r="M438"/>
  <c r="M434"/>
  <c r="M430"/>
  <c r="M426"/>
  <c r="M422"/>
  <c r="M418"/>
  <c r="M414"/>
  <c r="M410"/>
  <c r="M406"/>
  <c r="M402"/>
  <c r="M398"/>
  <c r="M394"/>
  <c r="M390"/>
  <c r="M386"/>
  <c r="M382"/>
  <c r="M378"/>
  <c r="M374"/>
  <c r="M370"/>
  <c r="M366"/>
  <c r="M362"/>
  <c r="M358"/>
  <c r="M354"/>
  <c r="M350"/>
  <c r="M346"/>
  <c r="M342"/>
  <c r="M338"/>
  <c r="M334"/>
  <c r="M330"/>
  <c r="M326"/>
  <c r="M322"/>
  <c r="M318"/>
  <c r="M314"/>
  <c r="M310"/>
  <c r="M306"/>
  <c r="M302"/>
  <c r="M298"/>
  <c r="M294"/>
  <c r="M290"/>
  <c r="M286"/>
  <c r="M282"/>
  <c r="M278"/>
  <c r="M274"/>
  <c r="M270"/>
  <c r="M266"/>
  <c r="M262"/>
  <c r="M258"/>
  <c r="M254"/>
  <c r="M250"/>
  <c r="M246"/>
  <c r="M242"/>
  <c r="M238"/>
  <c r="M234"/>
  <c r="M230"/>
  <c r="M226"/>
  <c r="M222"/>
  <c r="M218"/>
  <c r="M214"/>
  <c r="M210"/>
  <c r="M206"/>
  <c r="M202"/>
  <c r="M198"/>
  <c r="M194"/>
  <c r="M190"/>
  <c r="M186"/>
  <c r="M182"/>
  <c r="M178"/>
  <c r="M174"/>
  <c r="M170"/>
  <c r="M166"/>
  <c r="M162"/>
  <c r="M158"/>
  <c r="M154"/>
  <c r="M150"/>
  <c r="M146"/>
  <c r="M142"/>
  <c r="M138"/>
  <c r="M134"/>
  <c r="M130"/>
  <c r="M126"/>
  <c r="M122"/>
  <c r="M118"/>
  <c r="M114"/>
  <c r="M110"/>
  <c r="M106"/>
  <c r="M102"/>
  <c r="M98"/>
  <c r="M94"/>
  <c r="M90"/>
  <c r="M86"/>
  <c r="M82"/>
  <c r="M78"/>
  <c r="M74"/>
  <c r="M70"/>
  <c r="M63"/>
  <c r="M55"/>
  <c r="M47"/>
  <c r="K303"/>
  <c r="K301"/>
  <c r="M301" s="1"/>
  <c r="K299"/>
  <c r="K297"/>
  <c r="M297" s="1"/>
  <c r="K295"/>
  <c r="K293"/>
  <c r="M293" s="1"/>
  <c r="K291"/>
  <c r="K289"/>
  <c r="M289" s="1"/>
  <c r="K287"/>
  <c r="K285"/>
  <c r="M285" s="1"/>
  <c r="K283"/>
  <c r="K281"/>
  <c r="M281" s="1"/>
  <c r="K279"/>
  <c r="K277"/>
  <c r="M277" s="1"/>
  <c r="K275"/>
  <c r="K273"/>
  <c r="M273" s="1"/>
  <c r="K271"/>
  <c r="K269"/>
  <c r="M269" s="1"/>
  <c r="K267"/>
  <c r="K265"/>
  <c r="M265" s="1"/>
  <c r="K263"/>
  <c r="K261"/>
  <c r="M261" s="1"/>
  <c r="K259"/>
  <c r="K257"/>
  <c r="M257" s="1"/>
  <c r="K255"/>
  <c r="K253"/>
  <c r="M253" s="1"/>
  <c r="K251"/>
  <c r="K249"/>
  <c r="M249" s="1"/>
  <c r="K247"/>
  <c r="K245"/>
  <c r="M245" s="1"/>
  <c r="K243"/>
  <c r="K241"/>
  <c r="M241" s="1"/>
  <c r="K239"/>
  <c r="K237"/>
  <c r="M237" s="1"/>
  <c r="K235"/>
  <c r="K233"/>
  <c r="M233" s="1"/>
  <c r="K231"/>
  <c r="K229"/>
  <c r="M229" s="1"/>
  <c r="K227"/>
  <c r="K225"/>
  <c r="M225" s="1"/>
  <c r="K223"/>
  <c r="K221"/>
  <c r="M221" s="1"/>
  <c r="K219"/>
  <c r="K217"/>
  <c r="M217" s="1"/>
  <c r="K215"/>
  <c r="K213"/>
  <c r="M213" s="1"/>
  <c r="K211"/>
  <c r="K209"/>
  <c r="M209" s="1"/>
  <c r="K207"/>
  <c r="K205"/>
  <c r="M205" s="1"/>
  <c r="K203"/>
  <c r="K201"/>
  <c r="M201" s="1"/>
  <c r="K199"/>
  <c r="K197"/>
  <c r="M197" s="1"/>
  <c r="K195"/>
  <c r="K193"/>
  <c r="M193" s="1"/>
  <c r="K191"/>
  <c r="K189"/>
  <c r="M189" s="1"/>
  <c r="K187"/>
  <c r="K185"/>
  <c r="M185" s="1"/>
  <c r="K183"/>
  <c r="K181"/>
  <c r="M181" s="1"/>
  <c r="K179"/>
  <c r="K177"/>
  <c r="M177" s="1"/>
  <c r="K175"/>
  <c r="K173"/>
  <c r="M173" s="1"/>
  <c r="K171"/>
  <c r="K169"/>
  <c r="M169" s="1"/>
  <c r="K167"/>
  <c r="K165"/>
  <c r="M165" s="1"/>
  <c r="K163"/>
  <c r="K161"/>
  <c r="M161" s="1"/>
  <c r="K159"/>
  <c r="K157"/>
  <c r="M157" s="1"/>
  <c r="K155"/>
  <c r="K153"/>
  <c r="M153" s="1"/>
  <c r="K151"/>
  <c r="K149"/>
  <c r="M149" s="1"/>
  <c r="K147"/>
  <c r="K145"/>
  <c r="M145" s="1"/>
  <c r="K143"/>
  <c r="K141"/>
  <c r="M141" s="1"/>
  <c r="K139"/>
  <c r="K137"/>
  <c r="M137" s="1"/>
  <c r="K135"/>
  <c r="K133"/>
  <c r="M133" s="1"/>
  <c r="K131"/>
  <c r="K129"/>
  <c r="M129" s="1"/>
  <c r="K127"/>
  <c r="K125"/>
  <c r="M125" s="1"/>
  <c r="K123"/>
  <c r="K121"/>
  <c r="M121" s="1"/>
  <c r="K119"/>
  <c r="K117"/>
  <c r="M117" s="1"/>
  <c r="K115"/>
  <c r="K113"/>
  <c r="M113" s="1"/>
  <c r="K111"/>
  <c r="K109"/>
  <c r="M109" s="1"/>
  <c r="K107"/>
  <c r="K105"/>
  <c r="M105" s="1"/>
  <c r="K103"/>
  <c r="K101"/>
  <c r="M101" s="1"/>
  <c r="K99"/>
  <c r="K97"/>
  <c r="M97" s="1"/>
  <c r="K95"/>
  <c r="K93"/>
  <c r="M93" s="1"/>
  <c r="K91"/>
  <c r="K89"/>
  <c r="M89" s="1"/>
  <c r="K87"/>
  <c r="K85"/>
  <c r="M85" s="1"/>
  <c r="K83"/>
  <c r="K81"/>
  <c r="M81" s="1"/>
  <c r="K79"/>
  <c r="K77"/>
  <c r="M77" s="1"/>
  <c r="K75"/>
  <c r="K73"/>
  <c r="M73" s="1"/>
  <c r="K71"/>
  <c r="K69"/>
  <c r="M69" s="1"/>
  <c r="K482"/>
  <c r="M482" s="1"/>
  <c r="K481"/>
  <c r="M481" s="1"/>
  <c r="K480"/>
  <c r="M480" s="1"/>
  <c r="K479"/>
  <c r="M479" s="1"/>
  <c r="K478"/>
  <c r="M478" s="1"/>
  <c r="K477"/>
  <c r="M477" s="1"/>
  <c r="K476"/>
  <c r="M476" s="1"/>
  <c r="K475"/>
  <c r="M475" s="1"/>
  <c r="K474"/>
  <c r="M474" s="1"/>
  <c r="K473"/>
  <c r="M473" s="1"/>
  <c r="K472"/>
  <c r="M472" s="1"/>
  <c r="K471"/>
  <c r="M471" s="1"/>
  <c r="K470"/>
  <c r="M470" s="1"/>
  <c r="K469"/>
  <c r="M469" s="1"/>
  <c r="K468"/>
  <c r="M468" s="1"/>
  <c r="K467"/>
  <c r="M467" s="1"/>
  <c r="K466"/>
  <c r="M466" s="1"/>
  <c r="K465"/>
  <c r="M465" s="1"/>
  <c r="K464"/>
  <c r="M464" s="1"/>
  <c r="K463"/>
  <c r="M463" s="1"/>
  <c r="K462"/>
  <c r="M462" s="1"/>
  <c r="K461"/>
  <c r="M461" s="1"/>
  <c r="K460"/>
  <c r="M460" s="1"/>
  <c r="K459"/>
  <c r="M459" s="1"/>
  <c r="K458"/>
  <c r="M458" s="1"/>
  <c r="K457"/>
  <c r="M457" s="1"/>
  <c r="K456"/>
  <c r="M456" s="1"/>
  <c r="K455"/>
  <c r="M455" s="1"/>
  <c r="K454"/>
  <c r="M454" s="1"/>
  <c r="K453"/>
  <c r="M453" s="1"/>
  <c r="K452"/>
  <c r="M452" s="1"/>
  <c r="K451"/>
  <c r="M451" s="1"/>
  <c r="K450"/>
  <c r="M450" s="1"/>
  <c r="K449"/>
  <c r="M449" s="1"/>
  <c r="K448"/>
  <c r="M448" s="1"/>
  <c r="K447"/>
  <c r="M447" s="1"/>
  <c r="K446"/>
  <c r="M446" s="1"/>
  <c r="K445"/>
  <c r="M445" s="1"/>
  <c r="K444"/>
  <c r="M444" s="1"/>
  <c r="K522"/>
  <c r="M522" s="1"/>
  <c r="K521"/>
  <c r="M521" s="1"/>
  <c r="K520"/>
  <c r="M520" s="1"/>
  <c r="K519"/>
  <c r="M519" s="1"/>
  <c r="K518"/>
  <c r="M518" s="1"/>
  <c r="K517"/>
  <c r="M517" s="1"/>
  <c r="K516"/>
  <c r="M516" s="1"/>
  <c r="K531"/>
  <c r="M531" s="1"/>
  <c r="K527"/>
  <c r="M527" s="1"/>
  <c r="M439"/>
  <c r="M435"/>
  <c r="M431"/>
  <c r="M427"/>
  <c r="M423"/>
  <c r="M419"/>
  <c r="M415"/>
  <c r="M411"/>
  <c r="M407"/>
  <c r="M403"/>
  <c r="M399"/>
  <c r="M395"/>
  <c r="M391"/>
  <c r="M387"/>
  <c r="M383"/>
  <c r="M379"/>
  <c r="M375"/>
  <c r="M371"/>
  <c r="M367"/>
  <c r="M363"/>
  <c r="M359"/>
  <c r="M355"/>
  <c r="M351"/>
  <c r="M347"/>
  <c r="M343"/>
  <c r="M339"/>
  <c r="M335"/>
  <c r="M331"/>
  <c r="M327"/>
  <c r="M323"/>
  <c r="M319"/>
  <c r="M315"/>
  <c r="M311"/>
  <c r="M307"/>
  <c r="M303"/>
  <c r="M299"/>
  <c r="M295"/>
  <c r="M291"/>
  <c r="M287"/>
  <c r="M283"/>
  <c r="M279"/>
  <c r="M275"/>
  <c r="M271"/>
  <c r="M267"/>
  <c r="M263"/>
  <c r="M259"/>
  <c r="M255"/>
  <c r="M251"/>
  <c r="M247"/>
  <c r="M243"/>
  <c r="M239"/>
  <c r="M235"/>
  <c r="M231"/>
  <c r="M227"/>
  <c r="M223"/>
  <c r="M219"/>
  <c r="M215"/>
  <c r="M211"/>
  <c r="M207"/>
  <c r="M203"/>
  <c r="M199"/>
  <c r="M195"/>
  <c r="M191"/>
  <c r="M187"/>
  <c r="M183"/>
  <c r="M179"/>
  <c r="M175"/>
  <c r="M171"/>
  <c r="M167"/>
  <c r="M163"/>
  <c r="M159"/>
  <c r="M155"/>
  <c r="M151"/>
  <c r="M147"/>
  <c r="M143"/>
  <c r="M139"/>
  <c r="M135"/>
  <c r="M131"/>
  <c r="M127"/>
  <c r="M123"/>
  <c r="M119"/>
  <c r="M115"/>
  <c r="M111"/>
  <c r="M107"/>
  <c r="M103"/>
  <c r="M99"/>
  <c r="M95"/>
  <c r="M91"/>
  <c r="M87"/>
  <c r="M83"/>
  <c r="M79"/>
  <c r="M75"/>
  <c r="M71"/>
  <c r="M66"/>
  <c r="M58"/>
  <c r="M50"/>
  <c r="M440"/>
  <c r="M436"/>
  <c r="M432"/>
  <c r="M428"/>
  <c r="M424"/>
  <c r="M420"/>
  <c r="M416"/>
  <c r="M412"/>
  <c r="M408"/>
  <c r="M404"/>
  <c r="M400"/>
  <c r="M396"/>
  <c r="M392"/>
  <c r="M388"/>
  <c r="M384"/>
  <c r="M380"/>
  <c r="M376"/>
  <c r="M372"/>
  <c r="M368"/>
  <c r="M364"/>
  <c r="M360"/>
  <c r="M356"/>
  <c r="M352"/>
  <c r="M348"/>
  <c r="M344"/>
  <c r="M340"/>
  <c r="M336"/>
  <c r="M332"/>
  <c r="M328"/>
  <c r="M324"/>
  <c r="M320"/>
  <c r="M316"/>
  <c r="M312"/>
  <c r="M308"/>
  <c r="M304"/>
  <c r="M300"/>
  <c r="M296"/>
  <c r="M292"/>
  <c r="M288"/>
  <c r="M284"/>
  <c r="M280"/>
  <c r="M276"/>
  <c r="M272"/>
  <c r="M268"/>
  <c r="M264"/>
  <c r="M260"/>
  <c r="M256"/>
  <c r="M252"/>
  <c r="M248"/>
  <c r="M244"/>
  <c r="M240"/>
  <c r="M236"/>
  <c r="M232"/>
  <c r="M228"/>
  <c r="M224"/>
  <c r="M220"/>
  <c r="M216"/>
  <c r="M212"/>
  <c r="M208"/>
  <c r="M204"/>
  <c r="M200"/>
  <c r="M196"/>
  <c r="M192"/>
  <c r="M188"/>
  <c r="M184"/>
  <c r="M180"/>
  <c r="M176"/>
  <c r="M172"/>
  <c r="M168"/>
  <c r="M164"/>
  <c r="M160"/>
  <c r="M156"/>
  <c r="M152"/>
  <c r="M148"/>
  <c r="M144"/>
  <c r="M140"/>
  <c r="M136"/>
  <c r="M132"/>
  <c r="M128"/>
  <c r="M124"/>
  <c r="M120"/>
  <c r="M116"/>
  <c r="M112"/>
  <c r="M108"/>
  <c r="M104"/>
  <c r="M100"/>
  <c r="M96"/>
  <c r="M92"/>
  <c r="M88"/>
  <c r="M84"/>
  <c r="M80"/>
  <c r="M76"/>
  <c r="M72"/>
  <c r="M67"/>
  <c r="M59"/>
  <c r="M51"/>
  <c r="M43"/>
  <c r="M3"/>
  <c r="K389" i="9"/>
  <c r="K387"/>
  <c r="I388"/>
  <c r="I386"/>
  <c r="I376"/>
  <c r="I375"/>
  <c r="K373"/>
  <c r="K371"/>
  <c r="I371"/>
  <c r="I369"/>
  <c r="I367"/>
  <c r="K366"/>
  <c r="K364"/>
  <c r="K365"/>
  <c r="I363"/>
  <c r="K362"/>
  <c r="K359"/>
  <c r="I361"/>
  <c r="K356"/>
  <c r="I356"/>
  <c r="I354"/>
  <c r="I353"/>
  <c r="I352"/>
  <c r="K351"/>
  <c r="K349"/>
  <c r="F349"/>
  <c r="G9" i="8" s="1"/>
  <c r="O3" i="3" s="1"/>
  <c r="I34" i="9"/>
  <c r="I14"/>
  <c r="I30"/>
  <c r="I46"/>
  <c r="I62"/>
  <c r="I78"/>
  <c r="I94"/>
  <c r="I110"/>
  <c r="I126"/>
  <c r="I142"/>
  <c r="I158"/>
  <c r="I174"/>
  <c r="I190"/>
  <c r="I206"/>
  <c r="I222"/>
  <c r="I238"/>
  <c r="I10"/>
  <c r="I26"/>
  <c r="I42"/>
  <c r="I58"/>
  <c r="I74"/>
  <c r="I90"/>
  <c r="I106"/>
  <c r="I122"/>
  <c r="I138"/>
  <c r="I154"/>
  <c r="I170"/>
  <c r="I186"/>
  <c r="I202"/>
  <c r="I218"/>
  <c r="I234"/>
  <c r="I250"/>
  <c r="I254"/>
  <c r="I258"/>
  <c r="I262"/>
  <c r="I266"/>
  <c r="I270"/>
  <c r="I274"/>
  <c r="I278"/>
  <c r="I282"/>
  <c r="I286"/>
  <c r="I290"/>
  <c r="I294"/>
  <c r="I298"/>
  <c r="I302"/>
  <c r="I306"/>
  <c r="I310"/>
  <c r="I314"/>
  <c r="I318"/>
  <c r="I322"/>
  <c r="I326"/>
  <c r="I330"/>
  <c r="I334"/>
  <c r="I22"/>
  <c r="I38"/>
  <c r="I54"/>
  <c r="I70"/>
  <c r="I86"/>
  <c r="I102"/>
  <c r="I118"/>
  <c r="I134"/>
  <c r="I150"/>
  <c r="I166"/>
  <c r="I182"/>
  <c r="I198"/>
  <c r="I214"/>
  <c r="I230"/>
  <c r="I246"/>
  <c r="K15"/>
  <c r="K36"/>
  <c r="K34"/>
  <c r="K14"/>
  <c r="K30"/>
  <c r="K46"/>
  <c r="K62"/>
  <c r="K78"/>
  <c r="K94"/>
  <c r="K110"/>
  <c r="K126"/>
  <c r="K142"/>
  <c r="K158"/>
  <c r="K174"/>
  <c r="K190"/>
  <c r="K206"/>
  <c r="K222"/>
  <c r="K238"/>
  <c r="I6"/>
  <c r="K10"/>
  <c r="I15"/>
  <c r="I20"/>
  <c r="K26"/>
  <c r="I31"/>
  <c r="I36"/>
  <c r="K42"/>
  <c r="I47"/>
  <c r="I52"/>
  <c r="K58"/>
  <c r="I63"/>
  <c r="I68"/>
  <c r="K74"/>
  <c r="I79"/>
  <c r="I84"/>
  <c r="K90"/>
  <c r="I95"/>
  <c r="I100"/>
  <c r="K106"/>
  <c r="I111"/>
  <c r="I116"/>
  <c r="K122"/>
  <c r="I127"/>
  <c r="I132"/>
  <c r="K138"/>
  <c r="I143"/>
  <c r="I148"/>
  <c r="K154"/>
  <c r="I159"/>
  <c r="I164"/>
  <c r="K170"/>
  <c r="I175"/>
  <c r="I180"/>
  <c r="K186"/>
  <c r="I191"/>
  <c r="I196"/>
  <c r="K202"/>
  <c r="I207"/>
  <c r="I212"/>
  <c r="K218"/>
  <c r="I223"/>
  <c r="I228"/>
  <c r="K234"/>
  <c r="I239"/>
  <c r="I244"/>
  <c r="K250"/>
  <c r="K254"/>
  <c r="K258"/>
  <c r="K262"/>
  <c r="K266"/>
  <c r="K270"/>
  <c r="K274"/>
  <c r="K278"/>
  <c r="K282"/>
  <c r="K286"/>
  <c r="K290"/>
  <c r="K294"/>
  <c r="K298"/>
  <c r="K302"/>
  <c r="K306"/>
  <c r="K310"/>
  <c r="K314"/>
  <c r="K318"/>
  <c r="K322"/>
  <c r="K326"/>
  <c r="K330"/>
  <c r="K334"/>
  <c r="I18"/>
  <c r="I50"/>
  <c r="I66"/>
  <c r="I82"/>
  <c r="I98"/>
  <c r="I114"/>
  <c r="I130"/>
  <c r="I146"/>
  <c r="I162"/>
  <c r="I178"/>
  <c r="I194"/>
  <c r="I210"/>
  <c r="I226"/>
  <c r="I242"/>
  <c r="K6"/>
  <c r="K338"/>
  <c r="K342"/>
  <c r="K346"/>
  <c r="I341"/>
  <c r="I338"/>
  <c r="I342"/>
  <c r="I346"/>
</calcChain>
</file>

<file path=xl/comments1.xml><?xml version="1.0" encoding="utf-8"?>
<comments xmlns="http://schemas.openxmlformats.org/spreadsheetml/2006/main">
  <authors>
    <author>Simon Chatwin</author>
  </authors>
  <commentList>
    <comment ref="B3" authorId="0">
      <text>
        <r>
          <rPr>
            <b/>
            <sz val="9"/>
            <color indexed="81"/>
            <rFont val="Tahoma"/>
            <family val="2"/>
          </rPr>
          <t>Simon Chatwin:</t>
        </r>
        <r>
          <rPr>
            <sz val="9"/>
            <color indexed="81"/>
            <rFont val="Tahoma"/>
            <family val="2"/>
          </rPr>
          <t xml:space="preserve">
compare against the context, # of points = 10.
Could use IC50 and # points = 30</t>
        </r>
      </text>
    </comment>
  </commentList>
</comments>
</file>

<file path=xl/comments2.xml><?xml version="1.0" encoding="utf-8"?>
<comments xmlns="http://schemas.openxmlformats.org/spreadsheetml/2006/main">
  <authors>
    <author>Simon Chatwin</author>
  </authors>
  <commentList>
    <comment ref="B1" authorId="0">
      <text>
        <r>
          <rPr>
            <b/>
            <sz val="9"/>
            <color indexed="81"/>
            <rFont val="Tahoma"/>
            <family val="2"/>
          </rPr>
          <t>Simon Chatwin:</t>
        </r>
        <r>
          <rPr>
            <sz val="9"/>
            <color indexed="81"/>
            <rFont val="Tahoma"/>
            <family val="2"/>
          </rPr>
          <t xml:space="preserve">
rows with the same group_no (within an assay) are colored the same and are treated as a set.
</t>
        </r>
      </text>
    </comment>
    <comment ref="D1" authorId="0">
      <text>
        <r>
          <rPr>
            <b/>
            <sz val="9"/>
            <color indexed="81"/>
            <rFont val="Tahoma"/>
            <family val="2"/>
          </rPr>
          <t>Simon Chatwin:</t>
        </r>
        <r>
          <rPr>
            <sz val="9"/>
            <color indexed="81"/>
            <rFont val="Tahoma"/>
            <family val="2"/>
          </rPr>
          <t xml:space="preserve">
Comes from the Elements tab</t>
        </r>
      </text>
    </comment>
    <comment ref="F1" authorId="0">
      <text>
        <r>
          <rPr>
            <b/>
            <sz val="9"/>
            <color indexed="81"/>
            <rFont val="Tahoma"/>
            <family val="2"/>
          </rPr>
          <t>Simon Chatwin:</t>
        </r>
        <r>
          <rPr>
            <sz val="9"/>
            <color indexed="81"/>
            <rFont val="Tahoma"/>
            <family val="2"/>
          </rPr>
          <t xml:space="preserve">
Comes from the Elements tab.  MUST be a leaf element</t>
        </r>
      </text>
    </comment>
    <comment ref="G11" authorId="0">
      <text>
        <r>
          <rPr>
            <b/>
            <sz val="9"/>
            <color indexed="81"/>
            <rFont val="Tahoma"/>
            <family val="2"/>
          </rPr>
          <t>Simon Chatwin:</t>
        </r>
        <r>
          <rPr>
            <sz val="9"/>
            <color indexed="81"/>
            <rFont val="Tahoma"/>
            <family val="2"/>
          </rPr>
          <t xml:space="preserve">
Description says Conc = 2.12 mM AND = 13uM !!
These are inconsistent</t>
        </r>
      </text>
    </comment>
    <comment ref="C24" authorId="0">
      <text>
        <r>
          <rPr>
            <b/>
            <sz val="9"/>
            <color indexed="81"/>
            <rFont val="Tahoma"/>
            <family val="2"/>
          </rPr>
          <t>Simon Chatwin:</t>
        </r>
        <r>
          <rPr>
            <sz val="9"/>
            <color indexed="81"/>
            <rFont val="Tahoma"/>
            <family val="2"/>
          </rPr>
          <t xml:space="preserve">
This attribute type has exact value set at experiment run time from the list</t>
        </r>
      </text>
    </comment>
    <comment ref="G36" authorId="0">
      <text>
        <r>
          <rPr>
            <b/>
            <sz val="9"/>
            <color indexed="81"/>
            <rFont val="Tahoma"/>
            <family val="2"/>
          </rPr>
          <t>Simon Chatwin:</t>
        </r>
        <r>
          <rPr>
            <sz val="9"/>
            <color indexed="81"/>
            <rFont val="Tahoma"/>
            <family val="2"/>
          </rPr>
          <t xml:space="preserve">
compare against the result_type = PI (avg).
Could use IC50 and # points = 10.</t>
        </r>
      </text>
    </comment>
    <comment ref="C37" authorId="0">
      <text>
        <r>
          <rPr>
            <b/>
            <sz val="9"/>
            <color indexed="81"/>
            <rFont val="Tahoma"/>
            <family val="2"/>
          </rPr>
          <t>Simon Chatwin:</t>
        </r>
        <r>
          <rPr>
            <sz val="9"/>
            <color indexed="81"/>
            <rFont val="Tahoma"/>
            <family val="2"/>
          </rPr>
          <t xml:space="preserve">
This attribute has exact value set in the experiment.  Could have been a List.</t>
        </r>
      </text>
    </comment>
  </commentList>
</comments>
</file>

<file path=xl/comments3.xml><?xml version="1.0" encoding="utf-8"?>
<comments xmlns="http://schemas.openxmlformats.org/spreadsheetml/2006/main">
  <authors>
    <author>Simon Chatwin</author>
  </authors>
  <commentList>
    <comment ref="B47" authorId="0">
      <text>
        <r>
          <rPr>
            <b/>
            <sz val="9"/>
            <color indexed="81"/>
            <rFont val="Tahoma"/>
            <family val="2"/>
          </rPr>
          <t>Simon Chatwin:</t>
        </r>
        <r>
          <rPr>
            <sz val="9"/>
            <color indexed="81"/>
            <rFont val="Tahoma"/>
            <family val="2"/>
          </rPr>
          <t xml:space="preserve">
compare against the context, # of points = 10.
Could use IC50 and # points = 30</t>
        </r>
      </text>
    </comment>
  </commentList>
</comments>
</file>

<file path=xl/sharedStrings.xml><?xml version="1.0" encoding="utf-8"?>
<sst xmlns="http://schemas.openxmlformats.org/spreadsheetml/2006/main" count="3811" uniqueCount="1374">
  <si>
    <t>Assay</t>
  </si>
  <si>
    <t>name</t>
  </si>
  <si>
    <t>designed by</t>
  </si>
  <si>
    <t>ID</t>
  </si>
  <si>
    <t>External System</t>
  </si>
  <si>
    <t>External Assay ID</t>
  </si>
  <si>
    <t>Description</t>
  </si>
  <si>
    <t>Protocol</t>
  </si>
  <si>
    <t>Dose-response biochemical assay of inhibitors of Rho kinase 2 (Rock2)</t>
  </si>
  <si>
    <t>Scripps Florida</t>
  </si>
  <si>
    <t>PubChem</t>
  </si>
  <si>
    <t>Rho-Kinase is a serine/threonine kinase involved in the regulation of smooth muscle contraction and cytoskeletal reorganization of nonmuscle cells (1). Its inhibition is known to promote the smooth muscle relaxation. Thus, small-molecule inhibitors of Rho-Kinase may be effective probes for treatment of cerebral vasospasm (2) and potentially effective for treatment of angina (3), hypertension (4), arteriosclerosis (5), and erectile dysfunction (6).</t>
  </si>
  <si>
    <t>Assay_id</t>
  </si>
  <si>
    <t>Unit</t>
  </si>
  <si>
    <t>Context</t>
  </si>
  <si>
    <t>IC50</t>
  </si>
  <si>
    <t>LogIC50</t>
  </si>
  <si>
    <t>Hill coeff</t>
  </si>
  <si>
    <t>Hill s0</t>
  </si>
  <si>
    <t>Hill sinf</t>
  </si>
  <si>
    <t>Hill dS</t>
  </si>
  <si>
    <t>Chi Squared</t>
  </si>
  <si>
    <t>%</t>
  </si>
  <si>
    <t>uM</t>
  </si>
  <si>
    <t>Context for IC50</t>
  </si>
  <si>
    <t>Attribute</t>
  </si>
  <si>
    <t>qualifier</t>
  </si>
  <si>
    <t>value_ID</t>
  </si>
  <si>
    <t>value_num</t>
  </si>
  <si>
    <t>value_min</t>
  </si>
  <si>
    <t>value_max</t>
  </si>
  <si>
    <t>value_display</t>
  </si>
  <si>
    <t>Concentration</t>
  </si>
  <si>
    <t>List</t>
  </si>
  <si>
    <t>parent_measure</t>
  </si>
  <si>
    <t>Group No</t>
  </si>
  <si>
    <t>ATP</t>
  </si>
  <si>
    <t>S6</t>
  </si>
  <si>
    <t>Peptide</t>
  </si>
  <si>
    <t>Substrate</t>
  </si>
  <si>
    <t>Y-27632</t>
  </si>
  <si>
    <t>Positive Control</t>
  </si>
  <si>
    <t>Rhok2</t>
  </si>
  <si>
    <t>Incubation Time</t>
  </si>
  <si>
    <t>incubation Temperature</t>
  </si>
  <si>
    <t>h</t>
  </si>
  <si>
    <t>Vehicle</t>
  </si>
  <si>
    <t>Buffer</t>
  </si>
  <si>
    <t>HEPES_50mM_7.3pH/MgCl_10mM/BSA_0.1%/DTT_2mM</t>
  </si>
  <si>
    <t>degC</t>
  </si>
  <si>
    <t>Kinase Glo</t>
  </si>
  <si>
    <t>Incubation time</t>
  </si>
  <si>
    <t>min</t>
  </si>
  <si>
    <t>Readout</t>
  </si>
  <si>
    <t>Viewlux</t>
  </si>
  <si>
    <t>Fixed</t>
  </si>
  <si>
    <t>Protein</t>
  </si>
  <si>
    <t>Target</t>
  </si>
  <si>
    <t>In Vitro</t>
  </si>
  <si>
    <t>Coupled Substrate</t>
  </si>
  <si>
    <t>Measured Entity</t>
  </si>
  <si>
    <t>Project</t>
  </si>
  <si>
    <t>Project Assay</t>
  </si>
  <si>
    <t>assay_id</t>
  </si>
  <si>
    <t>project _ID</t>
  </si>
  <si>
    <t>stage</t>
  </si>
  <si>
    <t>Confirming</t>
  </si>
  <si>
    <t>project_id</t>
  </si>
  <si>
    <t>project_name</t>
  </si>
  <si>
    <t>Experiment</t>
  </si>
  <si>
    <t>experiment_id</t>
  </si>
  <si>
    <t>run_date</t>
  </si>
  <si>
    <t>hold until date</t>
  </si>
  <si>
    <t>Experiment_name</t>
  </si>
  <si>
    <t>Inhibition</t>
  </si>
  <si>
    <t>Assay Mode</t>
  </si>
  <si>
    <t>Promotion criteria</t>
  </si>
  <si>
    <t>The activity score was calculated based on pIC50 values for compounds for which an exact IC50 value was calculated and based on the observed pIC50 range, specifically the maximum lower limit of the pIC50 value as calculated from the lowest concentration for which greater than 50% inhibition is observed. This results in a conservative estimate of the activity score for compounds for which no exact IC50 value is given while maintaining a reasonable rank order of all compounds tested</t>
  </si>
  <si>
    <t>Promotion threshold</t>
  </si>
  <si>
    <t>Software</t>
  </si>
  <si>
    <t>Assay Explorer</t>
  </si>
  <si>
    <t>Number of points</t>
  </si>
  <si>
    <t>Range</t>
  </si>
  <si>
    <t>Number of Exclusions</t>
  </si>
  <si>
    <t>Grant</t>
  </si>
  <si>
    <t>MLSCN</t>
  </si>
  <si>
    <t>R Squared</t>
  </si>
  <si>
    <t>Hill S0</t>
  </si>
  <si>
    <t>Hill Sinf</t>
  </si>
  <si>
    <t>Experiment_id</t>
  </si>
  <si>
    <t>Run Date</t>
  </si>
  <si>
    <t>Experiment Name</t>
  </si>
  <si>
    <t>substance_ID</t>
  </si>
  <si>
    <t>&lt;  0.00303</t>
  </si>
  <si>
    <t>row_no</t>
  </si>
  <si>
    <t>Parent Row no</t>
  </si>
  <si>
    <t>PI (avg)</t>
  </si>
  <si>
    <t>Context for PI (avg)</t>
  </si>
  <si>
    <t>result_type</t>
  </si>
  <si>
    <t>Value_num</t>
  </si>
  <si>
    <t>Qualifier</t>
  </si>
  <si>
    <t>Hierarchy_type</t>
  </si>
  <si>
    <t>result_id</t>
  </si>
  <si>
    <t>attribute_id</t>
  </si>
  <si>
    <t>value_id</t>
  </si>
  <si>
    <t xml:space="preserve">Assay Overview: 
Compounds identified from a previously described set of experiments entitled "Primary high-throughput assay for chemical inhibitors of Rho kinase 2 (Rhok2) activity" (PubChem AID = 604) were selected for testing in this assay. Out of 212 compounds identified during the primary screen, 206 compounds were assessed in this dose response experiment. Each compound was assayed in 10 point, 1:3 serial dilutions starting at a nominal test concentration of 60 micromolar.
As with the primary screen, the assay is based on ability of Rhok2 to phosphorylate a specific peptide sequence derived from its substrate - ribosomal protein S6 (amino acid residues 229-239). Rhok2 uses ATP as a donor of phosphate for the phosphorylation of the substrate, which leads to the depletion of ATP in the reaction mix. An assay kit (#Kinase-Glo#, Promega) was used to quantify enzyme activity. Using this kit, residual amounts of ATP are measured by a secondary enzymatic reaction, through which luciferase utilizes the remaining ATP to produce luminescence. Luminescent signal is directly proportional to ATP concentration and inversely proportional to Rhok2 activity. 
This dose response assay was conducted in 1536 well plate format. Each concentration was tested nominally in triplicate.
Protocol Summary:
1.25 microliters of solution containing 20 micromolar ATP and 20 micromolar S6 peptide (substrate) in assay buffer (50 millimolar HEPES pH 7.3, 10 millimolar MgCl2, 0.1% BSA, 2 millimolar DTT) were dispensed in 1536 microtiter plate. 15 nanoliters of test compound or positive and negative control (2.12 millimolar Y-27632 and DMSO, respectively) were then added to the appropriate wells. Each compound dilution was assayed in triplicate, for a nominal total of 30 data points per dose response curve. The enzymatic reaction was initiated by dispensing 1.25 microliters of 8 nanomolar Rhok2 solution in assay buffer (50 millimolar HEPES pH 7.3, 10 millimolar MgCl2, 0.1% BSA, 2 millimolar DTT). After 2 hours of incubation at 25 degrees Celsius, 2.5 microliters of Kinase Glo reagent (Promega Corporation, Madison, WI) was added to each well. Plates were incubated for 10 minutes and luminescence was read on Perkin-Elmer Viewlux for 60 seconds. 
Each compound was tested in triplicate. The percent inhibition for each well has been calculated as follows:
%inhibition = (test_compound - median_ negative_control)/(median_positive_control - median_negative_control)*100
where the positive control is Y-27632 (13 micromolar) and negative control is DMSO only.
For each compound, percentage inhibitions were plotted against compound concentration. A four parameter equation describing a sigmoidal dose-response curve was then fitted with adjustable baseline using Assay Explorer software (MDL Information Systems). The reported IC50 values were generated from fitted curves by solving for X-intercept at the 50% inhibition level of Y-intercept.In cases where the highest concentration tested (i.e. 60 micromolar) did not result in greater than 50% inhibition, the IC50 was determined manually as greater than 60 micromolar. 
Compounds with IC50 values of greater than 10 micromolar were considered inactive, compounds with IC50 equal or less than 10 micromolar are considered active.
The activity score was calculated based on pIC50 values for compounds for which an exact IC50 value was calculated and based on the observed pIC50 range, specifically the maximum lower limit of the pIC50 value as calculated from the lowest concentration for which greater than 50% inhibition is observed. This results in a conservative estimate of the activity score for compounds for which no exact IC50 value is given while maintaining a reasonable rank order of all compounds tested.
</t>
  </si>
  <si>
    <t>group_no</t>
  </si>
  <si>
    <t>Result_context</t>
  </si>
  <si>
    <t>Element_id</t>
  </si>
  <si>
    <t>Label</t>
  </si>
  <si>
    <t>Parent_element_id</t>
  </si>
  <si>
    <t>Component</t>
  </si>
  <si>
    <t>Assay Format</t>
  </si>
  <si>
    <t>deg C</t>
  </si>
  <si>
    <t>s</t>
  </si>
  <si>
    <t>Standard Unit</t>
  </si>
  <si>
    <t>Sort order</t>
  </si>
  <si>
    <t>35</t>
  </si>
  <si>
    <t>3518</t>
  </si>
  <si>
    <t>3522</t>
  </si>
  <si>
    <t>352224</t>
  </si>
  <si>
    <t>352226</t>
  </si>
  <si>
    <t>3525</t>
  </si>
  <si>
    <t>352506</t>
  </si>
  <si>
    <t>352515</t>
  </si>
  <si>
    <t>352521</t>
  </si>
  <si>
    <t>352523</t>
  </si>
  <si>
    <t>352530</t>
  </si>
  <si>
    <t>352531</t>
  </si>
  <si>
    <t>3529</t>
  </si>
  <si>
    <t>352903</t>
  </si>
  <si>
    <t>352934</t>
  </si>
  <si>
    <t>36</t>
  </si>
  <si>
    <t>3602</t>
  </si>
  <si>
    <t>360209</t>
  </si>
  <si>
    <t>360212</t>
  </si>
  <si>
    <t>3604</t>
  </si>
  <si>
    <t>360407</t>
  </si>
  <si>
    <t>36040719</t>
  </si>
  <si>
    <t>360414</t>
  </si>
  <si>
    <t>36041413</t>
  </si>
  <si>
    <t>3605</t>
  </si>
  <si>
    <t>3610</t>
  </si>
  <si>
    <t>3611</t>
  </si>
  <si>
    <t>3616</t>
  </si>
  <si>
    <t>3617</t>
  </si>
  <si>
    <t>3620</t>
  </si>
  <si>
    <t>362033</t>
  </si>
  <si>
    <t>3627</t>
  </si>
  <si>
    <t>362701</t>
  </si>
  <si>
    <t>37</t>
  </si>
  <si>
    <t>3738</t>
  </si>
  <si>
    <t>3739</t>
  </si>
  <si>
    <t>373940</t>
  </si>
  <si>
    <t>373941</t>
  </si>
  <si>
    <t>373942</t>
  </si>
  <si>
    <t>373943</t>
  </si>
  <si>
    <t>373944</t>
  </si>
  <si>
    <t>3747</t>
  </si>
  <si>
    <t>374745</t>
  </si>
  <si>
    <t>374746</t>
  </si>
  <si>
    <t>3532</t>
  </si>
  <si>
    <t>352548</t>
  </si>
  <si>
    <t>353208</t>
  </si>
  <si>
    <t>HEPES</t>
  </si>
  <si>
    <t>MgCl</t>
  </si>
  <si>
    <t>BSA</t>
  </si>
  <si>
    <t>DTT</t>
  </si>
  <si>
    <t>Vehicle components</t>
  </si>
  <si>
    <t>353253</t>
  </si>
  <si>
    <t>35325349</t>
  </si>
  <si>
    <t>35325350</t>
  </si>
  <si>
    <t>35325351</t>
  </si>
  <si>
    <t>35325352</t>
  </si>
  <si>
    <t>Statistical</t>
  </si>
  <si>
    <t>Count</t>
  </si>
  <si>
    <t>374728</t>
  </si>
  <si>
    <t>result type</t>
  </si>
  <si>
    <t>range?</t>
  </si>
  <si>
    <t>notes</t>
  </si>
  <si>
    <t>uploader</t>
  </si>
  <si>
    <t>type</t>
  </si>
  <si>
    <t>Parent_ID</t>
  </si>
  <si>
    <t>Ggparent</t>
  </si>
  <si>
    <t xml:space="preserve"> 000 000</t>
  </si>
  <si>
    <t>Root</t>
  </si>
  <si>
    <t>single root to ensure tree viewers like this</t>
  </si>
  <si>
    <t>000 000 000 000 000 001</t>
  </si>
  <si>
    <t>000 000 000 000 000 001 005</t>
  </si>
  <si>
    <t>000 000 000 000 000 001 005 009</t>
  </si>
  <si>
    <t>000 000 000 000 000 001 005 009 021</t>
  </si>
  <si>
    <t>000 000 000 000 000 001 005 009 021 300</t>
  </si>
  <si>
    <t>000 000 000 000 000 001 005 009 022</t>
  </si>
  <si>
    <t>000 000 000 000 000 001 005 009 023</t>
  </si>
  <si>
    <t>000 000 000 000 000 001 005 009 023 032</t>
  </si>
  <si>
    <t>000 000 000 000 000 001 005 009 023 034</t>
  </si>
  <si>
    <t>000 000 000 000 000 001 005 009 023 035</t>
  </si>
  <si>
    <t>000 000 000 000 000 001 005 009 023 036</t>
  </si>
  <si>
    <t>000 000 000 000 000 001 005 009 023 038</t>
  </si>
  <si>
    <t>000 000 000 000 000 001 005 009 023 039</t>
  </si>
  <si>
    <t>000 000 000 000 000 001 005 009 023 267</t>
  </si>
  <si>
    <t>000 000 000 000 000 001 005 009 026</t>
  </si>
  <si>
    <t>000 000 000 000 000 001 005 010</t>
  </si>
  <si>
    <t>000 000 000 000 000 001 005 010 027</t>
  </si>
  <si>
    <t>000 000 000 000 000 001 005 010 027 040</t>
  </si>
  <si>
    <t>000 000 000 000 000 001 005 010 027 041</t>
  </si>
  <si>
    <t>000 000 000 000 000 001 005 010 027 333</t>
  </si>
  <si>
    <t>000 000 000 000 000 001 005 010 027 334</t>
  </si>
  <si>
    <t>000 000 000 000 000 001 005 010 027 335</t>
  </si>
  <si>
    <t>000 000 000 000 000 001 005 010 028</t>
  </si>
  <si>
    <t>000 000 000 000 000 001 005 010 028 042</t>
  </si>
  <si>
    <t>000 000 000 000 000 001 005 010 028 043</t>
  </si>
  <si>
    <t>000 000 000 000 000 001 005 010 028 044</t>
  </si>
  <si>
    <t>000 000 000 000 000 001 005 010 028 045</t>
  </si>
  <si>
    <t>000 000 000 000 000 001 005 010 028 048</t>
  </si>
  <si>
    <t>000 000 000 000 000 001 005 010 029</t>
  </si>
  <si>
    <t>000 000 000 000 000 001 005 010 029 046</t>
  </si>
  <si>
    <t>000 000 000 000 000 001 005 010 029 069</t>
  </si>
  <si>
    <t>000 000 000 000 000 001 005 010 030</t>
  </si>
  <si>
    <t>000 000 000 000 000 001 005 010 030 049</t>
  </si>
  <si>
    <t>000 000 000 000 000 001 005 010 030 050</t>
  </si>
  <si>
    <t>000 000 000 000 000 001 005 010 030 051</t>
  </si>
  <si>
    <t>000 000 000 000 000 001 005 010 030 053</t>
  </si>
  <si>
    <t>000 000 000 000 000 001 005 010 030 057</t>
  </si>
  <si>
    <t>000 000 000 000 000 001 005 010 030 062</t>
  </si>
  <si>
    <t>000 000 000 000 000 001 005 010 030 063</t>
  </si>
  <si>
    <t>000 000 000 000 000 001 005 010 030 065</t>
  </si>
  <si>
    <t>000 000 000 000 000 001 005 010 030 066</t>
  </si>
  <si>
    <t>000 000 000 000 000 001 005 010 030 067</t>
  </si>
  <si>
    <t>000 000 000 000 000 001 005 010 030 068</t>
  </si>
  <si>
    <t>000 000 000 000 000 001 005 010 030 283</t>
  </si>
  <si>
    <t>000 000 000 000 000 001 005 010 030 308</t>
  </si>
  <si>
    <t>000 000 000 000 000 001 005 010 030 319</t>
  </si>
  <si>
    <t>000 000 000 000 000 001 005 010 030 320</t>
  </si>
  <si>
    <t>000 000 000 000 000 001 005 010 030 322</t>
  </si>
  <si>
    <t>000 000 000 000 000 001 005 010 031</t>
  </si>
  <si>
    <t>000 000 000 000 000 001 005 010 031 047</t>
  </si>
  <si>
    <t>000 000 000 000 000 001 005 010 031 052</t>
  </si>
  <si>
    <t>000 000 000 000 000 001 005 010 031 054</t>
  </si>
  <si>
    <t>000 000 000 000 000 001 005 010 031 055</t>
  </si>
  <si>
    <t>000 000 000 000 000 001 005 010 031 058</t>
  </si>
  <si>
    <t>000 000 000 000 000 001 005 010 031 070</t>
  </si>
  <si>
    <t>000 000 000 000 000 001 005 010 031 071</t>
  </si>
  <si>
    <t>000 000 000 000 000 001 005 010 031 072</t>
  </si>
  <si>
    <t>000 000 000 000 000 001 005 010 031 073</t>
  </si>
  <si>
    <t>000 000 000 000 000 001 005 010 031 074</t>
  </si>
  <si>
    <t>000 000 000 000 000 001 005 010 031 075</t>
  </si>
  <si>
    <t>000 000 000 000 000 001 005 010 031 076</t>
  </si>
  <si>
    <t>000 000 000 000 000 001 005 010 031 077</t>
  </si>
  <si>
    <t>000 000 000 000 000 001 005 010 031 078</t>
  </si>
  <si>
    <t>000 000 000 000 000 001 005 010 031 079</t>
  </si>
  <si>
    <t>000 000 000 000 000 001 005 010 031 080</t>
  </si>
  <si>
    <t>000 000 000 000 000 001 005 010 031 081</t>
  </si>
  <si>
    <t>000 000 000 000 000 001 005 010 031 082</t>
  </si>
  <si>
    <t>000 000 000 000 000 001 005 010 031 083</t>
  </si>
  <si>
    <t>000 000 000 000 000 001 005 010 031 084</t>
  </si>
  <si>
    <t>000 000 000 000 000 001 005 011</t>
  </si>
  <si>
    <t>000 000 000 000 000 001 005 011 085</t>
  </si>
  <si>
    <t>000 000 000 000 000 001 005 011 085 089</t>
  </si>
  <si>
    <t>000 000 000 000 000 001 005 011 085 090</t>
  </si>
  <si>
    <t>000 000 000 000 000 001 005 011 085 091</t>
  </si>
  <si>
    <t>000 000 000 000 000 001 005 011 085 092</t>
  </si>
  <si>
    <t>000 000 000 000 000 001 005 011 085 093</t>
  </si>
  <si>
    <t>000 000 000 000 000 001 005 011 086</t>
  </si>
  <si>
    <t>000 000 000 000 000 001 005 011 086 108</t>
  </si>
  <si>
    <t>000 000 000 000 000 001 005 011 086 109</t>
  </si>
  <si>
    <t>000 000 000 000 000 001 005 011 086 110</t>
  </si>
  <si>
    <t>000 000 000 000 000 001 005 011 087</t>
  </si>
  <si>
    <t>000 000 000 000 000 001 005 011 088</t>
  </si>
  <si>
    <t>000 000 000 000 000 001 005 011 088 098</t>
  </si>
  <si>
    <t>000 000 000 000 000 001 005 011 088 099</t>
  </si>
  <si>
    <t>000 000 000 000 000 001 005 011 088 100</t>
  </si>
  <si>
    <t>000 000 000 000 000 001 005 011 088 101</t>
  </si>
  <si>
    <t>000 000 000 000 000 001 005 011 088 102</t>
  </si>
  <si>
    <t>000 000 000 000 000 001 005 011 088 103</t>
  </si>
  <si>
    <t>000 000 000 000 000 001 005 011 104</t>
  </si>
  <si>
    <t>000 000 000 000 000 001 005 011 104 336</t>
  </si>
  <si>
    <t>000 000 000 000 000 001 005 011 104 337</t>
  </si>
  <si>
    <t>000 000 000 000 000 001 005 012</t>
  </si>
  <si>
    <t>000 000 000 000 000 001 005 012 125</t>
  </si>
  <si>
    <t>000 000 000 000 000 001 005 012 126</t>
  </si>
  <si>
    <t>000 000 000 000 000 001 005 013</t>
  </si>
  <si>
    <t>000 000 000 000 000 001 005 013 144</t>
  </si>
  <si>
    <t>000 000 000 000 000 001 005 013 144 161</t>
  </si>
  <si>
    <t>000 000 000 000 000 001 005 013 144 162</t>
  </si>
  <si>
    <t>000 000 000 000 000 001 005 013 144 163</t>
  </si>
  <si>
    <t>000 000 000 000 000 001 005 013 144 164</t>
  </si>
  <si>
    <t>000 000 000 000 000 001 005 013 145</t>
  </si>
  <si>
    <t>000 000 000 000 000 001 005 013 146</t>
  </si>
  <si>
    <t>000 000 000 000 000 001 005 013 147</t>
  </si>
  <si>
    <t>000 000 000 000 000 001 005 013 148</t>
  </si>
  <si>
    <t>000 000 000 000 000 001 005 013 148 180</t>
  </si>
  <si>
    <t>000 000 000 000 000 001 005 013 148 181</t>
  </si>
  <si>
    <t>000 000 000 000 000 001 005 013 148 182</t>
  </si>
  <si>
    <t>000 000 000 000 000 001 005 013 148 183</t>
  </si>
  <si>
    <t>000 000 000 000 000 001 005 013 148 184</t>
  </si>
  <si>
    <t>000 000 000 000 000 001 005 013 148 185</t>
  </si>
  <si>
    <t>000 000 000 000 000 001 005 013 148 186</t>
  </si>
  <si>
    <t>000 000 000 000 000 001 005 013 148 187</t>
  </si>
  <si>
    <t>000 000 000 000 000 001 005 013 148 188</t>
  </si>
  <si>
    <t>000 000 000 000 000 001 005 013 148 189</t>
  </si>
  <si>
    <t>000 000 000 000 000 001 005 013 148 190</t>
  </si>
  <si>
    <t>000 000 000 000 000 001 005 013 148 191</t>
  </si>
  <si>
    <t>000 000 000 000 000 001 005 013 148 192</t>
  </si>
  <si>
    <t>000 000 000 000 000 001 005 013 148 193</t>
  </si>
  <si>
    <t>000 000 000 000 000 001 005 013 148 194</t>
  </si>
  <si>
    <t>000 000 000 000 000 001 005 013 148 195</t>
  </si>
  <si>
    <t>000 000 000 000 000 001 005 013 148 196</t>
  </si>
  <si>
    <t>000 000 000 000 000 001 005 013 149</t>
  </si>
  <si>
    <t>000 000 000 000 000 001 005 013 150</t>
  </si>
  <si>
    <t>000 000 000 000 000 001 005 013 151</t>
  </si>
  <si>
    <t>000 000 000 000 000 001 005 013 152</t>
  </si>
  <si>
    <t>000 000 000 000 000 001 005 013 152 172</t>
  </si>
  <si>
    <t>000 000 000 000 000 001 005 013 152 173</t>
  </si>
  <si>
    <t>000 000 000 000 000 001 005 013 152 174</t>
  </si>
  <si>
    <t>000 000 000 000 000 001 005 013 152 175</t>
  </si>
  <si>
    <t>000 000 000 000 000 001 005 013 152 176</t>
  </si>
  <si>
    <t>000 000 000 000 000 001 005 013 152 177</t>
  </si>
  <si>
    <t>000 000 000 000 000 001 005 013 152 178</t>
  </si>
  <si>
    <t>000 000 000 000 000 001 005 013 152 207</t>
  </si>
  <si>
    <t>000 000 000 000 000 001 005 013 153</t>
  </si>
  <si>
    <t>000 000 000 000 000 001 005 013 154</t>
  </si>
  <si>
    <t>000 000 000 000 000 001 005 013 155</t>
  </si>
  <si>
    <t>000 000 000 000 000 001 005 013 156</t>
  </si>
  <si>
    <t>000 000 000 000 000 001 005 013 158</t>
  </si>
  <si>
    <t>000 000 000 000 000 001 005 013 158 165</t>
  </si>
  <si>
    <t>000 000 000 000 000 001 005 013 158 166</t>
  </si>
  <si>
    <t>000 000 000 000 000 001 005 013 158 167</t>
  </si>
  <si>
    <t>000 000 000 000 000 001 005 013 158 168</t>
  </si>
  <si>
    <t>000 000 000 000 000 001 005 013 159</t>
  </si>
  <si>
    <t>000 000 000 000 000 001 005 013 160</t>
  </si>
  <si>
    <t>000 000 000 000 000 001 005 013 179</t>
  </si>
  <si>
    <t>000 000 000 000 000 001 005 013 197</t>
  </si>
  <si>
    <t>000 000 000 000 000 001 005 013 197 198</t>
  </si>
  <si>
    <t>000 000 000 000 000 001 005 013 197 199</t>
  </si>
  <si>
    <t>000 000 000 000 000 001 005 013 197 200</t>
  </si>
  <si>
    <t>000 000 000 000 000 001 005 013 201</t>
  </si>
  <si>
    <t>000 000 000 000 000 001 005 013 201 202</t>
  </si>
  <si>
    <t>000 000 000 000 000 001 005 013 201 203</t>
  </si>
  <si>
    <t>000 000 000 000 000 001 005 013 201 204</t>
  </si>
  <si>
    <t>000 000 000 000 000 001 005 013 201 205</t>
  </si>
  <si>
    <t>000 000 000 000 000 001 005 013 201 206</t>
  </si>
  <si>
    <t>000 000 000 000 000 001 005 013 208</t>
  </si>
  <si>
    <t>000 000 000 000 000 001 005 013 209</t>
  </si>
  <si>
    <t>000 000 000 000 000 001 005 013 210</t>
  </si>
  <si>
    <t>000 000 000 000 000 001 005 013 211</t>
  </si>
  <si>
    <t>000 000 000 000 000 001 005 013 212</t>
  </si>
  <si>
    <t>000 000 000 000 000 001 005 013 213</t>
  </si>
  <si>
    <t>000 000 000 000 000 001 005 013 214</t>
  </si>
  <si>
    <t>000 000 000 000 000 001 005 013 215</t>
  </si>
  <si>
    <t>000 000 000 000 000 001 006</t>
  </si>
  <si>
    <t>000 000 000 000 000 001 006 014</t>
  </si>
  <si>
    <t>000 000 000 000 000 001 006 014 017</t>
  </si>
  <si>
    <t>000 000 000 000 000 001 006 015</t>
  </si>
  <si>
    <t>000 000 000 000 000 001 007</t>
  </si>
  <si>
    <t>000 000 000 000 000 001 007 018</t>
  </si>
  <si>
    <t>000 000 000 000 000 001 007 018 024</t>
  </si>
  <si>
    <t>000 000 000 000 000 001 007 018 024 025</t>
  </si>
  <si>
    <t>000 000 000 000 000 001 007 018 024 141</t>
  </si>
  <si>
    <t>000 000 000 000 000 001 007 018 024 142</t>
  </si>
  <si>
    <t>000 000 000 000 000 001 007 018 219</t>
  </si>
  <si>
    <t>000 000 000 000 000 001 007 018 223</t>
  </si>
  <si>
    <t>000 000 000 000 000 001 007 018 223 224</t>
  </si>
  <si>
    <t>000 000 000 000 000 001 007 018 223 225</t>
  </si>
  <si>
    <t>000 000 000 000 000 001 007 018 223 226</t>
  </si>
  <si>
    <t>000 000 000 000 000 001 007 018 223 227</t>
  </si>
  <si>
    <t>000 000 000 000 000 001 007 019</t>
  </si>
  <si>
    <t>000 000 000 000 000 001 007 019 241</t>
  </si>
  <si>
    <t>000 000 000 000 000 001 007 019 242</t>
  </si>
  <si>
    <t>000 000 000 000 000 001 007 020</t>
  </si>
  <si>
    <t>000 000 000 000 000 001 007 020 243</t>
  </si>
  <si>
    <t>000 000 000 000 000 001 007 020 243 247</t>
  </si>
  <si>
    <t>000 000 000 000 000 001 007 020 243 248</t>
  </si>
  <si>
    <t>000 000 000 000 000 001 007 020 243 249</t>
  </si>
  <si>
    <t>000 000 000 000 000 001 007 020 244</t>
  </si>
  <si>
    <t>000 000 000 000 000 001 007 020 244 245</t>
  </si>
  <si>
    <t>000 000 000 000 000 001 007 020 244 246</t>
  </si>
  <si>
    <t>000 000 000 000 000 001 007 020 274</t>
  </si>
  <si>
    <t>000 000 000 000 000 001 007 216</t>
  </si>
  <si>
    <t>000 000 000 000 000 001 007 216 217</t>
  </si>
  <si>
    <t>000 000 000 000 000 001 007 216 218</t>
  </si>
  <si>
    <t>000 000 000 000 000 001 008</t>
  </si>
  <si>
    <t>000 000 000 000 000 001 008 250</t>
  </si>
  <si>
    <t>000 000 000 000 000 001 008 250 255</t>
  </si>
  <si>
    <t>000 000 000 000 000 001 008 250 255 341</t>
  </si>
  <si>
    <t>000 000 000 000 000 001 008 250 256</t>
  </si>
  <si>
    <t>000 000 000 000 000 001 008 250 256 259</t>
  </si>
  <si>
    <t>000 000 000 000 000 001 008 250 256 260</t>
  </si>
  <si>
    <t>000 000 000 000 000 001 008 250 257</t>
  </si>
  <si>
    <t>000 000 000 000 000 001 008 250 257 340</t>
  </si>
  <si>
    <t>000 000 000 000 000 001 008 250 258</t>
  </si>
  <si>
    <t>000 000 000 000 000 001 008 250 258 342</t>
  </si>
  <si>
    <t>000 000 000 000 000 001 008 250 261</t>
  </si>
  <si>
    <t>000 000 000 000 000 001 008 250 261 262</t>
  </si>
  <si>
    <t>000 000 000 000 000 001 008 250 261 263</t>
  </si>
  <si>
    <t>000 000 000 000 000 001 008 250 261 264</t>
  </si>
  <si>
    <t>000 000 000 000 000 001 011 251</t>
  </si>
  <si>
    <t>000 000 000 000 000 001 011 251 252</t>
  </si>
  <si>
    <t>000 000 000 000 000 001 011 251 253</t>
  </si>
  <si>
    <t>000 000 000 000 000 001 011 251 254</t>
  </si>
  <si>
    <t>000 000 000 000 000 002</t>
  </si>
  <si>
    <t>000 000 000 000 000 002 304</t>
  </si>
  <si>
    <t>000 000 000 000 000 002 305</t>
  </si>
  <si>
    <t>000 000 000 000 000 002 306</t>
  </si>
  <si>
    <t>000 000 000 000 000 002 307</t>
  </si>
  <si>
    <t>000 000 000 000 000 002 307 309</t>
  </si>
  <si>
    <t>000 000 000 000 000 002 307 310</t>
  </si>
  <si>
    <t>000 000 000 000 000 002 307 310 105</t>
  </si>
  <si>
    <t>000 000 000 000 000 002 307 310 106</t>
  </si>
  <si>
    <t>000 000 000 000 000 002 307 310 107</t>
  </si>
  <si>
    <t>000 000 000 000 000 002 307 311</t>
  </si>
  <si>
    <t>000 000 000 000 000 002 307 311 313</t>
  </si>
  <si>
    <t>000 000 000 000 000 002 307 311 314</t>
  </si>
  <si>
    <t>000 000 000 000 000 002 307 311 315</t>
  </si>
  <si>
    <t>000 000 000 000 000 002 307 311 316</t>
  </si>
  <si>
    <t>000 000 000 000 000 002 307 312</t>
  </si>
  <si>
    <t>000 000 000 000 000 002 307 312 317</t>
  </si>
  <si>
    <t>000 000 000 000 000 003</t>
  </si>
  <si>
    <t>000 000 000 000 000 003 290</t>
  </si>
  <si>
    <t>000 000 000 000 000 003 290 291</t>
  </si>
  <si>
    <t>000 000 000 000 000 003 290 292</t>
  </si>
  <si>
    <t>000 000 000 000 000 003 290 293</t>
  </si>
  <si>
    <t>000 000 000 000 000 003 290 294</t>
  </si>
  <si>
    <t>000 000 000 000 000 003 290 295</t>
  </si>
  <si>
    <t>000 000 000 000 000 003 290 296</t>
  </si>
  <si>
    <t>000 000 000 000 000 003 290 296 297</t>
  </si>
  <si>
    <t>000 000 000 000 000 003 290 296 298</t>
  </si>
  <si>
    <t>000 000 000 000 000 003 290 296 299</t>
  </si>
  <si>
    <t>000 000 000 000 000 003 290 296 346</t>
  </si>
  <si>
    <t>000 000 000 000 000 004</t>
  </si>
  <si>
    <t>000 000 000 000 000 004 287</t>
  </si>
  <si>
    <t>000 000 000 000 000 004 288</t>
  </si>
  <si>
    <t>000 000 000 000 000 004 289</t>
  </si>
  <si>
    <t>000 000 000 000 001 005 009 023 034 265</t>
  </si>
  <si>
    <t>000 000 000 000 001 005 009 023 034 266</t>
  </si>
  <si>
    <t>000 000 000 000 001 005 009 023 038 286</t>
  </si>
  <si>
    <t>000 000 000 000 001 005 009 023 267 033</t>
  </si>
  <si>
    <t>000 000 000 000 001 005 009 023 267 037</t>
  </si>
  <si>
    <t>000 000 000 000 001 005 011 085 089 094</t>
  </si>
  <si>
    <t>000 000 000 000 001 005 011 085 089 095</t>
  </si>
  <si>
    <t>000 000 000 000 001 005 011 085 091 096</t>
  </si>
  <si>
    <t>000 000 000 000 001 005 011 085 091 097</t>
  </si>
  <si>
    <t>000 000 000 000 001 005 011 086 108 127</t>
  </si>
  <si>
    <t>000 000 000 000 001 005 011 086 108 128</t>
  </si>
  <si>
    <t>000 000 000 000 001 005 011 086 108 345</t>
  </si>
  <si>
    <t>000 000 000 000 001 005 011 086 110 061</t>
  </si>
  <si>
    <t>000 000 000 000 001 005 011 086 110 111</t>
  </si>
  <si>
    <t>000 000 000 000 001 005 011 086 110 112</t>
  </si>
  <si>
    <t>000 000 000 000 001 005 011 086 110 113</t>
  </si>
  <si>
    <t>000 000 000 000 001 005 011 086 110 114</t>
  </si>
  <si>
    <t>000 000 000 000 001 005 011 086 110 115</t>
  </si>
  <si>
    <t>000 000 000 000 001 005 011 086 110 116</t>
  </si>
  <si>
    <t>000 000 000 000 001 005 011 086 110 121</t>
  </si>
  <si>
    <t>000 000 000 000 001 005 011 086 110 332</t>
  </si>
  <si>
    <t>000 000 000 000 001 005 011 104 336 338</t>
  </si>
  <si>
    <t>000 000 000 000 001 005 011 104 337 339</t>
  </si>
  <si>
    <t>000 000 000 000 001 005 013 158 166 169</t>
  </si>
  <si>
    <t>000 000 000 000 001 005 013 158 166 170</t>
  </si>
  <si>
    <t>000 000 000 000 001 005 013 158 166 171</t>
  </si>
  <si>
    <t>000 000 000 000 001 007 018 024 025 268</t>
  </si>
  <si>
    <t>000 000 000 000 001 007 018 024 025 269</t>
  </si>
  <si>
    <t>000 000 000 000 001 007 018 024 142 140</t>
  </si>
  <si>
    <t>000 000 000 000 001 007 018 024 142 222</t>
  </si>
  <si>
    <t>000 000 000 000 001 007 018 024 142 277</t>
  </si>
  <si>
    <t>000 000 000 000 001 007 018 223 227 228</t>
  </si>
  <si>
    <t>000 000 000 000 001 007 018 223 227 229</t>
  </si>
  <si>
    <t>000 000 000 000 001 007 018 223 227 230</t>
  </si>
  <si>
    <t>000 000 000 000 001 007 020 243 248 278</t>
  </si>
  <si>
    <t>000 000 000 000 001 007 020 243 248 279</t>
  </si>
  <si>
    <t>000 000 000 000 001 008 250 256 259 343</t>
  </si>
  <si>
    <t>000 000 000 000 001 008 250 256 260 344</t>
  </si>
  <si>
    <t>000 000 000 001 005 009 023 034 265 284</t>
  </si>
  <si>
    <t>000 000 000 001 005 009 023 034 266 285</t>
  </si>
  <si>
    <t>000 000 000 001 005 009 023 267 033 301</t>
  </si>
  <si>
    <t>000 000 000 001 005 009 023 267 037 302</t>
  </si>
  <si>
    <t>000 000 000 001 005 011 086 108 127 056</t>
  </si>
  <si>
    <t>000 000 000 001 005 011 086 108 127 129</t>
  </si>
  <si>
    <t>000 000 000 001 005 011 086 108 127 130</t>
  </si>
  <si>
    <t>000 000 000 001 005 011 086 108 128 136</t>
  </si>
  <si>
    <t>000 000 000 001 005 011 086 108 128 137</t>
  </si>
  <si>
    <t>000 000 000 001 005 011 086 108 128 138</t>
  </si>
  <si>
    <t>000 000 000 001 005 011 086 108 128 157</t>
  </si>
  <si>
    <t>000 000 000 001 005 011 086 108 128 318</t>
  </si>
  <si>
    <t>000 000 000 001 005 011 086 108 345 281</t>
  </si>
  <si>
    <t>000 000 000 001 005 011 086 110 061 064</t>
  </si>
  <si>
    <t>000 000 000 001 005 011 086 110 061 122</t>
  </si>
  <si>
    <t>000 000 000 001 005 011 086 110 061 123</t>
  </si>
  <si>
    <t>000 000 000 001 005 011 086 110 061 124</t>
  </si>
  <si>
    <t>000 000 000 001 005 011 086 110 112 117</t>
  </si>
  <si>
    <t>000 000 000 001 005 011 086 110 112 118</t>
  </si>
  <si>
    <t>000 000 000 001 005 011 086 110 112 119</t>
  </si>
  <si>
    <t>000 000 000 001 005 011 086 110 112 120</t>
  </si>
  <si>
    <t>000 000 000 001 005 011 086 110 121 330</t>
  </si>
  <si>
    <t>000 000 000 001 005 011 086 110 121 331</t>
  </si>
  <si>
    <t>000 000 000 001 007 018 024 025 269 270</t>
  </si>
  <si>
    <t>000 000 000 001 007 018 024 025 269 271</t>
  </si>
  <si>
    <t>000 000 000 001 007 018 024 025 269 272</t>
  </si>
  <si>
    <t>000 000 000 001 007 018 024 025 269 273</t>
  </si>
  <si>
    <t>000 000 000 001 007 018 024 142 140 143</t>
  </si>
  <si>
    <t>000 000 000 001 007 018 024 142 140 220</t>
  </si>
  <si>
    <t>000 000 000 001 007 018 024 142 140 221</t>
  </si>
  <si>
    <t>000 000 000 001 007 018 223 227 228 231</t>
  </si>
  <si>
    <t>000 000 000 001 007 018 223 227 228 232</t>
  </si>
  <si>
    <t>000 000 000 001 007 018 223 227 228 233</t>
  </si>
  <si>
    <t>000 000 000 001 007 018 223 227 228 234</t>
  </si>
  <si>
    <t>000 000 000 001 007 018 223 227 228 235</t>
  </si>
  <si>
    <t>000 000 000 001 007 018 223 227 228 280</t>
  </si>
  <si>
    <t>000 000 000 001 007 018 223 227 229 236</t>
  </si>
  <si>
    <t>000 000 000 001 007 018 223 227 229 237</t>
  </si>
  <si>
    <t>000 000 000 001 007 018 223 227 229 238</t>
  </si>
  <si>
    <t>000 000 000 001 007 018 223 227 229 239</t>
  </si>
  <si>
    <t>000 000 000 001 007 018 223 227 229 240</t>
  </si>
  <si>
    <t>000 000 001 005 011 086 108 127 056 059</t>
  </si>
  <si>
    <t>000 000 001 005 011 086 108 127 056 135</t>
  </si>
  <si>
    <t>000 000 001 005 011 086 108 127 129 131</t>
  </si>
  <si>
    <t>000 000 001 005 011 086 108 127 129 132</t>
  </si>
  <si>
    <t>000 000 001 005 011 086 108 127 129 133</t>
  </si>
  <si>
    <t>000 000 001 005 011 086 108 127 129 325</t>
  </si>
  <si>
    <t>000 000 001 005 011 086 108 127 130 134</t>
  </si>
  <si>
    <t>000 000 001 005 011 086 108 127 130 139</t>
  </si>
  <si>
    <t>000 000 001 005 011 086 108 345 281 016</t>
  </si>
  <si>
    <t>000 000 001 005 011 086 108 345 281 060</t>
  </si>
  <si>
    <t>000 000 001 005 011 086 108 345 281 282</t>
  </si>
  <si>
    <t>000 000 001 005 011 086 108 345 281 303</t>
  </si>
  <si>
    <t>000 000 001 005 011 086 108 345 281 321</t>
  </si>
  <si>
    <t>000 000 001 005 011 086 108 345 281 323</t>
  </si>
  <si>
    <t>000 000 001 005 011 086 108 345 281 324</t>
  </si>
  <si>
    <t>000 000 001 007 018 024 025 269 270 275</t>
  </si>
  <si>
    <t>000 000 001 007 018 024 025 269 270 276</t>
  </si>
  <si>
    <t>000 001 005 011 086 108 127 129 131 326</t>
  </si>
  <si>
    <t>000 001 005 011 086 108 127 129 131 327</t>
  </si>
  <si>
    <t>000 001 005 011 086 108 127 129 131 328</t>
  </si>
  <si>
    <t>000 001 005 011 086 108 127 129 131 329</t>
  </si>
  <si>
    <t>000 000 000 000 000 000 001</t>
  </si>
  <si>
    <t>BARD ASSAY ONTOLOGY</t>
  </si>
  <si>
    <t/>
  </si>
  <si>
    <t>000 000 000 000 000 000 001 005</t>
  </si>
  <si>
    <t>assay</t>
  </si>
  <si>
    <t>An experiment carried out to test the effect of a perturbagen on a biological entity, measuring one or more readout facilitated by an assay design and assay type, and record the results one or more endpoint that quantifies or qualifies the extent of perturbation.</t>
  </si>
  <si>
    <t>000 000 000 000 000 000 001 005 009</t>
  </si>
  <si>
    <t>assay component</t>
  </si>
  <si>
    <t>000 000 000 000 000 000 001 005 009 021</t>
  </si>
  <si>
    <t>assay kit</t>
  </si>
  <si>
    <t>000 000 000 000 000 000 001 005 009 021 300</t>
  </si>
  <si>
    <t>assay kit name (BARD DICTIONARY)</t>
  </si>
  <si>
    <t>000 000 000 000 000 000 001 005 009 022</t>
  </si>
  <si>
    <t>assay reagent</t>
  </si>
  <si>
    <t>000 000 000 000 000 000 001 005 009 023</t>
  </si>
  <si>
    <t>biological entity</t>
  </si>
  <si>
    <t>A material entity of biological origin (e.g., protein, cell culture, tissue).</t>
  </si>
  <si>
    <t>000 000 000 000 000 000 001 005 009 023 032</t>
  </si>
  <si>
    <t>biological fluid</t>
  </si>
  <si>
    <t>000 000 000 000 000 000 001 005 009 023 034</t>
  </si>
  <si>
    <t>nucleic acid</t>
  </si>
  <si>
    <t>000 000 000 000 000 000 001 005 009 023 035</t>
  </si>
  <si>
    <t>organ</t>
  </si>
  <si>
    <t>000 000 000 000 000 000 001 005 009 023 036</t>
  </si>
  <si>
    <t>organism</t>
  </si>
  <si>
    <t>000 000 000 000 000 000 001 005 009 023 038</t>
  </si>
  <si>
    <t>protein</t>
  </si>
  <si>
    <t>000 000 000 000 000 000 001 005 009 023 039</t>
  </si>
  <si>
    <t>tissue</t>
  </si>
  <si>
    <t>000 000 000 000 000 000 001 005 009 023 267</t>
  </si>
  <si>
    <t>cultured cell</t>
  </si>
  <si>
    <t>000 000 000 000 000 000 001 005 009 026</t>
  </si>
  <si>
    <t>small molecule</t>
  </si>
  <si>
    <t>000 000 000 000 000 000 001 005 010</t>
  </si>
  <si>
    <t>assay component role</t>
  </si>
  <si>
    <t>A role associated with an assay component.</t>
  </si>
  <si>
    <t>000 000 000 000 000 000 001 005 010 027</t>
  </si>
  <si>
    <t>control role</t>
  </si>
  <si>
    <t>000 000 000 000 000 000 001 005 010 027 040</t>
  </si>
  <si>
    <t>negative control</t>
  </si>
  <si>
    <t>000 000 000 000 000 000 001 005 010 027 041</t>
  </si>
  <si>
    <t>positive control</t>
  </si>
  <si>
    <t>000 000 000 000 000 000 001 005 010 027 333</t>
  </si>
  <si>
    <t>high-signal control</t>
  </si>
  <si>
    <t>000 000 000 000 000 000 001 005 010 027 334</t>
  </si>
  <si>
    <t>low-signal control</t>
  </si>
  <si>
    <t>000 000 000 000 000 000 001 005 010 027 335</t>
  </si>
  <si>
    <t>background control</t>
  </si>
  <si>
    <t>000 000 000 000 000 000 001 005 010 028</t>
  </si>
  <si>
    <t>detector role</t>
  </si>
  <si>
    <t>000 000 000 000 000 000 001 005 010 028 042</t>
  </si>
  <si>
    <t>analyte</t>
  </si>
  <si>
    <t>000 000 000 000 000 000 001 005 010 028 043</t>
  </si>
  <si>
    <t>dye</t>
  </si>
  <si>
    <t>000 000 000 000 000 000 001 005 010 028 044</t>
  </si>
  <si>
    <t>measured component</t>
  </si>
  <si>
    <t>000 000 000 000 000 000 001 005 010 028 045</t>
  </si>
  <si>
    <t>radioisotope label</t>
  </si>
  <si>
    <t>000 000 000 000 000 000 001 005 010 028 048</t>
  </si>
  <si>
    <t>tracer</t>
  </si>
  <si>
    <t>000 000 000 000 000 000 001 005 010 029</t>
  </si>
  <si>
    <t>receiver role</t>
  </si>
  <si>
    <t>000 000 000 000 000 000 001 005 010 029 046</t>
  </si>
  <si>
    <t>receptor</t>
  </si>
  <si>
    <t>000 000 000 000 000 000 001 005 010 029 069</t>
  </si>
  <si>
    <t>target</t>
  </si>
  <si>
    <t>000 000 000 000 000 000 001 005 010 030</t>
  </si>
  <si>
    <t>modulator role</t>
  </si>
  <si>
    <t>000 000 000 000 000 000 001 005 010 030 049</t>
  </si>
  <si>
    <t>cytokine</t>
  </si>
  <si>
    <t>000 000 000 000 000 000 001 005 010 030 050</t>
  </si>
  <si>
    <t>attractant</t>
  </si>
  <si>
    <t>000 000 000 000 000 000 001 005 010 030 051</t>
  </si>
  <si>
    <t>differentiation agent</t>
  </si>
  <si>
    <t>000 000 000 000 000 000 001 005 010 030 053</t>
  </si>
  <si>
    <t>growth factor</t>
  </si>
  <si>
    <t>000 000 000 000 000 000 001 005 010 030 057</t>
  </si>
  <si>
    <t>sensitizer</t>
  </si>
  <si>
    <t>000 000 000 000 000 000 001 005 010 030 062</t>
  </si>
  <si>
    <t>blocker</t>
  </si>
  <si>
    <t>000 000 000 000 000 000 001 005 010 030 063</t>
  </si>
  <si>
    <t>inducer</t>
  </si>
  <si>
    <t>000 000 000 000 000 000 001 005 010 030 065</t>
  </si>
  <si>
    <t>ligand</t>
  </si>
  <si>
    <t>000 000 000 000 000 000 001 005 010 030 066</t>
  </si>
  <si>
    <t>modulator</t>
  </si>
  <si>
    <t>000 000 000 000 000 000 001 005 010 030 067</t>
  </si>
  <si>
    <t>mutagen</t>
  </si>
  <si>
    <t>000 000 000 000 000 000 001 005 010 030 068</t>
  </si>
  <si>
    <t>perturbagen</t>
  </si>
  <si>
    <t>000 000 000 000 000 000 001 005 010 030 283</t>
  </si>
  <si>
    <t>agonist</t>
  </si>
  <si>
    <t>000 000 000 000 000 000 001 005 010 030 308</t>
  </si>
  <si>
    <t>antagonist</t>
  </si>
  <si>
    <t>000 000 000 000 000 000 001 005 010 030 319</t>
  </si>
  <si>
    <t>activator</t>
  </si>
  <si>
    <t>000 000 000 000 000 000 001 005 010 030 320</t>
  </si>
  <si>
    <t>inhibitor</t>
  </si>
  <si>
    <t>000 000 000 000 000 000 001 005 010 030 322</t>
  </si>
  <si>
    <t>reference</t>
  </si>
  <si>
    <t>000 000 000 000 000 000 001 005 010 031</t>
  </si>
  <si>
    <t>reagent role</t>
  </si>
  <si>
    <t>000 000 000 000 000 000 001 005 010 031 047</t>
  </si>
  <si>
    <t>substrate</t>
  </si>
  <si>
    <t>000 000 000 000 000 000 001 005 010 031 052</t>
  </si>
  <si>
    <t>solvent</t>
  </si>
  <si>
    <t>000 000 000 000 000 000 001 005 010 031 054</t>
  </si>
  <si>
    <t>growth medium</t>
  </si>
  <si>
    <t>000 000 000 000 000 000 001 005 010 031 055</t>
  </si>
  <si>
    <t>media component</t>
  </si>
  <si>
    <t>000 000 000 000 000 000 001 005 010 031 058</t>
  </si>
  <si>
    <t>transfection agent</t>
  </si>
  <si>
    <t>000 000 000 000 000 000 001 005 010 031 070</t>
  </si>
  <si>
    <t>buffer</t>
  </si>
  <si>
    <t>000 000 000 000 000 000 001 005 010 031 071</t>
  </si>
  <si>
    <t>carrier</t>
  </si>
  <si>
    <t>000 000 000 000 000 000 001 005 010 031 072</t>
  </si>
  <si>
    <t>charge carrier</t>
  </si>
  <si>
    <t>000 000 000 000 000 000 001 005 010 031 073</t>
  </si>
  <si>
    <t>co-enzyme</t>
  </si>
  <si>
    <t>000 000 000 000 000 000 001 005 010 031 074</t>
  </si>
  <si>
    <t>co-factor</t>
  </si>
  <si>
    <t>000 000 000 000 000 000 001 005 010 031 075</t>
  </si>
  <si>
    <t>co-substrate</t>
  </si>
  <si>
    <t>000 000 000 000 000 000 001 005 010 031 076</t>
  </si>
  <si>
    <t>coupled enzyme</t>
  </si>
  <si>
    <t>000 000 000 000 000 000 001 005 010 031 077</t>
  </si>
  <si>
    <t>cross-linker</t>
  </si>
  <si>
    <t>000 000 000 000 000 000 001 005 010 031 078</t>
  </si>
  <si>
    <t>de-polarizer</t>
  </si>
  <si>
    <t>000 000 000 000 000 000 001 005 010 031 079</t>
  </si>
  <si>
    <t>detergent</t>
  </si>
  <si>
    <t>000 000 000 000 000 000 001 005 010 031 080</t>
  </si>
  <si>
    <t>fixative</t>
  </si>
  <si>
    <t>000 000 000 000 000 000 001 005 010 031 081</t>
  </si>
  <si>
    <t>ionophore</t>
  </si>
  <si>
    <t>000 000 000 000 000 000 001 005 010 031 082</t>
  </si>
  <si>
    <t>reducing agent</t>
  </si>
  <si>
    <t>000 000 000 000 000 000 001 005 010 031 083</t>
  </si>
  <si>
    <t>solute</t>
  </si>
  <si>
    <t>000 000 000 000 000 000 001 005 010 031 084</t>
  </si>
  <si>
    <t>vehicle</t>
  </si>
  <si>
    <t>000 000 000 000 000 000 001 005 011</t>
  </si>
  <si>
    <t>assay design</t>
  </si>
  <si>
    <t>000 000 000 000 000 000 001 005 011 085</t>
  </si>
  <si>
    <t>assay format</t>
  </si>
  <si>
    <t>A concept of an assay based on the biological or chemical features of the assay components, including biochemical assays with purified protein, cell-based assays performed whole cells, and organism-based assays performed in an organism.</t>
  </si>
  <si>
    <t>000 000 000 000 000 000 001 005 011 085 089</t>
  </si>
  <si>
    <t>biochemical format</t>
  </si>
  <si>
    <t>An in vitro format used to measure the activity of a biological macromolecule, either purified protein or nucleic acid; most often a homogenous assay format, but can be heterogeneous if a solid phase (e.g. beads) is used to immobilize the macromolecule.</t>
  </si>
  <si>
    <t>000 000 000 000 000 000 001 005 011 085 090</t>
  </si>
  <si>
    <t>cell-based format</t>
  </si>
  <si>
    <t>A heterogenous assay format that involves living cells of eukaryotic origin.</t>
  </si>
  <si>
    <t>000 000 000 000 000 000 001 005 011 085 091</t>
  </si>
  <si>
    <t>cell-free format</t>
  </si>
  <si>
    <t>An in vitro format where biological material originates from cells, but does not use live cells nor purified macromolecules; most often a homogenous assay format, but can be heterogeneous if a solid phase (e.g. beads) is used to immobilize the components.</t>
  </si>
  <si>
    <t>000 000 000 000 000 000 001 005 011 085 092</t>
  </si>
  <si>
    <t>organism-based format</t>
  </si>
  <si>
    <t>A heterogenous assay format that involves living organisms.</t>
  </si>
  <si>
    <t>000 000 000 000 000 000 001 005 011 085 093</t>
  </si>
  <si>
    <t>tissue-based format</t>
  </si>
  <si>
    <t>A heterogenous assay format that involves tissue derived from a living organism.</t>
  </si>
  <si>
    <t>000 000 000 000 000 000 001 005 011 086</t>
  </si>
  <si>
    <t>assay parameter</t>
  </si>
  <si>
    <t>000 000 000 000 000 000 001 005 011 086 108</t>
  </si>
  <si>
    <t>biological parameter</t>
  </si>
  <si>
    <t>000 000 000 000 000 000 001 005 011 086 109</t>
  </si>
  <si>
    <t>chemical parameter</t>
  </si>
  <si>
    <t>000 000 000 000 000 000 001 005 011 086 110</t>
  </si>
  <si>
    <t>mechanical parameter</t>
  </si>
  <si>
    <t>000 000 000 000 000 000 001 005 011 087</t>
  </si>
  <si>
    <t>detection instrument (BARD DICTIONARY)</t>
  </si>
  <si>
    <t>The category and model name of equipment used for measurement of the readout of an assay (e.g., ViewLux microtiter plate reader).</t>
  </si>
  <si>
    <t>000 000 000 000 000 000 001 005 011 088</t>
  </si>
  <si>
    <t>detection method</t>
  </si>
  <si>
    <t>A physical method (technology) used to measure one or more readout of the effect caused by a perturbagen in the assay.</t>
  </si>
  <si>
    <t>000 000 000 000 000 000 001 005 011 088 098</t>
  </si>
  <si>
    <t>fluorescence method</t>
  </si>
  <si>
    <t>000 000 000 000 000 000 001 005 011 088 099</t>
  </si>
  <si>
    <t>imaging method</t>
  </si>
  <si>
    <t>000 000 000 000 000 000 001 005 011 088 100</t>
  </si>
  <si>
    <t>label-free method</t>
  </si>
  <si>
    <t>000 000 000 000 000 000 001 005 011 088 101</t>
  </si>
  <si>
    <t>luminescence method</t>
  </si>
  <si>
    <t>000 000 000 000 000 000 001 005 011 088 102</t>
  </si>
  <si>
    <t>radiometry method</t>
  </si>
  <si>
    <t>000 000 000 000 000 000 001 005 011 088 103</t>
  </si>
  <si>
    <t>spectrophotometry method</t>
  </si>
  <si>
    <t>000 000 000 000 000 000 001 005 011 104</t>
  </si>
  <si>
    <t>assay method</t>
  </si>
  <si>
    <t>The underlying method (technology) and assay strategy used to determine the action of the perturbagen in the assay system.</t>
  </si>
  <si>
    <t>000 000 000 000 000 000 001 005 011 104 336</t>
  </si>
  <si>
    <t>functional method</t>
  </si>
  <si>
    <t>000 000 000 000 000 000 001 005 011 104 337</t>
  </si>
  <si>
    <t>physical method</t>
  </si>
  <si>
    <t>000 000 000 000 000 000 001 005 012</t>
  </si>
  <si>
    <t>assay measure group</t>
  </si>
  <si>
    <t>An abstract concept to group multiple assay readouts and allow description of an assay that measures more than one effect of a perturbagen on the biological entity.</t>
  </si>
  <si>
    <t>000 000 000 000 000 000 001 005 012 125</t>
  </si>
  <si>
    <t>measure group name</t>
  </si>
  <si>
    <t>000 000 000 000 000 000 001 005 012 126</t>
  </si>
  <si>
    <t>assay readout ID</t>
  </si>
  <si>
    <t>000 000 000 000 000 000 001 005 013</t>
  </si>
  <si>
    <t>assay type</t>
  </si>
  <si>
    <t>000 000 000 000 000 000 001 005 013 144</t>
  </si>
  <si>
    <t>molecular interaction assay</t>
  </si>
  <si>
    <t>000 000 000 000 000 000 001 005 013 144 161</t>
  </si>
  <si>
    <t>protein-DNA interaction assay</t>
  </si>
  <si>
    <t>000 000 000 000 000 000 001 005 013 144 162</t>
  </si>
  <si>
    <t>protein-RNA interaction assay</t>
  </si>
  <si>
    <t>000 000 000 000 000 000 001 005 013 144 163</t>
  </si>
  <si>
    <t>protein-protein interaction assay</t>
  </si>
  <si>
    <t>000 000 000 000 000 000 001 005 013 144 164</t>
  </si>
  <si>
    <t>protein-small molecule interaction assay</t>
  </si>
  <si>
    <t>000 000 000 000 000 000 001 005 013 145</t>
  </si>
  <si>
    <t>binding assay</t>
  </si>
  <si>
    <t>000 000 000 000 000 000 001 005 013 146</t>
  </si>
  <si>
    <t>cell morphology assay</t>
  </si>
  <si>
    <t>000 000 000 000 000 000 001 005 013 147</t>
  </si>
  <si>
    <t>cell motility assay</t>
  </si>
  <si>
    <t>000 000 000 000 000 000 001 005 013 148</t>
  </si>
  <si>
    <t>toxicity assay</t>
  </si>
  <si>
    <t>000 000 000 000 000 000 001 005 013 148 180</t>
  </si>
  <si>
    <t>acute toxicity assay</t>
  </si>
  <si>
    <t>000 000 000 000 000 000 001 005 013 148 181</t>
  </si>
  <si>
    <t>carcinogenicity assay</t>
  </si>
  <si>
    <t>000 000 000 000 000 000 001 005 013 148 182</t>
  </si>
  <si>
    <t>cell-proliferation assay</t>
  </si>
  <si>
    <t>000 000 000 000 000 000 001 005 013 148 183</t>
  </si>
  <si>
    <t>clinical pathology assay</t>
  </si>
  <si>
    <t>000 000 000 000 000 000 001 005 013 148 184</t>
  </si>
  <si>
    <t>cytotoxicity assay</t>
  </si>
  <si>
    <t>000 000 000 000 000 000 001 005 013 148 185</t>
  </si>
  <si>
    <t>dermal toxicity assay</t>
  </si>
  <si>
    <t>000 000 000 000 000 000 001 005 013 148 186</t>
  </si>
  <si>
    <t>developmental toxicity assay</t>
  </si>
  <si>
    <t>000 000 000 000 000 000 001 005 013 148 187</t>
  </si>
  <si>
    <t>endocrine disruption assay</t>
  </si>
  <si>
    <t>000 000 000 000 000 000 001 005 013 148 188</t>
  </si>
  <si>
    <t>genotoxicity assay</t>
  </si>
  <si>
    <t>000 000 000 000 000 000 001 005 013 148 189</t>
  </si>
  <si>
    <t>immune-response assay</t>
  </si>
  <si>
    <t>000 000 000 000 000 000 001 005 013 148 190</t>
  </si>
  <si>
    <t>inhalation toxicity assay</t>
  </si>
  <si>
    <t>000 000 000 000 000 000 001 005 013 148 191</t>
  </si>
  <si>
    <t>neurotoxicity assay</t>
  </si>
  <si>
    <t>000 000 000 000 000 000 001 005 013 148 192</t>
  </si>
  <si>
    <t>ocular toxicity assay</t>
  </si>
  <si>
    <t>000 000 000 000 000 000 001 005 013 148 193</t>
  </si>
  <si>
    <t>oxidative stress assay</t>
  </si>
  <si>
    <t>000 000 000 000 000 000 001 005 013 148 194</t>
  </si>
  <si>
    <t>phototoxicity assay</t>
  </si>
  <si>
    <t>000 000 000 000 000 000 001 005 013 148 195</t>
  </si>
  <si>
    <t>repeat-dose toxicity assay</t>
  </si>
  <si>
    <t>000 000 000 000 000 000 001 005 013 148 196</t>
  </si>
  <si>
    <t>reproductive toxicity assay</t>
  </si>
  <si>
    <t>000 000 000 000 000 000 001 005 013 149</t>
  </si>
  <si>
    <t>enzyme activity assay</t>
  </si>
  <si>
    <t>000 000 000 000 000 000 001 005 013 150</t>
  </si>
  <si>
    <t>gene-expression assay</t>
  </si>
  <si>
    <t>000 000 000 000 000 000 001 005 013 151</t>
  </si>
  <si>
    <t>membrane potential assay</t>
  </si>
  <si>
    <t>000 000 000 000 000 000 001 005 013 152</t>
  </si>
  <si>
    <t>physico-chemical property determination assay</t>
  </si>
  <si>
    <t>000 000 000 000 000 000 001 005 013 152 172</t>
  </si>
  <si>
    <t>acid-ionization constant determination assay</t>
  </si>
  <si>
    <t>000 000 000 000 000 000 001 005 013 152 173</t>
  </si>
  <si>
    <t>identification assay</t>
  </si>
  <si>
    <t>000 000 000 000 000 000 001 005 013 152 174</t>
  </si>
  <si>
    <t>lipophilicity assay</t>
  </si>
  <si>
    <t>000 000 000 000 000 000 001 005 013 152 175</t>
  </si>
  <si>
    <t>melting-point determination assay</t>
  </si>
  <si>
    <t>000 000 000 000 000 000 001 005 013 152 176</t>
  </si>
  <si>
    <t>purity determination assay</t>
  </si>
  <si>
    <t>000 000 000 000 000 000 001 005 013 152 177</t>
  </si>
  <si>
    <t>solubility assay</t>
  </si>
  <si>
    <t>000 000 000 000 000 000 001 005 013 152 178</t>
  </si>
  <si>
    <t>stability assay</t>
  </si>
  <si>
    <t>000 000 000 000 000 000 001 005 013 152 207</t>
  </si>
  <si>
    <t>concentration determination assay</t>
  </si>
  <si>
    <t>000 000 000 000 000 000 001 005 013 153</t>
  </si>
  <si>
    <t>protein-folding assay</t>
  </si>
  <si>
    <t>000 000 000 000 000 000 001 005 013 154</t>
  </si>
  <si>
    <t>protein turnover assay</t>
  </si>
  <si>
    <t>000 000 000 000 000 000 001 005 013 155</t>
  </si>
  <si>
    <t>RNA splicing assay</t>
  </si>
  <si>
    <t>000 000 000 000 000 000 001 005 013 156</t>
  </si>
  <si>
    <t>re-distribution assay</t>
  </si>
  <si>
    <t>000 000 000 000 000 000 001 005 013 158</t>
  </si>
  <si>
    <t>signal transduction assay</t>
  </si>
  <si>
    <t>000 000 000 000 000 000 001 005 013 158 165</t>
  </si>
  <si>
    <t>cytokine secretion assay</t>
  </si>
  <si>
    <t>000 000 000 000 000 000 001 005 013 158 166</t>
  </si>
  <si>
    <t>post-translational modification assay</t>
  </si>
  <si>
    <t>000 000 000 000 000 000 001 005 013 158 167</t>
  </si>
  <si>
    <t>reporter-gene assay</t>
  </si>
  <si>
    <t>000 000 000 000 000 000 001 005 013 158 168</t>
  </si>
  <si>
    <t>second messenger assay</t>
  </si>
  <si>
    <t>000 000 000 000 000 000 001 005 013 159</t>
  </si>
  <si>
    <t>transporter assay</t>
  </si>
  <si>
    <t>000 000 000 000 000 000 001 005 013 160</t>
  </si>
  <si>
    <t>viability assay</t>
  </si>
  <si>
    <t>000 000 000 000 000 000 001 005 013 179</t>
  </si>
  <si>
    <t>ion-channel assay</t>
  </si>
  <si>
    <t>000 000 000 000 000 000 001 005 013 197</t>
  </si>
  <si>
    <t>safety pharmacology assay</t>
  </si>
  <si>
    <t>000 000 000 000 000 000 001 005 013 197 198</t>
  </si>
  <si>
    <t>drug abuse assay</t>
  </si>
  <si>
    <t>000 000 000 000 000 000 001 005 013 197 199</t>
  </si>
  <si>
    <t>drug-interaction assay</t>
  </si>
  <si>
    <t>000 000 000 000 000 000 001 005 013 197 200</t>
  </si>
  <si>
    <t>QT interval assay</t>
  </si>
  <si>
    <t>000 000 000 000 000 000 001 005 013 201</t>
  </si>
  <si>
    <t>organism assay</t>
  </si>
  <si>
    <t>000 000 000 000 000 000 001 005 013 201 202</t>
  </si>
  <si>
    <t>behavioral assay</t>
  </si>
  <si>
    <t>000 000 000 000 000 000 001 005 013 201 203</t>
  </si>
  <si>
    <t>metastasis assay</t>
  </si>
  <si>
    <t>000 000 000 000 000 000 001 005 013 201 204</t>
  </si>
  <si>
    <t>pharmacodynamic assay</t>
  </si>
  <si>
    <t>000 000 000 000 000 000 001 005 013 201 205</t>
  </si>
  <si>
    <t>pharmacokinetic assay</t>
  </si>
  <si>
    <t>000 000 000 000 000 000 001 005 013 201 206</t>
  </si>
  <si>
    <t>therapeutic efficacy assay</t>
  </si>
  <si>
    <t>000 000 000 000 000 000 001 005 013 208</t>
  </si>
  <si>
    <t>cell communication assay</t>
  </si>
  <si>
    <t>000 000 000 000 000 000 001 005 013 209</t>
  </si>
  <si>
    <t>cell cycle assay</t>
  </si>
  <si>
    <t>000 000 000 000 000 000 001 005 013 210</t>
  </si>
  <si>
    <t>cell growth assay</t>
  </si>
  <si>
    <t>000 000 000 000 000 000 001 005 013 211</t>
  </si>
  <si>
    <t>cellular metabolic process assay</t>
  </si>
  <si>
    <t>000 000 000 000 000 000 001 005 013 212</t>
  </si>
  <si>
    <t>coagulation assay</t>
  </si>
  <si>
    <t>000 000 000 000 000 000 001 005 013 213</t>
  </si>
  <si>
    <t>development assay</t>
  </si>
  <si>
    <t>000 000 000 000 000 000 001 005 013 214</t>
  </si>
  <si>
    <t>multi-organism process assay</t>
  </si>
  <si>
    <t>000 000 000 000 000 000 001 005 013 215</t>
  </si>
  <si>
    <t>system process assay</t>
  </si>
  <si>
    <t>000 000 000 000 000 000 001 006</t>
  </si>
  <si>
    <t>biology</t>
  </si>
  <si>
    <t>A biological entity or process that is the presumed subject of the assay; may refer to a macromolecule whose activity is being regulated, or to a cell-biological process (e.g., neurite outgrowth).</t>
  </si>
  <si>
    <t>000 000 000 000 000 000 001 006 014</t>
  </si>
  <si>
    <t>molecular target</t>
  </si>
  <si>
    <t>A biological entity that has the role of target of an assay; usually a biological macromolecule that interacts with a perturbagen to produce the readout detected by the assay.</t>
  </si>
  <si>
    <t>000 000 000 000 000 000 001 006 014 017</t>
  </si>
  <si>
    <t>molecular function (EXTERNAL ONTOLOGY)</t>
  </si>
  <si>
    <t>000 000 000 000 000 000 001 006 015</t>
  </si>
  <si>
    <t>biological process (EXTERNAL ONTOLOGY)</t>
  </si>
  <si>
    <t>Gene Ontology</t>
  </si>
  <si>
    <t>000 000 000 000 000 000 001 007</t>
  </si>
  <si>
    <t>project management</t>
  </si>
  <si>
    <t>000 000 000 000 000 000 001 007 018</t>
  </si>
  <si>
    <t>assay instance</t>
  </si>
  <si>
    <t>000 000 000 000 000 000 001 007 018 024</t>
  </si>
  <si>
    <t>perturbagen collection</t>
  </si>
  <si>
    <t>000 000 000 000 000 000 001 007 018 024 025</t>
  </si>
  <si>
    <t>RNA construct collection</t>
  </si>
  <si>
    <t>000 000 000 000 000 000 001 007 018 024 141</t>
  </si>
  <si>
    <t>perturbagen delivery</t>
  </si>
  <si>
    <t>A description of whether perturbagens are tested individually or as pooled mixtures.</t>
  </si>
  <si>
    <t>000 000 000 000 000 000 001 007 018 024 142</t>
  </si>
  <si>
    <t>small-molecule collection</t>
  </si>
  <si>
    <t>000 000 000 000 000 000 001 007 018 219</t>
  </si>
  <si>
    <t>assay ID</t>
  </si>
  <si>
    <t>000 000 000 000 000 000 001 007 018 223</t>
  </si>
  <si>
    <t>assay stage</t>
  </si>
  <si>
    <t>A description of the purpose of an assay within a project; relates to the order of assays in a screening campaign (e.g., a primary assay is performed first to identify hits, which are then confirmed in a confirmatory assay, after which secondary assays further prioritize confirmed hits).</t>
  </si>
  <si>
    <t>000 000 000 000 000 000 001 007 018 223 224</t>
  </si>
  <si>
    <t>confirmatory assay</t>
  </si>
  <si>
    <t>An assay performed to confirm activity of perturbagens identified in a primary assay; may be performed as replicate measurements or as a concentration-response assay.</t>
  </si>
  <si>
    <t>000 000 000 000 000 000 001 007 018 223 225</t>
  </si>
  <si>
    <t>lead-optimization assay</t>
  </si>
  <si>
    <t>An assay performed in the lead-optimization stage on a relatively small number of active perturbagens; typically a high-quality concentration-response assay.</t>
  </si>
  <si>
    <t>000 000 000 000 000 000 001 007 018 223 226</t>
  </si>
  <si>
    <t>primary assay</t>
  </si>
  <si>
    <t>An assay performed (usually first in a campaign) to identify potentially biologically active pertubagens; usually performed at a single concentration with one or two measurements.</t>
  </si>
  <si>
    <t>000 000 000 000 000 000 001 007 018 223 227</t>
  </si>
  <si>
    <t>secondary assay</t>
  </si>
  <si>
    <t>An assay performed following a confirmatory assay to confirm the biological activity a perturbagen using a different assay type or design; may address mode-of-action, toxicity, activity profile, and selectivity.</t>
  </si>
  <si>
    <t>000 000 000 000 000 000 001 007 019</t>
  </si>
  <si>
    <t>depositor information</t>
  </si>
  <si>
    <t>000 000 000 000 000 000 001 007 019 241</t>
  </si>
  <si>
    <t>depositor laboratory</t>
  </si>
  <si>
    <t>000 000 000 000 000 000 001 007 019 242</t>
  </si>
  <si>
    <t>deposition date</t>
  </si>
  <si>
    <t>000 000 000 000 000 000 001 007 020</t>
  </si>
  <si>
    <t>project information</t>
  </si>
  <si>
    <t>000 000 000 000 000 000 001 007 020 243</t>
  </si>
  <si>
    <t>biological project goal</t>
  </si>
  <si>
    <t>000 000 000 000 000 000 001 007 020 243 247</t>
  </si>
  <si>
    <t>intended mode-of-action</t>
  </si>
  <si>
    <t>000 000 000 000 000 000 001 007 020 243 248</t>
  </si>
  <si>
    <t>intended molecular target</t>
  </si>
  <si>
    <t>000 000 000 000 000 000 001 007 020 243 249</t>
  </si>
  <si>
    <t>disease</t>
  </si>
  <si>
    <t>000 000 000 000 000 000 001 007 020 244</t>
  </si>
  <si>
    <t>screening campaign</t>
  </si>
  <si>
    <t>A concept to group multiple assay instances whose sequential performance is used to identify active pertubagens with a specific function and establish mode-of-action; usally progresses through primary assay, confirmatory assays, secondary assays, and lead-optimization assays.</t>
  </si>
  <si>
    <t>000 000 000 000 000 000 001 007 020 244 245</t>
  </si>
  <si>
    <t>screening campaign name</t>
  </si>
  <si>
    <t>000 000 000 000 000 000 001 007 020 244 246</t>
  </si>
  <si>
    <t>assay instance ID</t>
  </si>
  <si>
    <t>000 000 000 000 000 000 001 007 020 274</t>
  </si>
  <si>
    <t>project name</t>
  </si>
  <si>
    <t>000 000 000 000 000 000 001 007 216</t>
  </si>
  <si>
    <t>assay panel information</t>
  </si>
  <si>
    <t>An abstract concept to group multiple assay instances and allow description of a group of assays that measure more than one effect of a perturbagen directed at prioritization by viewing the results together (e.g., a selectivity panel of assays for activity against each member of a family of related proteins).</t>
  </si>
  <si>
    <t>000 000 000 000 000 000 001 007 216 217</t>
  </si>
  <si>
    <t>000 000 000 000 000 000 001 007 216 218</t>
  </si>
  <si>
    <t>assay panel name</t>
  </si>
  <si>
    <t>000 000 000 000 000 000 001 008</t>
  </si>
  <si>
    <t>result</t>
  </si>
  <si>
    <t>000 000 000 000 000 000 001 008 250</t>
  </si>
  <si>
    <t>endpoint</t>
  </si>
  <si>
    <t>000 000 000 000 000 000 001 008 250 255</t>
  </si>
  <si>
    <t>concentration endpoint</t>
  </si>
  <si>
    <t>An endpoint expressed as a concentration at which a perturbagen mediates a ined response (e.g., IC50, EC50); always has one value in units of molar concentration.</t>
  </si>
  <si>
    <t>000 000 000 000 000 000 001 008 250 255 341</t>
  </si>
  <si>
    <t>000 000 000 000 000 000 001 008 250 256</t>
  </si>
  <si>
    <t>biochemical constant endpoint</t>
  </si>
  <si>
    <t>An endpoint used to express binding constants or enzyme kinetic constants reflecting interactions between ligands and macromolecules (e.g., Bmax, Kd).</t>
  </si>
  <si>
    <t>000 000 000 000 000 000 001 008 250 256 259</t>
  </si>
  <si>
    <t>binding constant</t>
  </si>
  <si>
    <t>This endpoint type describes the bonding affinity between two molecules at equilibrium, e.g., drug-receptor interaction.</t>
  </si>
  <si>
    <t>000 000 000 000 000 000 001 008 250 256 260</t>
  </si>
  <si>
    <t>enzyme kinetic constant</t>
  </si>
  <si>
    <t>Describe kinetics of enzyme-catalyzed reactions. It includes the enzyme kinetic constants namely, Km and Vmax, which help to model the time course of disappearance of substrate and the production of product.</t>
  </si>
  <si>
    <t>000 000 000 000 000 000 001 008 250 257</t>
  </si>
  <si>
    <t>response endpoint</t>
  </si>
  <si>
    <t>An endpoint reporting the magnitude or relative magnitude of effect induced by a perturbagen; often expressed relative to control measurements.</t>
  </si>
  <si>
    <t>000 000 000 000 000 000 001 008 250 257 340</t>
  </si>
  <si>
    <t>percent inhibition</t>
  </si>
  <si>
    <t>000 000 000 000 000 000 001 008 250 258</t>
  </si>
  <si>
    <t>temperature endpoint</t>
  </si>
  <si>
    <t>An endpoint that reports a change in temperature as a measure of the extent of perturbation (e.g., Tm).</t>
  </si>
  <si>
    <t>000 000 000 000 000 000 001 008 250 258 342</t>
  </si>
  <si>
    <t>Tm</t>
  </si>
  <si>
    <t>000 000 000 000 000 000 001 008 250 261</t>
  </si>
  <si>
    <t>profile endpoint</t>
  </si>
  <si>
    <t>000 000 000 000 000 000 001 008 250 261 262</t>
  </si>
  <si>
    <t>gene-expression profile</t>
  </si>
  <si>
    <t>000 000 000 000 000 000 001 008 250 261 263</t>
  </si>
  <si>
    <t>panel-assay profile</t>
  </si>
  <si>
    <t>000 000 000 000 000 000 001 008 250 261 264</t>
  </si>
  <si>
    <t>computational profile</t>
  </si>
  <si>
    <t>000 000 000 000 000 000 001 011 251</t>
  </si>
  <si>
    <t>result method</t>
  </si>
  <si>
    <t>000 000 000 000 000 000 001 011 251 252</t>
  </si>
  <si>
    <t>curve-fit specification</t>
  </si>
  <si>
    <t>A descripition of curve-fit parameters used to obtain an endpoint by fitting a single function across a range of measurements; contains information about curve-fit parameters, methods, properties (e.g., Hill coefficient), concentration range, and replicates.</t>
  </si>
  <si>
    <t>000 000 000 000 000 000 001 011 251 253</t>
  </si>
  <si>
    <t>normalization method</t>
  </si>
  <si>
    <t>A description of a data normalization method (e.g., normalized percent distribution, Z-score, B-score) used to correct raw data for inference errors (i.e., false negatives and false positives), especially after testing at a single concentration or with a small number of replicates.</t>
  </si>
  <si>
    <t>000 000 000 000 000 000 001 011 251 254</t>
  </si>
  <si>
    <t>endpoint mode-of-action</t>
  </si>
  <si>
    <t>A description of the qualitative effect of a perturbagen in an assay (e.g., inhibition, activation, cytotoxicity).</t>
  </si>
  <si>
    <t>000 000 000 000 000 000 002</t>
  </si>
  <si>
    <t>BARD DICTIONARY</t>
  </si>
  <si>
    <t>000 000 000 000 000 000 002 304</t>
  </si>
  <si>
    <t>assay kit name</t>
  </si>
  <si>
    <t>000 000 000 000 000 000 002 305</t>
  </si>
  <si>
    <t>cell line name (SEED FROM ATCC)</t>
  </si>
  <si>
    <t>000 000 000 000 000 000 002 306</t>
  </si>
  <si>
    <t>primary cell name</t>
  </si>
  <si>
    <t>000 000 000 000 000 000 002 307</t>
  </si>
  <si>
    <t>detection instrument</t>
  </si>
  <si>
    <t>000 000 000 000 000 000 002 307 309</t>
  </si>
  <si>
    <t>FACS</t>
  </si>
  <si>
    <t>000 000 000 000 000 000 002 307 310</t>
  </si>
  <si>
    <t>microscope</t>
  </si>
  <si>
    <t>000 000 000 000 000 000 002 307 310 105</t>
  </si>
  <si>
    <t>MDS IX Micro</t>
  </si>
  <si>
    <t>000 000 000 000 000 000 002 307 310 106</t>
  </si>
  <si>
    <t>MDS IX Ultra</t>
  </si>
  <si>
    <t>000 000 000 000 000 000 002 307 310 107</t>
  </si>
  <si>
    <t>Perkin Elmer Operetta</t>
  </si>
  <si>
    <t>000 000 000 000 000 000 002 307 311</t>
  </si>
  <si>
    <t>plate-reader</t>
  </si>
  <si>
    <t>000 000 000 000 000 000 002 307 311 313</t>
  </si>
  <si>
    <t>Perkin Elmer Enspire</t>
  </si>
  <si>
    <t>000 000 000 000 000 000 002 307 311 314</t>
  </si>
  <si>
    <t>Perkin Elmer Envision</t>
  </si>
  <si>
    <t>000 000 000 000 000 000 002 307 311 315</t>
  </si>
  <si>
    <t>Perkin Elmer Viewlux</t>
  </si>
  <si>
    <t>000 000 000 000 000 000 002 307 311 316</t>
  </si>
  <si>
    <t>Thermo Fisher VarioSkan</t>
  </si>
  <si>
    <t>000 000 000 000 000 000 002 307 312</t>
  </si>
  <si>
    <t>plate-scanner</t>
  </si>
  <si>
    <t>000 000 000 000 000 000 002 307 312 317</t>
  </si>
  <si>
    <t>TTP Labtech Acumen</t>
  </si>
  <si>
    <t>000 000 000 000 000 000 003</t>
  </si>
  <si>
    <t>EXTERNAL DICTIONARY</t>
  </si>
  <si>
    <t>000 000 000 000 000 000 003 290</t>
  </si>
  <si>
    <t>molecular entity</t>
  </si>
  <si>
    <t>000 000 000 000 000 000 003 290 291</t>
  </si>
  <si>
    <t>molecular entity identifier</t>
  </si>
  <si>
    <t>An external database unique identifier, such as an accession number, for a gene or protein from a trusted international source (e.g., Entrez, UniProt).</t>
  </si>
  <si>
    <t>000 000 000 000 000 000 003 290 292</t>
  </si>
  <si>
    <t>molecular entity identifier source</t>
  </si>
  <si>
    <t>A trusted international source (e.g., Entrez, UniProt) of gene or protein names.</t>
  </si>
  <si>
    <t>000 000 000 000 000 000 003 290 293</t>
  </si>
  <si>
    <t>molecular entity name</t>
  </si>
  <si>
    <t>A short symbol or name for a gene or protein from a trusted international source (e.g., Entrez, UniProt).</t>
  </si>
  <si>
    <t>000 000 000 000 000 000 003 290 294</t>
  </si>
  <si>
    <t>molecular entity species</t>
  </si>
  <si>
    <t>A formal name in binomial nomenclature for the species of origin for a gene or protein.</t>
  </si>
  <si>
    <t>000 000 000 000 000 000 003 290 295</t>
  </si>
  <si>
    <t>molecular entity description</t>
  </si>
  <si>
    <t>A long name for a gene or protein from a trusted international source (e.g., Entrez, UniProt).</t>
  </si>
  <si>
    <t>000 000 000 000 000 000 003 290 296</t>
  </si>
  <si>
    <t>molecular entity type</t>
  </si>
  <si>
    <t>000 000 000 000 000 000 003 290 296 297</t>
  </si>
  <si>
    <t>000 000 000 000 000 000 003 290 296 298</t>
  </si>
  <si>
    <t>DNA</t>
  </si>
  <si>
    <t>000 000 000 000 000 000 003 290 296 299</t>
  </si>
  <si>
    <t>RNA</t>
  </si>
  <si>
    <t>000 000 000 000 000 000 003 290 296 346</t>
  </si>
  <si>
    <t>gene</t>
  </si>
  <si>
    <t>000 000 000 000 000 000 004</t>
  </si>
  <si>
    <t>EXTERNAL ONTOLOGY</t>
  </si>
  <si>
    <t>000 000 000 000 000 000 004 287</t>
  </si>
  <si>
    <t>GO</t>
  </si>
  <si>
    <t>000 000 000 000 000 000 004 288</t>
  </si>
  <si>
    <t>000 000 000 000 000 000 004 289</t>
  </si>
  <si>
    <t>DO</t>
  </si>
  <si>
    <t>000 000 000 000 000 001 005 009 023 034 265</t>
  </si>
  <si>
    <t>000 000 000 000 000 001 005 009 023 034 266</t>
  </si>
  <si>
    <t>000 000 000 000 000 001 005 009 023 038 286</t>
  </si>
  <si>
    <t>protein (EXTERNAL DICTIONARY</t>
  </si>
  <si>
    <t>000 000 000 000 000 001 005 009 023 267 033</t>
  </si>
  <si>
    <t>cell line</t>
  </si>
  <si>
    <t>000 000 000 000 000 001 005 009 023 267 037</t>
  </si>
  <si>
    <t>primary cell</t>
  </si>
  <si>
    <t>000 000 000 000 000 001 005 011 085 089 094</t>
  </si>
  <si>
    <t>nucleic acid format</t>
  </si>
  <si>
    <t>A format in which the perturbagen targets nucleic acid (DNA or RNA) to regulate its function.</t>
  </si>
  <si>
    <t>000 000 000 000 000 001 005 011 085 089 095</t>
  </si>
  <si>
    <t>protein format</t>
  </si>
  <si>
    <t>A format in which the perturbagen targets a protein to regulate its function.</t>
  </si>
  <si>
    <t>000 000 000 000 000 001 005 011 085 091 096</t>
  </si>
  <si>
    <t>sub-cellular format</t>
  </si>
  <si>
    <t>A format using sub-cellular organelles (but not individually purified proteins) obtained by cell lysis and fractionation (e.g., differential centrifugation).</t>
  </si>
  <si>
    <t>000 000 000 000 000 001 005 011 085 091 097</t>
  </si>
  <si>
    <t>whole-cell lysate format</t>
  </si>
  <si>
    <t>A format using cells whose membranes have been ruptured (e.g., mechanically, osmotically) and whose lysate is used without separation techniques.</t>
  </si>
  <si>
    <t>000 000 000 000 000 001 005 011 086 108 127</t>
  </si>
  <si>
    <t>cell attribute</t>
  </si>
  <si>
    <t>This describes the cell culture conditions and modifications performed on the cell line. Modifications include plasmid transfection, viral transduction, cell fusion, etc.</t>
  </si>
  <si>
    <t>000 000 000 000 000 001 005 011 086 108 128</t>
  </si>
  <si>
    <t>protein attribute</t>
  </si>
  <si>
    <t>000 000 000 000 000 001 005 011 086 108 345</t>
  </si>
  <si>
    <t>nucleic acid attribute</t>
  </si>
  <si>
    <t>000 000 000 000 000 001 005 011 086 110 061</t>
  </si>
  <si>
    <t>assay readout</t>
  </si>
  <si>
    <t>000 000 000 000 000 001 005 011 086 110 111</t>
  </si>
  <si>
    <t>assay biosafety level</t>
  </si>
  <si>
    <t>A biosafety level is the level of biocontainment required to isolate hazardous biological agents in an enclosed facility. The levels of containment range from the lowest biosafety level of 1 to the highest at level 4.</t>
  </si>
  <si>
    <t>000 000 000 000 000 001 005 011 086 110 112</t>
  </si>
  <si>
    <t>assay condition</t>
  </si>
  <si>
    <t>A set of optimization guidelines used to minimize the time and cost of assay implementation, while providing reliable assay performance.</t>
  </si>
  <si>
    <t>000 000 000 000 000 001 005 011 086 110 113</t>
  </si>
  <si>
    <t>assay footprint</t>
  </si>
  <si>
    <t>This describes the physical format such as plate density in which an assay is performed, which is generally a microplate format, but can also be an array format.</t>
  </si>
  <si>
    <t>000 000 000 000 000 001 005 011 086 110 114</t>
  </si>
  <si>
    <t>assay measurement throughput</t>
  </si>
  <si>
    <t>Assay measurements throughput quality describes the quality of the measurements performed on each sample, such as single concentration, single repetition, concentration-response, multiple repetitions, etc.</t>
  </si>
  <si>
    <t>000 000 000 000 000 001 005 011 086 110 115</t>
  </si>
  <si>
    <t>assay quality assessment</t>
  </si>
  <si>
    <t>Commonly used statistical parameters for monitoring assay quality include Z and Z-prime factors. Prior to starting a large screen, and after assay optimization and miniaturization, pilot screens are performed to assess the quality of the assay run and to assess / validate the suitability of a assay for a high-throughput screening run.</t>
  </si>
  <si>
    <t>000 000 000 000 000 001 005 011 086 110 116</t>
  </si>
  <si>
    <t>assay readout content</t>
  </si>
  <si>
    <t>This describes the throughput and information content generated. Categorizing multiplexed (i.e. multiple targets measured simultaneously) and multiparametric assays and high content (image-based) and regular (plate reader) assays.</t>
  </si>
  <si>
    <t>000 000 000 000 000 001 005 011 086 110 121</t>
  </si>
  <si>
    <t>assay measurement type</t>
  </si>
  <si>
    <t>This describes whether a change in an assay is measured once at one fixed end-point or over a period of time at several time points.</t>
  </si>
  <si>
    <t>000 000 000 000 000 001 005 011 086 110 332</t>
  </si>
  <si>
    <t>assay phase characteristic</t>
  </si>
  <si>
    <t>It refers to whether all the assay components are in solution or some are in solid phase, which determines their ability to scatter light.</t>
  </si>
  <si>
    <t>000 000 000 000 000 001 005 011 104 336 338</t>
  </si>
  <si>
    <t>amplification method</t>
  </si>
  <si>
    <t>000 000 000 000 000 001 005 011 104 337 339</t>
  </si>
  <si>
    <t>radiation based method</t>
  </si>
  <si>
    <t>000 000 000 000 000 001 005 013 158 166 169</t>
  </si>
  <si>
    <t>phosphorylation assay</t>
  </si>
  <si>
    <t>000 000 000 000 000 001 005 013 158 166 170</t>
  </si>
  <si>
    <t>methylation assay</t>
  </si>
  <si>
    <t>000 000 000 000 000 001 005 013 158 166 171</t>
  </si>
  <si>
    <t>acetylation assay</t>
  </si>
  <si>
    <t>000 000 000 000 000 001 007 018 024 025 268</t>
  </si>
  <si>
    <t>RNA construct collection name</t>
  </si>
  <si>
    <t>000 000 000 000 000 001 007 018 024 025 269</t>
  </si>
  <si>
    <t>RNA construct perturbagen</t>
  </si>
  <si>
    <t>000 000 000 000 000 001 007 018 024 142 140</t>
  </si>
  <si>
    <t>small-molecule perturbagen</t>
  </si>
  <si>
    <t>000 000 000 000 000 001 007 018 024 142 222</t>
  </si>
  <si>
    <t>small-molecule collection name</t>
  </si>
  <si>
    <t>000 000 000 000 000 001 007 018 024 142 277</t>
  </si>
  <si>
    <t>small-molecule collection source</t>
  </si>
  <si>
    <t>A description of whether a small-molecule collection was purchased from a vendor or generated in an academic institution.</t>
  </si>
  <si>
    <t>000 000 000 000 000 001 007 018 223 227 228</t>
  </si>
  <si>
    <t>alternate confirmatory assay</t>
  </si>
  <si>
    <t>000 000 000 000 000 001 007 018 223 227 229</t>
  </si>
  <si>
    <t>counter-screening assay</t>
  </si>
  <si>
    <t>000 000 000 000 000 001 007 018 223 227 230</t>
  </si>
  <si>
    <t>selectivity assay</t>
  </si>
  <si>
    <t>000 000 000 000 000 001 007 020 243 248 278</t>
  </si>
  <si>
    <t>000 000 000 000 000 001 007 020 243 248 279</t>
  </si>
  <si>
    <t>molecular function</t>
  </si>
  <si>
    <t>000 000 000 000 000 001 008 250 256 259 343</t>
  </si>
  <si>
    <t>Bmax</t>
  </si>
  <si>
    <t>It is the amount of drug required to saturate a population of receptors and a measure of the number of receptors present in the sample. It is derived from Scatchard plot of binding data. It is analogous to Vmax in enzyme kinetics. The units of Bmax include cpm, sites/cell or fmol/mg. http</t>
  </si>
  <si>
    <t>000 000 000 000 000 001 008 250 256 260 344</t>
  </si>
  <si>
    <t>Vmax</t>
  </si>
  <si>
    <t>Vmax is ined as the maximum initial velocity of an enzyme catalyzed reaction under the given conditions, and it is measured in units of quantity of substrate transformed per unit time for a given concentration of enzyme.</t>
  </si>
  <si>
    <t>000 000 000 000 001 005 009 023 034 265 284</t>
  </si>
  <si>
    <t>gene (EXTERNAL DICTIONARY</t>
  </si>
  <si>
    <t>000 000 000 000 001 005 009 023 034 266 285</t>
  </si>
  <si>
    <t>000 000 000 000 001 005 009 023 267 033 301</t>
  </si>
  <si>
    <t>cell line name (BARD DICTIONARY)</t>
  </si>
  <si>
    <t>000 000 000 000 001 005 009 023 267 037 302</t>
  </si>
  <si>
    <t>primary cell name (BARD DICTIONARY)</t>
  </si>
  <si>
    <t>000 000 000 000 001 005 011 086 108 127 056</t>
  </si>
  <si>
    <t>cell processing</t>
  </si>
  <si>
    <t>000 000 000 000 001 005 011 086 108 127 129</t>
  </si>
  <si>
    <t>cell culture condition</t>
  </si>
  <si>
    <t>000 000 000 000 001 005 011 086 108 127 130</t>
  </si>
  <si>
    <t>cell modification</t>
  </si>
  <si>
    <t>This describes the type of alterations performed on the cell line, which include plasmid transfection, viral transduction, cell fusion, etc.</t>
  </si>
  <si>
    <t>000 000 000 000 001 005 011 086 108 128 136</t>
  </si>
  <si>
    <t>protein form</t>
  </si>
  <si>
    <t>000 000 000 000 001 005 011 086 108 128 137</t>
  </si>
  <si>
    <t>protein preparation method</t>
  </si>
  <si>
    <t>000 000 000 000 001 005 011 086 108 128 138</t>
  </si>
  <si>
    <t>protein purity</t>
  </si>
  <si>
    <t>000 000 000 000 001 005 011 086 108 128 157</t>
  </si>
  <si>
    <t>protein sequence</t>
  </si>
  <si>
    <t>000 000 000 000 001 005 011 086 108 128 318</t>
  </si>
  <si>
    <t>000 000 000 000 001 005 011 086 108 345 281</t>
  </si>
  <si>
    <t>DNA construct</t>
  </si>
  <si>
    <t>000 000 000 000 001 005 011 086 110 061 064</t>
  </si>
  <si>
    <t>assay readout name</t>
  </si>
  <si>
    <t>000 000 000 000 001 005 011 086 110 061 122</t>
  </si>
  <si>
    <t>signal direction</t>
  </si>
  <si>
    <t>It is the trend of measured readout signal, whether it increases or decreases in perturbagen treated wells, as compared to the untreated or carrier-treated wells in an assay.</t>
  </si>
  <si>
    <t>000 000 000 000 001 005 011 086 110 061 123</t>
  </si>
  <si>
    <t>unit of measurement</t>
  </si>
  <si>
    <t>It is the inite magnitude of a physical quantity or of time. It has a quantity and a unit associated with it.</t>
  </si>
  <si>
    <t>000 000 000 000 001 005 011 086 110 061 124</t>
  </si>
  <si>
    <t>wavelength</t>
  </si>
  <si>
    <t>For fluorescence measurements, it is the wavelength at which the fluorophore is excited and the wavelength at which it emits fluorescence. In the case of absorbance, it is the wavelength at which light is absorbed by a biological entity or a dye.</t>
  </si>
  <si>
    <t>000 000 000 000 001 005 011 086 110 112 117</t>
  </si>
  <si>
    <t>incubation time</t>
  </si>
  <si>
    <t>An interval of time between the addition of pertubagen, substrate, or cell modification, and the measurement of change using the detection method of the assay.</t>
  </si>
  <si>
    <t>000 000 000 000 001 005 011 086 110 112 118</t>
  </si>
  <si>
    <t>pressure</t>
  </si>
  <si>
    <t>000 000 000 000 001 005 011 086 110 112 119</t>
  </si>
  <si>
    <t>temperature</t>
  </si>
  <si>
    <t>000 000 000 000 001 005 011 086 110 112 120</t>
  </si>
  <si>
    <t>pH</t>
  </si>
  <si>
    <t>000 000 000 000 001 005 011 086 110 121 330</t>
  </si>
  <si>
    <t>endpoint assay</t>
  </si>
  <si>
    <t>In this assay, change in activity is measured at one time point.</t>
  </si>
  <si>
    <t>000 000 000 000 001 005 011 086 110 121 331</t>
  </si>
  <si>
    <t>kinetic assay</t>
  </si>
  <si>
    <t>In this assay, change in activity is measured at several time points over a period of time.</t>
  </si>
  <si>
    <t>000 000 000 000 001 007 018 024 025 269 270</t>
  </si>
  <si>
    <t>RNA construct type</t>
  </si>
  <si>
    <t>000 000 000 000 001 007 018 024 025 269 271</t>
  </si>
  <si>
    <t>RNA construct identifier</t>
  </si>
  <si>
    <t>000 000 000 000 001 007 018 024 025 269 272</t>
  </si>
  <si>
    <t>RNA construct source</t>
  </si>
  <si>
    <t>000 000 000 000 001 007 018 024 025 269 273</t>
  </si>
  <si>
    <t>RNA construct sequence</t>
  </si>
  <si>
    <t>000 000 000 000 001 007 018 024 142 140 143</t>
  </si>
  <si>
    <t>small-molecule source</t>
  </si>
  <si>
    <t>A description of whether a small molecule was purified from a natural source or synthesized.</t>
  </si>
  <si>
    <t>000 000 000 000 001 007 018 024 142 140 220</t>
  </si>
  <si>
    <t>small-molecule identifier</t>
  </si>
  <si>
    <t>000 000 000 000 001 007 018 024 142 140 221</t>
  </si>
  <si>
    <t>small-molecule structure</t>
  </si>
  <si>
    <t>000 000 000 000 001 007 018 223 227 228 231</t>
  </si>
  <si>
    <t>alternate assay components</t>
  </si>
  <si>
    <t>000 000 000 000 001 007 018 223 227 228 232</t>
  </si>
  <si>
    <t>alternate assay format</t>
  </si>
  <si>
    <t>000 000 000 000 001 007 018 223 227 228 233</t>
  </si>
  <si>
    <t>alternate assay type</t>
  </si>
  <si>
    <t>000 000 000 000 001 007 018 223 227 228 234</t>
  </si>
  <si>
    <t>orthogonal assay design</t>
  </si>
  <si>
    <t>000 000 000 000 001 007 018 223 227 228 235</t>
  </si>
  <si>
    <t>orthogonal assay detection method</t>
  </si>
  <si>
    <t>000 000 000 000 001 007 018 223 227 228 280</t>
  </si>
  <si>
    <t>alternate assay parameters</t>
  </si>
  <si>
    <t>000 000 000 000 001 007 018 223 227 229 236</t>
  </si>
  <si>
    <t>alternate target assay</t>
  </si>
  <si>
    <t>000 000 000 000 001 007 018 223 227 229 237</t>
  </si>
  <si>
    <t>compound toxicity assay</t>
  </si>
  <si>
    <t>000 000 000 000 001 007 018 223 227 229 238</t>
  </si>
  <si>
    <t>parental cell line assay</t>
  </si>
  <si>
    <t>000 000 000 000 001 007 018 223 227 229 239</t>
  </si>
  <si>
    <t>physiochemical assay</t>
  </si>
  <si>
    <t>000 000 000 000 001 007 018 223 227 229 240</t>
  </si>
  <si>
    <t>construct variant assay</t>
  </si>
  <si>
    <t>000 000 000 001 005 011 086 108 127 056 059</t>
  </si>
  <si>
    <t>staining method</t>
  </si>
  <si>
    <t>000 000 000 001 005 011 086 108 127 056 135</t>
  </si>
  <si>
    <t>fixation method</t>
  </si>
  <si>
    <t>000 000 000 001 005 011 086 108 127 129 131</t>
  </si>
  <si>
    <t>cell culture component</t>
  </si>
  <si>
    <t>This describes the specific medium in which a cell line is cultured, which is optimized for its growth. It includes the medium additives namely, serum, growth factors, buffers, amino acids, antibiotics, etc. This information can be obtained from ATCC or found in relevant publications.</t>
  </si>
  <si>
    <t>000 000 000 001 005 011 086 108 127 129 132</t>
  </si>
  <si>
    <t>passage number</t>
  </si>
  <si>
    <t>000 000 000 001 005 011 086 108 127 129 133</t>
  </si>
  <si>
    <t>number of cells</t>
  </si>
  <si>
    <t>000 000 000 001 005 011 086 108 127 129 325</t>
  </si>
  <si>
    <t>growth mode</t>
  </si>
  <si>
    <t>This describes the growth mode of a cell line, whether it grows attached to the culture dish (adherent) or floating (suspension) in the culture medium or partially attached (mixed adherent and suspension).</t>
  </si>
  <si>
    <t>000 000 000 001 005 011 086 108 127 130 134</t>
  </si>
  <si>
    <t>transfection method</t>
  </si>
  <si>
    <t>000 000 000 001 005 011 086 108 127 130 139</t>
  </si>
  <si>
    <t>infection method</t>
  </si>
  <si>
    <t>000 000 000 001 005 011 086 108 345 281 016</t>
  </si>
  <si>
    <t>000 000 000 001 005 011 086 108 345 281 060</t>
  </si>
  <si>
    <t>construct sequence</t>
  </si>
  <si>
    <t>000 000 000 001 005 011 086 108 345 281 282</t>
  </si>
  <si>
    <t>construct form</t>
  </si>
  <si>
    <t>It describes whether the gene that is inserted in the construct is wild type or mutated, truncated, etc.</t>
  </si>
  <si>
    <t>000 000 000 001 005 011 086 108 345 281 303</t>
  </si>
  <si>
    <t>construct selectable marker</t>
  </si>
  <si>
    <t>000 000 000 001 005 011 086 108 345 281 321</t>
  </si>
  <si>
    <t>reporter gene (EXTERNAL DICTIONARY</t>
  </si>
  <si>
    <t>A reporter gene is a gene that is attached to a regulatory sequence of another gene of interest and introduced into cultured cells, animals or plants. Certain genes function as reporters because they are easily identified and measured, or because they are selectable markers. Common reporter genes are luciferase, green fluorescent protein (GFP), beta-galactosidase and chloramphenicol acetyltransferase (CAT).</t>
  </si>
  <si>
    <t>000 000 000 001 005 011 086 108 345 281 323</t>
  </si>
  <si>
    <t>regulatory region</t>
  </si>
  <si>
    <t>The name of the promoter or artificial regulatory element that was inserted upstream of the reporter gene.</t>
  </si>
  <si>
    <t>000 000 000 001 005 011 086 108 345 281 324</t>
  </si>
  <si>
    <t>vector name</t>
  </si>
  <si>
    <t>A vector is an extrachromosomal, self-replicating DNA molecule that is used as a vehicle to transfer the DNA of interest into cells, e.g.,plasmid vector (pGEM-T, pBluescript), lentiviral vector, retroviral vector, etc.</t>
  </si>
  <si>
    <t>000 000 000 001 007 018 024 025 269 270 275</t>
  </si>
  <si>
    <t>shRNA</t>
  </si>
  <si>
    <t>000 000 000 001 007 018 024 025 269 270 276</t>
  </si>
  <si>
    <t>siRNA</t>
  </si>
  <si>
    <t>000 000 001 005 011 086 108 127 129 131 326</t>
  </si>
  <si>
    <t>assay medium</t>
  </si>
  <si>
    <t>The cell culture broth used while performing an assay on cells, which is optimized for each assay type. Some interfering additives such as serum, growth factors, buffers, amino acids, antibiotics, etc. might be eliminated in this medium.</t>
  </si>
  <si>
    <t>000 000 001 005 011 086 108 127 129 131 327</t>
  </si>
  <si>
    <t>assay serum</t>
  </si>
  <si>
    <t>The serum used in assay medium while performing an assay on cells and is optimized for each assay type. In certain assays, the cells could be maintained at either a lower concentration of the serum used in regular culture or in a specialized serum, including dextran charcoal treated serum, dialyzed serum, etc. This is done to avoid interference with the assay measurements.</t>
  </si>
  <si>
    <t>000 000 001 005 011 086 108 127 129 131 328</t>
  </si>
  <si>
    <t>culture serum</t>
  </si>
  <si>
    <t>Cultured cells require serum or growth factors for growth by cell division. Each cell type is grown in a medium supplemented with a variable concentration of serum (up to 20%) which is optimized for its growth. Specialized sera include dextran charcoal treated serum, which lacks certain hormones, growth factors, etc, dialyzed serum, which lacks low molecular weight molecules (below 10,000 MW), such as glucose, amino acids, low molecular weight hormones, cytokines, etc. These sera are used in certain assays to avoid interference from the normal serum components. Most commonly, fetal bovine serum is used in cell culture, but other sera such as horse serum are also used.</t>
  </si>
  <si>
    <t>000 000 001 005 011 086 108 127 129 131 329</t>
  </si>
  <si>
    <t>culture medium</t>
  </si>
  <si>
    <t>The liquid broth used to grow cells, which is optimized for each cell type and includes additives such as growth factors, buffers, amino acids, antibiotics, etc. This information can be obtained from ATCC or found in relevant publications.</t>
  </si>
  <si>
    <t>duplicate</t>
  </si>
  <si>
    <t>children</t>
  </si>
  <si>
    <t>hierarchy OK</t>
  </si>
  <si>
    <t>SQL new element</t>
  </si>
  <si>
    <t>SQL Element Hierarchy</t>
  </si>
  <si>
    <t>SQL Tree_Root</t>
  </si>
  <si>
    <t>Tree_root</t>
  </si>
  <si>
    <t>ASSAY_DESCRIPTOR</t>
  </si>
  <si>
    <t>BIOLOGY_DESCRIPTOR</t>
  </si>
  <si>
    <t>INSTANCE_DESCRIPTOR</t>
  </si>
  <si>
    <t>RESULT_TYPE</t>
  </si>
  <si>
    <t>UNIT</t>
  </si>
  <si>
    <t>coupled substrate</t>
  </si>
  <si>
    <t>peptide</t>
  </si>
  <si>
    <t>1 000 000 000 000 000 003 290 296 297</t>
  </si>
  <si>
    <t>1 000 000 000 000 003 290 296 297</t>
  </si>
  <si>
    <t>readout</t>
  </si>
  <si>
    <t>Small Molecule</t>
  </si>
  <si>
    <t>Nucleotide</t>
  </si>
  <si>
    <t>nucleotide</t>
  </si>
  <si>
    <t>1 000 000 000 000 000 001 005 009 026</t>
  </si>
  <si>
    <t>1 000 000 000 000 001 005 009 026</t>
  </si>
  <si>
    <t>352904</t>
  </si>
  <si>
    <t>Assay component Role</t>
  </si>
  <si>
    <t>Detector role</t>
  </si>
  <si>
    <t>2 000 000 000 000 000 001 005 009 026</t>
  </si>
  <si>
    <t>2 000 000 000 000 001 005 009 026</t>
  </si>
  <si>
    <t>3 000 000 000 000 000 001 005 009 026</t>
  </si>
  <si>
    <t>3 000 000 000 000 001 005 009 026</t>
  </si>
  <si>
    <t>Vehicle Components</t>
  </si>
  <si>
    <t>4 000 000 000 000 000 001 005 009 026</t>
  </si>
  <si>
    <t>4 000 000 000 000 001 005 009 026</t>
  </si>
  <si>
    <t>5 000 000 000 000 000 001 005 009 026</t>
  </si>
  <si>
    <t>5 000 000 000 000 001 005 009 026</t>
  </si>
  <si>
    <t>6 000 000 000 000 000 001 005 009 026</t>
  </si>
  <si>
    <t>6 000 000 000 000 001 005 009 026</t>
  </si>
  <si>
    <t>7 000 000 000 000 000 001 005 009 026</t>
  </si>
  <si>
    <t>7 000 000 000 000 001 005 009 026</t>
  </si>
  <si>
    <t>assay mode</t>
  </si>
  <si>
    <t>1 000 000 000 000 000 001 005 013</t>
  </si>
  <si>
    <t>1 000 000 000 000 001 005 013</t>
  </si>
  <si>
    <t>2 000 000 000 000 000 001 005 013</t>
  </si>
  <si>
    <t>2 000 000 000 000 001 005 013</t>
  </si>
  <si>
    <t>3 000 000 000 000 000 001 005 013</t>
  </si>
  <si>
    <t>3 000 000 000 000 001 005 013</t>
  </si>
  <si>
    <t>in vitro</t>
  </si>
  <si>
    <t>in vivo</t>
  </si>
  <si>
    <t>in silico</t>
  </si>
  <si>
    <t>inhibition</t>
  </si>
  <si>
    <t>Enzyme Activity Assay</t>
  </si>
  <si>
    <t>Assay type</t>
  </si>
  <si>
    <t>Phosphorylation Assay</t>
  </si>
  <si>
    <t>Detector Role</t>
  </si>
  <si>
    <t>Assay Type</t>
  </si>
  <si>
    <t>Luminescence Method</t>
  </si>
  <si>
    <t>Luminescence method</t>
  </si>
  <si>
    <t>concentration</t>
  </si>
  <si>
    <t>incubation temperature</t>
  </si>
  <si>
    <t>software</t>
  </si>
  <si>
    <t>1 000 000 000 000 000 001 011 251</t>
  </si>
  <si>
    <t>1 000 000 000 000 001 011 251</t>
  </si>
  <si>
    <t>2 000 000 000 000 000 001 011 251</t>
  </si>
  <si>
    <t>2 000 000 000 000 001 011 251</t>
  </si>
  <si>
    <t>Number of exclusions</t>
  </si>
  <si>
    <t>ViewLux</t>
  </si>
  <si>
    <t>Scripps special project #1</t>
  </si>
  <si>
    <t>measure SQL</t>
  </si>
  <si>
    <t>measure_context SQL</t>
  </si>
  <si>
    <t>aid=644</t>
  </si>
  <si>
    <t>SQL</t>
  </si>
  <si>
    <t>substance</t>
  </si>
  <si>
    <t>result_hierarchy</t>
  </si>
  <si>
    <t>Derives</t>
  </si>
  <si>
    <t>Child</t>
  </si>
  <si>
    <t>Measure_context_item</t>
  </si>
  <si>
    <t>ID#</t>
  </si>
  <si>
    <t>Phosphorylation</t>
  </si>
  <si>
    <t>assay_id_seq.currval</t>
  </si>
  <si>
    <t>LABORATORY</t>
  </si>
  <si>
    <t>STAGE</t>
  </si>
  <si>
    <t>Active</t>
  </si>
  <si>
    <t>&lt;</t>
  </si>
  <si>
    <t>=</t>
  </si>
  <si>
    <t>Inactive</t>
  </si>
  <si>
    <t>&gt;</t>
  </si>
  <si>
    <t>assay_id_seq.nextval</t>
  </si>
</sst>
</file>

<file path=xl/styles.xml><?xml version="1.0" encoding="utf-8"?>
<styleSheet xmlns="http://schemas.openxmlformats.org/spreadsheetml/2006/main">
  <fonts count="9">
    <font>
      <sz val="11"/>
      <color theme="1"/>
      <name val="Calibri"/>
      <family val="2"/>
    </font>
    <font>
      <b/>
      <sz val="11"/>
      <color theme="1"/>
      <name val="Calibri"/>
      <family val="2"/>
    </font>
    <font>
      <sz val="9"/>
      <color indexed="81"/>
      <name val="Tahoma"/>
      <family val="2"/>
    </font>
    <font>
      <b/>
      <sz val="9"/>
      <color indexed="81"/>
      <name val="Tahoma"/>
      <family val="2"/>
    </font>
    <font>
      <b/>
      <sz val="8"/>
      <color theme="1"/>
      <name val="Calibri"/>
      <family val="2"/>
    </font>
    <font>
      <sz val="8"/>
      <color theme="1"/>
      <name val="Calibri"/>
      <family val="2"/>
    </font>
    <font>
      <sz val="8"/>
      <name val="Calibri"/>
      <family val="2"/>
    </font>
    <font>
      <sz val="8"/>
      <color rgb="FF777777"/>
      <name val="Verdana"/>
      <family val="2"/>
    </font>
    <font>
      <u/>
      <sz val="11"/>
      <color theme="10"/>
      <name val="Calibri"/>
      <family val="2"/>
    </font>
  </fonts>
  <fills count="3">
    <fill>
      <patternFill patternType="none"/>
    </fill>
    <fill>
      <patternFill patternType="gray125"/>
    </fill>
    <fill>
      <patternFill patternType="solid">
        <fgColor rgb="FFF6F6F6"/>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medium">
        <color rgb="FFEEEEEE"/>
      </left>
      <right/>
      <top style="medium">
        <color rgb="FFEEEEEE"/>
      </top>
      <bottom/>
      <diagonal/>
    </border>
    <border>
      <left/>
      <right/>
      <top style="medium">
        <color rgb="FFEEEEEE"/>
      </top>
      <bottom/>
      <diagonal/>
    </border>
    <border>
      <left/>
      <right style="medium">
        <color rgb="FFEEEEEE"/>
      </right>
      <top style="medium">
        <color rgb="FFEEEEEE"/>
      </top>
      <bottom/>
      <diagonal/>
    </border>
    <border>
      <left style="medium">
        <color rgb="FFEEEEEE"/>
      </left>
      <right/>
      <top/>
      <bottom/>
      <diagonal/>
    </border>
    <border>
      <left/>
      <right style="medium">
        <color rgb="FFEEEEEE"/>
      </right>
      <top/>
      <bottom/>
      <diagonal/>
    </border>
    <border>
      <left style="medium">
        <color rgb="FFEEEEEE"/>
      </left>
      <right/>
      <top/>
      <bottom style="medium">
        <color rgb="FFEEEEEE"/>
      </bottom>
      <diagonal/>
    </border>
    <border>
      <left/>
      <right/>
      <top/>
      <bottom style="medium">
        <color rgb="FFEEEEEE"/>
      </bottom>
      <diagonal/>
    </border>
    <border>
      <left/>
      <right style="medium">
        <color rgb="FFEEEEEE"/>
      </right>
      <top/>
      <bottom style="medium">
        <color rgb="FFEEEEEE"/>
      </bottom>
      <diagonal/>
    </border>
  </borders>
  <cellStyleXfs count="2">
    <xf numFmtId="0" fontId="0" fillId="0" borderId="0"/>
    <xf numFmtId="0" fontId="8" fillId="0" borderId="0" applyNumberFormat="0" applyFill="0" applyBorder="0" applyAlignment="0" applyProtection="0">
      <alignment vertical="top"/>
      <protection locked="0"/>
    </xf>
  </cellStyleXfs>
  <cellXfs count="55">
    <xf numFmtId="0" fontId="0" fillId="0" borderId="0" xfId="0"/>
    <xf numFmtId="0" fontId="1" fillId="0" borderId="0" xfId="0" applyFont="1"/>
    <xf numFmtId="0" fontId="0" fillId="0" borderId="0" xfId="0" applyAlignment="1">
      <alignment horizontal="center"/>
    </xf>
    <xf numFmtId="0" fontId="1" fillId="0" borderId="0" xfId="0" applyFont="1" applyAlignment="1">
      <alignment horizontal="center"/>
    </xf>
    <xf numFmtId="0" fontId="0" fillId="0" borderId="0" xfId="0" applyAlignment="1">
      <alignment horizontal="right"/>
    </xf>
    <xf numFmtId="0" fontId="1" fillId="0" borderId="0" xfId="0" applyFont="1" applyAlignment="1">
      <alignment horizontal="right"/>
    </xf>
    <xf numFmtId="0" fontId="1" fillId="0" borderId="0" xfId="0" applyFont="1" applyAlignment="1">
      <alignment horizontal="left"/>
    </xf>
    <xf numFmtId="0" fontId="1" fillId="0" borderId="0" xfId="0" applyFont="1" applyAlignment="1">
      <alignment wrapText="1"/>
    </xf>
    <xf numFmtId="14" fontId="0" fillId="0" borderId="0" xfId="0" applyNumberFormat="1"/>
    <xf numFmtId="0" fontId="0" fillId="0" borderId="0" xfId="0" applyAlignment="1">
      <alignment horizontal="left" vertical="top" wrapText="1"/>
    </xf>
    <xf numFmtId="0" fontId="1" fillId="0" borderId="0" xfId="0" applyFont="1" applyAlignment="1">
      <alignment horizontal="center" wrapText="1"/>
    </xf>
    <xf numFmtId="49" fontId="0" fillId="0" borderId="0" xfId="0" quotePrefix="1" applyNumberFormat="1"/>
    <xf numFmtId="0" fontId="0" fillId="0" borderId="0" xfId="0" quotePrefix="1"/>
    <xf numFmtId="0" fontId="4" fillId="0" borderId="0" xfId="0" applyFont="1"/>
    <xf numFmtId="0" fontId="4" fillId="0" borderId="0" xfId="0" applyFont="1" applyAlignment="1">
      <alignment horizontal="center"/>
    </xf>
    <xf numFmtId="0" fontId="5" fillId="0" borderId="0" xfId="0" applyFont="1"/>
    <xf numFmtId="0" fontId="5" fillId="0" borderId="0" xfId="0" applyFont="1" applyAlignment="1">
      <alignment horizontal="center"/>
    </xf>
    <xf numFmtId="0" fontId="6" fillId="0" borderId="1" xfId="0" applyFont="1" applyBorder="1"/>
    <xf numFmtId="0" fontId="0" fillId="0" borderId="0" xfId="0" applyAlignment="1">
      <alignment wrapText="1"/>
    </xf>
    <xf numFmtId="0" fontId="0" fillId="0" borderId="0" xfId="0" applyAlignment="1">
      <alignment vertical="top"/>
    </xf>
    <xf numFmtId="0" fontId="0" fillId="0" borderId="0" xfId="0" applyAlignment="1">
      <alignment horizontal="right" vertical="top"/>
    </xf>
    <xf numFmtId="0" fontId="0" fillId="0" borderId="0" xfId="0" quotePrefix="1" applyAlignment="1">
      <alignment horizontal="right" vertical="top"/>
    </xf>
    <xf numFmtId="0" fontId="0" fillId="0" borderId="0" xfId="0" applyNumberFormat="1" applyAlignment="1">
      <alignment horizontal="right" vertical="top"/>
    </xf>
    <xf numFmtId="0" fontId="0" fillId="0" borderId="0" xfId="0" quotePrefix="1" applyNumberFormat="1" applyAlignment="1">
      <alignment horizontal="right" vertical="top"/>
    </xf>
    <xf numFmtId="0" fontId="1" fillId="0" borderId="0" xfId="0" applyFont="1" applyAlignment="1">
      <alignment vertical="top"/>
    </xf>
    <xf numFmtId="0" fontId="1" fillId="0" borderId="0" xfId="0" applyFont="1" applyAlignment="1">
      <alignment horizontal="right" vertical="top"/>
    </xf>
    <xf numFmtId="0" fontId="0" fillId="0" borderId="0" xfId="0" applyAlignment="1"/>
    <xf numFmtId="0" fontId="0" fillId="0" borderId="6" xfId="0" applyBorder="1" applyAlignment="1">
      <alignment vertical="top"/>
    </xf>
    <xf numFmtId="0" fontId="0" fillId="0" borderId="7" xfId="0" applyBorder="1" applyAlignment="1">
      <alignment vertical="top"/>
    </xf>
    <xf numFmtId="0" fontId="0" fillId="0" borderId="2" xfId="0" applyBorder="1" applyAlignment="1"/>
    <xf numFmtId="0" fontId="0" fillId="0" borderId="3" xfId="0" applyBorder="1" applyAlignment="1"/>
    <xf numFmtId="0" fontId="0" fillId="0" borderId="4" xfId="0" applyBorder="1" applyAlignment="1"/>
    <xf numFmtId="0" fontId="0" fillId="0" borderId="5" xfId="0" applyBorder="1" applyAlignment="1"/>
    <xf numFmtId="0" fontId="7" fillId="0" borderId="0" xfId="0" applyFont="1" applyAlignment="1">
      <alignment horizontal="center" wrapText="1"/>
    </xf>
    <xf numFmtId="0" fontId="7" fillId="2" borderId="0" xfId="0" applyFont="1" applyFill="1" applyAlignment="1">
      <alignment horizontal="center" wrapText="1"/>
    </xf>
    <xf numFmtId="0" fontId="7" fillId="0" borderId="9" xfId="0" applyFont="1" applyBorder="1" applyAlignment="1">
      <alignment horizontal="center" wrapText="1"/>
    </xf>
    <xf numFmtId="0" fontId="7" fillId="0" borderId="8" xfId="0" applyFont="1" applyBorder="1" applyAlignment="1"/>
    <xf numFmtId="0" fontId="7" fillId="0" borderId="9" xfId="0" applyFont="1" applyBorder="1" applyAlignment="1">
      <alignment wrapText="1"/>
    </xf>
    <xf numFmtId="0" fontId="8" fillId="0" borderId="9" xfId="1" applyBorder="1" applyAlignment="1" applyProtection="1">
      <alignment wrapText="1"/>
    </xf>
    <xf numFmtId="0" fontId="7" fillId="0" borderId="9" xfId="0" applyFont="1" applyBorder="1" applyAlignment="1"/>
    <xf numFmtId="0" fontId="7" fillId="0" borderId="10" xfId="0" applyFont="1" applyBorder="1" applyAlignment="1"/>
    <xf numFmtId="0" fontId="7" fillId="0" borderId="11" xfId="0" applyFont="1" applyBorder="1" applyAlignment="1"/>
    <xf numFmtId="0" fontId="7" fillId="0" borderId="0" xfId="0" applyFont="1" applyAlignment="1">
      <alignment wrapText="1"/>
    </xf>
    <xf numFmtId="0" fontId="8" fillId="0" borderId="0" xfId="1" applyAlignment="1" applyProtection="1">
      <alignment wrapText="1"/>
    </xf>
    <xf numFmtId="0" fontId="7" fillId="0" borderId="0" xfId="0" applyFont="1" applyAlignment="1"/>
    <xf numFmtId="0" fontId="7" fillId="0" borderId="12" xfId="0" applyFont="1" applyBorder="1" applyAlignment="1"/>
    <xf numFmtId="0" fontId="7" fillId="2" borderId="11" xfId="0" applyFont="1" applyFill="1" applyBorder="1" applyAlignment="1"/>
    <xf numFmtId="0" fontId="7" fillId="2" borderId="0" xfId="0" applyFont="1" applyFill="1" applyAlignment="1">
      <alignment wrapText="1"/>
    </xf>
    <xf numFmtId="0" fontId="8" fillId="2" borderId="0" xfId="1" applyFill="1" applyAlignment="1" applyProtection="1">
      <alignment wrapText="1"/>
    </xf>
    <xf numFmtId="0" fontId="7" fillId="2" borderId="0" xfId="0" applyFont="1" applyFill="1" applyAlignment="1"/>
    <xf numFmtId="0" fontId="7" fillId="2" borderId="12" xfId="0" applyFont="1" applyFill="1" applyBorder="1" applyAlignment="1"/>
    <xf numFmtId="0" fontId="0" fillId="0" borderId="13" xfId="0" applyBorder="1" applyAlignment="1"/>
    <xf numFmtId="0" fontId="0" fillId="0" borderId="14" xfId="0" applyBorder="1" applyAlignment="1"/>
    <xf numFmtId="0" fontId="0" fillId="0" borderId="15" xfId="0" applyBorder="1" applyAlignment="1"/>
    <xf numFmtId="0" fontId="0" fillId="0" borderId="0" xfId="0" applyAlignment="1">
      <alignment horizontal="center"/>
    </xf>
  </cellXfs>
  <cellStyles count="2">
    <cellStyle name="Hyperlink" xfId="1" builtinId="8"/>
    <cellStyle name="Normal" xfId="0" builtinId="0"/>
  </cellStyles>
  <dxfs count="6">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17" Type="http://schemas.openxmlformats.org/officeDocument/2006/relationships/hyperlink" Target="javascript:%20void%20window.open('../image/structurefly.cgi?sid=3715547&amp;width=400&amp;height=400',%20'StructureFly',%20'resizable=yes,%20scrollbars=yes,%20WIDTH=620,%20HEIGHT%20=%20620')" TargetMode="External"/><Relationship Id="rId299" Type="http://schemas.openxmlformats.org/officeDocument/2006/relationships/hyperlink" Target="javascript:%20void%20window.open('../image/structurefly.cgi?sid=4264502&amp;width=400&amp;height=400',%20'StructureFly',%20'resizable=yes,%20scrollbars=yes,%20WIDTH=620,%20HEIGHT%20=%20620')" TargetMode="External"/><Relationship Id="rId303" Type="http://schemas.openxmlformats.org/officeDocument/2006/relationships/hyperlink" Target="javascript:%20void%20window.open('../image/structurefly.cgi?sid=4261933&amp;width=400&amp;height=400',%20'StructureFly',%20'resizable=yes,%20scrollbars=yes,%20WIDTH=620,%20HEIGHT%20=%20620')" TargetMode="External"/><Relationship Id="rId21" Type="http://schemas.openxmlformats.org/officeDocument/2006/relationships/image" Target="../media/image11.png"/><Relationship Id="rId42" Type="http://schemas.openxmlformats.org/officeDocument/2006/relationships/hyperlink" Target="javascript:%20void%20window.open('../image/structurefly.cgi?sid=4255222&amp;width=400&amp;height=400',%20'StructureFly',%20'resizable=yes,%20scrollbars=yes,%20WIDTH=620,%20HEIGHT%20=%20620')" TargetMode="External"/><Relationship Id="rId63" Type="http://schemas.openxmlformats.org/officeDocument/2006/relationships/image" Target="../media/image32.png"/><Relationship Id="rId84" Type="http://schemas.openxmlformats.org/officeDocument/2006/relationships/hyperlink" Target="javascript:%20void%20window.open('../image/structurefly.cgi?sid=3712176&amp;width=400&amp;height=400',%20'StructureFly',%20'resizable=yes,%20scrollbars=yes,%20WIDTH=620,%20HEIGHT%20=%20620')" TargetMode="External"/><Relationship Id="rId138" Type="http://schemas.openxmlformats.org/officeDocument/2006/relationships/image" Target="../media/image70.png"/><Relationship Id="rId159" Type="http://schemas.openxmlformats.org/officeDocument/2006/relationships/hyperlink" Target="javascript:%20void%20window.open('../image/structurefly.cgi?sid=857189&amp;width=400&amp;height=400',%20'StructureFly',%20'resizable=yes,%20scrollbars=yes,%20WIDTH=620,%20HEIGHT%20=%20620')" TargetMode="External"/><Relationship Id="rId324" Type="http://schemas.openxmlformats.org/officeDocument/2006/relationships/image" Target="../media/image163.png"/><Relationship Id="rId345" Type="http://schemas.openxmlformats.org/officeDocument/2006/relationships/hyperlink" Target="javascript:%20void%20window.open('../image/structurefly.cgi?sid=866083&amp;width=400&amp;height=400',%20'StructureFly',%20'resizable=yes,%20scrollbars=yes,%20WIDTH=620,%20HEIGHT%20=%20620')" TargetMode="External"/><Relationship Id="rId366" Type="http://schemas.openxmlformats.org/officeDocument/2006/relationships/image" Target="../media/image184.png"/><Relationship Id="rId170" Type="http://schemas.openxmlformats.org/officeDocument/2006/relationships/image" Target="../media/image86.png"/><Relationship Id="rId191" Type="http://schemas.openxmlformats.org/officeDocument/2006/relationships/hyperlink" Target="javascript:%20void%20window.open('../image/structurefly.cgi?sid=4259392&amp;width=400&amp;height=400',%20'StructureFly',%20'resizable=yes,%20scrollbars=yes,%20WIDTH=620,%20HEIGHT%20=%20620')" TargetMode="External"/><Relationship Id="rId205" Type="http://schemas.openxmlformats.org/officeDocument/2006/relationships/hyperlink" Target="javascript:%20void%20window.open('../image/structurefly.cgi?sid=7977122&amp;width=400&amp;height=400',%20'StructureFly',%20'resizable=yes,%20scrollbars=yes,%20WIDTH=620,%20HEIGHT%20=%20620')" TargetMode="External"/><Relationship Id="rId226" Type="http://schemas.openxmlformats.org/officeDocument/2006/relationships/image" Target="../media/image114.png"/><Relationship Id="rId247" Type="http://schemas.openxmlformats.org/officeDocument/2006/relationships/hyperlink" Target="javascript:%20void%20window.open('../image/structurefly.cgi?sid=4259020&amp;width=400&amp;height=400',%20'StructureFly',%20'resizable=yes,%20scrollbars=yes,%20WIDTH=620,%20HEIGHT%20=%20620')" TargetMode="External"/><Relationship Id="rId107" Type="http://schemas.openxmlformats.org/officeDocument/2006/relationships/hyperlink" Target="javascript:%20void%20window.open('../image/structurefly.cgi?sid=4256873&amp;width=400&amp;height=400',%20'StructureFly',%20'resizable=yes,%20scrollbars=yes,%20WIDTH=620,%20HEIGHT%20=%20620')" TargetMode="External"/><Relationship Id="rId268" Type="http://schemas.openxmlformats.org/officeDocument/2006/relationships/image" Target="../media/image135.png"/><Relationship Id="rId289" Type="http://schemas.openxmlformats.org/officeDocument/2006/relationships/hyperlink" Target="javascript:%20void%20window.open('../image/structurefly.cgi?sid=7975979&amp;width=400&amp;height=400',%20'StructureFly',%20'resizable=yes,%20scrollbars=yes,%20WIDTH=620,%20HEIGHT%20=%20620')" TargetMode="External"/><Relationship Id="rId11" Type="http://schemas.openxmlformats.org/officeDocument/2006/relationships/image" Target="../media/image6.png"/><Relationship Id="rId32" Type="http://schemas.openxmlformats.org/officeDocument/2006/relationships/hyperlink" Target="javascript:%20void%20window.open('../image/structurefly.cgi?sid=4260761&amp;width=400&amp;height=400',%20'StructureFly',%20'resizable=yes,%20scrollbars=yes,%20WIDTH=620,%20HEIGHT%20=%20620')" TargetMode="External"/><Relationship Id="rId53" Type="http://schemas.openxmlformats.org/officeDocument/2006/relationships/image" Target="../media/image27.png"/><Relationship Id="rId74" Type="http://schemas.openxmlformats.org/officeDocument/2006/relationships/hyperlink" Target="javascript:%20void%20window.open('../image/structurefly.cgi?sid=862467&amp;width=400&amp;height=400',%20'StructureFly',%20'resizable=yes,%20scrollbars=yes,%20WIDTH=620,%20HEIGHT%20=%20620')" TargetMode="External"/><Relationship Id="rId128" Type="http://schemas.openxmlformats.org/officeDocument/2006/relationships/image" Target="../media/image65.png"/><Relationship Id="rId149" Type="http://schemas.openxmlformats.org/officeDocument/2006/relationships/hyperlink" Target="javascript:%20void%20window.open('../image/structurefly.cgi?sid=7971829&amp;width=400&amp;height=400',%20'StructureFly',%20'resizable=yes,%20scrollbars=yes,%20WIDTH=620,%20HEIGHT%20=%20620')" TargetMode="External"/><Relationship Id="rId314" Type="http://schemas.openxmlformats.org/officeDocument/2006/relationships/image" Target="../media/image158.png"/><Relationship Id="rId335" Type="http://schemas.openxmlformats.org/officeDocument/2006/relationships/hyperlink" Target="javascript:%20void%20window.open('../image/structurefly.cgi?sid=3716517&amp;width=400&amp;height=400',%20'StructureFly',%20'resizable=yes,%20scrollbars=yes,%20WIDTH=620,%20HEIGHT%20=%20620')" TargetMode="External"/><Relationship Id="rId356" Type="http://schemas.openxmlformats.org/officeDocument/2006/relationships/image" Target="../media/image179.png"/><Relationship Id="rId377" Type="http://schemas.openxmlformats.org/officeDocument/2006/relationships/hyperlink" Target="javascript:%20void%20window.open('../image/structurefly.cgi?sid=845582&amp;width=400&amp;height=400',%20'StructureFly',%20'resizable=yes,%20scrollbars=yes,%20WIDTH=620,%20HEIGHT%20=%20620')" TargetMode="External"/><Relationship Id="rId5" Type="http://schemas.openxmlformats.org/officeDocument/2006/relationships/image" Target="../media/image3.png"/><Relationship Id="rId95" Type="http://schemas.openxmlformats.org/officeDocument/2006/relationships/image" Target="../media/image48.png"/><Relationship Id="rId160" Type="http://schemas.openxmlformats.org/officeDocument/2006/relationships/image" Target="../media/image81.png"/><Relationship Id="rId181" Type="http://schemas.openxmlformats.org/officeDocument/2006/relationships/hyperlink" Target="javascript:%20void%20window.open('../image/structurefly.cgi?sid=4241792&amp;width=400&amp;height=400',%20'StructureFly',%20'resizable=yes,%20scrollbars=yes,%20WIDTH=620,%20HEIGHT%20=%20620')" TargetMode="External"/><Relationship Id="rId216" Type="http://schemas.openxmlformats.org/officeDocument/2006/relationships/image" Target="../media/image109.png"/><Relationship Id="rId237" Type="http://schemas.openxmlformats.org/officeDocument/2006/relationships/hyperlink" Target="javascript:%20void%20window.open('../image/structurefly.cgi?sid=4265453&amp;width=400&amp;height=400',%20'StructureFly',%20'resizable=yes,%20scrollbars=yes,%20WIDTH=620,%20HEIGHT%20=%20620')" TargetMode="External"/><Relationship Id="rId258" Type="http://schemas.openxmlformats.org/officeDocument/2006/relationships/image" Target="../media/image130.png"/><Relationship Id="rId279" Type="http://schemas.openxmlformats.org/officeDocument/2006/relationships/hyperlink" Target="javascript:%20void%20window.open('../image/structurefly.cgi?sid=7967321&amp;width=400&amp;height=400',%20'StructureFly',%20'resizable=yes,%20scrollbars=yes,%20WIDTH=620,%20HEIGHT%20=%20620')" TargetMode="External"/><Relationship Id="rId22" Type="http://schemas.openxmlformats.org/officeDocument/2006/relationships/hyperlink" Target="javascript:%20void%20window.open('../image/structurefly.cgi?sid=4244225&amp;width=400&amp;height=400',%20'StructureFly',%20'resizable=yes,%20scrollbars=yes,%20WIDTH=620,%20HEIGHT%20=%20620')" TargetMode="External"/><Relationship Id="rId43" Type="http://schemas.openxmlformats.org/officeDocument/2006/relationships/image" Target="../media/image22.png"/><Relationship Id="rId64" Type="http://schemas.openxmlformats.org/officeDocument/2006/relationships/hyperlink" Target="javascript:%20void%20window.open('../image/structurefly.cgi?sid=855686&amp;width=400&amp;height=400',%20'StructureFly',%20'resizable=yes,%20scrollbars=yes,%20WIDTH=620,%20HEIGHT%20=%20620')" TargetMode="External"/><Relationship Id="rId118" Type="http://schemas.openxmlformats.org/officeDocument/2006/relationships/image" Target="../media/image60.png"/><Relationship Id="rId139" Type="http://schemas.openxmlformats.org/officeDocument/2006/relationships/hyperlink" Target="javascript:%20void%20window.open('../image/structurefly.cgi?sid=4263155&amp;width=400&amp;height=400',%20'StructureFly',%20'resizable=yes,%20scrollbars=yes,%20WIDTH=620,%20HEIGHT%20=%20620')" TargetMode="External"/><Relationship Id="rId290" Type="http://schemas.openxmlformats.org/officeDocument/2006/relationships/image" Target="../media/image146.png"/><Relationship Id="rId304" Type="http://schemas.openxmlformats.org/officeDocument/2006/relationships/image" Target="../media/image153.png"/><Relationship Id="rId325" Type="http://schemas.openxmlformats.org/officeDocument/2006/relationships/hyperlink" Target="javascript:%20void%20window.open('../image/structurefly.cgi?sid=4245897&amp;width=400&amp;height=400',%20'StructureFly',%20'resizable=yes,%20scrollbars=yes,%20WIDTH=620,%20HEIGHT%20=%20620')" TargetMode="External"/><Relationship Id="rId346" Type="http://schemas.openxmlformats.org/officeDocument/2006/relationships/image" Target="../media/image174.png"/><Relationship Id="rId367" Type="http://schemas.openxmlformats.org/officeDocument/2006/relationships/hyperlink" Target="javascript:%20void%20window.open('../image/structurefly.cgi?sid=847701&amp;width=400&amp;height=400',%20'StructureFly',%20'resizable=yes,%20scrollbars=yes,%20WIDTH=620,%20HEIGHT%20=%20620')" TargetMode="External"/><Relationship Id="rId85" Type="http://schemas.openxmlformats.org/officeDocument/2006/relationships/image" Target="../media/image43.png"/><Relationship Id="rId150" Type="http://schemas.openxmlformats.org/officeDocument/2006/relationships/image" Target="../media/image76.png"/><Relationship Id="rId171" Type="http://schemas.openxmlformats.org/officeDocument/2006/relationships/hyperlink" Target="javascript:%20void%20window.open('../image/structurefly.cgi?sid=7969849&amp;width=400&amp;height=400',%20'StructureFly',%20'resizable=yes,%20scrollbars=yes,%20WIDTH=620,%20HEIGHT%20=%20620')" TargetMode="External"/><Relationship Id="rId192" Type="http://schemas.openxmlformats.org/officeDocument/2006/relationships/image" Target="../media/image97.png"/><Relationship Id="rId206" Type="http://schemas.openxmlformats.org/officeDocument/2006/relationships/image" Target="../media/image104.png"/><Relationship Id="rId227" Type="http://schemas.openxmlformats.org/officeDocument/2006/relationships/hyperlink" Target="javascript:%20void%20window.open('../image/structurefly.cgi?sid=4258848&amp;width=400&amp;height=400',%20'StructureFly',%20'resizable=yes,%20scrollbars=yes,%20WIDTH=620,%20HEIGHT%20=%20620')" TargetMode="External"/><Relationship Id="rId248" Type="http://schemas.openxmlformats.org/officeDocument/2006/relationships/image" Target="../media/image125.png"/><Relationship Id="rId269" Type="http://schemas.openxmlformats.org/officeDocument/2006/relationships/hyperlink" Target="javascript:%20void%20window.open('../image/structurefly.cgi?sid=850543&amp;width=400&amp;height=400',%20'StructureFly',%20'resizable=yes,%20scrollbars=yes,%20WIDTH=620,%20HEIGHT%20=%20620')" TargetMode="External"/><Relationship Id="rId12" Type="http://schemas.openxmlformats.org/officeDocument/2006/relationships/hyperlink" Target="javascript:%20void%20window.open('../image/structurefly.cgi?sid=7977171&amp;width=400&amp;height=400',%20'StructureFly',%20'resizable=yes,%20scrollbars=yes,%20WIDTH=620,%20HEIGHT%20=%20620')" TargetMode="External"/><Relationship Id="rId33" Type="http://schemas.openxmlformats.org/officeDocument/2006/relationships/image" Target="../media/image17.png"/><Relationship Id="rId108" Type="http://schemas.openxmlformats.org/officeDocument/2006/relationships/image" Target="../media/image55.png"/><Relationship Id="rId129" Type="http://schemas.openxmlformats.org/officeDocument/2006/relationships/hyperlink" Target="javascript:%20void%20window.open('../image/structurefly.cgi?sid=7976372&amp;width=400&amp;height=400',%20'StructureFly',%20'resizable=yes,%20scrollbars=yes,%20WIDTH=620,%20HEIGHT%20=%20620')" TargetMode="External"/><Relationship Id="rId280" Type="http://schemas.openxmlformats.org/officeDocument/2006/relationships/image" Target="../media/image141.png"/><Relationship Id="rId315" Type="http://schemas.openxmlformats.org/officeDocument/2006/relationships/hyperlink" Target="javascript:%20void%20window.open('../image/structurefly.cgi?sid=4258256&amp;width=400&amp;height=400',%20'StructureFly',%20'resizable=yes,%20scrollbars=yes,%20WIDTH=620,%20HEIGHT%20=%20620')" TargetMode="External"/><Relationship Id="rId336" Type="http://schemas.openxmlformats.org/officeDocument/2006/relationships/image" Target="../media/image169.png"/><Relationship Id="rId357" Type="http://schemas.openxmlformats.org/officeDocument/2006/relationships/hyperlink" Target="javascript:%20void%20window.open('../image/structurefly.cgi?sid=856982&amp;width=400&amp;height=400',%20'StructureFly',%20'resizable=yes,%20scrollbars=yes,%20WIDTH=620,%20HEIGHT%20=%20620')" TargetMode="External"/><Relationship Id="rId54" Type="http://schemas.openxmlformats.org/officeDocument/2006/relationships/hyperlink" Target="javascript:%20void%20window.open('../image/structurefly.cgi?sid=4241672&amp;width=400&amp;height=400',%20'StructureFly',%20'resizable=yes,%20scrollbars=yes,%20WIDTH=620,%20HEIGHT%20=%20620')" TargetMode="External"/><Relationship Id="rId75" Type="http://schemas.openxmlformats.org/officeDocument/2006/relationships/image" Target="../media/image38.png"/><Relationship Id="rId96" Type="http://schemas.openxmlformats.org/officeDocument/2006/relationships/hyperlink" Target="javascript:%20void%20window.open('../image/structurefly.cgi?sid=4251761&amp;width=400&amp;height=400',%20'StructureFly',%20'resizable=yes,%20scrollbars=yes,%20WIDTH=620,%20HEIGHT%20=%20620')" TargetMode="External"/><Relationship Id="rId140" Type="http://schemas.openxmlformats.org/officeDocument/2006/relationships/image" Target="../media/image71.png"/><Relationship Id="rId161" Type="http://schemas.openxmlformats.org/officeDocument/2006/relationships/hyperlink" Target="javascript:%20void%20window.open('../image/structurefly.cgi?sid=850190&amp;width=400&amp;height=400',%20'StructureFly',%20'resizable=yes,%20scrollbars=yes,%20WIDTH=620,%20HEIGHT%20=%20620')" TargetMode="External"/><Relationship Id="rId182" Type="http://schemas.openxmlformats.org/officeDocument/2006/relationships/image" Target="../media/image92.png"/><Relationship Id="rId217" Type="http://schemas.openxmlformats.org/officeDocument/2006/relationships/hyperlink" Target="javascript:%20void%20window.open('../image/structurefly.cgi?sid=864692&amp;width=400&amp;height=400',%20'StructureFly',%20'resizable=yes,%20scrollbars=yes,%20WIDTH=620,%20HEIGHT%20=%20620')" TargetMode="External"/><Relationship Id="rId378" Type="http://schemas.openxmlformats.org/officeDocument/2006/relationships/image" Target="../media/image190.png"/><Relationship Id="rId6" Type="http://schemas.openxmlformats.org/officeDocument/2006/relationships/hyperlink" Target="javascript:%20void%20window.open('../image/structurefly.cgi?sid=7971472&amp;width=400&amp;height=400',%20'StructureFly',%20'resizable=yes,%20scrollbars=yes,%20WIDTH=620,%20HEIGHT%20=%20620')" TargetMode="External"/><Relationship Id="rId238" Type="http://schemas.openxmlformats.org/officeDocument/2006/relationships/image" Target="../media/image120.png"/><Relationship Id="rId259" Type="http://schemas.openxmlformats.org/officeDocument/2006/relationships/hyperlink" Target="javascript:%20void%20window.open('../image/structurefly.cgi?sid=858296&amp;width=400&amp;height=400',%20'StructureFly',%20'resizable=yes,%20scrollbars=yes,%20WIDTH=620,%20HEIGHT%20=%20620')" TargetMode="External"/><Relationship Id="rId23" Type="http://schemas.openxmlformats.org/officeDocument/2006/relationships/image" Target="../media/image12.png"/><Relationship Id="rId119" Type="http://schemas.openxmlformats.org/officeDocument/2006/relationships/hyperlink" Target="javascript:%20void%20window.open('../image/structurefly.cgi?sid=856722&amp;width=400&amp;height=400',%20'StructureFly',%20'resizable=yes,%20scrollbars=yes,%20WIDTH=620,%20HEIGHT%20=%20620')" TargetMode="External"/><Relationship Id="rId270" Type="http://schemas.openxmlformats.org/officeDocument/2006/relationships/image" Target="../media/image136.png"/><Relationship Id="rId291" Type="http://schemas.openxmlformats.org/officeDocument/2006/relationships/hyperlink" Target="javascript:%20void%20window.open('../image/structurefly.cgi?sid=7972304&amp;width=400&amp;height=400',%20'StructureFly',%20'resizable=yes,%20scrollbars=yes,%20WIDTH=620,%20HEIGHT%20=%20620')" TargetMode="External"/><Relationship Id="rId305" Type="http://schemas.openxmlformats.org/officeDocument/2006/relationships/hyperlink" Target="javascript:%20void%20window.open('../image/structurefly.cgi?sid=4261754&amp;width=400&amp;height=400',%20'StructureFly',%20'resizable=yes,%20scrollbars=yes,%20WIDTH=620,%20HEIGHT%20=%20620')" TargetMode="External"/><Relationship Id="rId326" Type="http://schemas.openxmlformats.org/officeDocument/2006/relationships/image" Target="../media/image164.png"/><Relationship Id="rId347" Type="http://schemas.openxmlformats.org/officeDocument/2006/relationships/hyperlink" Target="javascript:%20void%20window.open('../image/structurefly.cgi?sid=858460&amp;width=400&amp;height=400',%20'StructureFly',%20'resizable=yes,%20scrollbars=yes,%20WIDTH=620,%20HEIGHT%20=%20620')" TargetMode="External"/><Relationship Id="rId44" Type="http://schemas.openxmlformats.org/officeDocument/2006/relationships/hyperlink" Target="javascript:%20void%20window.open('../image/structurefly.cgi?sid=3714088&amp;width=400&amp;height=400',%20'StructureFly',%20'resizable=yes,%20scrollbars=yes,%20WIDTH=620,%20HEIGHT%20=%20620')" TargetMode="External"/><Relationship Id="rId65" Type="http://schemas.openxmlformats.org/officeDocument/2006/relationships/image" Target="../media/image33.png"/><Relationship Id="rId86" Type="http://schemas.openxmlformats.org/officeDocument/2006/relationships/hyperlink" Target="javascript:%20void%20window.open('../image/structurefly.cgi?sid=851976&amp;width=400&amp;height=400',%20'StructureFly',%20'resizable=yes,%20scrollbars=yes,%20WIDTH=620,%20HEIGHT%20=%20620')" TargetMode="External"/><Relationship Id="rId130" Type="http://schemas.openxmlformats.org/officeDocument/2006/relationships/image" Target="../media/image66.png"/><Relationship Id="rId151" Type="http://schemas.openxmlformats.org/officeDocument/2006/relationships/hyperlink" Target="javascript:%20void%20window.open('../image/structurefly.cgi?sid=4263899&amp;width=400&amp;height=400',%20'StructureFly',%20'resizable=yes,%20scrollbars=yes,%20WIDTH=620,%20HEIGHT%20=%20620')" TargetMode="External"/><Relationship Id="rId368" Type="http://schemas.openxmlformats.org/officeDocument/2006/relationships/image" Target="../media/image185.png"/><Relationship Id="rId172" Type="http://schemas.openxmlformats.org/officeDocument/2006/relationships/image" Target="../media/image87.png"/><Relationship Id="rId193" Type="http://schemas.openxmlformats.org/officeDocument/2006/relationships/hyperlink" Target="javascript:%20void%20window.open('../image/structurefly.cgi?sid=4240703&amp;width=400&amp;height=400',%20'StructureFly',%20'resizable=yes,%20scrollbars=yes,%20WIDTH=620,%20HEIGHT%20=%20620')" TargetMode="External"/><Relationship Id="rId207" Type="http://schemas.openxmlformats.org/officeDocument/2006/relationships/hyperlink" Target="javascript:%20void%20window.open('../image/structurefly.cgi?sid=4248661&amp;width=400&amp;height=400',%20'StructureFly',%20'resizable=yes,%20scrollbars=yes,%20WIDTH=620,%20HEIGHT%20=%20620')" TargetMode="External"/><Relationship Id="rId228" Type="http://schemas.openxmlformats.org/officeDocument/2006/relationships/image" Target="../media/image115.png"/><Relationship Id="rId249" Type="http://schemas.openxmlformats.org/officeDocument/2006/relationships/hyperlink" Target="javascript:%20void%20window.open('../image/structurefly.cgi?sid=4258593&amp;width=400&amp;height=400',%20'StructureFly',%20'resizable=yes,%20scrollbars=yes,%20WIDTH=620,%20HEIGHT%20=%20620')" TargetMode="External"/><Relationship Id="rId13" Type="http://schemas.openxmlformats.org/officeDocument/2006/relationships/image" Target="../media/image7.png"/><Relationship Id="rId109" Type="http://schemas.openxmlformats.org/officeDocument/2006/relationships/hyperlink" Target="javascript:%20void%20window.open('../image/structurefly.cgi?sid=3713862&amp;width=400&amp;height=400',%20'StructureFly',%20'resizable=yes,%20scrollbars=yes,%20WIDTH=620,%20HEIGHT%20=%20620')" TargetMode="External"/><Relationship Id="rId260" Type="http://schemas.openxmlformats.org/officeDocument/2006/relationships/image" Target="../media/image131.png"/><Relationship Id="rId281" Type="http://schemas.openxmlformats.org/officeDocument/2006/relationships/hyperlink" Target="javascript:%20void%20window.open('../image/structurefly.cgi?sid=7976099&amp;width=400&amp;height=400',%20'StructureFly',%20'resizable=yes,%20scrollbars=yes,%20WIDTH=620,%20HEIGHT%20=%20620')" TargetMode="External"/><Relationship Id="rId316" Type="http://schemas.openxmlformats.org/officeDocument/2006/relationships/image" Target="../media/image159.png"/><Relationship Id="rId337" Type="http://schemas.openxmlformats.org/officeDocument/2006/relationships/hyperlink" Target="javascript:%20void%20window.open('../image/structurefly.cgi?sid=3715139&amp;width=400&amp;height=400',%20'StructureFly',%20'resizable=yes,%20scrollbars=yes,%20WIDTH=620,%20HEIGHT%20=%20620')" TargetMode="External"/><Relationship Id="rId34" Type="http://schemas.openxmlformats.org/officeDocument/2006/relationships/hyperlink" Target="javascript:%20void%20window.open('../image/structurefly.cgi?sid=7976469&amp;width=400&amp;height=400',%20'StructureFly',%20'resizable=yes,%20scrollbars=yes,%20WIDTH=620,%20HEIGHT%20=%20620')" TargetMode="External"/><Relationship Id="rId55" Type="http://schemas.openxmlformats.org/officeDocument/2006/relationships/image" Target="../media/image28.png"/><Relationship Id="rId76" Type="http://schemas.openxmlformats.org/officeDocument/2006/relationships/hyperlink" Target="javascript:%20void%20window.open('../image/structurefly.cgi?sid=7970706&amp;width=400&amp;height=400',%20'StructureFly',%20'resizable=yes,%20scrollbars=yes,%20WIDTH=620,%20HEIGHT%20=%20620')" TargetMode="External"/><Relationship Id="rId97" Type="http://schemas.openxmlformats.org/officeDocument/2006/relationships/image" Target="../media/image49.png"/><Relationship Id="rId120" Type="http://schemas.openxmlformats.org/officeDocument/2006/relationships/image" Target="../media/image61.png"/><Relationship Id="rId141" Type="http://schemas.openxmlformats.org/officeDocument/2006/relationships/hyperlink" Target="javascript:%20void%20window.open('../image/structurefly.cgi?sid=4244768&amp;width=400&amp;height=400',%20'StructureFly',%20'resizable=yes,%20scrollbars=yes,%20WIDTH=620,%20HEIGHT%20=%20620')" TargetMode="External"/><Relationship Id="rId358" Type="http://schemas.openxmlformats.org/officeDocument/2006/relationships/image" Target="../media/image180.png"/><Relationship Id="rId7" Type="http://schemas.openxmlformats.org/officeDocument/2006/relationships/image" Target="../media/image4.png"/><Relationship Id="rId162" Type="http://schemas.openxmlformats.org/officeDocument/2006/relationships/image" Target="../media/image82.png"/><Relationship Id="rId183" Type="http://schemas.openxmlformats.org/officeDocument/2006/relationships/hyperlink" Target="javascript:%20void%20window.open('../image/structurefly.cgi?sid=3717423&amp;width=400&amp;height=400',%20'StructureFly',%20'resizable=yes,%20scrollbars=yes,%20WIDTH=620,%20HEIGHT%20=%20620')" TargetMode="External"/><Relationship Id="rId218" Type="http://schemas.openxmlformats.org/officeDocument/2006/relationships/image" Target="../media/image110.png"/><Relationship Id="rId239" Type="http://schemas.openxmlformats.org/officeDocument/2006/relationships/hyperlink" Target="javascript:%20void%20window.open('../image/structurefly.cgi?sid=4264277&amp;width=400&amp;height=400',%20'StructureFly',%20'resizable=yes,%20scrollbars=yes,%20WIDTH=620,%20HEIGHT%20=%20620')" TargetMode="External"/><Relationship Id="rId250" Type="http://schemas.openxmlformats.org/officeDocument/2006/relationships/image" Target="../media/image126.png"/><Relationship Id="rId271" Type="http://schemas.openxmlformats.org/officeDocument/2006/relationships/hyperlink" Target="javascript:%20void%20window.open('../image/structurefly.cgi?sid=845835&amp;width=400&amp;height=400',%20'StructureFly',%20'resizable=yes,%20scrollbars=yes,%20WIDTH=620,%20HEIGHT%20=%20620')" TargetMode="External"/><Relationship Id="rId292" Type="http://schemas.openxmlformats.org/officeDocument/2006/relationships/image" Target="../media/image147.png"/><Relationship Id="rId306" Type="http://schemas.openxmlformats.org/officeDocument/2006/relationships/image" Target="../media/image154.png"/><Relationship Id="rId24" Type="http://schemas.openxmlformats.org/officeDocument/2006/relationships/hyperlink" Target="javascript:%20void%20window.open('../image/structurefly.cgi?sid=4242836&amp;width=400&amp;height=400',%20'StructureFly',%20'resizable=yes,%20scrollbars=yes,%20WIDTH=620,%20HEIGHT%20=%20620')" TargetMode="External"/><Relationship Id="rId45" Type="http://schemas.openxmlformats.org/officeDocument/2006/relationships/image" Target="../media/image23.png"/><Relationship Id="rId66" Type="http://schemas.openxmlformats.org/officeDocument/2006/relationships/hyperlink" Target="javascript:%20void%20window.open('../image/structurefly.cgi?sid=849655&amp;width=400&amp;height=400',%20'StructureFly',%20'resizable=yes,%20scrollbars=yes,%20WIDTH=620,%20HEIGHT%20=%20620')" TargetMode="External"/><Relationship Id="rId87" Type="http://schemas.openxmlformats.org/officeDocument/2006/relationships/image" Target="../media/image44.png"/><Relationship Id="rId110" Type="http://schemas.openxmlformats.org/officeDocument/2006/relationships/image" Target="../media/image56.png"/><Relationship Id="rId131" Type="http://schemas.openxmlformats.org/officeDocument/2006/relationships/hyperlink" Target="javascript:%20void%20window.open('../image/structurefly.cgi?sid=7970925&amp;width=400&amp;height=400',%20'StructureFly',%20'resizable=yes,%20scrollbars=yes,%20WIDTH=620,%20HEIGHT%20=%20620')" TargetMode="External"/><Relationship Id="rId327" Type="http://schemas.openxmlformats.org/officeDocument/2006/relationships/hyperlink" Target="javascript:%20void%20window.open('../image/structurefly.cgi?sid=4245320&amp;width=400&amp;height=400',%20'StructureFly',%20'resizable=yes,%20scrollbars=yes,%20WIDTH=620,%20HEIGHT%20=%20620')" TargetMode="External"/><Relationship Id="rId348" Type="http://schemas.openxmlformats.org/officeDocument/2006/relationships/image" Target="../media/image175.png"/><Relationship Id="rId369" Type="http://schemas.openxmlformats.org/officeDocument/2006/relationships/hyperlink" Target="javascript:%20void%20window.open('../image/structurefly.cgi?sid=847279&amp;width=400&amp;height=400',%20'StructureFly',%20'resizable=yes,%20scrollbars=yes,%20WIDTH=620,%20HEIGHT%20=%20620')" TargetMode="External"/><Relationship Id="rId152" Type="http://schemas.openxmlformats.org/officeDocument/2006/relationships/image" Target="../media/image77.png"/><Relationship Id="rId173" Type="http://schemas.openxmlformats.org/officeDocument/2006/relationships/hyperlink" Target="javascript:%20void%20window.open('../image/structurefly.cgi?sid=4263928&amp;width=400&amp;height=400',%20'StructureFly',%20'resizable=yes,%20scrollbars=yes,%20WIDTH=620,%20HEIGHT%20=%20620')" TargetMode="External"/><Relationship Id="rId194" Type="http://schemas.openxmlformats.org/officeDocument/2006/relationships/image" Target="../media/image98.png"/><Relationship Id="rId208" Type="http://schemas.openxmlformats.org/officeDocument/2006/relationships/image" Target="../media/image105.png"/><Relationship Id="rId229" Type="http://schemas.openxmlformats.org/officeDocument/2006/relationships/hyperlink" Target="javascript:%20void%20window.open('../image/structurefly.cgi?sid=4242615&amp;width=400&amp;height=400',%20'StructureFly',%20'resizable=yes,%20scrollbars=yes,%20WIDTH=620,%20HEIGHT%20=%20620')" TargetMode="External"/><Relationship Id="rId240" Type="http://schemas.openxmlformats.org/officeDocument/2006/relationships/image" Target="../media/image121.png"/><Relationship Id="rId261" Type="http://schemas.openxmlformats.org/officeDocument/2006/relationships/hyperlink" Target="javascript:%20void%20window.open('../image/structurefly.cgi?sid=856771&amp;width=400&amp;height=400',%20'StructureFly',%20'resizable=yes,%20scrollbars=yes,%20WIDTH=620,%20HEIGHT%20=%20620')" TargetMode="External"/><Relationship Id="rId14" Type="http://schemas.openxmlformats.org/officeDocument/2006/relationships/hyperlink" Target="javascript:%20void%20window.open('../image/structurefly.cgi?sid=7971820&amp;width=400&amp;height=400',%20'StructureFly',%20'resizable=yes,%20scrollbars=yes,%20WIDTH=620,%20HEIGHT%20=%20620')" TargetMode="External"/><Relationship Id="rId35" Type="http://schemas.openxmlformats.org/officeDocument/2006/relationships/image" Target="../media/image18.png"/><Relationship Id="rId56" Type="http://schemas.openxmlformats.org/officeDocument/2006/relationships/hyperlink" Target="javascript:%20void%20window.open('../image/structurefly.cgi?sid=856610&amp;width=400&amp;height=400',%20'StructureFly',%20'resizable=yes,%20scrollbars=yes,%20WIDTH=620,%20HEIGHT%20=%20620')" TargetMode="External"/><Relationship Id="rId77" Type="http://schemas.openxmlformats.org/officeDocument/2006/relationships/image" Target="../media/image39.png"/><Relationship Id="rId100" Type="http://schemas.openxmlformats.org/officeDocument/2006/relationships/hyperlink" Target="javascript:%20void%20window.open('../image/structurefly.cgi?sid=4242241&amp;width=400&amp;height=400',%20'StructureFly',%20'resizable=yes,%20scrollbars=yes,%20WIDTH=620,%20HEIGHT%20=%20620')" TargetMode="External"/><Relationship Id="rId282" Type="http://schemas.openxmlformats.org/officeDocument/2006/relationships/image" Target="../media/image142.png"/><Relationship Id="rId317" Type="http://schemas.openxmlformats.org/officeDocument/2006/relationships/hyperlink" Target="javascript:%20void%20window.open('../image/structurefly.cgi?sid=4257491&amp;width=400&amp;height=400',%20'StructureFly',%20'resizable=yes,%20scrollbars=yes,%20WIDTH=620,%20HEIGHT%20=%20620')" TargetMode="External"/><Relationship Id="rId338" Type="http://schemas.openxmlformats.org/officeDocument/2006/relationships/image" Target="../media/image170.png"/><Relationship Id="rId359" Type="http://schemas.openxmlformats.org/officeDocument/2006/relationships/hyperlink" Target="javascript:%20void%20window.open('../image/structurefly.cgi?sid=856021&amp;width=400&amp;height=400',%20'StructureFly',%20'resizable=yes,%20scrollbars=yes,%20WIDTH=620,%20HEIGHT%20=%20620')" TargetMode="External"/><Relationship Id="rId8" Type="http://schemas.openxmlformats.org/officeDocument/2006/relationships/hyperlink" Target="javascript:%20void%20window.open('../image/structurefly.cgi?sid=4259698&amp;width=400&amp;height=400',%20'StructureFly',%20'resizable=yes,%20scrollbars=yes,%20WIDTH=620,%20HEIGHT%20=%20620')" TargetMode="External"/><Relationship Id="rId98" Type="http://schemas.openxmlformats.org/officeDocument/2006/relationships/hyperlink" Target="javascript:%20void%20window.open('../image/structurefly.cgi?sid=4250541&amp;width=400&amp;height=400',%20'StructureFly',%20'resizable=yes,%20scrollbars=yes,%20WIDTH=620,%20HEIGHT%20=%20620')" TargetMode="External"/><Relationship Id="rId121" Type="http://schemas.openxmlformats.org/officeDocument/2006/relationships/hyperlink" Target="javascript:%20void%20window.open('../image/structurefly.cgi?sid=855743&amp;width=400&amp;height=400',%20'StructureFly',%20'resizable=yes,%20scrollbars=yes,%20WIDTH=620,%20HEIGHT%20=%20620')" TargetMode="External"/><Relationship Id="rId142" Type="http://schemas.openxmlformats.org/officeDocument/2006/relationships/image" Target="../media/image72.png"/><Relationship Id="rId163" Type="http://schemas.openxmlformats.org/officeDocument/2006/relationships/hyperlink" Target="javascript:%20void%20window.open('../image/structurefly.cgi?sid=846226&amp;width=400&amp;height=400',%20'StructureFly',%20'resizable=yes,%20scrollbars=yes,%20WIDTH=620,%20HEIGHT%20=%20620')" TargetMode="External"/><Relationship Id="rId184" Type="http://schemas.openxmlformats.org/officeDocument/2006/relationships/image" Target="../media/image93.png"/><Relationship Id="rId219" Type="http://schemas.openxmlformats.org/officeDocument/2006/relationships/hyperlink" Target="javascript:%20void%20window.open('../image/structurefly.cgi?sid=4255894&amp;width=400&amp;height=400',%20'StructureFly',%20'resizable=yes,%20scrollbars=yes,%20WIDTH=620,%20HEIGHT%20=%20620')" TargetMode="External"/><Relationship Id="rId370" Type="http://schemas.openxmlformats.org/officeDocument/2006/relationships/image" Target="../media/image186.png"/><Relationship Id="rId230" Type="http://schemas.openxmlformats.org/officeDocument/2006/relationships/image" Target="../media/image116.png"/><Relationship Id="rId251" Type="http://schemas.openxmlformats.org/officeDocument/2006/relationships/hyperlink" Target="javascript:%20void%20window.open('../image/structurefly.cgi?sid=4254734&amp;width=400&amp;height=400',%20'StructureFly',%20'resizable=yes,%20scrollbars=yes,%20WIDTH=620,%20HEIGHT%20=%20620')" TargetMode="External"/><Relationship Id="rId25" Type="http://schemas.openxmlformats.org/officeDocument/2006/relationships/image" Target="../media/image13.png"/><Relationship Id="rId46" Type="http://schemas.openxmlformats.org/officeDocument/2006/relationships/hyperlink" Target="javascript:%20void%20window.open('../image/structurefly.cgi?sid=7969993&amp;width=400&amp;height=400',%20'StructureFly',%20'resizable=yes,%20scrollbars=yes,%20WIDTH=620,%20HEIGHT%20=%20620')" TargetMode="External"/><Relationship Id="rId67" Type="http://schemas.openxmlformats.org/officeDocument/2006/relationships/image" Target="../media/image34.png"/><Relationship Id="rId272" Type="http://schemas.openxmlformats.org/officeDocument/2006/relationships/image" Target="../media/image137.png"/><Relationship Id="rId293" Type="http://schemas.openxmlformats.org/officeDocument/2006/relationships/hyperlink" Target="javascript:%20void%20window.open('../image/structurefly.cgi?sid=7971065&amp;width=400&amp;height=400',%20'StructureFly',%20'resizable=yes,%20scrollbars=yes,%20WIDTH=620,%20HEIGHT%20=%20620')" TargetMode="External"/><Relationship Id="rId307" Type="http://schemas.openxmlformats.org/officeDocument/2006/relationships/hyperlink" Target="javascript:%20void%20window.open('../image/structurefly.cgi?sid=4261439&amp;width=400&amp;height=400',%20'StructureFly',%20'resizable=yes,%20scrollbars=yes,%20WIDTH=620,%20HEIGHT%20=%20620')" TargetMode="External"/><Relationship Id="rId328" Type="http://schemas.openxmlformats.org/officeDocument/2006/relationships/image" Target="../media/image165.png"/><Relationship Id="rId349" Type="http://schemas.openxmlformats.org/officeDocument/2006/relationships/hyperlink" Target="javascript:%20void%20window.open('../image/structurefly.cgi?sid=858417&amp;width=400&amp;height=400',%20'StructureFly',%20'resizable=yes,%20scrollbars=yes,%20WIDTH=620,%20HEIGHT%20=%20620')" TargetMode="External"/><Relationship Id="rId88" Type="http://schemas.openxmlformats.org/officeDocument/2006/relationships/hyperlink" Target="javascript:%20void%20window.open('../image/structurefly.cgi?sid=7974791&amp;width=400&amp;height=400',%20'StructureFly',%20'resizable=yes,%20scrollbars=yes,%20WIDTH=620,%20HEIGHT%20=%20620')" TargetMode="External"/><Relationship Id="rId111" Type="http://schemas.openxmlformats.org/officeDocument/2006/relationships/hyperlink" Target="javascript:%20void%20window.open('../image/structurefly.cgi?sid=850840&amp;width=400&amp;height=400',%20'StructureFly',%20'resizable=yes,%20scrollbars=yes,%20WIDTH=620,%20HEIGHT%20=%20620')" TargetMode="External"/><Relationship Id="rId132" Type="http://schemas.openxmlformats.org/officeDocument/2006/relationships/image" Target="../media/image67.png"/><Relationship Id="rId153" Type="http://schemas.openxmlformats.org/officeDocument/2006/relationships/hyperlink" Target="javascript:%20void%20window.open('../image/structurefly.cgi?sid=4260494&amp;width=400&amp;height=400',%20'StructureFly',%20'resizable=yes,%20scrollbars=yes,%20WIDTH=620,%20HEIGHT%20=%20620')" TargetMode="External"/><Relationship Id="rId174" Type="http://schemas.openxmlformats.org/officeDocument/2006/relationships/image" Target="../media/image88.png"/><Relationship Id="rId195" Type="http://schemas.openxmlformats.org/officeDocument/2006/relationships/hyperlink" Target="javascript:%20void%20window.open('../image/structurefly.cgi?sid=851540&amp;width=400&amp;height=400',%20'StructureFly',%20'resizable=yes,%20scrollbars=yes,%20WIDTH=620,%20HEIGHT%20=%20620')" TargetMode="External"/><Relationship Id="rId209" Type="http://schemas.openxmlformats.org/officeDocument/2006/relationships/hyperlink" Target="javascript:%20void%20window.open('../image/structurefly.cgi?sid=7969559&amp;width=400&amp;height=400',%20'StructureFly',%20'resizable=yes,%20scrollbars=yes,%20WIDTH=620,%20HEIGHT%20=%20620')" TargetMode="External"/><Relationship Id="rId360" Type="http://schemas.openxmlformats.org/officeDocument/2006/relationships/image" Target="../media/image181.png"/><Relationship Id="rId220" Type="http://schemas.openxmlformats.org/officeDocument/2006/relationships/image" Target="../media/image111.png"/><Relationship Id="rId241" Type="http://schemas.openxmlformats.org/officeDocument/2006/relationships/hyperlink" Target="javascript:%20void%20window.open('../image/structurefly.cgi?sid=4261661&amp;width=400&amp;height=400',%20'StructureFly',%20'resizable=yes,%20scrollbars=yes,%20WIDTH=620,%20HEIGHT%20=%20620')" TargetMode="External"/><Relationship Id="rId15" Type="http://schemas.openxmlformats.org/officeDocument/2006/relationships/image" Target="../media/image8.png"/><Relationship Id="rId36" Type="http://schemas.openxmlformats.org/officeDocument/2006/relationships/hyperlink" Target="javascript:%20void%20window.open('../image/structurefly.cgi?sid=4264645&amp;width=400&amp;height=400',%20'StructureFly',%20'resizable=yes,%20scrollbars=yes,%20WIDTH=620,%20HEIGHT%20=%20620')" TargetMode="External"/><Relationship Id="rId57" Type="http://schemas.openxmlformats.org/officeDocument/2006/relationships/image" Target="../media/image29.png"/><Relationship Id="rId262" Type="http://schemas.openxmlformats.org/officeDocument/2006/relationships/image" Target="../media/image132.png"/><Relationship Id="rId283" Type="http://schemas.openxmlformats.org/officeDocument/2006/relationships/hyperlink" Target="javascript:%20void%20window.open('../image/structurefly.cgi?sid=4250121&amp;width=400&amp;height=400',%20'StructureFly',%20'resizable=yes,%20scrollbars=yes,%20WIDTH=620,%20HEIGHT%20=%20620')" TargetMode="External"/><Relationship Id="rId318" Type="http://schemas.openxmlformats.org/officeDocument/2006/relationships/image" Target="../media/image160.png"/><Relationship Id="rId339" Type="http://schemas.openxmlformats.org/officeDocument/2006/relationships/hyperlink" Target="javascript:%20void%20window.open('../image/structurefly.cgi?sid=3713049&amp;width=400&amp;height=400',%20'StructureFly',%20'resizable=yes,%20scrollbars=yes,%20WIDTH=620,%20HEIGHT%20=%20620')" TargetMode="External"/><Relationship Id="rId78" Type="http://schemas.openxmlformats.org/officeDocument/2006/relationships/hyperlink" Target="javascript:%20void%20window.open('../image/structurefly.cgi?sid=7969183&amp;width=400&amp;height=400',%20'StructureFly',%20'resizable=yes,%20scrollbars=yes,%20WIDTH=620,%20HEIGHT%20=%20620')" TargetMode="External"/><Relationship Id="rId99" Type="http://schemas.openxmlformats.org/officeDocument/2006/relationships/image" Target="../media/image50.png"/><Relationship Id="rId101" Type="http://schemas.openxmlformats.org/officeDocument/2006/relationships/image" Target="../media/image51.png"/><Relationship Id="rId122" Type="http://schemas.openxmlformats.org/officeDocument/2006/relationships/image" Target="../media/image62.png"/><Relationship Id="rId143" Type="http://schemas.openxmlformats.org/officeDocument/2006/relationships/hyperlink" Target="javascript:%20void%20window.open('../image/structurefly.cgi?sid=856859&amp;width=400&amp;height=400',%20'StructureFly',%20'resizable=yes,%20scrollbars=yes,%20WIDTH=620,%20HEIGHT%20=%20620')" TargetMode="External"/><Relationship Id="rId164" Type="http://schemas.openxmlformats.org/officeDocument/2006/relationships/image" Target="../media/image83.png"/><Relationship Id="rId185" Type="http://schemas.openxmlformats.org/officeDocument/2006/relationships/hyperlink" Target="javascript:%20void%20window.open('../image/structurefly.cgi?sid=855536&amp;width=400&amp;height=400',%20'StructureFly',%20'resizable=yes,%20scrollbars=yes,%20WIDTH=620,%20HEIGHT%20=%20620')" TargetMode="External"/><Relationship Id="rId350" Type="http://schemas.openxmlformats.org/officeDocument/2006/relationships/image" Target="../media/image176.png"/><Relationship Id="rId371" Type="http://schemas.openxmlformats.org/officeDocument/2006/relationships/hyperlink" Target="javascript:%20void%20window.open('../image/structurefly.cgi?sid=847247&amp;width=400&amp;height=400',%20'StructureFly',%20'resizable=yes,%20scrollbars=yes,%20WIDTH=620,%20HEIGHT%20=%20620')" TargetMode="External"/><Relationship Id="rId4" Type="http://schemas.openxmlformats.org/officeDocument/2006/relationships/hyperlink" Target="javascript:%20void%20window.open('../image/structurefly.cgi?sid=7976977&amp;width=400&amp;height=400',%20'StructureFly',%20'resizable=yes,%20scrollbars=yes,%20WIDTH=620,%20HEIGHT%20=%20620')" TargetMode="External"/><Relationship Id="rId9" Type="http://schemas.openxmlformats.org/officeDocument/2006/relationships/image" Target="../media/image5.png"/><Relationship Id="rId180" Type="http://schemas.openxmlformats.org/officeDocument/2006/relationships/image" Target="../media/image91.png"/><Relationship Id="rId210" Type="http://schemas.openxmlformats.org/officeDocument/2006/relationships/image" Target="../media/image106.png"/><Relationship Id="rId215" Type="http://schemas.openxmlformats.org/officeDocument/2006/relationships/hyperlink" Target="javascript:%20void%20window.open('../image/structurefly.cgi?sid=4241324&amp;width=400&amp;height=400',%20'StructureFly',%20'resizable=yes,%20scrollbars=yes,%20WIDTH=620,%20HEIGHT%20=%20620')" TargetMode="External"/><Relationship Id="rId236" Type="http://schemas.openxmlformats.org/officeDocument/2006/relationships/image" Target="../media/image119.png"/><Relationship Id="rId257" Type="http://schemas.openxmlformats.org/officeDocument/2006/relationships/hyperlink" Target="javascript:%20void%20window.open('../image/structurefly.cgi?sid=858510&amp;width=400&amp;height=400',%20'StructureFly',%20'resizable=yes,%20scrollbars=yes,%20WIDTH=620,%20HEIGHT%20=%20620')" TargetMode="External"/><Relationship Id="rId278" Type="http://schemas.openxmlformats.org/officeDocument/2006/relationships/image" Target="../media/image140.png"/><Relationship Id="rId26" Type="http://schemas.openxmlformats.org/officeDocument/2006/relationships/hyperlink" Target="javascript:%20void%20window.open('../image/structurefly.cgi?sid=7970469&amp;width=400&amp;height=400',%20'StructureFly',%20'resizable=yes,%20scrollbars=yes,%20WIDTH=620,%20HEIGHT%20=%20620')" TargetMode="External"/><Relationship Id="rId231" Type="http://schemas.openxmlformats.org/officeDocument/2006/relationships/hyperlink" Target="javascript:%20void%20window.open('../image/structurefly.cgi?sid=852387&amp;width=400&amp;height=400',%20'StructureFly',%20'resizable=yes,%20scrollbars=yes,%20WIDTH=620,%20HEIGHT%20=%20620')" TargetMode="External"/><Relationship Id="rId252" Type="http://schemas.openxmlformats.org/officeDocument/2006/relationships/image" Target="../media/image127.png"/><Relationship Id="rId273" Type="http://schemas.openxmlformats.org/officeDocument/2006/relationships/hyperlink" Target="javascript:%20void%20window.open('../image/structurefly.cgi?sid=845738&amp;width=400&amp;height=400',%20'StructureFly',%20'resizable=yes,%20scrollbars=yes,%20WIDTH=620,%20HEIGHT%20=%20620')" TargetMode="External"/><Relationship Id="rId294" Type="http://schemas.openxmlformats.org/officeDocument/2006/relationships/image" Target="../media/image148.png"/><Relationship Id="rId308" Type="http://schemas.openxmlformats.org/officeDocument/2006/relationships/image" Target="../media/image155.png"/><Relationship Id="rId329" Type="http://schemas.openxmlformats.org/officeDocument/2006/relationships/hyperlink" Target="javascript:%20void%20window.open('../image/structurefly.cgi?sid=4243836&amp;width=400&amp;height=400',%20'StructureFly',%20'resizable=yes,%20scrollbars=yes,%20WIDTH=620,%20HEIGHT%20=%20620')" TargetMode="External"/><Relationship Id="rId47" Type="http://schemas.openxmlformats.org/officeDocument/2006/relationships/image" Target="../media/image24.png"/><Relationship Id="rId68" Type="http://schemas.openxmlformats.org/officeDocument/2006/relationships/hyperlink" Target="javascript:%20void%20window.open('../image/structurefly.cgi?sid=7974663&amp;width=400&amp;height=400',%20'StructureFly',%20'resizable=yes,%20scrollbars=yes,%20WIDTH=620,%20HEIGHT%20=%20620')" TargetMode="External"/><Relationship Id="rId89" Type="http://schemas.openxmlformats.org/officeDocument/2006/relationships/image" Target="../media/image45.png"/><Relationship Id="rId112" Type="http://schemas.openxmlformats.org/officeDocument/2006/relationships/image" Target="../media/image57.png"/><Relationship Id="rId133" Type="http://schemas.openxmlformats.org/officeDocument/2006/relationships/hyperlink" Target="javascript:%20void%20window.open('../image/structurefly.cgi?sid=7970810&amp;width=400&amp;height=400',%20'StructureFly',%20'resizable=yes,%20scrollbars=yes,%20WIDTH=620,%20HEIGHT%20=%20620')" TargetMode="External"/><Relationship Id="rId154" Type="http://schemas.openxmlformats.org/officeDocument/2006/relationships/image" Target="../media/image78.png"/><Relationship Id="rId175" Type="http://schemas.openxmlformats.org/officeDocument/2006/relationships/hyperlink" Target="javascript:%20void%20window.open('../image/structurefly.cgi?sid=4251161&amp;width=400&amp;height=400',%20'StructureFly',%20'resizable=yes,%20scrollbars=yes,%20WIDTH=620,%20HEIGHT%20=%20620')" TargetMode="External"/><Relationship Id="rId340" Type="http://schemas.openxmlformats.org/officeDocument/2006/relationships/image" Target="../media/image171.png"/><Relationship Id="rId361" Type="http://schemas.openxmlformats.org/officeDocument/2006/relationships/hyperlink" Target="javascript:%20void%20window.open('../image/structurefly.cgi?sid=855774&amp;width=400&amp;height=400',%20'StructureFly',%20'resizable=yes,%20scrollbars=yes,%20WIDTH=620,%20HEIGHT%20=%20620')" TargetMode="External"/><Relationship Id="rId196" Type="http://schemas.openxmlformats.org/officeDocument/2006/relationships/image" Target="../media/image99.png"/><Relationship Id="rId200" Type="http://schemas.openxmlformats.org/officeDocument/2006/relationships/image" Target="../media/image101.png"/><Relationship Id="rId16" Type="http://schemas.openxmlformats.org/officeDocument/2006/relationships/hyperlink" Target="javascript:%20void%20window.open('../image/structurefly.cgi?sid=4264846&amp;width=400&amp;height=400',%20'StructureFly',%20'resizable=yes,%20scrollbars=yes,%20WIDTH=620,%20HEIGHT%20=%20620')" TargetMode="External"/><Relationship Id="rId221" Type="http://schemas.openxmlformats.org/officeDocument/2006/relationships/hyperlink" Target="javascript:%20void%20window.open('../image/structurefly.cgi?sid=4250862&amp;width=400&amp;height=400',%20'StructureFly',%20'resizable=yes,%20scrollbars=yes,%20WIDTH=620,%20HEIGHT%20=%20620')" TargetMode="External"/><Relationship Id="rId242" Type="http://schemas.openxmlformats.org/officeDocument/2006/relationships/image" Target="../media/image122.png"/><Relationship Id="rId263" Type="http://schemas.openxmlformats.org/officeDocument/2006/relationships/hyperlink" Target="javascript:%20void%20window.open('../image/structurefly.cgi?sid=855839&amp;width=400&amp;height=400',%20'StructureFly',%20'resizable=yes,%20scrollbars=yes,%20WIDTH=620,%20HEIGHT%20=%20620')" TargetMode="External"/><Relationship Id="rId284" Type="http://schemas.openxmlformats.org/officeDocument/2006/relationships/image" Target="../media/image143.png"/><Relationship Id="rId319" Type="http://schemas.openxmlformats.org/officeDocument/2006/relationships/hyperlink" Target="javascript:%20void%20window.open('../image/structurefly.cgi?sid=4257302&amp;width=400&amp;height=400',%20'StructureFly',%20'resizable=yes,%20scrollbars=yes,%20WIDTH=620,%20HEIGHT%20=%20620')" TargetMode="External"/><Relationship Id="rId37" Type="http://schemas.openxmlformats.org/officeDocument/2006/relationships/image" Target="../media/image19.png"/><Relationship Id="rId58" Type="http://schemas.openxmlformats.org/officeDocument/2006/relationships/hyperlink" Target="javascript:%20void%20window.open('../image/structurefly.cgi?sid=843289&amp;width=400&amp;height=400',%20'StructureFly',%20'resizable=yes,%20scrollbars=yes,%20WIDTH=620,%20HEIGHT%20=%20620')" TargetMode="External"/><Relationship Id="rId79" Type="http://schemas.openxmlformats.org/officeDocument/2006/relationships/image" Target="../media/image40.png"/><Relationship Id="rId102" Type="http://schemas.openxmlformats.org/officeDocument/2006/relationships/image" Target="../media/image52.gif"/><Relationship Id="rId123" Type="http://schemas.openxmlformats.org/officeDocument/2006/relationships/hyperlink" Target="javascript:%20void%20window.open('../image/structurefly.cgi?sid=7973696&amp;width=400&amp;height=400',%20'StructureFly',%20'resizable=yes,%20scrollbars=yes,%20WIDTH=620,%20HEIGHT%20=%20620')" TargetMode="External"/><Relationship Id="rId144" Type="http://schemas.openxmlformats.org/officeDocument/2006/relationships/image" Target="../media/image73.png"/><Relationship Id="rId330" Type="http://schemas.openxmlformats.org/officeDocument/2006/relationships/image" Target="../media/image166.png"/><Relationship Id="rId90" Type="http://schemas.openxmlformats.org/officeDocument/2006/relationships/hyperlink" Target="javascript:%20void%20window.open('../image/structurefly.cgi?sid=7971374&amp;width=400&amp;height=400',%20'StructureFly',%20'resizable=yes,%20scrollbars=yes,%20WIDTH=620,%20HEIGHT%20=%20620')" TargetMode="External"/><Relationship Id="rId165" Type="http://schemas.openxmlformats.org/officeDocument/2006/relationships/hyperlink" Target="javascript:%20void%20window.open('../image/structurefly.cgi?sid=7973233&amp;width=400&amp;height=400',%20'StructureFly',%20'resizable=yes,%20scrollbars=yes,%20WIDTH=620,%20HEIGHT%20=%20620')" TargetMode="External"/><Relationship Id="rId186" Type="http://schemas.openxmlformats.org/officeDocument/2006/relationships/image" Target="../media/image94.png"/><Relationship Id="rId351" Type="http://schemas.openxmlformats.org/officeDocument/2006/relationships/hyperlink" Target="javascript:%20void%20window.open('../image/structurefly.cgi?sid=858361&amp;width=400&amp;height=400',%20'StructureFly',%20'resizable=yes,%20scrollbars=yes,%20WIDTH=620,%20HEIGHT%20=%20620')" TargetMode="External"/><Relationship Id="rId372" Type="http://schemas.openxmlformats.org/officeDocument/2006/relationships/image" Target="../media/image187.png"/><Relationship Id="rId211" Type="http://schemas.openxmlformats.org/officeDocument/2006/relationships/hyperlink" Target="javascript:%20void%20window.open('../image/structurefly.cgi?sid=4256726&amp;width=400&amp;height=400',%20'StructureFly',%20'resizable=yes,%20scrollbars=yes,%20WIDTH=620,%20HEIGHT%20=%20620')" TargetMode="External"/><Relationship Id="rId232" Type="http://schemas.openxmlformats.org/officeDocument/2006/relationships/image" Target="../media/image117.png"/><Relationship Id="rId253" Type="http://schemas.openxmlformats.org/officeDocument/2006/relationships/hyperlink" Target="javascript:%20void%20window.open('../image/structurefly.cgi?sid=861070&amp;width=400&amp;height=400',%20'StructureFly',%20'resizable=yes,%20scrollbars=yes,%20WIDTH=620,%20HEIGHT%20=%20620')" TargetMode="External"/><Relationship Id="rId274" Type="http://schemas.openxmlformats.org/officeDocument/2006/relationships/image" Target="../media/image138.png"/><Relationship Id="rId295" Type="http://schemas.openxmlformats.org/officeDocument/2006/relationships/hyperlink" Target="javascript:%20void%20window.open('../image/structurefly.cgi?sid=7967382&amp;width=400&amp;height=400',%20'StructureFly',%20'resizable=yes,%20scrollbars=yes,%20WIDTH=620,%20HEIGHT%20=%20620')" TargetMode="External"/><Relationship Id="rId309" Type="http://schemas.openxmlformats.org/officeDocument/2006/relationships/hyperlink" Target="javascript:%20void%20window.open('../image/structurefly.cgi?sid=4260179&amp;width=400&amp;height=400',%20'StructureFly',%20'resizable=yes,%20scrollbars=yes,%20WIDTH=620,%20HEIGHT%20=%20620')" TargetMode="External"/><Relationship Id="rId27" Type="http://schemas.openxmlformats.org/officeDocument/2006/relationships/image" Target="../media/image14.png"/><Relationship Id="rId48" Type="http://schemas.openxmlformats.org/officeDocument/2006/relationships/hyperlink" Target="javascript:%20void%20window.open('../image/structurefly.cgi?sid=7969844&amp;width=400&amp;height=400',%20'StructureFly',%20'resizable=yes,%20scrollbars=yes,%20WIDTH=620,%20HEIGHT%20=%20620')" TargetMode="External"/><Relationship Id="rId69" Type="http://schemas.openxmlformats.org/officeDocument/2006/relationships/image" Target="../media/image35.png"/><Relationship Id="rId113" Type="http://schemas.openxmlformats.org/officeDocument/2006/relationships/hyperlink" Target="javascript:%20void%20window.open('../image/structurefly.cgi?sid=7969988&amp;width=400&amp;height=400',%20'StructureFly',%20'resizable=yes,%20scrollbars=yes,%20WIDTH=620,%20HEIGHT%20=%20620')" TargetMode="External"/><Relationship Id="rId134" Type="http://schemas.openxmlformats.org/officeDocument/2006/relationships/image" Target="../media/image68.png"/><Relationship Id="rId320" Type="http://schemas.openxmlformats.org/officeDocument/2006/relationships/image" Target="../media/image161.png"/><Relationship Id="rId80" Type="http://schemas.openxmlformats.org/officeDocument/2006/relationships/hyperlink" Target="javascript:%20void%20window.open('../image/structurefly.cgi?sid=4263957&amp;width=400&amp;height=400',%20'StructureFly',%20'resizable=yes,%20scrollbars=yes,%20WIDTH=620,%20HEIGHT%20=%20620')" TargetMode="External"/><Relationship Id="rId155" Type="http://schemas.openxmlformats.org/officeDocument/2006/relationships/hyperlink" Target="javascript:%20void%20window.open('../image/structurefly.cgi?sid=4254554&amp;width=400&amp;height=400',%20'StructureFly',%20'resizable=yes,%20scrollbars=yes,%20WIDTH=620,%20HEIGHT%20=%20620')" TargetMode="External"/><Relationship Id="rId176" Type="http://schemas.openxmlformats.org/officeDocument/2006/relationships/image" Target="../media/image89.png"/><Relationship Id="rId197" Type="http://schemas.openxmlformats.org/officeDocument/2006/relationships/hyperlink" Target="javascript:%20void%20window.open('../image/structurefly.cgi?sid=7972038&amp;width=400&amp;height=400',%20'StructureFly',%20'resizable=yes,%20scrollbars=yes,%20WIDTH=620,%20HEIGHT%20=%20620')" TargetMode="External"/><Relationship Id="rId341" Type="http://schemas.openxmlformats.org/officeDocument/2006/relationships/hyperlink" Target="javascript:%20void%20window.open('../image/structurefly.cgi?sid=3712922&amp;width=400&amp;height=400',%20'StructureFly',%20'resizable=yes,%20scrollbars=yes,%20WIDTH=620,%20HEIGHT%20=%20620')" TargetMode="External"/><Relationship Id="rId362" Type="http://schemas.openxmlformats.org/officeDocument/2006/relationships/image" Target="../media/image182.png"/><Relationship Id="rId201" Type="http://schemas.openxmlformats.org/officeDocument/2006/relationships/hyperlink" Target="javascript:%20void%20window.open('../image/structurefly.cgi?sid=4263002&amp;width=400&amp;height=400',%20'StructureFly',%20'resizable=yes,%20scrollbars=yes,%20WIDTH=620,%20HEIGHT%20=%20620')" TargetMode="External"/><Relationship Id="rId222" Type="http://schemas.openxmlformats.org/officeDocument/2006/relationships/image" Target="../media/image112.png"/><Relationship Id="rId243" Type="http://schemas.openxmlformats.org/officeDocument/2006/relationships/hyperlink" Target="javascript:%20void%20window.open('../image/structurefly.cgi?sid=4261121&amp;width=400&amp;height=400',%20'StructureFly',%20'resizable=yes,%20scrollbars=yes,%20WIDTH=620,%20HEIGHT%20=%20620')" TargetMode="External"/><Relationship Id="rId264" Type="http://schemas.openxmlformats.org/officeDocument/2006/relationships/image" Target="../media/image133.png"/><Relationship Id="rId285" Type="http://schemas.openxmlformats.org/officeDocument/2006/relationships/hyperlink" Target="javascript:%20void%20window.open('../image/structurefly.cgi?sid=7972407&amp;width=400&amp;height=400',%20'StructureFly',%20'resizable=yes,%20scrollbars=yes,%20WIDTH=620,%20HEIGHT%20=%20620')" TargetMode="External"/><Relationship Id="rId17" Type="http://schemas.openxmlformats.org/officeDocument/2006/relationships/image" Target="../media/image9.png"/><Relationship Id="rId38" Type="http://schemas.openxmlformats.org/officeDocument/2006/relationships/hyperlink" Target="javascript:%20void%20window.open('../image/structurefly.cgi?sid=4265686&amp;width=400&amp;height=400',%20'StructureFly',%20'resizable=yes,%20scrollbars=yes,%20WIDTH=620,%20HEIGHT%20=%20620')" TargetMode="External"/><Relationship Id="rId59" Type="http://schemas.openxmlformats.org/officeDocument/2006/relationships/image" Target="../media/image30.png"/><Relationship Id="rId103" Type="http://schemas.openxmlformats.org/officeDocument/2006/relationships/hyperlink" Target="javascript:%20void%20window.open('../image/structurefly.cgi?sid=7975679&amp;width=400&amp;height=400',%20'StructureFly',%20'resizable=yes,%20scrollbars=yes,%20WIDTH=620,%20HEIGHT%20=%20620')" TargetMode="External"/><Relationship Id="rId124" Type="http://schemas.openxmlformats.org/officeDocument/2006/relationships/image" Target="../media/image63.png"/><Relationship Id="rId310" Type="http://schemas.openxmlformats.org/officeDocument/2006/relationships/image" Target="../media/image156.png"/><Relationship Id="rId70" Type="http://schemas.openxmlformats.org/officeDocument/2006/relationships/hyperlink" Target="javascript:%20void%20window.open('../image/structurefly.cgi?sid=7973242&amp;width=400&amp;height=400',%20'StructureFly',%20'resizable=yes,%20scrollbars=yes,%20WIDTH=620,%20HEIGHT%20=%20620')" TargetMode="External"/><Relationship Id="rId91" Type="http://schemas.openxmlformats.org/officeDocument/2006/relationships/image" Target="../media/image46.png"/><Relationship Id="rId145" Type="http://schemas.openxmlformats.org/officeDocument/2006/relationships/hyperlink" Target="javascript:%20void%20window.open('../image/structurefly.cgi?sid=845817&amp;width=400&amp;height=400',%20'StructureFly',%20'resizable=yes,%20scrollbars=yes,%20WIDTH=620,%20HEIGHT%20=%20620')" TargetMode="External"/><Relationship Id="rId166" Type="http://schemas.openxmlformats.org/officeDocument/2006/relationships/image" Target="../media/image84.png"/><Relationship Id="rId187" Type="http://schemas.openxmlformats.org/officeDocument/2006/relationships/hyperlink" Target="javascript:%20void%20window.open('../image/structurefly.cgi?sid=848165&amp;width=400&amp;height=400',%20'StructureFly',%20'resizable=yes,%20scrollbars=yes,%20WIDTH=620,%20HEIGHT%20=%20620')" TargetMode="External"/><Relationship Id="rId331" Type="http://schemas.openxmlformats.org/officeDocument/2006/relationships/hyperlink" Target="javascript:%20void%20window.open('../image/structurefly.cgi?sid=4243420&amp;width=400&amp;height=400',%20'StructureFly',%20'resizable=yes,%20scrollbars=yes,%20WIDTH=620,%20HEIGHT%20=%20620')" TargetMode="External"/><Relationship Id="rId352" Type="http://schemas.openxmlformats.org/officeDocument/2006/relationships/image" Target="../media/image177.png"/><Relationship Id="rId373" Type="http://schemas.openxmlformats.org/officeDocument/2006/relationships/hyperlink" Target="javascript:%20void%20window.open('../image/structurefly.cgi?sid=846514&amp;width=400&amp;height=400',%20'StructureFly',%20'resizable=yes,%20scrollbars=yes,%20WIDTH=620,%20HEIGHT%20=%20620')" TargetMode="External"/><Relationship Id="rId1" Type="http://schemas.openxmlformats.org/officeDocument/2006/relationships/image" Target="../media/image1.gif"/><Relationship Id="rId212" Type="http://schemas.openxmlformats.org/officeDocument/2006/relationships/image" Target="../media/image107.png"/><Relationship Id="rId233" Type="http://schemas.openxmlformats.org/officeDocument/2006/relationships/hyperlink" Target="javascript:%20void%20window.open('../image/structurefly.cgi?sid=7976891&amp;width=400&amp;height=400',%20'StructureFly',%20'resizable=yes,%20scrollbars=yes,%20WIDTH=620,%20HEIGHT%20=%20620')" TargetMode="External"/><Relationship Id="rId254" Type="http://schemas.openxmlformats.org/officeDocument/2006/relationships/image" Target="../media/image128.png"/><Relationship Id="rId28" Type="http://schemas.openxmlformats.org/officeDocument/2006/relationships/hyperlink" Target="javascript:%20void%20window.open('../image/structurefly.cgi?sid=4262721&amp;width=400&amp;height=400',%20'StructureFly',%20'resizable=yes,%20scrollbars=yes,%20WIDTH=620,%20HEIGHT%20=%20620')" TargetMode="External"/><Relationship Id="rId49" Type="http://schemas.openxmlformats.org/officeDocument/2006/relationships/image" Target="../media/image25.png"/><Relationship Id="rId114" Type="http://schemas.openxmlformats.org/officeDocument/2006/relationships/image" Target="../media/image58.png"/><Relationship Id="rId275" Type="http://schemas.openxmlformats.org/officeDocument/2006/relationships/hyperlink" Target="javascript:%20void%20window.open('../image/structurefly.cgi?sid=845448&amp;width=400&amp;height=400',%20'StructureFly',%20'resizable=yes,%20scrollbars=yes,%20WIDTH=620,%20HEIGHT%20=%20620')" TargetMode="External"/><Relationship Id="rId296" Type="http://schemas.openxmlformats.org/officeDocument/2006/relationships/image" Target="../media/image149.png"/><Relationship Id="rId300" Type="http://schemas.openxmlformats.org/officeDocument/2006/relationships/image" Target="../media/image151.png"/><Relationship Id="rId60" Type="http://schemas.openxmlformats.org/officeDocument/2006/relationships/hyperlink" Target="javascript:%20void%20window.open('../image/structurefly.cgi?sid=7975747&amp;width=400&amp;height=400',%20'StructureFly',%20'resizable=yes,%20scrollbars=yes,%20WIDTH=620,%20HEIGHT%20=%20620')" TargetMode="External"/><Relationship Id="rId81" Type="http://schemas.openxmlformats.org/officeDocument/2006/relationships/image" Target="../media/image41.png"/><Relationship Id="rId135" Type="http://schemas.openxmlformats.org/officeDocument/2006/relationships/hyperlink" Target="javascript:%20void%20window.open('../image/structurefly.cgi?sid=7970612&amp;width=400&amp;height=400',%20'StructureFly',%20'resizable=yes,%20scrollbars=yes,%20WIDTH=620,%20HEIGHT%20=%20620')" TargetMode="External"/><Relationship Id="rId156" Type="http://schemas.openxmlformats.org/officeDocument/2006/relationships/image" Target="../media/image79.png"/><Relationship Id="rId177" Type="http://schemas.openxmlformats.org/officeDocument/2006/relationships/hyperlink" Target="javascript:%20void%20window.open('../image/structurefly.cgi?sid=4248646&amp;width=400&amp;height=400',%20'StructureFly',%20'resizable=yes,%20scrollbars=yes,%20WIDTH=620,%20HEIGHT%20=%20620')" TargetMode="External"/><Relationship Id="rId198" Type="http://schemas.openxmlformats.org/officeDocument/2006/relationships/image" Target="../media/image100.png"/><Relationship Id="rId321" Type="http://schemas.openxmlformats.org/officeDocument/2006/relationships/hyperlink" Target="javascript:%20void%20window.open('../image/structurefly.cgi?sid=4252105&amp;width=400&amp;height=400',%20'StructureFly',%20'resizable=yes,%20scrollbars=yes,%20WIDTH=620,%20HEIGHT%20=%20620')" TargetMode="External"/><Relationship Id="rId342" Type="http://schemas.openxmlformats.org/officeDocument/2006/relationships/image" Target="../media/image172.png"/><Relationship Id="rId363" Type="http://schemas.openxmlformats.org/officeDocument/2006/relationships/hyperlink" Target="javascript:%20void%20window.open('../image/structurefly.cgi?sid=849318&amp;width=400&amp;height=400',%20'StructureFly',%20'resizable=yes,%20scrollbars=yes,%20WIDTH=620,%20HEIGHT%20=%20620')" TargetMode="External"/><Relationship Id="rId202" Type="http://schemas.openxmlformats.org/officeDocument/2006/relationships/image" Target="../media/image102.png"/><Relationship Id="rId223" Type="http://schemas.openxmlformats.org/officeDocument/2006/relationships/hyperlink" Target="javascript:%20void%20window.open('../image/structurefly.cgi?sid=858509&amp;width=400&amp;height=400',%20'StructureFly',%20'resizable=yes,%20scrollbars=yes,%20WIDTH=620,%20HEIGHT%20=%20620')" TargetMode="External"/><Relationship Id="rId244" Type="http://schemas.openxmlformats.org/officeDocument/2006/relationships/image" Target="../media/image123.png"/><Relationship Id="rId18" Type="http://schemas.openxmlformats.org/officeDocument/2006/relationships/hyperlink" Target="javascript:%20void%20window.open('../image/structurefly.cgi?sid=4264171&amp;width=400&amp;height=400',%20'StructureFly',%20'resizable=yes,%20scrollbars=yes,%20WIDTH=620,%20HEIGHT%20=%20620')" TargetMode="External"/><Relationship Id="rId39" Type="http://schemas.openxmlformats.org/officeDocument/2006/relationships/image" Target="../media/image20.png"/><Relationship Id="rId265" Type="http://schemas.openxmlformats.org/officeDocument/2006/relationships/hyperlink" Target="javascript:%20void%20window.open('../image/structurefly.cgi?sid=852900&amp;width=400&amp;height=400',%20'StructureFly',%20'resizable=yes,%20scrollbars=yes,%20WIDTH=620,%20HEIGHT%20=%20620')" TargetMode="External"/><Relationship Id="rId286" Type="http://schemas.openxmlformats.org/officeDocument/2006/relationships/image" Target="../media/image144.png"/><Relationship Id="rId50" Type="http://schemas.openxmlformats.org/officeDocument/2006/relationships/hyperlink" Target="javascript:%20void%20window.open('../image/structurefly.cgi?sid=4248945&amp;width=400&amp;height=400',%20'StructureFly',%20'resizable=yes,%20scrollbars=yes,%20WIDTH=620,%20HEIGHT%20=%20620')" TargetMode="External"/><Relationship Id="rId104" Type="http://schemas.openxmlformats.org/officeDocument/2006/relationships/image" Target="../media/image53.png"/><Relationship Id="rId125" Type="http://schemas.openxmlformats.org/officeDocument/2006/relationships/hyperlink" Target="javascript:%20void%20window.open('../image/structurefly.cgi?sid=4264371&amp;width=400&amp;height=400',%20'StructureFly',%20'resizable=yes,%20scrollbars=yes,%20WIDTH=620,%20HEIGHT%20=%20620')" TargetMode="External"/><Relationship Id="rId146" Type="http://schemas.openxmlformats.org/officeDocument/2006/relationships/image" Target="../media/image74.png"/><Relationship Id="rId167" Type="http://schemas.openxmlformats.org/officeDocument/2006/relationships/hyperlink" Target="javascript:%20void%20window.open('../image/structurefly.cgi?sid=7972762&amp;width=400&amp;height=400',%20'StructureFly',%20'resizable=yes,%20scrollbars=yes,%20WIDTH=620,%20HEIGHT%20=%20620')" TargetMode="External"/><Relationship Id="rId188" Type="http://schemas.openxmlformats.org/officeDocument/2006/relationships/image" Target="../media/image95.png"/><Relationship Id="rId311" Type="http://schemas.openxmlformats.org/officeDocument/2006/relationships/hyperlink" Target="javascript:%20void%20window.open('../image/structurefly.cgi?sid=4259674&amp;width=400&amp;height=400',%20'StructureFly',%20'resizable=yes,%20scrollbars=yes,%20WIDTH=620,%20HEIGHT%20=%20620')" TargetMode="External"/><Relationship Id="rId332" Type="http://schemas.openxmlformats.org/officeDocument/2006/relationships/image" Target="../media/image167.png"/><Relationship Id="rId353" Type="http://schemas.openxmlformats.org/officeDocument/2006/relationships/hyperlink" Target="javascript:%20void%20window.open('../image/structurefly.cgi?sid=857510&amp;width=400&amp;height=400',%20'StructureFly',%20'resizable=yes,%20scrollbars=yes,%20WIDTH=620,%20HEIGHT%20=%20620')" TargetMode="External"/><Relationship Id="rId374" Type="http://schemas.openxmlformats.org/officeDocument/2006/relationships/image" Target="../media/image188.png"/><Relationship Id="rId71" Type="http://schemas.openxmlformats.org/officeDocument/2006/relationships/image" Target="../media/image36.png"/><Relationship Id="rId92" Type="http://schemas.openxmlformats.org/officeDocument/2006/relationships/hyperlink" Target="javascript:%20void%20window.open('../image/structurefly.cgi?sid=7969486&amp;width=400&amp;height=400',%20'StructureFly',%20'resizable=yes,%20scrollbars=yes,%20WIDTH=620,%20HEIGHT%20=%20620')" TargetMode="External"/><Relationship Id="rId213" Type="http://schemas.openxmlformats.org/officeDocument/2006/relationships/hyperlink" Target="javascript:%20void%20window.open('../image/structurefly.cgi?sid=4250041&amp;width=400&amp;height=400',%20'StructureFly',%20'resizable=yes,%20scrollbars=yes,%20WIDTH=620,%20HEIGHT%20=%20620')" TargetMode="External"/><Relationship Id="rId234" Type="http://schemas.openxmlformats.org/officeDocument/2006/relationships/image" Target="../media/image118.png"/><Relationship Id="rId2" Type="http://schemas.openxmlformats.org/officeDocument/2006/relationships/hyperlink" Target="javascript:%20void%20window.open('../image/structurefly.cgi?sid=7973485&amp;width=400&amp;height=400',%20'StructureFly',%20'resizable=yes,%20scrollbars=yes,%20WIDTH=620,%20HEIGHT%20=%20620')" TargetMode="External"/><Relationship Id="rId29" Type="http://schemas.openxmlformats.org/officeDocument/2006/relationships/image" Target="../media/image15.png"/><Relationship Id="rId255" Type="http://schemas.openxmlformats.org/officeDocument/2006/relationships/hyperlink" Target="javascript:%20void%20window.open('../image/structurefly.cgi?sid=858667&amp;width=400&amp;height=400',%20'StructureFly',%20'resizable=yes,%20scrollbars=yes,%20WIDTH=620,%20HEIGHT%20=%20620')" TargetMode="External"/><Relationship Id="rId276" Type="http://schemas.openxmlformats.org/officeDocument/2006/relationships/image" Target="../media/image139.png"/><Relationship Id="rId297" Type="http://schemas.openxmlformats.org/officeDocument/2006/relationships/hyperlink" Target="javascript:%20void%20window.open('../image/structurefly.cgi?sid=7966508&amp;width=400&amp;height=400',%20'StructureFly',%20'resizable=yes,%20scrollbars=yes,%20WIDTH=620,%20HEIGHT%20=%20620')" TargetMode="External"/><Relationship Id="rId40" Type="http://schemas.openxmlformats.org/officeDocument/2006/relationships/hyperlink" Target="javascript:%20void%20window.open('../image/structurefly.cgi?sid=4257150&amp;width=400&amp;height=400',%20'StructureFly',%20'resizable=yes,%20scrollbars=yes,%20WIDTH=620,%20HEIGHT%20=%20620')" TargetMode="External"/><Relationship Id="rId115" Type="http://schemas.openxmlformats.org/officeDocument/2006/relationships/hyperlink" Target="javascript:%20void%20window.open('../image/structurefly.cgi?sid=7966348&amp;width=400&amp;height=400',%20'StructureFly',%20'resizable=yes,%20scrollbars=yes,%20WIDTH=620,%20HEIGHT%20=%20620')" TargetMode="External"/><Relationship Id="rId136" Type="http://schemas.openxmlformats.org/officeDocument/2006/relationships/image" Target="../media/image69.png"/><Relationship Id="rId157" Type="http://schemas.openxmlformats.org/officeDocument/2006/relationships/hyperlink" Target="javascript:%20void%20window.open('../image/structurefly.cgi?sid=3717225&amp;width=400&amp;height=400',%20'StructureFly',%20'resizable=yes,%20scrollbars=yes,%20WIDTH=620,%20HEIGHT%20=%20620')" TargetMode="External"/><Relationship Id="rId178" Type="http://schemas.openxmlformats.org/officeDocument/2006/relationships/image" Target="../media/image90.png"/><Relationship Id="rId301" Type="http://schemas.openxmlformats.org/officeDocument/2006/relationships/hyperlink" Target="javascript:%20void%20window.open('../image/structurefly.cgi?sid=4263389&amp;width=400&amp;height=400',%20'StructureFly',%20'resizable=yes,%20scrollbars=yes,%20WIDTH=620,%20HEIGHT%20=%20620')" TargetMode="External"/><Relationship Id="rId322" Type="http://schemas.openxmlformats.org/officeDocument/2006/relationships/image" Target="../media/image162.png"/><Relationship Id="rId343" Type="http://schemas.openxmlformats.org/officeDocument/2006/relationships/hyperlink" Target="javascript:%20void%20window.open('../image/structurefly.cgi?sid=3711987&amp;width=400&amp;height=400',%20'StructureFly',%20'resizable=yes,%20scrollbars=yes,%20WIDTH=620,%20HEIGHT%20=%20620')" TargetMode="External"/><Relationship Id="rId364" Type="http://schemas.openxmlformats.org/officeDocument/2006/relationships/image" Target="../media/image183.png"/><Relationship Id="rId61" Type="http://schemas.openxmlformats.org/officeDocument/2006/relationships/image" Target="../media/image31.png"/><Relationship Id="rId82" Type="http://schemas.openxmlformats.org/officeDocument/2006/relationships/hyperlink" Target="javascript:%20void%20window.open('../image/structurefly.cgi?sid=4247839&amp;width=400&amp;height=400',%20'StructureFly',%20'resizable=yes,%20scrollbars=yes,%20WIDTH=620,%20HEIGHT%20=%20620')" TargetMode="External"/><Relationship Id="rId199" Type="http://schemas.openxmlformats.org/officeDocument/2006/relationships/hyperlink" Target="javascript:%20void%20window.open('../image/structurefly.cgi?sid=4263392&amp;width=400&amp;height=400',%20'StructureFly',%20'resizable=yes,%20scrollbars=yes,%20WIDTH=620,%20HEIGHT%20=%20620')" TargetMode="External"/><Relationship Id="rId203" Type="http://schemas.openxmlformats.org/officeDocument/2006/relationships/hyperlink" Target="javascript:%20void%20window.open('../image/structurefly.cgi?sid=4256690&amp;width=400&amp;height=400',%20'StructureFly',%20'resizable=yes,%20scrollbars=yes,%20WIDTH=620,%20HEIGHT%20=%20620')" TargetMode="External"/><Relationship Id="rId19" Type="http://schemas.openxmlformats.org/officeDocument/2006/relationships/image" Target="../media/image10.png"/><Relationship Id="rId224" Type="http://schemas.openxmlformats.org/officeDocument/2006/relationships/image" Target="../media/image113.png"/><Relationship Id="rId245" Type="http://schemas.openxmlformats.org/officeDocument/2006/relationships/hyperlink" Target="javascript:%20void%20window.open('../image/structurefly.cgi?sid=4259121&amp;width=400&amp;height=400',%20'StructureFly',%20'resizable=yes,%20scrollbars=yes,%20WIDTH=620,%20HEIGHT%20=%20620')" TargetMode="External"/><Relationship Id="rId266" Type="http://schemas.openxmlformats.org/officeDocument/2006/relationships/image" Target="../media/image134.png"/><Relationship Id="rId287" Type="http://schemas.openxmlformats.org/officeDocument/2006/relationships/hyperlink" Target="javascript:%20void%20window.open('../image/structurefly.cgi?sid=4251017&amp;width=400&amp;height=400',%20'StructureFly',%20'resizable=yes,%20scrollbars=yes,%20WIDTH=620,%20HEIGHT%20=%20620')" TargetMode="External"/><Relationship Id="rId30" Type="http://schemas.openxmlformats.org/officeDocument/2006/relationships/hyperlink" Target="javascript:%20void%20window.open('../image/structurefly.cgi?sid=844679&amp;width=400&amp;height=400',%20'StructureFly',%20'resizable=yes,%20scrollbars=yes,%20WIDTH=620,%20HEIGHT%20=%20620')" TargetMode="External"/><Relationship Id="rId105" Type="http://schemas.openxmlformats.org/officeDocument/2006/relationships/hyperlink" Target="javascript:%20void%20window.open('../image/structurefly.cgi?sid=7969455&amp;width=400&amp;height=400',%20'StructureFly',%20'resizable=yes,%20scrollbars=yes,%20WIDTH=620,%20HEIGHT%20=%20620')" TargetMode="External"/><Relationship Id="rId126" Type="http://schemas.openxmlformats.org/officeDocument/2006/relationships/image" Target="../media/image64.png"/><Relationship Id="rId147" Type="http://schemas.openxmlformats.org/officeDocument/2006/relationships/hyperlink" Target="javascript:%20void%20window.open('../image/structurefly.cgi?sid=7973625&amp;width=400&amp;height=400',%20'StructureFly',%20'resizable=yes,%20scrollbars=yes,%20WIDTH=620,%20HEIGHT%20=%20620')" TargetMode="External"/><Relationship Id="rId168" Type="http://schemas.openxmlformats.org/officeDocument/2006/relationships/image" Target="../media/image85.png"/><Relationship Id="rId312" Type="http://schemas.openxmlformats.org/officeDocument/2006/relationships/image" Target="../media/image157.png"/><Relationship Id="rId333" Type="http://schemas.openxmlformats.org/officeDocument/2006/relationships/hyperlink" Target="javascript:%20void%20window.open('../image/structurefly.cgi?sid=4241677&amp;width=400&amp;height=400',%20'StructureFly',%20'resizable=yes,%20scrollbars=yes,%20WIDTH=620,%20HEIGHT%20=%20620')" TargetMode="External"/><Relationship Id="rId354" Type="http://schemas.openxmlformats.org/officeDocument/2006/relationships/image" Target="../media/image178.png"/><Relationship Id="rId51" Type="http://schemas.openxmlformats.org/officeDocument/2006/relationships/image" Target="../media/image26.png"/><Relationship Id="rId72" Type="http://schemas.openxmlformats.org/officeDocument/2006/relationships/hyperlink" Target="javascript:%20void%20window.open('../image/structurefly.cgi?sid=7971515&amp;width=400&amp;height=400',%20'StructureFly',%20'resizable=yes,%20scrollbars=yes,%20WIDTH=620,%20HEIGHT%20=%20620')" TargetMode="External"/><Relationship Id="rId93" Type="http://schemas.openxmlformats.org/officeDocument/2006/relationships/image" Target="../media/image47.png"/><Relationship Id="rId189" Type="http://schemas.openxmlformats.org/officeDocument/2006/relationships/hyperlink" Target="javascript:%20void%20window.open('../image/structurefly.cgi?sid=4264255&amp;width=400&amp;height=400',%20'StructureFly',%20'resizable=yes,%20scrollbars=yes,%20WIDTH=620,%20HEIGHT%20=%20620')" TargetMode="External"/><Relationship Id="rId375" Type="http://schemas.openxmlformats.org/officeDocument/2006/relationships/hyperlink" Target="javascript:%20void%20window.open('../image/structurefly.cgi?sid=846220&amp;width=400&amp;height=400',%20'StructureFly',%20'resizable=yes,%20scrollbars=yes,%20WIDTH=620,%20HEIGHT%20=%20620')" TargetMode="External"/><Relationship Id="rId3" Type="http://schemas.openxmlformats.org/officeDocument/2006/relationships/image" Target="../media/image2.png"/><Relationship Id="rId214" Type="http://schemas.openxmlformats.org/officeDocument/2006/relationships/image" Target="../media/image108.png"/><Relationship Id="rId235" Type="http://schemas.openxmlformats.org/officeDocument/2006/relationships/hyperlink" Target="javascript:%20void%20window.open('../image/structurefly.cgi?sid=7969602&amp;width=400&amp;height=400',%20'StructureFly',%20'resizable=yes,%20scrollbars=yes,%20WIDTH=620,%20HEIGHT%20=%20620')" TargetMode="External"/><Relationship Id="rId256" Type="http://schemas.openxmlformats.org/officeDocument/2006/relationships/image" Target="../media/image129.png"/><Relationship Id="rId277" Type="http://schemas.openxmlformats.org/officeDocument/2006/relationships/hyperlink" Target="javascript:%20void%20window.open('../image/structurefly.cgi?sid=842868&amp;width=400&amp;height=400',%20'StructureFly',%20'resizable=yes,%20scrollbars=yes,%20WIDTH=620,%20HEIGHT%20=%20620')" TargetMode="External"/><Relationship Id="rId298" Type="http://schemas.openxmlformats.org/officeDocument/2006/relationships/image" Target="../media/image150.png"/><Relationship Id="rId116" Type="http://schemas.openxmlformats.org/officeDocument/2006/relationships/image" Target="../media/image59.png"/><Relationship Id="rId137" Type="http://schemas.openxmlformats.org/officeDocument/2006/relationships/hyperlink" Target="javascript:%20void%20window.open('../image/structurefly.cgi?sid=7968937&amp;width=400&amp;height=400',%20'StructureFly',%20'resizable=yes,%20scrollbars=yes,%20WIDTH=620,%20HEIGHT%20=%20620')" TargetMode="External"/><Relationship Id="rId158" Type="http://schemas.openxmlformats.org/officeDocument/2006/relationships/image" Target="../media/image80.png"/><Relationship Id="rId302" Type="http://schemas.openxmlformats.org/officeDocument/2006/relationships/image" Target="../media/image152.png"/><Relationship Id="rId323" Type="http://schemas.openxmlformats.org/officeDocument/2006/relationships/hyperlink" Target="javascript:%20void%20window.open('../image/structurefly.cgi?sid=4250819&amp;width=400&amp;height=400',%20'StructureFly',%20'resizable=yes,%20scrollbars=yes,%20WIDTH=620,%20HEIGHT%20=%20620')" TargetMode="External"/><Relationship Id="rId344" Type="http://schemas.openxmlformats.org/officeDocument/2006/relationships/image" Target="../media/image173.png"/><Relationship Id="rId20" Type="http://schemas.openxmlformats.org/officeDocument/2006/relationships/hyperlink" Target="javascript:%20void%20window.open('../image/structurefly.cgi?sid=4245982&amp;width=400&amp;height=400',%20'StructureFly',%20'resizable=yes,%20scrollbars=yes,%20WIDTH=620,%20HEIGHT%20=%20620')" TargetMode="External"/><Relationship Id="rId41" Type="http://schemas.openxmlformats.org/officeDocument/2006/relationships/image" Target="../media/image21.png"/><Relationship Id="rId62" Type="http://schemas.openxmlformats.org/officeDocument/2006/relationships/hyperlink" Target="javascript:%20void%20window.open('../image/structurefly.cgi?sid=4251743&amp;width=400&amp;height=400',%20'StructureFly',%20'resizable=yes,%20scrollbars=yes,%20WIDTH=620,%20HEIGHT%20=%20620')" TargetMode="External"/><Relationship Id="rId83" Type="http://schemas.openxmlformats.org/officeDocument/2006/relationships/image" Target="../media/image42.png"/><Relationship Id="rId179" Type="http://schemas.openxmlformats.org/officeDocument/2006/relationships/hyperlink" Target="javascript:%20void%20window.open('../image/structurefly.cgi?sid=4247898&amp;width=400&amp;height=400',%20'StructureFly',%20'resizable=yes,%20scrollbars=yes,%20WIDTH=620,%20HEIGHT%20=%20620')" TargetMode="External"/><Relationship Id="rId365" Type="http://schemas.openxmlformats.org/officeDocument/2006/relationships/hyperlink" Target="javascript:%20void%20window.open('../image/structurefly.cgi?sid=847906&amp;width=400&amp;height=400',%20'StructureFly',%20'resizable=yes,%20scrollbars=yes,%20WIDTH=620,%20HEIGHT%20=%20620')" TargetMode="External"/><Relationship Id="rId190" Type="http://schemas.openxmlformats.org/officeDocument/2006/relationships/image" Target="../media/image96.png"/><Relationship Id="rId204" Type="http://schemas.openxmlformats.org/officeDocument/2006/relationships/image" Target="../media/image103.png"/><Relationship Id="rId225" Type="http://schemas.openxmlformats.org/officeDocument/2006/relationships/hyperlink" Target="javascript:%20void%20window.open('../image/structurefly.cgi?sid=4262826&amp;width=400&amp;height=400',%20'StructureFly',%20'resizable=yes,%20scrollbars=yes,%20WIDTH=620,%20HEIGHT%20=%20620')" TargetMode="External"/><Relationship Id="rId246" Type="http://schemas.openxmlformats.org/officeDocument/2006/relationships/image" Target="../media/image124.png"/><Relationship Id="rId267" Type="http://schemas.openxmlformats.org/officeDocument/2006/relationships/hyperlink" Target="javascript:%20void%20window.open('../image/structurefly.cgi?sid=851812&amp;width=400&amp;height=400',%20'StructureFly',%20'resizable=yes,%20scrollbars=yes,%20WIDTH=620,%20HEIGHT%20=%20620')" TargetMode="External"/><Relationship Id="rId288" Type="http://schemas.openxmlformats.org/officeDocument/2006/relationships/image" Target="../media/image145.png"/><Relationship Id="rId106" Type="http://schemas.openxmlformats.org/officeDocument/2006/relationships/image" Target="../media/image54.png"/><Relationship Id="rId127" Type="http://schemas.openxmlformats.org/officeDocument/2006/relationships/hyperlink" Target="javascript:%20void%20window.open('../image/structurefly.cgi?sid=849068&amp;width=400&amp;height=400',%20'StructureFly',%20'resizable=yes,%20scrollbars=yes,%20WIDTH=620,%20HEIGHT%20=%20620')" TargetMode="External"/><Relationship Id="rId313" Type="http://schemas.openxmlformats.org/officeDocument/2006/relationships/hyperlink" Target="javascript:%20void%20window.open('../image/structurefly.cgi?sid=4259619&amp;width=400&amp;height=400',%20'StructureFly',%20'resizable=yes,%20scrollbars=yes,%20WIDTH=620,%20HEIGHT%20=%20620')" TargetMode="External"/><Relationship Id="rId10" Type="http://schemas.openxmlformats.org/officeDocument/2006/relationships/hyperlink" Target="javascript:%20void%20window.open('../image/structurefly.cgi?sid=4255366&amp;width=400&amp;height=400',%20'StructureFly',%20'resizable=yes,%20scrollbars=yes,%20WIDTH=620,%20HEIGHT%20=%20620')" TargetMode="External"/><Relationship Id="rId31" Type="http://schemas.openxmlformats.org/officeDocument/2006/relationships/image" Target="../media/image16.png"/><Relationship Id="rId52" Type="http://schemas.openxmlformats.org/officeDocument/2006/relationships/hyperlink" Target="javascript:%20void%20window.open('../image/structurefly.cgi?sid=4246813&amp;width=400&amp;height=400',%20'StructureFly',%20'resizable=yes,%20scrollbars=yes,%20WIDTH=620,%20HEIGHT%20=%20620')" TargetMode="External"/><Relationship Id="rId73" Type="http://schemas.openxmlformats.org/officeDocument/2006/relationships/image" Target="../media/image37.png"/><Relationship Id="rId94" Type="http://schemas.openxmlformats.org/officeDocument/2006/relationships/hyperlink" Target="javascript:%20void%20window.open('../image/structurefly.cgi?sid=4259358&amp;width=400&amp;height=400',%20'StructureFly',%20'resizable=yes,%20scrollbars=yes,%20WIDTH=620,%20HEIGHT%20=%20620')" TargetMode="External"/><Relationship Id="rId148" Type="http://schemas.openxmlformats.org/officeDocument/2006/relationships/image" Target="../media/image75.png"/><Relationship Id="rId169" Type="http://schemas.openxmlformats.org/officeDocument/2006/relationships/hyperlink" Target="javascript:%20void%20window.open('../image/structurefly.cgi?sid=7969961&amp;width=400&amp;height=400',%20'StructureFly',%20'resizable=yes,%20scrollbars=yes,%20WIDTH=620,%20HEIGHT%20=%20620')" TargetMode="External"/><Relationship Id="rId334" Type="http://schemas.openxmlformats.org/officeDocument/2006/relationships/image" Target="../media/image168.png"/><Relationship Id="rId355" Type="http://schemas.openxmlformats.org/officeDocument/2006/relationships/hyperlink" Target="javascript:%20void%20window.open('../image/structurefly.cgi?sid=857464&amp;width=400&amp;height=400',%20'StructureFly',%20'resizable=yes,%20scrollbars=yes,%20WIDTH=620,%20HEIGHT%20=%20620')" TargetMode="External"/><Relationship Id="rId376" Type="http://schemas.openxmlformats.org/officeDocument/2006/relationships/image" Target="../media/image189.png"/></Relationships>
</file>

<file path=xl/drawings/drawing1.xml><?xml version="1.0" encoding="utf-8"?>
<xdr:wsDr xmlns:xdr="http://schemas.openxmlformats.org/drawingml/2006/spreadsheetDrawing" xmlns:a="http://schemas.openxmlformats.org/drawingml/2006/main">
  <xdr:twoCellAnchor editAs="oneCell">
    <xdr:from>
      <xdr:col>5</xdr:col>
      <xdr:colOff>0</xdr:colOff>
      <xdr:row>1</xdr:row>
      <xdr:rowOff>0</xdr:rowOff>
    </xdr:from>
    <xdr:to>
      <xdr:col>5</xdr:col>
      <xdr:colOff>152400</xdr:colOff>
      <xdr:row>1</xdr:row>
      <xdr:rowOff>85725</xdr:rowOff>
    </xdr:to>
    <xdr:pic>
      <xdr:nvPicPr>
        <xdr:cNvPr id="9218" name="Picture 2" descr="http://pubchem.ncbi.nlm.nih.gov/images/a_active.gif"/>
        <xdr:cNvPicPr>
          <a:picLocks noChangeAspect="1" noChangeArrowheads="1"/>
        </xdr:cNvPicPr>
      </xdr:nvPicPr>
      <xdr:blipFill>
        <a:blip xmlns:r="http://schemas.openxmlformats.org/officeDocument/2006/relationships" r:embed="rId1" cstate="print"/>
        <a:srcRect/>
        <a:stretch>
          <a:fillRect/>
        </a:stretch>
      </xdr:blipFill>
      <xdr:spPr bwMode="auto">
        <a:xfrm>
          <a:off x="3048000" y="200025"/>
          <a:ext cx="152400" cy="85725"/>
        </a:xfrm>
        <a:prstGeom prst="rect">
          <a:avLst/>
        </a:prstGeom>
        <a:noFill/>
      </xdr:spPr>
    </xdr:pic>
    <xdr:clientData/>
  </xdr:twoCellAnchor>
  <xdr:twoCellAnchor editAs="oneCell">
    <xdr:from>
      <xdr:col>5</xdr:col>
      <xdr:colOff>0</xdr:colOff>
      <xdr:row>3</xdr:row>
      <xdr:rowOff>0</xdr:rowOff>
    </xdr:from>
    <xdr:to>
      <xdr:col>5</xdr:col>
      <xdr:colOff>152400</xdr:colOff>
      <xdr:row>3</xdr:row>
      <xdr:rowOff>85725</xdr:rowOff>
    </xdr:to>
    <xdr:pic>
      <xdr:nvPicPr>
        <xdr:cNvPr id="9220" name="Picture 4" descr="http://pubchem.ncbi.nlm.nih.gov/images/a_active.gif"/>
        <xdr:cNvPicPr>
          <a:picLocks noChangeAspect="1" noChangeArrowheads="1"/>
        </xdr:cNvPicPr>
      </xdr:nvPicPr>
      <xdr:blipFill>
        <a:blip xmlns:r="http://schemas.openxmlformats.org/officeDocument/2006/relationships" r:embed="rId1" cstate="print"/>
        <a:srcRect/>
        <a:stretch>
          <a:fillRect/>
        </a:stretch>
      </xdr:blipFill>
      <xdr:spPr bwMode="auto">
        <a:xfrm>
          <a:off x="3048000" y="581025"/>
          <a:ext cx="152400" cy="85725"/>
        </a:xfrm>
        <a:prstGeom prst="rect">
          <a:avLst/>
        </a:prstGeom>
        <a:noFill/>
      </xdr:spPr>
    </xdr:pic>
    <xdr:clientData/>
  </xdr:twoCellAnchor>
  <xdr:twoCellAnchor editAs="oneCell">
    <xdr:from>
      <xdr:col>5</xdr:col>
      <xdr:colOff>0</xdr:colOff>
      <xdr:row>5</xdr:row>
      <xdr:rowOff>0</xdr:rowOff>
    </xdr:from>
    <xdr:to>
      <xdr:col>5</xdr:col>
      <xdr:colOff>152400</xdr:colOff>
      <xdr:row>5</xdr:row>
      <xdr:rowOff>85725</xdr:rowOff>
    </xdr:to>
    <xdr:pic>
      <xdr:nvPicPr>
        <xdr:cNvPr id="9222" name="Picture 6" descr="http://pubchem.ncbi.nlm.nih.gov/images/a_active.gif"/>
        <xdr:cNvPicPr>
          <a:picLocks noChangeAspect="1" noChangeArrowheads="1"/>
        </xdr:cNvPicPr>
      </xdr:nvPicPr>
      <xdr:blipFill>
        <a:blip xmlns:r="http://schemas.openxmlformats.org/officeDocument/2006/relationships" r:embed="rId1" cstate="print"/>
        <a:srcRect/>
        <a:stretch>
          <a:fillRect/>
        </a:stretch>
      </xdr:blipFill>
      <xdr:spPr bwMode="auto">
        <a:xfrm>
          <a:off x="3048000" y="962025"/>
          <a:ext cx="152400" cy="85725"/>
        </a:xfrm>
        <a:prstGeom prst="rect">
          <a:avLst/>
        </a:prstGeom>
        <a:noFill/>
      </xdr:spPr>
    </xdr:pic>
    <xdr:clientData/>
  </xdr:twoCellAnchor>
  <xdr:twoCellAnchor editAs="oneCell">
    <xdr:from>
      <xdr:col>5</xdr:col>
      <xdr:colOff>0</xdr:colOff>
      <xdr:row>7</xdr:row>
      <xdr:rowOff>0</xdr:rowOff>
    </xdr:from>
    <xdr:to>
      <xdr:col>5</xdr:col>
      <xdr:colOff>152400</xdr:colOff>
      <xdr:row>7</xdr:row>
      <xdr:rowOff>85725</xdr:rowOff>
    </xdr:to>
    <xdr:pic>
      <xdr:nvPicPr>
        <xdr:cNvPr id="9224" name="Picture 8" descr="http://pubchem.ncbi.nlm.nih.gov/images/a_active.gif"/>
        <xdr:cNvPicPr>
          <a:picLocks noChangeAspect="1" noChangeArrowheads="1"/>
        </xdr:cNvPicPr>
      </xdr:nvPicPr>
      <xdr:blipFill>
        <a:blip xmlns:r="http://schemas.openxmlformats.org/officeDocument/2006/relationships" r:embed="rId1" cstate="print"/>
        <a:srcRect/>
        <a:stretch>
          <a:fillRect/>
        </a:stretch>
      </xdr:blipFill>
      <xdr:spPr bwMode="auto">
        <a:xfrm>
          <a:off x="3048000" y="1343025"/>
          <a:ext cx="152400" cy="85725"/>
        </a:xfrm>
        <a:prstGeom prst="rect">
          <a:avLst/>
        </a:prstGeom>
        <a:noFill/>
      </xdr:spPr>
    </xdr:pic>
    <xdr:clientData/>
  </xdr:twoCellAnchor>
  <xdr:twoCellAnchor editAs="oneCell">
    <xdr:from>
      <xdr:col>5</xdr:col>
      <xdr:colOff>0</xdr:colOff>
      <xdr:row>9</xdr:row>
      <xdr:rowOff>0</xdr:rowOff>
    </xdr:from>
    <xdr:to>
      <xdr:col>5</xdr:col>
      <xdr:colOff>152400</xdr:colOff>
      <xdr:row>9</xdr:row>
      <xdr:rowOff>85725</xdr:rowOff>
    </xdr:to>
    <xdr:pic>
      <xdr:nvPicPr>
        <xdr:cNvPr id="9226" name="Picture 10" descr="http://pubchem.ncbi.nlm.nih.gov/images/a_active.gif"/>
        <xdr:cNvPicPr>
          <a:picLocks noChangeAspect="1" noChangeArrowheads="1"/>
        </xdr:cNvPicPr>
      </xdr:nvPicPr>
      <xdr:blipFill>
        <a:blip xmlns:r="http://schemas.openxmlformats.org/officeDocument/2006/relationships" r:embed="rId1" cstate="print"/>
        <a:srcRect/>
        <a:stretch>
          <a:fillRect/>
        </a:stretch>
      </xdr:blipFill>
      <xdr:spPr bwMode="auto">
        <a:xfrm>
          <a:off x="3048000" y="1724025"/>
          <a:ext cx="152400" cy="85725"/>
        </a:xfrm>
        <a:prstGeom prst="rect">
          <a:avLst/>
        </a:prstGeom>
        <a:noFill/>
      </xdr:spPr>
    </xdr:pic>
    <xdr:clientData/>
  </xdr:twoCellAnchor>
  <xdr:twoCellAnchor editAs="oneCell">
    <xdr:from>
      <xdr:col>5</xdr:col>
      <xdr:colOff>0</xdr:colOff>
      <xdr:row>11</xdr:row>
      <xdr:rowOff>0</xdr:rowOff>
    </xdr:from>
    <xdr:to>
      <xdr:col>5</xdr:col>
      <xdr:colOff>152400</xdr:colOff>
      <xdr:row>11</xdr:row>
      <xdr:rowOff>85725</xdr:rowOff>
    </xdr:to>
    <xdr:pic>
      <xdr:nvPicPr>
        <xdr:cNvPr id="9228" name="Picture 12" descr="http://pubchem.ncbi.nlm.nih.gov/images/a_active.gif"/>
        <xdr:cNvPicPr>
          <a:picLocks noChangeAspect="1" noChangeArrowheads="1"/>
        </xdr:cNvPicPr>
      </xdr:nvPicPr>
      <xdr:blipFill>
        <a:blip xmlns:r="http://schemas.openxmlformats.org/officeDocument/2006/relationships" r:embed="rId1" cstate="print"/>
        <a:srcRect/>
        <a:stretch>
          <a:fillRect/>
        </a:stretch>
      </xdr:blipFill>
      <xdr:spPr bwMode="auto">
        <a:xfrm>
          <a:off x="3048000" y="2105025"/>
          <a:ext cx="152400" cy="85725"/>
        </a:xfrm>
        <a:prstGeom prst="rect">
          <a:avLst/>
        </a:prstGeom>
        <a:noFill/>
      </xdr:spPr>
    </xdr:pic>
    <xdr:clientData/>
  </xdr:twoCellAnchor>
  <xdr:twoCellAnchor editAs="oneCell">
    <xdr:from>
      <xdr:col>5</xdr:col>
      <xdr:colOff>0</xdr:colOff>
      <xdr:row>13</xdr:row>
      <xdr:rowOff>0</xdr:rowOff>
    </xdr:from>
    <xdr:to>
      <xdr:col>5</xdr:col>
      <xdr:colOff>152400</xdr:colOff>
      <xdr:row>13</xdr:row>
      <xdr:rowOff>85725</xdr:rowOff>
    </xdr:to>
    <xdr:pic>
      <xdr:nvPicPr>
        <xdr:cNvPr id="9230" name="Picture 14" descr="http://pubchem.ncbi.nlm.nih.gov/images/a_active.gif"/>
        <xdr:cNvPicPr>
          <a:picLocks noChangeAspect="1" noChangeArrowheads="1"/>
        </xdr:cNvPicPr>
      </xdr:nvPicPr>
      <xdr:blipFill>
        <a:blip xmlns:r="http://schemas.openxmlformats.org/officeDocument/2006/relationships" r:embed="rId1" cstate="print"/>
        <a:srcRect/>
        <a:stretch>
          <a:fillRect/>
        </a:stretch>
      </xdr:blipFill>
      <xdr:spPr bwMode="auto">
        <a:xfrm>
          <a:off x="3048000" y="2486025"/>
          <a:ext cx="152400" cy="85725"/>
        </a:xfrm>
        <a:prstGeom prst="rect">
          <a:avLst/>
        </a:prstGeom>
        <a:noFill/>
      </xdr:spPr>
    </xdr:pic>
    <xdr:clientData/>
  </xdr:twoCellAnchor>
  <xdr:twoCellAnchor editAs="oneCell">
    <xdr:from>
      <xdr:col>5</xdr:col>
      <xdr:colOff>0</xdr:colOff>
      <xdr:row>15</xdr:row>
      <xdr:rowOff>0</xdr:rowOff>
    </xdr:from>
    <xdr:to>
      <xdr:col>5</xdr:col>
      <xdr:colOff>152400</xdr:colOff>
      <xdr:row>15</xdr:row>
      <xdr:rowOff>85725</xdr:rowOff>
    </xdr:to>
    <xdr:pic>
      <xdr:nvPicPr>
        <xdr:cNvPr id="9232" name="Picture 16" descr="http://pubchem.ncbi.nlm.nih.gov/images/a_active.gif"/>
        <xdr:cNvPicPr>
          <a:picLocks noChangeAspect="1" noChangeArrowheads="1"/>
        </xdr:cNvPicPr>
      </xdr:nvPicPr>
      <xdr:blipFill>
        <a:blip xmlns:r="http://schemas.openxmlformats.org/officeDocument/2006/relationships" r:embed="rId1" cstate="print"/>
        <a:srcRect/>
        <a:stretch>
          <a:fillRect/>
        </a:stretch>
      </xdr:blipFill>
      <xdr:spPr bwMode="auto">
        <a:xfrm>
          <a:off x="3048000" y="2867025"/>
          <a:ext cx="152400" cy="85725"/>
        </a:xfrm>
        <a:prstGeom prst="rect">
          <a:avLst/>
        </a:prstGeom>
        <a:noFill/>
      </xdr:spPr>
    </xdr:pic>
    <xdr:clientData/>
  </xdr:twoCellAnchor>
  <xdr:twoCellAnchor editAs="oneCell">
    <xdr:from>
      <xdr:col>5</xdr:col>
      <xdr:colOff>0</xdr:colOff>
      <xdr:row>17</xdr:row>
      <xdr:rowOff>0</xdr:rowOff>
    </xdr:from>
    <xdr:to>
      <xdr:col>5</xdr:col>
      <xdr:colOff>152400</xdr:colOff>
      <xdr:row>17</xdr:row>
      <xdr:rowOff>85725</xdr:rowOff>
    </xdr:to>
    <xdr:pic>
      <xdr:nvPicPr>
        <xdr:cNvPr id="9234" name="Picture 18" descr="http://pubchem.ncbi.nlm.nih.gov/images/a_active.gif"/>
        <xdr:cNvPicPr>
          <a:picLocks noChangeAspect="1" noChangeArrowheads="1"/>
        </xdr:cNvPicPr>
      </xdr:nvPicPr>
      <xdr:blipFill>
        <a:blip xmlns:r="http://schemas.openxmlformats.org/officeDocument/2006/relationships" r:embed="rId1" cstate="print"/>
        <a:srcRect/>
        <a:stretch>
          <a:fillRect/>
        </a:stretch>
      </xdr:blipFill>
      <xdr:spPr bwMode="auto">
        <a:xfrm>
          <a:off x="3048000" y="3248025"/>
          <a:ext cx="152400" cy="85725"/>
        </a:xfrm>
        <a:prstGeom prst="rect">
          <a:avLst/>
        </a:prstGeom>
        <a:noFill/>
      </xdr:spPr>
    </xdr:pic>
    <xdr:clientData/>
  </xdr:twoCellAnchor>
  <xdr:twoCellAnchor editAs="oneCell">
    <xdr:from>
      <xdr:col>5</xdr:col>
      <xdr:colOff>0</xdr:colOff>
      <xdr:row>19</xdr:row>
      <xdr:rowOff>0</xdr:rowOff>
    </xdr:from>
    <xdr:to>
      <xdr:col>5</xdr:col>
      <xdr:colOff>152400</xdr:colOff>
      <xdr:row>19</xdr:row>
      <xdr:rowOff>85725</xdr:rowOff>
    </xdr:to>
    <xdr:pic>
      <xdr:nvPicPr>
        <xdr:cNvPr id="9236" name="Picture 20" descr="http://pubchem.ncbi.nlm.nih.gov/images/a_active.gif"/>
        <xdr:cNvPicPr>
          <a:picLocks noChangeAspect="1" noChangeArrowheads="1"/>
        </xdr:cNvPicPr>
      </xdr:nvPicPr>
      <xdr:blipFill>
        <a:blip xmlns:r="http://schemas.openxmlformats.org/officeDocument/2006/relationships" r:embed="rId1" cstate="print"/>
        <a:srcRect/>
        <a:stretch>
          <a:fillRect/>
        </a:stretch>
      </xdr:blipFill>
      <xdr:spPr bwMode="auto">
        <a:xfrm>
          <a:off x="3048000" y="3629025"/>
          <a:ext cx="152400" cy="85725"/>
        </a:xfrm>
        <a:prstGeom prst="rect">
          <a:avLst/>
        </a:prstGeom>
        <a:noFill/>
      </xdr:spPr>
    </xdr:pic>
    <xdr:clientData/>
  </xdr:twoCellAnchor>
  <xdr:twoCellAnchor editAs="oneCell">
    <xdr:from>
      <xdr:col>5</xdr:col>
      <xdr:colOff>0</xdr:colOff>
      <xdr:row>21</xdr:row>
      <xdr:rowOff>0</xdr:rowOff>
    </xdr:from>
    <xdr:to>
      <xdr:col>5</xdr:col>
      <xdr:colOff>152400</xdr:colOff>
      <xdr:row>21</xdr:row>
      <xdr:rowOff>85725</xdr:rowOff>
    </xdr:to>
    <xdr:pic>
      <xdr:nvPicPr>
        <xdr:cNvPr id="9238" name="Picture 22" descr="http://pubchem.ncbi.nlm.nih.gov/images/a_active.gif"/>
        <xdr:cNvPicPr>
          <a:picLocks noChangeAspect="1" noChangeArrowheads="1"/>
        </xdr:cNvPicPr>
      </xdr:nvPicPr>
      <xdr:blipFill>
        <a:blip xmlns:r="http://schemas.openxmlformats.org/officeDocument/2006/relationships" r:embed="rId1" cstate="print"/>
        <a:srcRect/>
        <a:stretch>
          <a:fillRect/>
        </a:stretch>
      </xdr:blipFill>
      <xdr:spPr bwMode="auto">
        <a:xfrm>
          <a:off x="3048000" y="4010025"/>
          <a:ext cx="152400" cy="85725"/>
        </a:xfrm>
        <a:prstGeom prst="rect">
          <a:avLst/>
        </a:prstGeom>
        <a:noFill/>
      </xdr:spPr>
    </xdr:pic>
    <xdr:clientData/>
  </xdr:twoCellAnchor>
  <xdr:twoCellAnchor editAs="oneCell">
    <xdr:from>
      <xdr:col>5</xdr:col>
      <xdr:colOff>0</xdr:colOff>
      <xdr:row>23</xdr:row>
      <xdr:rowOff>0</xdr:rowOff>
    </xdr:from>
    <xdr:to>
      <xdr:col>5</xdr:col>
      <xdr:colOff>152400</xdr:colOff>
      <xdr:row>23</xdr:row>
      <xdr:rowOff>85725</xdr:rowOff>
    </xdr:to>
    <xdr:pic>
      <xdr:nvPicPr>
        <xdr:cNvPr id="9240" name="Picture 24" descr="http://pubchem.ncbi.nlm.nih.gov/images/a_active.gif"/>
        <xdr:cNvPicPr>
          <a:picLocks noChangeAspect="1" noChangeArrowheads="1"/>
        </xdr:cNvPicPr>
      </xdr:nvPicPr>
      <xdr:blipFill>
        <a:blip xmlns:r="http://schemas.openxmlformats.org/officeDocument/2006/relationships" r:embed="rId1" cstate="print"/>
        <a:srcRect/>
        <a:stretch>
          <a:fillRect/>
        </a:stretch>
      </xdr:blipFill>
      <xdr:spPr bwMode="auto">
        <a:xfrm>
          <a:off x="3048000" y="4391025"/>
          <a:ext cx="152400" cy="85725"/>
        </a:xfrm>
        <a:prstGeom prst="rect">
          <a:avLst/>
        </a:prstGeom>
        <a:noFill/>
      </xdr:spPr>
    </xdr:pic>
    <xdr:clientData/>
  </xdr:twoCellAnchor>
  <xdr:twoCellAnchor editAs="oneCell">
    <xdr:from>
      <xdr:col>5</xdr:col>
      <xdr:colOff>0</xdr:colOff>
      <xdr:row>25</xdr:row>
      <xdr:rowOff>0</xdr:rowOff>
    </xdr:from>
    <xdr:to>
      <xdr:col>5</xdr:col>
      <xdr:colOff>152400</xdr:colOff>
      <xdr:row>25</xdr:row>
      <xdr:rowOff>85725</xdr:rowOff>
    </xdr:to>
    <xdr:pic>
      <xdr:nvPicPr>
        <xdr:cNvPr id="9242" name="Picture 26" descr="http://pubchem.ncbi.nlm.nih.gov/images/a_active.gif"/>
        <xdr:cNvPicPr>
          <a:picLocks noChangeAspect="1" noChangeArrowheads="1"/>
        </xdr:cNvPicPr>
      </xdr:nvPicPr>
      <xdr:blipFill>
        <a:blip xmlns:r="http://schemas.openxmlformats.org/officeDocument/2006/relationships" r:embed="rId1" cstate="print"/>
        <a:srcRect/>
        <a:stretch>
          <a:fillRect/>
        </a:stretch>
      </xdr:blipFill>
      <xdr:spPr bwMode="auto">
        <a:xfrm>
          <a:off x="3048000" y="4772025"/>
          <a:ext cx="152400" cy="85725"/>
        </a:xfrm>
        <a:prstGeom prst="rect">
          <a:avLst/>
        </a:prstGeom>
        <a:noFill/>
      </xdr:spPr>
    </xdr:pic>
    <xdr:clientData/>
  </xdr:twoCellAnchor>
  <xdr:twoCellAnchor editAs="oneCell">
    <xdr:from>
      <xdr:col>5</xdr:col>
      <xdr:colOff>0</xdr:colOff>
      <xdr:row>27</xdr:row>
      <xdr:rowOff>0</xdr:rowOff>
    </xdr:from>
    <xdr:to>
      <xdr:col>5</xdr:col>
      <xdr:colOff>152400</xdr:colOff>
      <xdr:row>27</xdr:row>
      <xdr:rowOff>85725</xdr:rowOff>
    </xdr:to>
    <xdr:pic>
      <xdr:nvPicPr>
        <xdr:cNvPr id="9244" name="Picture 28" descr="http://pubchem.ncbi.nlm.nih.gov/images/a_active.gif"/>
        <xdr:cNvPicPr>
          <a:picLocks noChangeAspect="1" noChangeArrowheads="1"/>
        </xdr:cNvPicPr>
      </xdr:nvPicPr>
      <xdr:blipFill>
        <a:blip xmlns:r="http://schemas.openxmlformats.org/officeDocument/2006/relationships" r:embed="rId1" cstate="print"/>
        <a:srcRect/>
        <a:stretch>
          <a:fillRect/>
        </a:stretch>
      </xdr:blipFill>
      <xdr:spPr bwMode="auto">
        <a:xfrm>
          <a:off x="3048000" y="5153025"/>
          <a:ext cx="152400" cy="85725"/>
        </a:xfrm>
        <a:prstGeom prst="rect">
          <a:avLst/>
        </a:prstGeom>
        <a:noFill/>
      </xdr:spPr>
    </xdr:pic>
    <xdr:clientData/>
  </xdr:twoCellAnchor>
  <xdr:twoCellAnchor editAs="oneCell">
    <xdr:from>
      <xdr:col>5</xdr:col>
      <xdr:colOff>0</xdr:colOff>
      <xdr:row>29</xdr:row>
      <xdr:rowOff>0</xdr:rowOff>
    </xdr:from>
    <xdr:to>
      <xdr:col>5</xdr:col>
      <xdr:colOff>152400</xdr:colOff>
      <xdr:row>29</xdr:row>
      <xdr:rowOff>85725</xdr:rowOff>
    </xdr:to>
    <xdr:pic>
      <xdr:nvPicPr>
        <xdr:cNvPr id="9246" name="Picture 30" descr="http://pubchem.ncbi.nlm.nih.gov/images/a_active.gif"/>
        <xdr:cNvPicPr>
          <a:picLocks noChangeAspect="1" noChangeArrowheads="1"/>
        </xdr:cNvPicPr>
      </xdr:nvPicPr>
      <xdr:blipFill>
        <a:blip xmlns:r="http://schemas.openxmlformats.org/officeDocument/2006/relationships" r:embed="rId1" cstate="print"/>
        <a:srcRect/>
        <a:stretch>
          <a:fillRect/>
        </a:stretch>
      </xdr:blipFill>
      <xdr:spPr bwMode="auto">
        <a:xfrm>
          <a:off x="3048000" y="5534025"/>
          <a:ext cx="152400" cy="85725"/>
        </a:xfrm>
        <a:prstGeom prst="rect">
          <a:avLst/>
        </a:prstGeom>
        <a:noFill/>
      </xdr:spPr>
    </xdr:pic>
    <xdr:clientData/>
  </xdr:twoCellAnchor>
  <xdr:twoCellAnchor editAs="oneCell">
    <xdr:from>
      <xdr:col>5</xdr:col>
      <xdr:colOff>0</xdr:colOff>
      <xdr:row>31</xdr:row>
      <xdr:rowOff>0</xdr:rowOff>
    </xdr:from>
    <xdr:to>
      <xdr:col>5</xdr:col>
      <xdr:colOff>152400</xdr:colOff>
      <xdr:row>31</xdr:row>
      <xdr:rowOff>85725</xdr:rowOff>
    </xdr:to>
    <xdr:pic>
      <xdr:nvPicPr>
        <xdr:cNvPr id="9248" name="Picture 32" descr="http://pubchem.ncbi.nlm.nih.gov/images/a_active.gif"/>
        <xdr:cNvPicPr>
          <a:picLocks noChangeAspect="1" noChangeArrowheads="1"/>
        </xdr:cNvPicPr>
      </xdr:nvPicPr>
      <xdr:blipFill>
        <a:blip xmlns:r="http://schemas.openxmlformats.org/officeDocument/2006/relationships" r:embed="rId1" cstate="print"/>
        <a:srcRect/>
        <a:stretch>
          <a:fillRect/>
        </a:stretch>
      </xdr:blipFill>
      <xdr:spPr bwMode="auto">
        <a:xfrm>
          <a:off x="3048000" y="5915025"/>
          <a:ext cx="152400" cy="85725"/>
        </a:xfrm>
        <a:prstGeom prst="rect">
          <a:avLst/>
        </a:prstGeom>
        <a:noFill/>
      </xdr:spPr>
    </xdr:pic>
    <xdr:clientData/>
  </xdr:twoCellAnchor>
  <xdr:twoCellAnchor editAs="oneCell">
    <xdr:from>
      <xdr:col>5</xdr:col>
      <xdr:colOff>0</xdr:colOff>
      <xdr:row>33</xdr:row>
      <xdr:rowOff>0</xdr:rowOff>
    </xdr:from>
    <xdr:to>
      <xdr:col>5</xdr:col>
      <xdr:colOff>152400</xdr:colOff>
      <xdr:row>33</xdr:row>
      <xdr:rowOff>85725</xdr:rowOff>
    </xdr:to>
    <xdr:pic>
      <xdr:nvPicPr>
        <xdr:cNvPr id="9250" name="Picture 34" descr="http://pubchem.ncbi.nlm.nih.gov/images/a_active.gif"/>
        <xdr:cNvPicPr>
          <a:picLocks noChangeAspect="1" noChangeArrowheads="1"/>
        </xdr:cNvPicPr>
      </xdr:nvPicPr>
      <xdr:blipFill>
        <a:blip xmlns:r="http://schemas.openxmlformats.org/officeDocument/2006/relationships" r:embed="rId1" cstate="print"/>
        <a:srcRect/>
        <a:stretch>
          <a:fillRect/>
        </a:stretch>
      </xdr:blipFill>
      <xdr:spPr bwMode="auto">
        <a:xfrm>
          <a:off x="3048000" y="6296025"/>
          <a:ext cx="152400" cy="85725"/>
        </a:xfrm>
        <a:prstGeom prst="rect">
          <a:avLst/>
        </a:prstGeom>
        <a:noFill/>
      </xdr:spPr>
    </xdr:pic>
    <xdr:clientData/>
  </xdr:twoCellAnchor>
  <xdr:twoCellAnchor editAs="oneCell">
    <xdr:from>
      <xdr:col>5</xdr:col>
      <xdr:colOff>0</xdr:colOff>
      <xdr:row>35</xdr:row>
      <xdr:rowOff>0</xdr:rowOff>
    </xdr:from>
    <xdr:to>
      <xdr:col>5</xdr:col>
      <xdr:colOff>152400</xdr:colOff>
      <xdr:row>35</xdr:row>
      <xdr:rowOff>85725</xdr:rowOff>
    </xdr:to>
    <xdr:pic>
      <xdr:nvPicPr>
        <xdr:cNvPr id="9252" name="Picture 36" descr="http://pubchem.ncbi.nlm.nih.gov/images/a_active.gif"/>
        <xdr:cNvPicPr>
          <a:picLocks noChangeAspect="1" noChangeArrowheads="1"/>
        </xdr:cNvPicPr>
      </xdr:nvPicPr>
      <xdr:blipFill>
        <a:blip xmlns:r="http://schemas.openxmlformats.org/officeDocument/2006/relationships" r:embed="rId1" cstate="print"/>
        <a:srcRect/>
        <a:stretch>
          <a:fillRect/>
        </a:stretch>
      </xdr:blipFill>
      <xdr:spPr bwMode="auto">
        <a:xfrm>
          <a:off x="3048000" y="6677025"/>
          <a:ext cx="152400" cy="85725"/>
        </a:xfrm>
        <a:prstGeom prst="rect">
          <a:avLst/>
        </a:prstGeom>
        <a:noFill/>
      </xdr:spPr>
    </xdr:pic>
    <xdr:clientData/>
  </xdr:twoCellAnchor>
  <xdr:twoCellAnchor editAs="oneCell">
    <xdr:from>
      <xdr:col>1</xdr:col>
      <xdr:colOff>0</xdr:colOff>
      <xdr:row>37</xdr:row>
      <xdr:rowOff>0</xdr:rowOff>
    </xdr:from>
    <xdr:to>
      <xdr:col>2</xdr:col>
      <xdr:colOff>342900</xdr:colOff>
      <xdr:row>41</xdr:row>
      <xdr:rowOff>190500</xdr:rowOff>
    </xdr:to>
    <xdr:pic>
      <xdr:nvPicPr>
        <xdr:cNvPr id="9253" name="Picture 37" descr="http://pubchem.ncbi.nlm.nih.gov/image/imgsrv.fcgi?sid=7973485">
          <a:hlinkClick xmlns:r="http://schemas.openxmlformats.org/officeDocument/2006/relationships" r:id="rId2"/>
        </xdr:cNvPr>
        <xdr:cNvPicPr>
          <a:picLocks noChangeAspect="1" noChangeArrowheads="1"/>
        </xdr:cNvPicPr>
      </xdr:nvPicPr>
      <xdr:blipFill>
        <a:blip xmlns:r="http://schemas.openxmlformats.org/officeDocument/2006/relationships" r:embed="rId3" cstate="print"/>
        <a:srcRect/>
        <a:stretch>
          <a:fillRect/>
        </a:stretch>
      </xdr:blipFill>
      <xdr:spPr bwMode="auto">
        <a:xfrm>
          <a:off x="609600" y="7058025"/>
          <a:ext cx="952500" cy="952500"/>
        </a:xfrm>
        <a:prstGeom prst="rect">
          <a:avLst/>
        </a:prstGeom>
        <a:noFill/>
      </xdr:spPr>
    </xdr:pic>
    <xdr:clientData/>
  </xdr:twoCellAnchor>
  <xdr:twoCellAnchor editAs="oneCell">
    <xdr:from>
      <xdr:col>5</xdr:col>
      <xdr:colOff>0</xdr:colOff>
      <xdr:row>37</xdr:row>
      <xdr:rowOff>0</xdr:rowOff>
    </xdr:from>
    <xdr:to>
      <xdr:col>5</xdr:col>
      <xdr:colOff>152400</xdr:colOff>
      <xdr:row>37</xdr:row>
      <xdr:rowOff>85725</xdr:rowOff>
    </xdr:to>
    <xdr:pic>
      <xdr:nvPicPr>
        <xdr:cNvPr id="9254" name="Picture 38" descr="http://pubchem.ncbi.nlm.nih.gov/images/a_active.gif"/>
        <xdr:cNvPicPr>
          <a:picLocks noChangeAspect="1" noChangeArrowheads="1"/>
        </xdr:cNvPicPr>
      </xdr:nvPicPr>
      <xdr:blipFill>
        <a:blip xmlns:r="http://schemas.openxmlformats.org/officeDocument/2006/relationships" r:embed="rId1" cstate="print"/>
        <a:srcRect/>
        <a:stretch>
          <a:fillRect/>
        </a:stretch>
      </xdr:blipFill>
      <xdr:spPr bwMode="auto">
        <a:xfrm>
          <a:off x="3048000" y="7058025"/>
          <a:ext cx="152400" cy="85725"/>
        </a:xfrm>
        <a:prstGeom prst="rect">
          <a:avLst/>
        </a:prstGeom>
        <a:noFill/>
      </xdr:spPr>
    </xdr:pic>
    <xdr:clientData/>
  </xdr:twoCellAnchor>
  <xdr:twoCellAnchor editAs="oneCell">
    <xdr:from>
      <xdr:col>1</xdr:col>
      <xdr:colOff>0</xdr:colOff>
      <xdr:row>39</xdr:row>
      <xdr:rowOff>0</xdr:rowOff>
    </xdr:from>
    <xdr:to>
      <xdr:col>2</xdr:col>
      <xdr:colOff>342900</xdr:colOff>
      <xdr:row>43</xdr:row>
      <xdr:rowOff>180975</xdr:rowOff>
    </xdr:to>
    <xdr:pic>
      <xdr:nvPicPr>
        <xdr:cNvPr id="9255" name="Picture 39" descr="http://pubchem.ncbi.nlm.nih.gov/image/imgsrv.fcgi?sid=7976977">
          <a:hlinkClick xmlns:r="http://schemas.openxmlformats.org/officeDocument/2006/relationships" r:id="rId4"/>
        </xdr:cNvPr>
        <xdr:cNvPicPr>
          <a:picLocks noChangeAspect="1" noChangeArrowheads="1"/>
        </xdr:cNvPicPr>
      </xdr:nvPicPr>
      <xdr:blipFill>
        <a:blip xmlns:r="http://schemas.openxmlformats.org/officeDocument/2006/relationships" r:embed="rId5" cstate="print"/>
        <a:srcRect/>
        <a:stretch>
          <a:fillRect/>
        </a:stretch>
      </xdr:blipFill>
      <xdr:spPr bwMode="auto">
        <a:xfrm>
          <a:off x="609600" y="7439025"/>
          <a:ext cx="952500" cy="952500"/>
        </a:xfrm>
        <a:prstGeom prst="rect">
          <a:avLst/>
        </a:prstGeom>
        <a:noFill/>
      </xdr:spPr>
    </xdr:pic>
    <xdr:clientData/>
  </xdr:twoCellAnchor>
  <xdr:twoCellAnchor editAs="oneCell">
    <xdr:from>
      <xdr:col>5</xdr:col>
      <xdr:colOff>0</xdr:colOff>
      <xdr:row>39</xdr:row>
      <xdr:rowOff>0</xdr:rowOff>
    </xdr:from>
    <xdr:to>
      <xdr:col>5</xdr:col>
      <xdr:colOff>152400</xdr:colOff>
      <xdr:row>39</xdr:row>
      <xdr:rowOff>85725</xdr:rowOff>
    </xdr:to>
    <xdr:pic>
      <xdr:nvPicPr>
        <xdr:cNvPr id="9256" name="Picture 40" descr="http://pubchem.ncbi.nlm.nih.gov/images/a_active.gif"/>
        <xdr:cNvPicPr>
          <a:picLocks noChangeAspect="1" noChangeArrowheads="1"/>
        </xdr:cNvPicPr>
      </xdr:nvPicPr>
      <xdr:blipFill>
        <a:blip xmlns:r="http://schemas.openxmlformats.org/officeDocument/2006/relationships" r:embed="rId1" cstate="print"/>
        <a:srcRect/>
        <a:stretch>
          <a:fillRect/>
        </a:stretch>
      </xdr:blipFill>
      <xdr:spPr bwMode="auto">
        <a:xfrm>
          <a:off x="3048000" y="7439025"/>
          <a:ext cx="152400" cy="85725"/>
        </a:xfrm>
        <a:prstGeom prst="rect">
          <a:avLst/>
        </a:prstGeom>
        <a:noFill/>
      </xdr:spPr>
    </xdr:pic>
    <xdr:clientData/>
  </xdr:twoCellAnchor>
  <xdr:twoCellAnchor editAs="oneCell">
    <xdr:from>
      <xdr:col>1</xdr:col>
      <xdr:colOff>0</xdr:colOff>
      <xdr:row>42</xdr:row>
      <xdr:rowOff>0</xdr:rowOff>
    </xdr:from>
    <xdr:to>
      <xdr:col>2</xdr:col>
      <xdr:colOff>342900</xdr:colOff>
      <xdr:row>47</xdr:row>
      <xdr:rowOff>0</xdr:rowOff>
    </xdr:to>
    <xdr:pic>
      <xdr:nvPicPr>
        <xdr:cNvPr id="9257" name="Picture 41" descr="http://pubchem.ncbi.nlm.nih.gov/image/imgsrv.fcgi?sid=7971472">
          <a:hlinkClick xmlns:r="http://schemas.openxmlformats.org/officeDocument/2006/relationships" r:id="rId6"/>
        </xdr:cNvPr>
        <xdr:cNvPicPr>
          <a:picLocks noChangeAspect="1" noChangeArrowheads="1"/>
        </xdr:cNvPicPr>
      </xdr:nvPicPr>
      <xdr:blipFill>
        <a:blip xmlns:r="http://schemas.openxmlformats.org/officeDocument/2006/relationships" r:embed="rId7" cstate="print"/>
        <a:srcRect/>
        <a:stretch>
          <a:fillRect/>
        </a:stretch>
      </xdr:blipFill>
      <xdr:spPr bwMode="auto">
        <a:xfrm>
          <a:off x="609600" y="8020050"/>
          <a:ext cx="952500" cy="952500"/>
        </a:xfrm>
        <a:prstGeom prst="rect">
          <a:avLst/>
        </a:prstGeom>
        <a:noFill/>
      </xdr:spPr>
    </xdr:pic>
    <xdr:clientData/>
  </xdr:twoCellAnchor>
  <xdr:twoCellAnchor editAs="oneCell">
    <xdr:from>
      <xdr:col>5</xdr:col>
      <xdr:colOff>0</xdr:colOff>
      <xdr:row>42</xdr:row>
      <xdr:rowOff>0</xdr:rowOff>
    </xdr:from>
    <xdr:to>
      <xdr:col>5</xdr:col>
      <xdr:colOff>152400</xdr:colOff>
      <xdr:row>42</xdr:row>
      <xdr:rowOff>85725</xdr:rowOff>
    </xdr:to>
    <xdr:pic>
      <xdr:nvPicPr>
        <xdr:cNvPr id="9258" name="Picture 42" descr="http://pubchem.ncbi.nlm.nih.gov/images/a_active.gif"/>
        <xdr:cNvPicPr>
          <a:picLocks noChangeAspect="1" noChangeArrowheads="1"/>
        </xdr:cNvPicPr>
      </xdr:nvPicPr>
      <xdr:blipFill>
        <a:blip xmlns:r="http://schemas.openxmlformats.org/officeDocument/2006/relationships" r:embed="rId1" cstate="print"/>
        <a:srcRect/>
        <a:stretch>
          <a:fillRect/>
        </a:stretch>
      </xdr:blipFill>
      <xdr:spPr bwMode="auto">
        <a:xfrm>
          <a:off x="3048000" y="8020050"/>
          <a:ext cx="152400" cy="85725"/>
        </a:xfrm>
        <a:prstGeom prst="rect">
          <a:avLst/>
        </a:prstGeom>
        <a:noFill/>
      </xdr:spPr>
    </xdr:pic>
    <xdr:clientData/>
  </xdr:twoCellAnchor>
  <xdr:twoCellAnchor editAs="oneCell">
    <xdr:from>
      <xdr:col>1</xdr:col>
      <xdr:colOff>0</xdr:colOff>
      <xdr:row>44</xdr:row>
      <xdr:rowOff>0</xdr:rowOff>
    </xdr:from>
    <xdr:to>
      <xdr:col>2</xdr:col>
      <xdr:colOff>342900</xdr:colOff>
      <xdr:row>49</xdr:row>
      <xdr:rowOff>0</xdr:rowOff>
    </xdr:to>
    <xdr:pic>
      <xdr:nvPicPr>
        <xdr:cNvPr id="9259" name="Picture 43" descr="http://pubchem.ncbi.nlm.nih.gov/image/imgsrv.fcgi?sid=4259698">
          <a:hlinkClick xmlns:r="http://schemas.openxmlformats.org/officeDocument/2006/relationships" r:id="rId8"/>
        </xdr:cNvPr>
        <xdr:cNvPicPr>
          <a:picLocks noChangeAspect="1" noChangeArrowheads="1"/>
        </xdr:cNvPicPr>
      </xdr:nvPicPr>
      <xdr:blipFill>
        <a:blip xmlns:r="http://schemas.openxmlformats.org/officeDocument/2006/relationships" r:embed="rId9" cstate="print"/>
        <a:srcRect/>
        <a:stretch>
          <a:fillRect/>
        </a:stretch>
      </xdr:blipFill>
      <xdr:spPr bwMode="auto">
        <a:xfrm>
          <a:off x="609600" y="8401050"/>
          <a:ext cx="952500" cy="952500"/>
        </a:xfrm>
        <a:prstGeom prst="rect">
          <a:avLst/>
        </a:prstGeom>
        <a:noFill/>
      </xdr:spPr>
    </xdr:pic>
    <xdr:clientData/>
  </xdr:twoCellAnchor>
  <xdr:twoCellAnchor editAs="oneCell">
    <xdr:from>
      <xdr:col>5</xdr:col>
      <xdr:colOff>0</xdr:colOff>
      <xdr:row>44</xdr:row>
      <xdr:rowOff>0</xdr:rowOff>
    </xdr:from>
    <xdr:to>
      <xdr:col>5</xdr:col>
      <xdr:colOff>152400</xdr:colOff>
      <xdr:row>44</xdr:row>
      <xdr:rowOff>85725</xdr:rowOff>
    </xdr:to>
    <xdr:pic>
      <xdr:nvPicPr>
        <xdr:cNvPr id="9260" name="Picture 44" descr="http://pubchem.ncbi.nlm.nih.gov/images/a_active.gif"/>
        <xdr:cNvPicPr>
          <a:picLocks noChangeAspect="1" noChangeArrowheads="1"/>
        </xdr:cNvPicPr>
      </xdr:nvPicPr>
      <xdr:blipFill>
        <a:blip xmlns:r="http://schemas.openxmlformats.org/officeDocument/2006/relationships" r:embed="rId1" cstate="print"/>
        <a:srcRect/>
        <a:stretch>
          <a:fillRect/>
        </a:stretch>
      </xdr:blipFill>
      <xdr:spPr bwMode="auto">
        <a:xfrm>
          <a:off x="3048000" y="8401050"/>
          <a:ext cx="152400" cy="85725"/>
        </a:xfrm>
        <a:prstGeom prst="rect">
          <a:avLst/>
        </a:prstGeom>
        <a:noFill/>
      </xdr:spPr>
    </xdr:pic>
    <xdr:clientData/>
  </xdr:twoCellAnchor>
  <xdr:twoCellAnchor editAs="oneCell">
    <xdr:from>
      <xdr:col>1</xdr:col>
      <xdr:colOff>0</xdr:colOff>
      <xdr:row>46</xdr:row>
      <xdr:rowOff>0</xdr:rowOff>
    </xdr:from>
    <xdr:to>
      <xdr:col>2</xdr:col>
      <xdr:colOff>342900</xdr:colOff>
      <xdr:row>51</xdr:row>
      <xdr:rowOff>0</xdr:rowOff>
    </xdr:to>
    <xdr:pic>
      <xdr:nvPicPr>
        <xdr:cNvPr id="9261" name="Picture 45" descr="http://pubchem.ncbi.nlm.nih.gov/image/imgsrv.fcgi?sid=4255366">
          <a:hlinkClick xmlns:r="http://schemas.openxmlformats.org/officeDocument/2006/relationships" r:id="rId10"/>
        </xdr:cNvPr>
        <xdr:cNvPicPr>
          <a:picLocks noChangeAspect="1" noChangeArrowheads="1"/>
        </xdr:cNvPicPr>
      </xdr:nvPicPr>
      <xdr:blipFill>
        <a:blip xmlns:r="http://schemas.openxmlformats.org/officeDocument/2006/relationships" r:embed="rId11" cstate="print"/>
        <a:srcRect/>
        <a:stretch>
          <a:fillRect/>
        </a:stretch>
      </xdr:blipFill>
      <xdr:spPr bwMode="auto">
        <a:xfrm>
          <a:off x="609600" y="8782050"/>
          <a:ext cx="952500" cy="952500"/>
        </a:xfrm>
        <a:prstGeom prst="rect">
          <a:avLst/>
        </a:prstGeom>
        <a:noFill/>
      </xdr:spPr>
    </xdr:pic>
    <xdr:clientData/>
  </xdr:twoCellAnchor>
  <xdr:twoCellAnchor editAs="oneCell">
    <xdr:from>
      <xdr:col>5</xdr:col>
      <xdr:colOff>0</xdr:colOff>
      <xdr:row>46</xdr:row>
      <xdr:rowOff>0</xdr:rowOff>
    </xdr:from>
    <xdr:to>
      <xdr:col>5</xdr:col>
      <xdr:colOff>152400</xdr:colOff>
      <xdr:row>46</xdr:row>
      <xdr:rowOff>85725</xdr:rowOff>
    </xdr:to>
    <xdr:pic>
      <xdr:nvPicPr>
        <xdr:cNvPr id="9262" name="Picture 46" descr="http://pubchem.ncbi.nlm.nih.gov/images/a_active.gif"/>
        <xdr:cNvPicPr>
          <a:picLocks noChangeAspect="1" noChangeArrowheads="1"/>
        </xdr:cNvPicPr>
      </xdr:nvPicPr>
      <xdr:blipFill>
        <a:blip xmlns:r="http://schemas.openxmlformats.org/officeDocument/2006/relationships" r:embed="rId1" cstate="print"/>
        <a:srcRect/>
        <a:stretch>
          <a:fillRect/>
        </a:stretch>
      </xdr:blipFill>
      <xdr:spPr bwMode="auto">
        <a:xfrm>
          <a:off x="3048000" y="8782050"/>
          <a:ext cx="152400" cy="85725"/>
        </a:xfrm>
        <a:prstGeom prst="rect">
          <a:avLst/>
        </a:prstGeom>
        <a:noFill/>
      </xdr:spPr>
    </xdr:pic>
    <xdr:clientData/>
  </xdr:twoCellAnchor>
  <xdr:twoCellAnchor editAs="oneCell">
    <xdr:from>
      <xdr:col>1</xdr:col>
      <xdr:colOff>0</xdr:colOff>
      <xdr:row>48</xdr:row>
      <xdr:rowOff>0</xdr:rowOff>
    </xdr:from>
    <xdr:to>
      <xdr:col>2</xdr:col>
      <xdr:colOff>342900</xdr:colOff>
      <xdr:row>53</xdr:row>
      <xdr:rowOff>0</xdr:rowOff>
    </xdr:to>
    <xdr:pic>
      <xdr:nvPicPr>
        <xdr:cNvPr id="9263" name="Picture 47" descr="http://pubchem.ncbi.nlm.nih.gov/image/imgsrv.fcgi?sid=7977171">
          <a:hlinkClick xmlns:r="http://schemas.openxmlformats.org/officeDocument/2006/relationships" r:id="rId12"/>
        </xdr:cNvPr>
        <xdr:cNvPicPr>
          <a:picLocks noChangeAspect="1" noChangeArrowheads="1"/>
        </xdr:cNvPicPr>
      </xdr:nvPicPr>
      <xdr:blipFill>
        <a:blip xmlns:r="http://schemas.openxmlformats.org/officeDocument/2006/relationships" r:embed="rId13" cstate="print"/>
        <a:srcRect/>
        <a:stretch>
          <a:fillRect/>
        </a:stretch>
      </xdr:blipFill>
      <xdr:spPr bwMode="auto">
        <a:xfrm>
          <a:off x="609600" y="9163050"/>
          <a:ext cx="952500" cy="952500"/>
        </a:xfrm>
        <a:prstGeom prst="rect">
          <a:avLst/>
        </a:prstGeom>
        <a:noFill/>
      </xdr:spPr>
    </xdr:pic>
    <xdr:clientData/>
  </xdr:twoCellAnchor>
  <xdr:twoCellAnchor editAs="oneCell">
    <xdr:from>
      <xdr:col>5</xdr:col>
      <xdr:colOff>0</xdr:colOff>
      <xdr:row>48</xdr:row>
      <xdr:rowOff>0</xdr:rowOff>
    </xdr:from>
    <xdr:to>
      <xdr:col>5</xdr:col>
      <xdr:colOff>152400</xdr:colOff>
      <xdr:row>48</xdr:row>
      <xdr:rowOff>85725</xdr:rowOff>
    </xdr:to>
    <xdr:pic>
      <xdr:nvPicPr>
        <xdr:cNvPr id="9264" name="Picture 48" descr="http://pubchem.ncbi.nlm.nih.gov/images/a_active.gif"/>
        <xdr:cNvPicPr>
          <a:picLocks noChangeAspect="1" noChangeArrowheads="1"/>
        </xdr:cNvPicPr>
      </xdr:nvPicPr>
      <xdr:blipFill>
        <a:blip xmlns:r="http://schemas.openxmlformats.org/officeDocument/2006/relationships" r:embed="rId1" cstate="print"/>
        <a:srcRect/>
        <a:stretch>
          <a:fillRect/>
        </a:stretch>
      </xdr:blipFill>
      <xdr:spPr bwMode="auto">
        <a:xfrm>
          <a:off x="3048000" y="9163050"/>
          <a:ext cx="152400" cy="85725"/>
        </a:xfrm>
        <a:prstGeom prst="rect">
          <a:avLst/>
        </a:prstGeom>
        <a:noFill/>
      </xdr:spPr>
    </xdr:pic>
    <xdr:clientData/>
  </xdr:twoCellAnchor>
  <xdr:twoCellAnchor editAs="oneCell">
    <xdr:from>
      <xdr:col>1</xdr:col>
      <xdr:colOff>0</xdr:colOff>
      <xdr:row>50</xdr:row>
      <xdr:rowOff>0</xdr:rowOff>
    </xdr:from>
    <xdr:to>
      <xdr:col>2</xdr:col>
      <xdr:colOff>342900</xdr:colOff>
      <xdr:row>55</xdr:row>
      <xdr:rowOff>0</xdr:rowOff>
    </xdr:to>
    <xdr:pic>
      <xdr:nvPicPr>
        <xdr:cNvPr id="9265" name="Picture 49" descr="http://pubchem.ncbi.nlm.nih.gov/image/imgsrv.fcgi?sid=7971820">
          <a:hlinkClick xmlns:r="http://schemas.openxmlformats.org/officeDocument/2006/relationships" r:id="rId14"/>
        </xdr:cNvPr>
        <xdr:cNvPicPr>
          <a:picLocks noChangeAspect="1" noChangeArrowheads="1"/>
        </xdr:cNvPicPr>
      </xdr:nvPicPr>
      <xdr:blipFill>
        <a:blip xmlns:r="http://schemas.openxmlformats.org/officeDocument/2006/relationships" r:embed="rId15" cstate="print"/>
        <a:srcRect/>
        <a:stretch>
          <a:fillRect/>
        </a:stretch>
      </xdr:blipFill>
      <xdr:spPr bwMode="auto">
        <a:xfrm>
          <a:off x="609600" y="9544050"/>
          <a:ext cx="952500" cy="952500"/>
        </a:xfrm>
        <a:prstGeom prst="rect">
          <a:avLst/>
        </a:prstGeom>
        <a:noFill/>
      </xdr:spPr>
    </xdr:pic>
    <xdr:clientData/>
  </xdr:twoCellAnchor>
  <xdr:twoCellAnchor editAs="oneCell">
    <xdr:from>
      <xdr:col>5</xdr:col>
      <xdr:colOff>0</xdr:colOff>
      <xdr:row>50</xdr:row>
      <xdr:rowOff>0</xdr:rowOff>
    </xdr:from>
    <xdr:to>
      <xdr:col>5</xdr:col>
      <xdr:colOff>152400</xdr:colOff>
      <xdr:row>50</xdr:row>
      <xdr:rowOff>85725</xdr:rowOff>
    </xdr:to>
    <xdr:pic>
      <xdr:nvPicPr>
        <xdr:cNvPr id="9266" name="Picture 50" descr="http://pubchem.ncbi.nlm.nih.gov/images/a_active.gif"/>
        <xdr:cNvPicPr>
          <a:picLocks noChangeAspect="1" noChangeArrowheads="1"/>
        </xdr:cNvPicPr>
      </xdr:nvPicPr>
      <xdr:blipFill>
        <a:blip xmlns:r="http://schemas.openxmlformats.org/officeDocument/2006/relationships" r:embed="rId1" cstate="print"/>
        <a:srcRect/>
        <a:stretch>
          <a:fillRect/>
        </a:stretch>
      </xdr:blipFill>
      <xdr:spPr bwMode="auto">
        <a:xfrm>
          <a:off x="3048000" y="9544050"/>
          <a:ext cx="152400" cy="85725"/>
        </a:xfrm>
        <a:prstGeom prst="rect">
          <a:avLst/>
        </a:prstGeom>
        <a:noFill/>
      </xdr:spPr>
    </xdr:pic>
    <xdr:clientData/>
  </xdr:twoCellAnchor>
  <xdr:twoCellAnchor editAs="oneCell">
    <xdr:from>
      <xdr:col>1</xdr:col>
      <xdr:colOff>0</xdr:colOff>
      <xdr:row>52</xdr:row>
      <xdr:rowOff>0</xdr:rowOff>
    </xdr:from>
    <xdr:to>
      <xdr:col>2</xdr:col>
      <xdr:colOff>342900</xdr:colOff>
      <xdr:row>57</xdr:row>
      <xdr:rowOff>0</xdr:rowOff>
    </xdr:to>
    <xdr:pic>
      <xdr:nvPicPr>
        <xdr:cNvPr id="9267" name="Picture 51" descr="http://pubchem.ncbi.nlm.nih.gov/image/imgsrv.fcgi?sid=4264846">
          <a:hlinkClick xmlns:r="http://schemas.openxmlformats.org/officeDocument/2006/relationships" r:id="rId16"/>
        </xdr:cNvPr>
        <xdr:cNvPicPr>
          <a:picLocks noChangeAspect="1" noChangeArrowheads="1"/>
        </xdr:cNvPicPr>
      </xdr:nvPicPr>
      <xdr:blipFill>
        <a:blip xmlns:r="http://schemas.openxmlformats.org/officeDocument/2006/relationships" r:embed="rId17" cstate="print"/>
        <a:srcRect/>
        <a:stretch>
          <a:fillRect/>
        </a:stretch>
      </xdr:blipFill>
      <xdr:spPr bwMode="auto">
        <a:xfrm>
          <a:off x="609600" y="9925050"/>
          <a:ext cx="952500" cy="952500"/>
        </a:xfrm>
        <a:prstGeom prst="rect">
          <a:avLst/>
        </a:prstGeom>
        <a:noFill/>
      </xdr:spPr>
    </xdr:pic>
    <xdr:clientData/>
  </xdr:twoCellAnchor>
  <xdr:twoCellAnchor editAs="oneCell">
    <xdr:from>
      <xdr:col>5</xdr:col>
      <xdr:colOff>0</xdr:colOff>
      <xdr:row>52</xdr:row>
      <xdr:rowOff>0</xdr:rowOff>
    </xdr:from>
    <xdr:to>
      <xdr:col>5</xdr:col>
      <xdr:colOff>152400</xdr:colOff>
      <xdr:row>52</xdr:row>
      <xdr:rowOff>85725</xdr:rowOff>
    </xdr:to>
    <xdr:pic>
      <xdr:nvPicPr>
        <xdr:cNvPr id="9268" name="Picture 52" descr="http://pubchem.ncbi.nlm.nih.gov/images/a_active.gif"/>
        <xdr:cNvPicPr>
          <a:picLocks noChangeAspect="1" noChangeArrowheads="1"/>
        </xdr:cNvPicPr>
      </xdr:nvPicPr>
      <xdr:blipFill>
        <a:blip xmlns:r="http://schemas.openxmlformats.org/officeDocument/2006/relationships" r:embed="rId1" cstate="print"/>
        <a:srcRect/>
        <a:stretch>
          <a:fillRect/>
        </a:stretch>
      </xdr:blipFill>
      <xdr:spPr bwMode="auto">
        <a:xfrm>
          <a:off x="3048000" y="9925050"/>
          <a:ext cx="152400" cy="85725"/>
        </a:xfrm>
        <a:prstGeom prst="rect">
          <a:avLst/>
        </a:prstGeom>
        <a:noFill/>
      </xdr:spPr>
    </xdr:pic>
    <xdr:clientData/>
  </xdr:twoCellAnchor>
  <xdr:twoCellAnchor editAs="oneCell">
    <xdr:from>
      <xdr:col>1</xdr:col>
      <xdr:colOff>0</xdr:colOff>
      <xdr:row>54</xdr:row>
      <xdr:rowOff>0</xdr:rowOff>
    </xdr:from>
    <xdr:to>
      <xdr:col>2</xdr:col>
      <xdr:colOff>342900</xdr:colOff>
      <xdr:row>59</xdr:row>
      <xdr:rowOff>0</xdr:rowOff>
    </xdr:to>
    <xdr:pic>
      <xdr:nvPicPr>
        <xdr:cNvPr id="9269" name="Picture 53" descr="http://pubchem.ncbi.nlm.nih.gov/image/imgsrv.fcgi?sid=4264171">
          <a:hlinkClick xmlns:r="http://schemas.openxmlformats.org/officeDocument/2006/relationships" r:id="rId18"/>
        </xdr:cNvPr>
        <xdr:cNvPicPr>
          <a:picLocks noChangeAspect="1" noChangeArrowheads="1"/>
        </xdr:cNvPicPr>
      </xdr:nvPicPr>
      <xdr:blipFill>
        <a:blip xmlns:r="http://schemas.openxmlformats.org/officeDocument/2006/relationships" r:embed="rId19" cstate="print"/>
        <a:srcRect/>
        <a:stretch>
          <a:fillRect/>
        </a:stretch>
      </xdr:blipFill>
      <xdr:spPr bwMode="auto">
        <a:xfrm>
          <a:off x="609600" y="10306050"/>
          <a:ext cx="952500" cy="952500"/>
        </a:xfrm>
        <a:prstGeom prst="rect">
          <a:avLst/>
        </a:prstGeom>
        <a:noFill/>
      </xdr:spPr>
    </xdr:pic>
    <xdr:clientData/>
  </xdr:twoCellAnchor>
  <xdr:twoCellAnchor editAs="oneCell">
    <xdr:from>
      <xdr:col>5</xdr:col>
      <xdr:colOff>0</xdr:colOff>
      <xdr:row>54</xdr:row>
      <xdr:rowOff>0</xdr:rowOff>
    </xdr:from>
    <xdr:to>
      <xdr:col>5</xdr:col>
      <xdr:colOff>152400</xdr:colOff>
      <xdr:row>54</xdr:row>
      <xdr:rowOff>85725</xdr:rowOff>
    </xdr:to>
    <xdr:pic>
      <xdr:nvPicPr>
        <xdr:cNvPr id="9270" name="Picture 54" descr="http://pubchem.ncbi.nlm.nih.gov/images/a_active.gif"/>
        <xdr:cNvPicPr>
          <a:picLocks noChangeAspect="1" noChangeArrowheads="1"/>
        </xdr:cNvPicPr>
      </xdr:nvPicPr>
      <xdr:blipFill>
        <a:blip xmlns:r="http://schemas.openxmlformats.org/officeDocument/2006/relationships" r:embed="rId1" cstate="print"/>
        <a:srcRect/>
        <a:stretch>
          <a:fillRect/>
        </a:stretch>
      </xdr:blipFill>
      <xdr:spPr bwMode="auto">
        <a:xfrm>
          <a:off x="3048000" y="10306050"/>
          <a:ext cx="152400" cy="85725"/>
        </a:xfrm>
        <a:prstGeom prst="rect">
          <a:avLst/>
        </a:prstGeom>
        <a:noFill/>
      </xdr:spPr>
    </xdr:pic>
    <xdr:clientData/>
  </xdr:twoCellAnchor>
  <xdr:twoCellAnchor editAs="oneCell">
    <xdr:from>
      <xdr:col>1</xdr:col>
      <xdr:colOff>0</xdr:colOff>
      <xdr:row>56</xdr:row>
      <xdr:rowOff>0</xdr:rowOff>
    </xdr:from>
    <xdr:to>
      <xdr:col>2</xdr:col>
      <xdr:colOff>342900</xdr:colOff>
      <xdr:row>61</xdr:row>
      <xdr:rowOff>0</xdr:rowOff>
    </xdr:to>
    <xdr:pic>
      <xdr:nvPicPr>
        <xdr:cNvPr id="9271" name="Picture 55" descr="http://pubchem.ncbi.nlm.nih.gov/image/imgsrv.fcgi?sid=4245982">
          <a:hlinkClick xmlns:r="http://schemas.openxmlformats.org/officeDocument/2006/relationships" r:id="rId20"/>
        </xdr:cNvPr>
        <xdr:cNvPicPr>
          <a:picLocks noChangeAspect="1" noChangeArrowheads="1"/>
        </xdr:cNvPicPr>
      </xdr:nvPicPr>
      <xdr:blipFill>
        <a:blip xmlns:r="http://schemas.openxmlformats.org/officeDocument/2006/relationships" r:embed="rId21" cstate="print"/>
        <a:srcRect/>
        <a:stretch>
          <a:fillRect/>
        </a:stretch>
      </xdr:blipFill>
      <xdr:spPr bwMode="auto">
        <a:xfrm>
          <a:off x="609600" y="10687050"/>
          <a:ext cx="952500" cy="952500"/>
        </a:xfrm>
        <a:prstGeom prst="rect">
          <a:avLst/>
        </a:prstGeom>
        <a:noFill/>
      </xdr:spPr>
    </xdr:pic>
    <xdr:clientData/>
  </xdr:twoCellAnchor>
  <xdr:twoCellAnchor editAs="oneCell">
    <xdr:from>
      <xdr:col>5</xdr:col>
      <xdr:colOff>0</xdr:colOff>
      <xdr:row>56</xdr:row>
      <xdr:rowOff>0</xdr:rowOff>
    </xdr:from>
    <xdr:to>
      <xdr:col>5</xdr:col>
      <xdr:colOff>152400</xdr:colOff>
      <xdr:row>56</xdr:row>
      <xdr:rowOff>85725</xdr:rowOff>
    </xdr:to>
    <xdr:pic>
      <xdr:nvPicPr>
        <xdr:cNvPr id="9272" name="Picture 56" descr="http://pubchem.ncbi.nlm.nih.gov/images/a_active.gif"/>
        <xdr:cNvPicPr>
          <a:picLocks noChangeAspect="1" noChangeArrowheads="1"/>
        </xdr:cNvPicPr>
      </xdr:nvPicPr>
      <xdr:blipFill>
        <a:blip xmlns:r="http://schemas.openxmlformats.org/officeDocument/2006/relationships" r:embed="rId1" cstate="print"/>
        <a:srcRect/>
        <a:stretch>
          <a:fillRect/>
        </a:stretch>
      </xdr:blipFill>
      <xdr:spPr bwMode="auto">
        <a:xfrm>
          <a:off x="3048000" y="10687050"/>
          <a:ext cx="152400" cy="85725"/>
        </a:xfrm>
        <a:prstGeom prst="rect">
          <a:avLst/>
        </a:prstGeom>
        <a:noFill/>
      </xdr:spPr>
    </xdr:pic>
    <xdr:clientData/>
  </xdr:twoCellAnchor>
  <xdr:twoCellAnchor editAs="oneCell">
    <xdr:from>
      <xdr:col>1</xdr:col>
      <xdr:colOff>0</xdr:colOff>
      <xdr:row>58</xdr:row>
      <xdr:rowOff>0</xdr:rowOff>
    </xdr:from>
    <xdr:to>
      <xdr:col>2</xdr:col>
      <xdr:colOff>342900</xdr:colOff>
      <xdr:row>63</xdr:row>
      <xdr:rowOff>0</xdr:rowOff>
    </xdr:to>
    <xdr:pic>
      <xdr:nvPicPr>
        <xdr:cNvPr id="9273" name="Picture 57" descr="http://pubchem.ncbi.nlm.nih.gov/image/imgsrv.fcgi?sid=4244225">
          <a:hlinkClick xmlns:r="http://schemas.openxmlformats.org/officeDocument/2006/relationships" r:id="rId22"/>
        </xdr:cNvPr>
        <xdr:cNvPicPr>
          <a:picLocks noChangeAspect="1" noChangeArrowheads="1"/>
        </xdr:cNvPicPr>
      </xdr:nvPicPr>
      <xdr:blipFill>
        <a:blip xmlns:r="http://schemas.openxmlformats.org/officeDocument/2006/relationships" r:embed="rId23" cstate="print"/>
        <a:srcRect/>
        <a:stretch>
          <a:fillRect/>
        </a:stretch>
      </xdr:blipFill>
      <xdr:spPr bwMode="auto">
        <a:xfrm>
          <a:off x="609600" y="11068050"/>
          <a:ext cx="952500" cy="952500"/>
        </a:xfrm>
        <a:prstGeom prst="rect">
          <a:avLst/>
        </a:prstGeom>
        <a:noFill/>
      </xdr:spPr>
    </xdr:pic>
    <xdr:clientData/>
  </xdr:twoCellAnchor>
  <xdr:twoCellAnchor editAs="oneCell">
    <xdr:from>
      <xdr:col>5</xdr:col>
      <xdr:colOff>0</xdr:colOff>
      <xdr:row>58</xdr:row>
      <xdr:rowOff>0</xdr:rowOff>
    </xdr:from>
    <xdr:to>
      <xdr:col>5</xdr:col>
      <xdr:colOff>152400</xdr:colOff>
      <xdr:row>58</xdr:row>
      <xdr:rowOff>85725</xdr:rowOff>
    </xdr:to>
    <xdr:pic>
      <xdr:nvPicPr>
        <xdr:cNvPr id="9274" name="Picture 58" descr="http://pubchem.ncbi.nlm.nih.gov/images/a_active.gif"/>
        <xdr:cNvPicPr>
          <a:picLocks noChangeAspect="1" noChangeArrowheads="1"/>
        </xdr:cNvPicPr>
      </xdr:nvPicPr>
      <xdr:blipFill>
        <a:blip xmlns:r="http://schemas.openxmlformats.org/officeDocument/2006/relationships" r:embed="rId1" cstate="print"/>
        <a:srcRect/>
        <a:stretch>
          <a:fillRect/>
        </a:stretch>
      </xdr:blipFill>
      <xdr:spPr bwMode="auto">
        <a:xfrm>
          <a:off x="3048000" y="11068050"/>
          <a:ext cx="152400" cy="85725"/>
        </a:xfrm>
        <a:prstGeom prst="rect">
          <a:avLst/>
        </a:prstGeom>
        <a:noFill/>
      </xdr:spPr>
    </xdr:pic>
    <xdr:clientData/>
  </xdr:twoCellAnchor>
  <xdr:twoCellAnchor editAs="oneCell">
    <xdr:from>
      <xdr:col>1</xdr:col>
      <xdr:colOff>0</xdr:colOff>
      <xdr:row>60</xdr:row>
      <xdr:rowOff>0</xdr:rowOff>
    </xdr:from>
    <xdr:to>
      <xdr:col>2</xdr:col>
      <xdr:colOff>342900</xdr:colOff>
      <xdr:row>65</xdr:row>
      <xdr:rowOff>0</xdr:rowOff>
    </xdr:to>
    <xdr:pic>
      <xdr:nvPicPr>
        <xdr:cNvPr id="9275" name="Picture 59" descr="http://pubchem.ncbi.nlm.nih.gov/image/imgsrv.fcgi?sid=4242836">
          <a:hlinkClick xmlns:r="http://schemas.openxmlformats.org/officeDocument/2006/relationships" r:id="rId24"/>
        </xdr:cNvPr>
        <xdr:cNvPicPr>
          <a:picLocks noChangeAspect="1" noChangeArrowheads="1"/>
        </xdr:cNvPicPr>
      </xdr:nvPicPr>
      <xdr:blipFill>
        <a:blip xmlns:r="http://schemas.openxmlformats.org/officeDocument/2006/relationships" r:embed="rId25" cstate="print"/>
        <a:srcRect/>
        <a:stretch>
          <a:fillRect/>
        </a:stretch>
      </xdr:blipFill>
      <xdr:spPr bwMode="auto">
        <a:xfrm>
          <a:off x="609600" y="11449050"/>
          <a:ext cx="952500" cy="952500"/>
        </a:xfrm>
        <a:prstGeom prst="rect">
          <a:avLst/>
        </a:prstGeom>
        <a:noFill/>
      </xdr:spPr>
    </xdr:pic>
    <xdr:clientData/>
  </xdr:twoCellAnchor>
  <xdr:twoCellAnchor editAs="oneCell">
    <xdr:from>
      <xdr:col>5</xdr:col>
      <xdr:colOff>0</xdr:colOff>
      <xdr:row>60</xdr:row>
      <xdr:rowOff>0</xdr:rowOff>
    </xdr:from>
    <xdr:to>
      <xdr:col>5</xdr:col>
      <xdr:colOff>152400</xdr:colOff>
      <xdr:row>60</xdr:row>
      <xdr:rowOff>85725</xdr:rowOff>
    </xdr:to>
    <xdr:pic>
      <xdr:nvPicPr>
        <xdr:cNvPr id="9276" name="Picture 60" descr="http://pubchem.ncbi.nlm.nih.gov/images/a_active.gif"/>
        <xdr:cNvPicPr>
          <a:picLocks noChangeAspect="1" noChangeArrowheads="1"/>
        </xdr:cNvPicPr>
      </xdr:nvPicPr>
      <xdr:blipFill>
        <a:blip xmlns:r="http://schemas.openxmlformats.org/officeDocument/2006/relationships" r:embed="rId1" cstate="print"/>
        <a:srcRect/>
        <a:stretch>
          <a:fillRect/>
        </a:stretch>
      </xdr:blipFill>
      <xdr:spPr bwMode="auto">
        <a:xfrm>
          <a:off x="3048000" y="11449050"/>
          <a:ext cx="152400" cy="85725"/>
        </a:xfrm>
        <a:prstGeom prst="rect">
          <a:avLst/>
        </a:prstGeom>
        <a:noFill/>
      </xdr:spPr>
    </xdr:pic>
    <xdr:clientData/>
  </xdr:twoCellAnchor>
  <xdr:twoCellAnchor editAs="oneCell">
    <xdr:from>
      <xdr:col>1</xdr:col>
      <xdr:colOff>0</xdr:colOff>
      <xdr:row>62</xdr:row>
      <xdr:rowOff>0</xdr:rowOff>
    </xdr:from>
    <xdr:to>
      <xdr:col>2</xdr:col>
      <xdr:colOff>342900</xdr:colOff>
      <xdr:row>67</xdr:row>
      <xdr:rowOff>0</xdr:rowOff>
    </xdr:to>
    <xdr:pic>
      <xdr:nvPicPr>
        <xdr:cNvPr id="9277" name="Picture 61" descr="http://pubchem.ncbi.nlm.nih.gov/image/imgsrv.fcgi?sid=7970469">
          <a:hlinkClick xmlns:r="http://schemas.openxmlformats.org/officeDocument/2006/relationships" r:id="rId26"/>
        </xdr:cNvPr>
        <xdr:cNvPicPr>
          <a:picLocks noChangeAspect="1" noChangeArrowheads="1"/>
        </xdr:cNvPicPr>
      </xdr:nvPicPr>
      <xdr:blipFill>
        <a:blip xmlns:r="http://schemas.openxmlformats.org/officeDocument/2006/relationships" r:embed="rId27" cstate="print"/>
        <a:srcRect/>
        <a:stretch>
          <a:fillRect/>
        </a:stretch>
      </xdr:blipFill>
      <xdr:spPr bwMode="auto">
        <a:xfrm>
          <a:off x="609600" y="11830050"/>
          <a:ext cx="952500" cy="952500"/>
        </a:xfrm>
        <a:prstGeom prst="rect">
          <a:avLst/>
        </a:prstGeom>
        <a:noFill/>
      </xdr:spPr>
    </xdr:pic>
    <xdr:clientData/>
  </xdr:twoCellAnchor>
  <xdr:twoCellAnchor editAs="oneCell">
    <xdr:from>
      <xdr:col>5</xdr:col>
      <xdr:colOff>0</xdr:colOff>
      <xdr:row>62</xdr:row>
      <xdr:rowOff>0</xdr:rowOff>
    </xdr:from>
    <xdr:to>
      <xdr:col>5</xdr:col>
      <xdr:colOff>152400</xdr:colOff>
      <xdr:row>62</xdr:row>
      <xdr:rowOff>85725</xdr:rowOff>
    </xdr:to>
    <xdr:pic>
      <xdr:nvPicPr>
        <xdr:cNvPr id="9278" name="Picture 62" descr="http://pubchem.ncbi.nlm.nih.gov/images/a_active.gif"/>
        <xdr:cNvPicPr>
          <a:picLocks noChangeAspect="1" noChangeArrowheads="1"/>
        </xdr:cNvPicPr>
      </xdr:nvPicPr>
      <xdr:blipFill>
        <a:blip xmlns:r="http://schemas.openxmlformats.org/officeDocument/2006/relationships" r:embed="rId1" cstate="print"/>
        <a:srcRect/>
        <a:stretch>
          <a:fillRect/>
        </a:stretch>
      </xdr:blipFill>
      <xdr:spPr bwMode="auto">
        <a:xfrm>
          <a:off x="3048000" y="11830050"/>
          <a:ext cx="152400" cy="85725"/>
        </a:xfrm>
        <a:prstGeom prst="rect">
          <a:avLst/>
        </a:prstGeom>
        <a:noFill/>
      </xdr:spPr>
    </xdr:pic>
    <xdr:clientData/>
  </xdr:twoCellAnchor>
  <xdr:twoCellAnchor editAs="oneCell">
    <xdr:from>
      <xdr:col>1</xdr:col>
      <xdr:colOff>0</xdr:colOff>
      <xdr:row>64</xdr:row>
      <xdr:rowOff>0</xdr:rowOff>
    </xdr:from>
    <xdr:to>
      <xdr:col>2</xdr:col>
      <xdr:colOff>342900</xdr:colOff>
      <xdr:row>69</xdr:row>
      <xdr:rowOff>0</xdr:rowOff>
    </xdr:to>
    <xdr:pic>
      <xdr:nvPicPr>
        <xdr:cNvPr id="9279" name="Picture 63" descr="http://pubchem.ncbi.nlm.nih.gov/image/imgsrv.fcgi?sid=4262721">
          <a:hlinkClick xmlns:r="http://schemas.openxmlformats.org/officeDocument/2006/relationships" r:id="rId28"/>
        </xdr:cNvPr>
        <xdr:cNvPicPr>
          <a:picLocks noChangeAspect="1" noChangeArrowheads="1"/>
        </xdr:cNvPicPr>
      </xdr:nvPicPr>
      <xdr:blipFill>
        <a:blip xmlns:r="http://schemas.openxmlformats.org/officeDocument/2006/relationships" r:embed="rId29" cstate="print"/>
        <a:srcRect/>
        <a:stretch>
          <a:fillRect/>
        </a:stretch>
      </xdr:blipFill>
      <xdr:spPr bwMode="auto">
        <a:xfrm>
          <a:off x="609600" y="12211050"/>
          <a:ext cx="952500" cy="952500"/>
        </a:xfrm>
        <a:prstGeom prst="rect">
          <a:avLst/>
        </a:prstGeom>
        <a:noFill/>
      </xdr:spPr>
    </xdr:pic>
    <xdr:clientData/>
  </xdr:twoCellAnchor>
  <xdr:twoCellAnchor editAs="oneCell">
    <xdr:from>
      <xdr:col>5</xdr:col>
      <xdr:colOff>0</xdr:colOff>
      <xdr:row>64</xdr:row>
      <xdr:rowOff>0</xdr:rowOff>
    </xdr:from>
    <xdr:to>
      <xdr:col>5</xdr:col>
      <xdr:colOff>152400</xdr:colOff>
      <xdr:row>64</xdr:row>
      <xdr:rowOff>85725</xdr:rowOff>
    </xdr:to>
    <xdr:pic>
      <xdr:nvPicPr>
        <xdr:cNvPr id="9280" name="Picture 64" descr="http://pubchem.ncbi.nlm.nih.gov/images/a_active.gif"/>
        <xdr:cNvPicPr>
          <a:picLocks noChangeAspect="1" noChangeArrowheads="1"/>
        </xdr:cNvPicPr>
      </xdr:nvPicPr>
      <xdr:blipFill>
        <a:blip xmlns:r="http://schemas.openxmlformats.org/officeDocument/2006/relationships" r:embed="rId1" cstate="print"/>
        <a:srcRect/>
        <a:stretch>
          <a:fillRect/>
        </a:stretch>
      </xdr:blipFill>
      <xdr:spPr bwMode="auto">
        <a:xfrm>
          <a:off x="3048000" y="12211050"/>
          <a:ext cx="152400" cy="85725"/>
        </a:xfrm>
        <a:prstGeom prst="rect">
          <a:avLst/>
        </a:prstGeom>
        <a:noFill/>
      </xdr:spPr>
    </xdr:pic>
    <xdr:clientData/>
  </xdr:twoCellAnchor>
  <xdr:twoCellAnchor editAs="oneCell">
    <xdr:from>
      <xdr:col>1</xdr:col>
      <xdr:colOff>0</xdr:colOff>
      <xdr:row>66</xdr:row>
      <xdr:rowOff>0</xdr:rowOff>
    </xdr:from>
    <xdr:to>
      <xdr:col>2</xdr:col>
      <xdr:colOff>342900</xdr:colOff>
      <xdr:row>71</xdr:row>
      <xdr:rowOff>0</xdr:rowOff>
    </xdr:to>
    <xdr:pic>
      <xdr:nvPicPr>
        <xdr:cNvPr id="9281" name="Picture 65" descr="http://pubchem.ncbi.nlm.nih.gov/image/imgsrv.fcgi?sid=844679">
          <a:hlinkClick xmlns:r="http://schemas.openxmlformats.org/officeDocument/2006/relationships" r:id="rId30"/>
        </xdr:cNvPr>
        <xdr:cNvPicPr>
          <a:picLocks noChangeAspect="1" noChangeArrowheads="1"/>
        </xdr:cNvPicPr>
      </xdr:nvPicPr>
      <xdr:blipFill>
        <a:blip xmlns:r="http://schemas.openxmlformats.org/officeDocument/2006/relationships" r:embed="rId31" cstate="print"/>
        <a:srcRect/>
        <a:stretch>
          <a:fillRect/>
        </a:stretch>
      </xdr:blipFill>
      <xdr:spPr bwMode="auto">
        <a:xfrm>
          <a:off x="609600" y="12592050"/>
          <a:ext cx="952500" cy="952500"/>
        </a:xfrm>
        <a:prstGeom prst="rect">
          <a:avLst/>
        </a:prstGeom>
        <a:noFill/>
      </xdr:spPr>
    </xdr:pic>
    <xdr:clientData/>
  </xdr:twoCellAnchor>
  <xdr:twoCellAnchor editAs="oneCell">
    <xdr:from>
      <xdr:col>5</xdr:col>
      <xdr:colOff>0</xdr:colOff>
      <xdr:row>66</xdr:row>
      <xdr:rowOff>0</xdr:rowOff>
    </xdr:from>
    <xdr:to>
      <xdr:col>5</xdr:col>
      <xdr:colOff>152400</xdr:colOff>
      <xdr:row>66</xdr:row>
      <xdr:rowOff>85725</xdr:rowOff>
    </xdr:to>
    <xdr:pic>
      <xdr:nvPicPr>
        <xdr:cNvPr id="9282" name="Picture 66" descr="http://pubchem.ncbi.nlm.nih.gov/images/a_active.gif"/>
        <xdr:cNvPicPr>
          <a:picLocks noChangeAspect="1" noChangeArrowheads="1"/>
        </xdr:cNvPicPr>
      </xdr:nvPicPr>
      <xdr:blipFill>
        <a:blip xmlns:r="http://schemas.openxmlformats.org/officeDocument/2006/relationships" r:embed="rId1" cstate="print"/>
        <a:srcRect/>
        <a:stretch>
          <a:fillRect/>
        </a:stretch>
      </xdr:blipFill>
      <xdr:spPr bwMode="auto">
        <a:xfrm>
          <a:off x="3048000" y="12592050"/>
          <a:ext cx="152400" cy="85725"/>
        </a:xfrm>
        <a:prstGeom prst="rect">
          <a:avLst/>
        </a:prstGeom>
        <a:noFill/>
      </xdr:spPr>
    </xdr:pic>
    <xdr:clientData/>
  </xdr:twoCellAnchor>
  <xdr:twoCellAnchor editAs="oneCell">
    <xdr:from>
      <xdr:col>1</xdr:col>
      <xdr:colOff>0</xdr:colOff>
      <xdr:row>68</xdr:row>
      <xdr:rowOff>0</xdr:rowOff>
    </xdr:from>
    <xdr:to>
      <xdr:col>2</xdr:col>
      <xdr:colOff>342900</xdr:colOff>
      <xdr:row>73</xdr:row>
      <xdr:rowOff>0</xdr:rowOff>
    </xdr:to>
    <xdr:pic>
      <xdr:nvPicPr>
        <xdr:cNvPr id="9283" name="Picture 67" descr="http://pubchem.ncbi.nlm.nih.gov/image/imgsrv.fcgi?sid=4260761">
          <a:hlinkClick xmlns:r="http://schemas.openxmlformats.org/officeDocument/2006/relationships" r:id="rId32"/>
        </xdr:cNvPr>
        <xdr:cNvPicPr>
          <a:picLocks noChangeAspect="1" noChangeArrowheads="1"/>
        </xdr:cNvPicPr>
      </xdr:nvPicPr>
      <xdr:blipFill>
        <a:blip xmlns:r="http://schemas.openxmlformats.org/officeDocument/2006/relationships" r:embed="rId33" cstate="print"/>
        <a:srcRect/>
        <a:stretch>
          <a:fillRect/>
        </a:stretch>
      </xdr:blipFill>
      <xdr:spPr bwMode="auto">
        <a:xfrm>
          <a:off x="609600" y="12973050"/>
          <a:ext cx="952500" cy="952500"/>
        </a:xfrm>
        <a:prstGeom prst="rect">
          <a:avLst/>
        </a:prstGeom>
        <a:noFill/>
      </xdr:spPr>
    </xdr:pic>
    <xdr:clientData/>
  </xdr:twoCellAnchor>
  <xdr:twoCellAnchor editAs="oneCell">
    <xdr:from>
      <xdr:col>5</xdr:col>
      <xdr:colOff>0</xdr:colOff>
      <xdr:row>68</xdr:row>
      <xdr:rowOff>0</xdr:rowOff>
    </xdr:from>
    <xdr:to>
      <xdr:col>5</xdr:col>
      <xdr:colOff>152400</xdr:colOff>
      <xdr:row>68</xdr:row>
      <xdr:rowOff>85725</xdr:rowOff>
    </xdr:to>
    <xdr:pic>
      <xdr:nvPicPr>
        <xdr:cNvPr id="9284" name="Picture 68" descr="http://pubchem.ncbi.nlm.nih.gov/images/a_active.gif"/>
        <xdr:cNvPicPr>
          <a:picLocks noChangeAspect="1" noChangeArrowheads="1"/>
        </xdr:cNvPicPr>
      </xdr:nvPicPr>
      <xdr:blipFill>
        <a:blip xmlns:r="http://schemas.openxmlformats.org/officeDocument/2006/relationships" r:embed="rId1" cstate="print"/>
        <a:srcRect/>
        <a:stretch>
          <a:fillRect/>
        </a:stretch>
      </xdr:blipFill>
      <xdr:spPr bwMode="auto">
        <a:xfrm>
          <a:off x="3048000" y="12973050"/>
          <a:ext cx="152400" cy="85725"/>
        </a:xfrm>
        <a:prstGeom prst="rect">
          <a:avLst/>
        </a:prstGeom>
        <a:noFill/>
      </xdr:spPr>
    </xdr:pic>
    <xdr:clientData/>
  </xdr:twoCellAnchor>
  <xdr:twoCellAnchor editAs="oneCell">
    <xdr:from>
      <xdr:col>1</xdr:col>
      <xdr:colOff>0</xdr:colOff>
      <xdr:row>70</xdr:row>
      <xdr:rowOff>0</xdr:rowOff>
    </xdr:from>
    <xdr:to>
      <xdr:col>2</xdr:col>
      <xdr:colOff>342900</xdr:colOff>
      <xdr:row>75</xdr:row>
      <xdr:rowOff>0</xdr:rowOff>
    </xdr:to>
    <xdr:pic>
      <xdr:nvPicPr>
        <xdr:cNvPr id="9285" name="Picture 69" descr="http://pubchem.ncbi.nlm.nih.gov/image/imgsrv.fcgi?sid=7976469">
          <a:hlinkClick xmlns:r="http://schemas.openxmlformats.org/officeDocument/2006/relationships" r:id="rId34"/>
        </xdr:cNvPr>
        <xdr:cNvPicPr>
          <a:picLocks noChangeAspect="1" noChangeArrowheads="1"/>
        </xdr:cNvPicPr>
      </xdr:nvPicPr>
      <xdr:blipFill>
        <a:blip xmlns:r="http://schemas.openxmlformats.org/officeDocument/2006/relationships" r:embed="rId35" cstate="print"/>
        <a:srcRect/>
        <a:stretch>
          <a:fillRect/>
        </a:stretch>
      </xdr:blipFill>
      <xdr:spPr bwMode="auto">
        <a:xfrm>
          <a:off x="609600" y="13354050"/>
          <a:ext cx="952500" cy="952500"/>
        </a:xfrm>
        <a:prstGeom prst="rect">
          <a:avLst/>
        </a:prstGeom>
        <a:noFill/>
      </xdr:spPr>
    </xdr:pic>
    <xdr:clientData/>
  </xdr:twoCellAnchor>
  <xdr:twoCellAnchor editAs="oneCell">
    <xdr:from>
      <xdr:col>5</xdr:col>
      <xdr:colOff>0</xdr:colOff>
      <xdr:row>70</xdr:row>
      <xdr:rowOff>0</xdr:rowOff>
    </xdr:from>
    <xdr:to>
      <xdr:col>5</xdr:col>
      <xdr:colOff>152400</xdr:colOff>
      <xdr:row>70</xdr:row>
      <xdr:rowOff>85725</xdr:rowOff>
    </xdr:to>
    <xdr:pic>
      <xdr:nvPicPr>
        <xdr:cNvPr id="9286" name="Picture 70" descr="http://pubchem.ncbi.nlm.nih.gov/images/a_active.gif"/>
        <xdr:cNvPicPr>
          <a:picLocks noChangeAspect="1" noChangeArrowheads="1"/>
        </xdr:cNvPicPr>
      </xdr:nvPicPr>
      <xdr:blipFill>
        <a:blip xmlns:r="http://schemas.openxmlformats.org/officeDocument/2006/relationships" r:embed="rId1" cstate="print"/>
        <a:srcRect/>
        <a:stretch>
          <a:fillRect/>
        </a:stretch>
      </xdr:blipFill>
      <xdr:spPr bwMode="auto">
        <a:xfrm>
          <a:off x="3048000" y="13354050"/>
          <a:ext cx="152400" cy="85725"/>
        </a:xfrm>
        <a:prstGeom prst="rect">
          <a:avLst/>
        </a:prstGeom>
        <a:noFill/>
      </xdr:spPr>
    </xdr:pic>
    <xdr:clientData/>
  </xdr:twoCellAnchor>
  <xdr:twoCellAnchor editAs="oneCell">
    <xdr:from>
      <xdr:col>1</xdr:col>
      <xdr:colOff>0</xdr:colOff>
      <xdr:row>72</xdr:row>
      <xdr:rowOff>0</xdr:rowOff>
    </xdr:from>
    <xdr:to>
      <xdr:col>2</xdr:col>
      <xdr:colOff>342900</xdr:colOff>
      <xdr:row>77</xdr:row>
      <xdr:rowOff>0</xdr:rowOff>
    </xdr:to>
    <xdr:pic>
      <xdr:nvPicPr>
        <xdr:cNvPr id="9287" name="Picture 71" descr="http://pubchem.ncbi.nlm.nih.gov/image/imgsrv.fcgi?sid=4264645">
          <a:hlinkClick xmlns:r="http://schemas.openxmlformats.org/officeDocument/2006/relationships" r:id="rId36"/>
        </xdr:cNvPr>
        <xdr:cNvPicPr>
          <a:picLocks noChangeAspect="1" noChangeArrowheads="1"/>
        </xdr:cNvPicPr>
      </xdr:nvPicPr>
      <xdr:blipFill>
        <a:blip xmlns:r="http://schemas.openxmlformats.org/officeDocument/2006/relationships" r:embed="rId37" cstate="print"/>
        <a:srcRect/>
        <a:stretch>
          <a:fillRect/>
        </a:stretch>
      </xdr:blipFill>
      <xdr:spPr bwMode="auto">
        <a:xfrm>
          <a:off x="609600" y="13735050"/>
          <a:ext cx="952500" cy="952500"/>
        </a:xfrm>
        <a:prstGeom prst="rect">
          <a:avLst/>
        </a:prstGeom>
        <a:noFill/>
      </xdr:spPr>
    </xdr:pic>
    <xdr:clientData/>
  </xdr:twoCellAnchor>
  <xdr:twoCellAnchor editAs="oneCell">
    <xdr:from>
      <xdr:col>5</xdr:col>
      <xdr:colOff>0</xdr:colOff>
      <xdr:row>72</xdr:row>
      <xdr:rowOff>0</xdr:rowOff>
    </xdr:from>
    <xdr:to>
      <xdr:col>5</xdr:col>
      <xdr:colOff>152400</xdr:colOff>
      <xdr:row>72</xdr:row>
      <xdr:rowOff>85725</xdr:rowOff>
    </xdr:to>
    <xdr:pic>
      <xdr:nvPicPr>
        <xdr:cNvPr id="9288" name="Picture 72" descr="http://pubchem.ncbi.nlm.nih.gov/images/a_active.gif"/>
        <xdr:cNvPicPr>
          <a:picLocks noChangeAspect="1" noChangeArrowheads="1"/>
        </xdr:cNvPicPr>
      </xdr:nvPicPr>
      <xdr:blipFill>
        <a:blip xmlns:r="http://schemas.openxmlformats.org/officeDocument/2006/relationships" r:embed="rId1" cstate="print"/>
        <a:srcRect/>
        <a:stretch>
          <a:fillRect/>
        </a:stretch>
      </xdr:blipFill>
      <xdr:spPr bwMode="auto">
        <a:xfrm>
          <a:off x="3048000" y="13735050"/>
          <a:ext cx="152400" cy="85725"/>
        </a:xfrm>
        <a:prstGeom prst="rect">
          <a:avLst/>
        </a:prstGeom>
        <a:noFill/>
      </xdr:spPr>
    </xdr:pic>
    <xdr:clientData/>
  </xdr:twoCellAnchor>
  <xdr:twoCellAnchor editAs="oneCell">
    <xdr:from>
      <xdr:col>1</xdr:col>
      <xdr:colOff>0</xdr:colOff>
      <xdr:row>74</xdr:row>
      <xdr:rowOff>0</xdr:rowOff>
    </xdr:from>
    <xdr:to>
      <xdr:col>2</xdr:col>
      <xdr:colOff>342900</xdr:colOff>
      <xdr:row>79</xdr:row>
      <xdr:rowOff>0</xdr:rowOff>
    </xdr:to>
    <xdr:pic>
      <xdr:nvPicPr>
        <xdr:cNvPr id="9289" name="Picture 73" descr="http://pubchem.ncbi.nlm.nih.gov/image/imgsrv.fcgi?sid=4265686">
          <a:hlinkClick xmlns:r="http://schemas.openxmlformats.org/officeDocument/2006/relationships" r:id="rId38"/>
        </xdr:cNvPr>
        <xdr:cNvPicPr>
          <a:picLocks noChangeAspect="1" noChangeArrowheads="1"/>
        </xdr:cNvPicPr>
      </xdr:nvPicPr>
      <xdr:blipFill>
        <a:blip xmlns:r="http://schemas.openxmlformats.org/officeDocument/2006/relationships" r:embed="rId39" cstate="print"/>
        <a:srcRect/>
        <a:stretch>
          <a:fillRect/>
        </a:stretch>
      </xdr:blipFill>
      <xdr:spPr bwMode="auto">
        <a:xfrm>
          <a:off x="609600" y="14116050"/>
          <a:ext cx="952500" cy="952500"/>
        </a:xfrm>
        <a:prstGeom prst="rect">
          <a:avLst/>
        </a:prstGeom>
        <a:noFill/>
      </xdr:spPr>
    </xdr:pic>
    <xdr:clientData/>
  </xdr:twoCellAnchor>
  <xdr:twoCellAnchor editAs="oneCell">
    <xdr:from>
      <xdr:col>5</xdr:col>
      <xdr:colOff>0</xdr:colOff>
      <xdr:row>74</xdr:row>
      <xdr:rowOff>0</xdr:rowOff>
    </xdr:from>
    <xdr:to>
      <xdr:col>5</xdr:col>
      <xdr:colOff>152400</xdr:colOff>
      <xdr:row>74</xdr:row>
      <xdr:rowOff>85725</xdr:rowOff>
    </xdr:to>
    <xdr:pic>
      <xdr:nvPicPr>
        <xdr:cNvPr id="9290" name="Picture 74" descr="http://pubchem.ncbi.nlm.nih.gov/images/a_active.gif"/>
        <xdr:cNvPicPr>
          <a:picLocks noChangeAspect="1" noChangeArrowheads="1"/>
        </xdr:cNvPicPr>
      </xdr:nvPicPr>
      <xdr:blipFill>
        <a:blip xmlns:r="http://schemas.openxmlformats.org/officeDocument/2006/relationships" r:embed="rId1" cstate="print"/>
        <a:srcRect/>
        <a:stretch>
          <a:fillRect/>
        </a:stretch>
      </xdr:blipFill>
      <xdr:spPr bwMode="auto">
        <a:xfrm>
          <a:off x="3048000" y="14116050"/>
          <a:ext cx="152400" cy="85725"/>
        </a:xfrm>
        <a:prstGeom prst="rect">
          <a:avLst/>
        </a:prstGeom>
        <a:noFill/>
      </xdr:spPr>
    </xdr:pic>
    <xdr:clientData/>
  </xdr:twoCellAnchor>
  <xdr:twoCellAnchor editAs="oneCell">
    <xdr:from>
      <xdr:col>1</xdr:col>
      <xdr:colOff>0</xdr:colOff>
      <xdr:row>76</xdr:row>
      <xdr:rowOff>0</xdr:rowOff>
    </xdr:from>
    <xdr:to>
      <xdr:col>2</xdr:col>
      <xdr:colOff>342900</xdr:colOff>
      <xdr:row>81</xdr:row>
      <xdr:rowOff>0</xdr:rowOff>
    </xdr:to>
    <xdr:pic>
      <xdr:nvPicPr>
        <xdr:cNvPr id="9291" name="Picture 75" descr="http://pubchem.ncbi.nlm.nih.gov/image/imgsrv.fcgi?sid=4257150">
          <a:hlinkClick xmlns:r="http://schemas.openxmlformats.org/officeDocument/2006/relationships" r:id="rId40"/>
        </xdr:cNvPr>
        <xdr:cNvPicPr>
          <a:picLocks noChangeAspect="1" noChangeArrowheads="1"/>
        </xdr:cNvPicPr>
      </xdr:nvPicPr>
      <xdr:blipFill>
        <a:blip xmlns:r="http://schemas.openxmlformats.org/officeDocument/2006/relationships" r:embed="rId41" cstate="print"/>
        <a:srcRect/>
        <a:stretch>
          <a:fillRect/>
        </a:stretch>
      </xdr:blipFill>
      <xdr:spPr bwMode="auto">
        <a:xfrm>
          <a:off x="609600" y="14497050"/>
          <a:ext cx="952500" cy="952500"/>
        </a:xfrm>
        <a:prstGeom prst="rect">
          <a:avLst/>
        </a:prstGeom>
        <a:noFill/>
      </xdr:spPr>
    </xdr:pic>
    <xdr:clientData/>
  </xdr:twoCellAnchor>
  <xdr:twoCellAnchor editAs="oneCell">
    <xdr:from>
      <xdr:col>5</xdr:col>
      <xdr:colOff>0</xdr:colOff>
      <xdr:row>76</xdr:row>
      <xdr:rowOff>0</xdr:rowOff>
    </xdr:from>
    <xdr:to>
      <xdr:col>5</xdr:col>
      <xdr:colOff>152400</xdr:colOff>
      <xdr:row>76</xdr:row>
      <xdr:rowOff>85725</xdr:rowOff>
    </xdr:to>
    <xdr:pic>
      <xdr:nvPicPr>
        <xdr:cNvPr id="9292" name="Picture 76" descr="http://pubchem.ncbi.nlm.nih.gov/images/a_active.gif"/>
        <xdr:cNvPicPr>
          <a:picLocks noChangeAspect="1" noChangeArrowheads="1"/>
        </xdr:cNvPicPr>
      </xdr:nvPicPr>
      <xdr:blipFill>
        <a:blip xmlns:r="http://schemas.openxmlformats.org/officeDocument/2006/relationships" r:embed="rId1" cstate="print"/>
        <a:srcRect/>
        <a:stretch>
          <a:fillRect/>
        </a:stretch>
      </xdr:blipFill>
      <xdr:spPr bwMode="auto">
        <a:xfrm>
          <a:off x="3048000" y="14497050"/>
          <a:ext cx="152400" cy="85725"/>
        </a:xfrm>
        <a:prstGeom prst="rect">
          <a:avLst/>
        </a:prstGeom>
        <a:noFill/>
      </xdr:spPr>
    </xdr:pic>
    <xdr:clientData/>
  </xdr:twoCellAnchor>
  <xdr:twoCellAnchor editAs="oneCell">
    <xdr:from>
      <xdr:col>1</xdr:col>
      <xdr:colOff>0</xdr:colOff>
      <xdr:row>78</xdr:row>
      <xdr:rowOff>0</xdr:rowOff>
    </xdr:from>
    <xdr:to>
      <xdr:col>2</xdr:col>
      <xdr:colOff>342900</xdr:colOff>
      <xdr:row>82</xdr:row>
      <xdr:rowOff>190500</xdr:rowOff>
    </xdr:to>
    <xdr:pic>
      <xdr:nvPicPr>
        <xdr:cNvPr id="9293" name="Picture 77" descr="http://pubchem.ncbi.nlm.nih.gov/image/imgsrv.fcgi?sid=4255222">
          <a:hlinkClick xmlns:r="http://schemas.openxmlformats.org/officeDocument/2006/relationships" r:id="rId42"/>
        </xdr:cNvPr>
        <xdr:cNvPicPr>
          <a:picLocks noChangeAspect="1" noChangeArrowheads="1"/>
        </xdr:cNvPicPr>
      </xdr:nvPicPr>
      <xdr:blipFill>
        <a:blip xmlns:r="http://schemas.openxmlformats.org/officeDocument/2006/relationships" r:embed="rId43" cstate="print"/>
        <a:srcRect/>
        <a:stretch>
          <a:fillRect/>
        </a:stretch>
      </xdr:blipFill>
      <xdr:spPr bwMode="auto">
        <a:xfrm>
          <a:off x="609600" y="14878050"/>
          <a:ext cx="952500" cy="952500"/>
        </a:xfrm>
        <a:prstGeom prst="rect">
          <a:avLst/>
        </a:prstGeom>
        <a:noFill/>
      </xdr:spPr>
    </xdr:pic>
    <xdr:clientData/>
  </xdr:twoCellAnchor>
  <xdr:twoCellAnchor editAs="oneCell">
    <xdr:from>
      <xdr:col>5</xdr:col>
      <xdr:colOff>0</xdr:colOff>
      <xdr:row>78</xdr:row>
      <xdr:rowOff>0</xdr:rowOff>
    </xdr:from>
    <xdr:to>
      <xdr:col>5</xdr:col>
      <xdr:colOff>152400</xdr:colOff>
      <xdr:row>78</xdr:row>
      <xdr:rowOff>85725</xdr:rowOff>
    </xdr:to>
    <xdr:pic>
      <xdr:nvPicPr>
        <xdr:cNvPr id="9294" name="Picture 78" descr="http://pubchem.ncbi.nlm.nih.gov/images/a_active.gif"/>
        <xdr:cNvPicPr>
          <a:picLocks noChangeAspect="1" noChangeArrowheads="1"/>
        </xdr:cNvPicPr>
      </xdr:nvPicPr>
      <xdr:blipFill>
        <a:blip xmlns:r="http://schemas.openxmlformats.org/officeDocument/2006/relationships" r:embed="rId1" cstate="print"/>
        <a:srcRect/>
        <a:stretch>
          <a:fillRect/>
        </a:stretch>
      </xdr:blipFill>
      <xdr:spPr bwMode="auto">
        <a:xfrm>
          <a:off x="3048000" y="14878050"/>
          <a:ext cx="152400" cy="85725"/>
        </a:xfrm>
        <a:prstGeom prst="rect">
          <a:avLst/>
        </a:prstGeom>
        <a:noFill/>
      </xdr:spPr>
    </xdr:pic>
    <xdr:clientData/>
  </xdr:twoCellAnchor>
  <xdr:twoCellAnchor editAs="oneCell">
    <xdr:from>
      <xdr:col>1</xdr:col>
      <xdr:colOff>0</xdr:colOff>
      <xdr:row>80</xdr:row>
      <xdr:rowOff>0</xdr:rowOff>
    </xdr:from>
    <xdr:to>
      <xdr:col>2</xdr:col>
      <xdr:colOff>342900</xdr:colOff>
      <xdr:row>84</xdr:row>
      <xdr:rowOff>180975</xdr:rowOff>
    </xdr:to>
    <xdr:pic>
      <xdr:nvPicPr>
        <xdr:cNvPr id="9295" name="Picture 79" descr="http://pubchem.ncbi.nlm.nih.gov/image/imgsrv.fcgi?sid=3714088">
          <a:hlinkClick xmlns:r="http://schemas.openxmlformats.org/officeDocument/2006/relationships" r:id="rId44"/>
        </xdr:cNvPr>
        <xdr:cNvPicPr>
          <a:picLocks noChangeAspect="1" noChangeArrowheads="1"/>
        </xdr:cNvPicPr>
      </xdr:nvPicPr>
      <xdr:blipFill>
        <a:blip xmlns:r="http://schemas.openxmlformats.org/officeDocument/2006/relationships" r:embed="rId45" cstate="print"/>
        <a:srcRect/>
        <a:stretch>
          <a:fillRect/>
        </a:stretch>
      </xdr:blipFill>
      <xdr:spPr bwMode="auto">
        <a:xfrm>
          <a:off x="609600" y="15259050"/>
          <a:ext cx="952500" cy="952500"/>
        </a:xfrm>
        <a:prstGeom prst="rect">
          <a:avLst/>
        </a:prstGeom>
        <a:noFill/>
      </xdr:spPr>
    </xdr:pic>
    <xdr:clientData/>
  </xdr:twoCellAnchor>
  <xdr:twoCellAnchor editAs="oneCell">
    <xdr:from>
      <xdr:col>5</xdr:col>
      <xdr:colOff>0</xdr:colOff>
      <xdr:row>80</xdr:row>
      <xdr:rowOff>0</xdr:rowOff>
    </xdr:from>
    <xdr:to>
      <xdr:col>5</xdr:col>
      <xdr:colOff>152400</xdr:colOff>
      <xdr:row>80</xdr:row>
      <xdr:rowOff>85725</xdr:rowOff>
    </xdr:to>
    <xdr:pic>
      <xdr:nvPicPr>
        <xdr:cNvPr id="9296" name="Picture 80" descr="http://pubchem.ncbi.nlm.nih.gov/images/a_active.gif"/>
        <xdr:cNvPicPr>
          <a:picLocks noChangeAspect="1" noChangeArrowheads="1"/>
        </xdr:cNvPicPr>
      </xdr:nvPicPr>
      <xdr:blipFill>
        <a:blip xmlns:r="http://schemas.openxmlformats.org/officeDocument/2006/relationships" r:embed="rId1" cstate="print"/>
        <a:srcRect/>
        <a:stretch>
          <a:fillRect/>
        </a:stretch>
      </xdr:blipFill>
      <xdr:spPr bwMode="auto">
        <a:xfrm>
          <a:off x="3048000" y="15259050"/>
          <a:ext cx="152400" cy="85725"/>
        </a:xfrm>
        <a:prstGeom prst="rect">
          <a:avLst/>
        </a:prstGeom>
        <a:noFill/>
      </xdr:spPr>
    </xdr:pic>
    <xdr:clientData/>
  </xdr:twoCellAnchor>
  <xdr:twoCellAnchor editAs="oneCell">
    <xdr:from>
      <xdr:col>1</xdr:col>
      <xdr:colOff>0</xdr:colOff>
      <xdr:row>83</xdr:row>
      <xdr:rowOff>0</xdr:rowOff>
    </xdr:from>
    <xdr:to>
      <xdr:col>2</xdr:col>
      <xdr:colOff>342900</xdr:colOff>
      <xdr:row>88</xdr:row>
      <xdr:rowOff>0</xdr:rowOff>
    </xdr:to>
    <xdr:pic>
      <xdr:nvPicPr>
        <xdr:cNvPr id="9297" name="Picture 81" descr="http://pubchem.ncbi.nlm.nih.gov/image/imgsrv.fcgi?sid=7969993">
          <a:hlinkClick xmlns:r="http://schemas.openxmlformats.org/officeDocument/2006/relationships" r:id="rId46"/>
        </xdr:cNvPr>
        <xdr:cNvPicPr>
          <a:picLocks noChangeAspect="1" noChangeArrowheads="1"/>
        </xdr:cNvPicPr>
      </xdr:nvPicPr>
      <xdr:blipFill>
        <a:blip xmlns:r="http://schemas.openxmlformats.org/officeDocument/2006/relationships" r:embed="rId47" cstate="print"/>
        <a:srcRect/>
        <a:stretch>
          <a:fillRect/>
        </a:stretch>
      </xdr:blipFill>
      <xdr:spPr bwMode="auto">
        <a:xfrm>
          <a:off x="609600" y="15840075"/>
          <a:ext cx="952500" cy="952500"/>
        </a:xfrm>
        <a:prstGeom prst="rect">
          <a:avLst/>
        </a:prstGeom>
        <a:noFill/>
      </xdr:spPr>
    </xdr:pic>
    <xdr:clientData/>
  </xdr:twoCellAnchor>
  <xdr:twoCellAnchor editAs="oneCell">
    <xdr:from>
      <xdr:col>5</xdr:col>
      <xdr:colOff>0</xdr:colOff>
      <xdr:row>83</xdr:row>
      <xdr:rowOff>0</xdr:rowOff>
    </xdr:from>
    <xdr:to>
      <xdr:col>5</xdr:col>
      <xdr:colOff>152400</xdr:colOff>
      <xdr:row>83</xdr:row>
      <xdr:rowOff>85725</xdr:rowOff>
    </xdr:to>
    <xdr:pic>
      <xdr:nvPicPr>
        <xdr:cNvPr id="9298" name="Picture 82" descr="http://pubchem.ncbi.nlm.nih.gov/images/a_active.gif"/>
        <xdr:cNvPicPr>
          <a:picLocks noChangeAspect="1" noChangeArrowheads="1"/>
        </xdr:cNvPicPr>
      </xdr:nvPicPr>
      <xdr:blipFill>
        <a:blip xmlns:r="http://schemas.openxmlformats.org/officeDocument/2006/relationships" r:embed="rId1" cstate="print"/>
        <a:srcRect/>
        <a:stretch>
          <a:fillRect/>
        </a:stretch>
      </xdr:blipFill>
      <xdr:spPr bwMode="auto">
        <a:xfrm>
          <a:off x="3048000" y="15840075"/>
          <a:ext cx="152400" cy="85725"/>
        </a:xfrm>
        <a:prstGeom prst="rect">
          <a:avLst/>
        </a:prstGeom>
        <a:noFill/>
      </xdr:spPr>
    </xdr:pic>
    <xdr:clientData/>
  </xdr:twoCellAnchor>
  <xdr:twoCellAnchor editAs="oneCell">
    <xdr:from>
      <xdr:col>1</xdr:col>
      <xdr:colOff>0</xdr:colOff>
      <xdr:row>85</xdr:row>
      <xdr:rowOff>0</xdr:rowOff>
    </xdr:from>
    <xdr:to>
      <xdr:col>2</xdr:col>
      <xdr:colOff>342900</xdr:colOff>
      <xdr:row>90</xdr:row>
      <xdr:rowOff>0</xdr:rowOff>
    </xdr:to>
    <xdr:pic>
      <xdr:nvPicPr>
        <xdr:cNvPr id="9299" name="Picture 83" descr="http://pubchem.ncbi.nlm.nih.gov/image/imgsrv.fcgi?sid=7969844">
          <a:hlinkClick xmlns:r="http://schemas.openxmlformats.org/officeDocument/2006/relationships" r:id="rId48"/>
        </xdr:cNvPr>
        <xdr:cNvPicPr>
          <a:picLocks noChangeAspect="1" noChangeArrowheads="1"/>
        </xdr:cNvPicPr>
      </xdr:nvPicPr>
      <xdr:blipFill>
        <a:blip xmlns:r="http://schemas.openxmlformats.org/officeDocument/2006/relationships" r:embed="rId49" cstate="print"/>
        <a:srcRect/>
        <a:stretch>
          <a:fillRect/>
        </a:stretch>
      </xdr:blipFill>
      <xdr:spPr bwMode="auto">
        <a:xfrm>
          <a:off x="609600" y="16221075"/>
          <a:ext cx="952500" cy="952500"/>
        </a:xfrm>
        <a:prstGeom prst="rect">
          <a:avLst/>
        </a:prstGeom>
        <a:noFill/>
      </xdr:spPr>
    </xdr:pic>
    <xdr:clientData/>
  </xdr:twoCellAnchor>
  <xdr:twoCellAnchor editAs="oneCell">
    <xdr:from>
      <xdr:col>5</xdr:col>
      <xdr:colOff>0</xdr:colOff>
      <xdr:row>85</xdr:row>
      <xdr:rowOff>0</xdr:rowOff>
    </xdr:from>
    <xdr:to>
      <xdr:col>5</xdr:col>
      <xdr:colOff>152400</xdr:colOff>
      <xdr:row>85</xdr:row>
      <xdr:rowOff>85725</xdr:rowOff>
    </xdr:to>
    <xdr:pic>
      <xdr:nvPicPr>
        <xdr:cNvPr id="9300" name="Picture 84" descr="http://pubchem.ncbi.nlm.nih.gov/images/a_active.gif"/>
        <xdr:cNvPicPr>
          <a:picLocks noChangeAspect="1" noChangeArrowheads="1"/>
        </xdr:cNvPicPr>
      </xdr:nvPicPr>
      <xdr:blipFill>
        <a:blip xmlns:r="http://schemas.openxmlformats.org/officeDocument/2006/relationships" r:embed="rId1" cstate="print"/>
        <a:srcRect/>
        <a:stretch>
          <a:fillRect/>
        </a:stretch>
      </xdr:blipFill>
      <xdr:spPr bwMode="auto">
        <a:xfrm>
          <a:off x="3048000" y="16221075"/>
          <a:ext cx="152400" cy="85725"/>
        </a:xfrm>
        <a:prstGeom prst="rect">
          <a:avLst/>
        </a:prstGeom>
        <a:noFill/>
      </xdr:spPr>
    </xdr:pic>
    <xdr:clientData/>
  </xdr:twoCellAnchor>
  <xdr:twoCellAnchor editAs="oneCell">
    <xdr:from>
      <xdr:col>1</xdr:col>
      <xdr:colOff>0</xdr:colOff>
      <xdr:row>87</xdr:row>
      <xdr:rowOff>0</xdr:rowOff>
    </xdr:from>
    <xdr:to>
      <xdr:col>2</xdr:col>
      <xdr:colOff>342900</xdr:colOff>
      <xdr:row>92</xdr:row>
      <xdr:rowOff>0</xdr:rowOff>
    </xdr:to>
    <xdr:pic>
      <xdr:nvPicPr>
        <xdr:cNvPr id="9301" name="Picture 85" descr="http://pubchem.ncbi.nlm.nih.gov/image/imgsrv.fcgi?sid=4248945">
          <a:hlinkClick xmlns:r="http://schemas.openxmlformats.org/officeDocument/2006/relationships" r:id="rId50"/>
        </xdr:cNvPr>
        <xdr:cNvPicPr>
          <a:picLocks noChangeAspect="1" noChangeArrowheads="1"/>
        </xdr:cNvPicPr>
      </xdr:nvPicPr>
      <xdr:blipFill>
        <a:blip xmlns:r="http://schemas.openxmlformats.org/officeDocument/2006/relationships" r:embed="rId51" cstate="print"/>
        <a:srcRect/>
        <a:stretch>
          <a:fillRect/>
        </a:stretch>
      </xdr:blipFill>
      <xdr:spPr bwMode="auto">
        <a:xfrm>
          <a:off x="609600" y="16602075"/>
          <a:ext cx="952500" cy="952500"/>
        </a:xfrm>
        <a:prstGeom prst="rect">
          <a:avLst/>
        </a:prstGeom>
        <a:noFill/>
      </xdr:spPr>
    </xdr:pic>
    <xdr:clientData/>
  </xdr:twoCellAnchor>
  <xdr:twoCellAnchor editAs="oneCell">
    <xdr:from>
      <xdr:col>5</xdr:col>
      <xdr:colOff>0</xdr:colOff>
      <xdr:row>87</xdr:row>
      <xdr:rowOff>0</xdr:rowOff>
    </xdr:from>
    <xdr:to>
      <xdr:col>5</xdr:col>
      <xdr:colOff>152400</xdr:colOff>
      <xdr:row>87</xdr:row>
      <xdr:rowOff>85725</xdr:rowOff>
    </xdr:to>
    <xdr:pic>
      <xdr:nvPicPr>
        <xdr:cNvPr id="9302" name="Picture 86" descr="http://pubchem.ncbi.nlm.nih.gov/images/a_active.gif"/>
        <xdr:cNvPicPr>
          <a:picLocks noChangeAspect="1" noChangeArrowheads="1"/>
        </xdr:cNvPicPr>
      </xdr:nvPicPr>
      <xdr:blipFill>
        <a:blip xmlns:r="http://schemas.openxmlformats.org/officeDocument/2006/relationships" r:embed="rId1" cstate="print"/>
        <a:srcRect/>
        <a:stretch>
          <a:fillRect/>
        </a:stretch>
      </xdr:blipFill>
      <xdr:spPr bwMode="auto">
        <a:xfrm>
          <a:off x="3048000" y="16602075"/>
          <a:ext cx="152400" cy="85725"/>
        </a:xfrm>
        <a:prstGeom prst="rect">
          <a:avLst/>
        </a:prstGeom>
        <a:noFill/>
      </xdr:spPr>
    </xdr:pic>
    <xdr:clientData/>
  </xdr:twoCellAnchor>
  <xdr:twoCellAnchor editAs="oneCell">
    <xdr:from>
      <xdr:col>1</xdr:col>
      <xdr:colOff>0</xdr:colOff>
      <xdr:row>89</xdr:row>
      <xdr:rowOff>0</xdr:rowOff>
    </xdr:from>
    <xdr:to>
      <xdr:col>2</xdr:col>
      <xdr:colOff>342900</xdr:colOff>
      <xdr:row>94</xdr:row>
      <xdr:rowOff>0</xdr:rowOff>
    </xdr:to>
    <xdr:pic>
      <xdr:nvPicPr>
        <xdr:cNvPr id="9303" name="Picture 87" descr="http://pubchem.ncbi.nlm.nih.gov/image/imgsrv.fcgi?sid=4246813">
          <a:hlinkClick xmlns:r="http://schemas.openxmlformats.org/officeDocument/2006/relationships" r:id="rId52"/>
        </xdr:cNvPr>
        <xdr:cNvPicPr>
          <a:picLocks noChangeAspect="1" noChangeArrowheads="1"/>
        </xdr:cNvPicPr>
      </xdr:nvPicPr>
      <xdr:blipFill>
        <a:blip xmlns:r="http://schemas.openxmlformats.org/officeDocument/2006/relationships" r:embed="rId53" cstate="print"/>
        <a:srcRect/>
        <a:stretch>
          <a:fillRect/>
        </a:stretch>
      </xdr:blipFill>
      <xdr:spPr bwMode="auto">
        <a:xfrm>
          <a:off x="609600" y="16983075"/>
          <a:ext cx="952500" cy="952500"/>
        </a:xfrm>
        <a:prstGeom prst="rect">
          <a:avLst/>
        </a:prstGeom>
        <a:noFill/>
      </xdr:spPr>
    </xdr:pic>
    <xdr:clientData/>
  </xdr:twoCellAnchor>
  <xdr:twoCellAnchor editAs="oneCell">
    <xdr:from>
      <xdr:col>5</xdr:col>
      <xdr:colOff>0</xdr:colOff>
      <xdr:row>89</xdr:row>
      <xdr:rowOff>0</xdr:rowOff>
    </xdr:from>
    <xdr:to>
      <xdr:col>5</xdr:col>
      <xdr:colOff>152400</xdr:colOff>
      <xdr:row>89</xdr:row>
      <xdr:rowOff>85725</xdr:rowOff>
    </xdr:to>
    <xdr:pic>
      <xdr:nvPicPr>
        <xdr:cNvPr id="9304" name="Picture 88" descr="http://pubchem.ncbi.nlm.nih.gov/images/a_active.gif"/>
        <xdr:cNvPicPr>
          <a:picLocks noChangeAspect="1" noChangeArrowheads="1"/>
        </xdr:cNvPicPr>
      </xdr:nvPicPr>
      <xdr:blipFill>
        <a:blip xmlns:r="http://schemas.openxmlformats.org/officeDocument/2006/relationships" r:embed="rId1" cstate="print"/>
        <a:srcRect/>
        <a:stretch>
          <a:fillRect/>
        </a:stretch>
      </xdr:blipFill>
      <xdr:spPr bwMode="auto">
        <a:xfrm>
          <a:off x="3048000" y="16983075"/>
          <a:ext cx="152400" cy="85725"/>
        </a:xfrm>
        <a:prstGeom prst="rect">
          <a:avLst/>
        </a:prstGeom>
        <a:noFill/>
      </xdr:spPr>
    </xdr:pic>
    <xdr:clientData/>
  </xdr:twoCellAnchor>
  <xdr:twoCellAnchor editAs="oneCell">
    <xdr:from>
      <xdr:col>1</xdr:col>
      <xdr:colOff>0</xdr:colOff>
      <xdr:row>91</xdr:row>
      <xdr:rowOff>0</xdr:rowOff>
    </xdr:from>
    <xdr:to>
      <xdr:col>2</xdr:col>
      <xdr:colOff>342900</xdr:colOff>
      <xdr:row>96</xdr:row>
      <xdr:rowOff>0</xdr:rowOff>
    </xdr:to>
    <xdr:pic>
      <xdr:nvPicPr>
        <xdr:cNvPr id="9305" name="Picture 89" descr="http://pubchem.ncbi.nlm.nih.gov/image/imgsrv.fcgi?sid=4241672">
          <a:hlinkClick xmlns:r="http://schemas.openxmlformats.org/officeDocument/2006/relationships" r:id="rId54"/>
        </xdr:cNvPr>
        <xdr:cNvPicPr>
          <a:picLocks noChangeAspect="1" noChangeArrowheads="1"/>
        </xdr:cNvPicPr>
      </xdr:nvPicPr>
      <xdr:blipFill>
        <a:blip xmlns:r="http://schemas.openxmlformats.org/officeDocument/2006/relationships" r:embed="rId55" cstate="print"/>
        <a:srcRect/>
        <a:stretch>
          <a:fillRect/>
        </a:stretch>
      </xdr:blipFill>
      <xdr:spPr bwMode="auto">
        <a:xfrm>
          <a:off x="609600" y="17364075"/>
          <a:ext cx="952500" cy="952500"/>
        </a:xfrm>
        <a:prstGeom prst="rect">
          <a:avLst/>
        </a:prstGeom>
        <a:noFill/>
      </xdr:spPr>
    </xdr:pic>
    <xdr:clientData/>
  </xdr:twoCellAnchor>
  <xdr:twoCellAnchor editAs="oneCell">
    <xdr:from>
      <xdr:col>5</xdr:col>
      <xdr:colOff>0</xdr:colOff>
      <xdr:row>91</xdr:row>
      <xdr:rowOff>0</xdr:rowOff>
    </xdr:from>
    <xdr:to>
      <xdr:col>5</xdr:col>
      <xdr:colOff>152400</xdr:colOff>
      <xdr:row>91</xdr:row>
      <xdr:rowOff>85725</xdr:rowOff>
    </xdr:to>
    <xdr:pic>
      <xdr:nvPicPr>
        <xdr:cNvPr id="9306" name="Picture 90" descr="http://pubchem.ncbi.nlm.nih.gov/images/a_active.gif"/>
        <xdr:cNvPicPr>
          <a:picLocks noChangeAspect="1" noChangeArrowheads="1"/>
        </xdr:cNvPicPr>
      </xdr:nvPicPr>
      <xdr:blipFill>
        <a:blip xmlns:r="http://schemas.openxmlformats.org/officeDocument/2006/relationships" r:embed="rId1" cstate="print"/>
        <a:srcRect/>
        <a:stretch>
          <a:fillRect/>
        </a:stretch>
      </xdr:blipFill>
      <xdr:spPr bwMode="auto">
        <a:xfrm>
          <a:off x="3048000" y="17364075"/>
          <a:ext cx="152400" cy="85725"/>
        </a:xfrm>
        <a:prstGeom prst="rect">
          <a:avLst/>
        </a:prstGeom>
        <a:noFill/>
      </xdr:spPr>
    </xdr:pic>
    <xdr:clientData/>
  </xdr:twoCellAnchor>
  <xdr:twoCellAnchor editAs="oneCell">
    <xdr:from>
      <xdr:col>1</xdr:col>
      <xdr:colOff>0</xdr:colOff>
      <xdr:row>93</xdr:row>
      <xdr:rowOff>0</xdr:rowOff>
    </xdr:from>
    <xdr:to>
      <xdr:col>2</xdr:col>
      <xdr:colOff>342900</xdr:colOff>
      <xdr:row>98</xdr:row>
      <xdr:rowOff>0</xdr:rowOff>
    </xdr:to>
    <xdr:pic>
      <xdr:nvPicPr>
        <xdr:cNvPr id="9307" name="Picture 91" descr="http://pubchem.ncbi.nlm.nih.gov/image/imgsrv.fcgi?sid=856610">
          <a:hlinkClick xmlns:r="http://schemas.openxmlformats.org/officeDocument/2006/relationships" r:id="rId56"/>
        </xdr:cNvPr>
        <xdr:cNvPicPr>
          <a:picLocks noChangeAspect="1" noChangeArrowheads="1"/>
        </xdr:cNvPicPr>
      </xdr:nvPicPr>
      <xdr:blipFill>
        <a:blip xmlns:r="http://schemas.openxmlformats.org/officeDocument/2006/relationships" r:embed="rId57" cstate="print"/>
        <a:srcRect/>
        <a:stretch>
          <a:fillRect/>
        </a:stretch>
      </xdr:blipFill>
      <xdr:spPr bwMode="auto">
        <a:xfrm>
          <a:off x="609600" y="17745075"/>
          <a:ext cx="952500" cy="952500"/>
        </a:xfrm>
        <a:prstGeom prst="rect">
          <a:avLst/>
        </a:prstGeom>
        <a:noFill/>
      </xdr:spPr>
    </xdr:pic>
    <xdr:clientData/>
  </xdr:twoCellAnchor>
  <xdr:twoCellAnchor editAs="oneCell">
    <xdr:from>
      <xdr:col>5</xdr:col>
      <xdr:colOff>0</xdr:colOff>
      <xdr:row>93</xdr:row>
      <xdr:rowOff>0</xdr:rowOff>
    </xdr:from>
    <xdr:to>
      <xdr:col>5</xdr:col>
      <xdr:colOff>152400</xdr:colOff>
      <xdr:row>93</xdr:row>
      <xdr:rowOff>85725</xdr:rowOff>
    </xdr:to>
    <xdr:pic>
      <xdr:nvPicPr>
        <xdr:cNvPr id="9308" name="Picture 92" descr="http://pubchem.ncbi.nlm.nih.gov/images/a_active.gif"/>
        <xdr:cNvPicPr>
          <a:picLocks noChangeAspect="1" noChangeArrowheads="1"/>
        </xdr:cNvPicPr>
      </xdr:nvPicPr>
      <xdr:blipFill>
        <a:blip xmlns:r="http://schemas.openxmlformats.org/officeDocument/2006/relationships" r:embed="rId1" cstate="print"/>
        <a:srcRect/>
        <a:stretch>
          <a:fillRect/>
        </a:stretch>
      </xdr:blipFill>
      <xdr:spPr bwMode="auto">
        <a:xfrm>
          <a:off x="3048000" y="17745075"/>
          <a:ext cx="152400" cy="85725"/>
        </a:xfrm>
        <a:prstGeom prst="rect">
          <a:avLst/>
        </a:prstGeom>
        <a:noFill/>
      </xdr:spPr>
    </xdr:pic>
    <xdr:clientData/>
  </xdr:twoCellAnchor>
  <xdr:twoCellAnchor editAs="oneCell">
    <xdr:from>
      <xdr:col>1</xdr:col>
      <xdr:colOff>0</xdr:colOff>
      <xdr:row>95</xdr:row>
      <xdr:rowOff>0</xdr:rowOff>
    </xdr:from>
    <xdr:to>
      <xdr:col>2</xdr:col>
      <xdr:colOff>342900</xdr:colOff>
      <xdr:row>100</xdr:row>
      <xdr:rowOff>0</xdr:rowOff>
    </xdr:to>
    <xdr:pic>
      <xdr:nvPicPr>
        <xdr:cNvPr id="9309" name="Picture 93" descr="http://pubchem.ncbi.nlm.nih.gov/image/imgsrv.fcgi?sid=843289">
          <a:hlinkClick xmlns:r="http://schemas.openxmlformats.org/officeDocument/2006/relationships" r:id="rId58"/>
        </xdr:cNvPr>
        <xdr:cNvPicPr>
          <a:picLocks noChangeAspect="1" noChangeArrowheads="1"/>
        </xdr:cNvPicPr>
      </xdr:nvPicPr>
      <xdr:blipFill>
        <a:blip xmlns:r="http://schemas.openxmlformats.org/officeDocument/2006/relationships" r:embed="rId59" cstate="print"/>
        <a:srcRect/>
        <a:stretch>
          <a:fillRect/>
        </a:stretch>
      </xdr:blipFill>
      <xdr:spPr bwMode="auto">
        <a:xfrm>
          <a:off x="609600" y="18126075"/>
          <a:ext cx="952500" cy="952500"/>
        </a:xfrm>
        <a:prstGeom prst="rect">
          <a:avLst/>
        </a:prstGeom>
        <a:noFill/>
      </xdr:spPr>
    </xdr:pic>
    <xdr:clientData/>
  </xdr:twoCellAnchor>
  <xdr:twoCellAnchor editAs="oneCell">
    <xdr:from>
      <xdr:col>5</xdr:col>
      <xdr:colOff>0</xdr:colOff>
      <xdr:row>95</xdr:row>
      <xdr:rowOff>0</xdr:rowOff>
    </xdr:from>
    <xdr:to>
      <xdr:col>5</xdr:col>
      <xdr:colOff>152400</xdr:colOff>
      <xdr:row>95</xdr:row>
      <xdr:rowOff>85725</xdr:rowOff>
    </xdr:to>
    <xdr:pic>
      <xdr:nvPicPr>
        <xdr:cNvPr id="9310" name="Picture 94" descr="http://pubchem.ncbi.nlm.nih.gov/images/a_active.gif"/>
        <xdr:cNvPicPr>
          <a:picLocks noChangeAspect="1" noChangeArrowheads="1"/>
        </xdr:cNvPicPr>
      </xdr:nvPicPr>
      <xdr:blipFill>
        <a:blip xmlns:r="http://schemas.openxmlformats.org/officeDocument/2006/relationships" r:embed="rId1" cstate="print"/>
        <a:srcRect/>
        <a:stretch>
          <a:fillRect/>
        </a:stretch>
      </xdr:blipFill>
      <xdr:spPr bwMode="auto">
        <a:xfrm>
          <a:off x="3048000" y="18126075"/>
          <a:ext cx="152400" cy="85725"/>
        </a:xfrm>
        <a:prstGeom prst="rect">
          <a:avLst/>
        </a:prstGeom>
        <a:noFill/>
      </xdr:spPr>
    </xdr:pic>
    <xdr:clientData/>
  </xdr:twoCellAnchor>
  <xdr:twoCellAnchor editAs="oneCell">
    <xdr:from>
      <xdr:col>1</xdr:col>
      <xdr:colOff>0</xdr:colOff>
      <xdr:row>97</xdr:row>
      <xdr:rowOff>0</xdr:rowOff>
    </xdr:from>
    <xdr:to>
      <xdr:col>2</xdr:col>
      <xdr:colOff>342900</xdr:colOff>
      <xdr:row>102</xdr:row>
      <xdr:rowOff>0</xdr:rowOff>
    </xdr:to>
    <xdr:pic>
      <xdr:nvPicPr>
        <xdr:cNvPr id="9311" name="Picture 95" descr="http://pubchem.ncbi.nlm.nih.gov/image/imgsrv.fcgi?sid=7975747">
          <a:hlinkClick xmlns:r="http://schemas.openxmlformats.org/officeDocument/2006/relationships" r:id="rId60"/>
        </xdr:cNvPr>
        <xdr:cNvPicPr>
          <a:picLocks noChangeAspect="1" noChangeArrowheads="1"/>
        </xdr:cNvPicPr>
      </xdr:nvPicPr>
      <xdr:blipFill>
        <a:blip xmlns:r="http://schemas.openxmlformats.org/officeDocument/2006/relationships" r:embed="rId61" cstate="print"/>
        <a:srcRect/>
        <a:stretch>
          <a:fillRect/>
        </a:stretch>
      </xdr:blipFill>
      <xdr:spPr bwMode="auto">
        <a:xfrm>
          <a:off x="609600" y="18507075"/>
          <a:ext cx="952500" cy="952500"/>
        </a:xfrm>
        <a:prstGeom prst="rect">
          <a:avLst/>
        </a:prstGeom>
        <a:noFill/>
      </xdr:spPr>
    </xdr:pic>
    <xdr:clientData/>
  </xdr:twoCellAnchor>
  <xdr:twoCellAnchor editAs="oneCell">
    <xdr:from>
      <xdr:col>5</xdr:col>
      <xdr:colOff>0</xdr:colOff>
      <xdr:row>97</xdr:row>
      <xdr:rowOff>0</xdr:rowOff>
    </xdr:from>
    <xdr:to>
      <xdr:col>5</xdr:col>
      <xdr:colOff>152400</xdr:colOff>
      <xdr:row>97</xdr:row>
      <xdr:rowOff>85725</xdr:rowOff>
    </xdr:to>
    <xdr:pic>
      <xdr:nvPicPr>
        <xdr:cNvPr id="9312" name="Picture 96" descr="http://pubchem.ncbi.nlm.nih.gov/images/a_active.gif"/>
        <xdr:cNvPicPr>
          <a:picLocks noChangeAspect="1" noChangeArrowheads="1"/>
        </xdr:cNvPicPr>
      </xdr:nvPicPr>
      <xdr:blipFill>
        <a:blip xmlns:r="http://schemas.openxmlformats.org/officeDocument/2006/relationships" r:embed="rId1" cstate="print"/>
        <a:srcRect/>
        <a:stretch>
          <a:fillRect/>
        </a:stretch>
      </xdr:blipFill>
      <xdr:spPr bwMode="auto">
        <a:xfrm>
          <a:off x="3048000" y="18507075"/>
          <a:ext cx="152400" cy="85725"/>
        </a:xfrm>
        <a:prstGeom prst="rect">
          <a:avLst/>
        </a:prstGeom>
        <a:noFill/>
      </xdr:spPr>
    </xdr:pic>
    <xdr:clientData/>
  </xdr:twoCellAnchor>
  <xdr:twoCellAnchor editAs="oneCell">
    <xdr:from>
      <xdr:col>1</xdr:col>
      <xdr:colOff>0</xdr:colOff>
      <xdr:row>99</xdr:row>
      <xdr:rowOff>0</xdr:rowOff>
    </xdr:from>
    <xdr:to>
      <xdr:col>2</xdr:col>
      <xdr:colOff>342900</xdr:colOff>
      <xdr:row>104</xdr:row>
      <xdr:rowOff>0</xdr:rowOff>
    </xdr:to>
    <xdr:pic>
      <xdr:nvPicPr>
        <xdr:cNvPr id="9313" name="Picture 97" descr="http://pubchem.ncbi.nlm.nih.gov/image/imgsrv.fcgi?sid=4251743">
          <a:hlinkClick xmlns:r="http://schemas.openxmlformats.org/officeDocument/2006/relationships" r:id="rId62"/>
        </xdr:cNvPr>
        <xdr:cNvPicPr>
          <a:picLocks noChangeAspect="1" noChangeArrowheads="1"/>
        </xdr:cNvPicPr>
      </xdr:nvPicPr>
      <xdr:blipFill>
        <a:blip xmlns:r="http://schemas.openxmlformats.org/officeDocument/2006/relationships" r:embed="rId63" cstate="print"/>
        <a:srcRect/>
        <a:stretch>
          <a:fillRect/>
        </a:stretch>
      </xdr:blipFill>
      <xdr:spPr bwMode="auto">
        <a:xfrm>
          <a:off x="609600" y="18888075"/>
          <a:ext cx="952500" cy="952500"/>
        </a:xfrm>
        <a:prstGeom prst="rect">
          <a:avLst/>
        </a:prstGeom>
        <a:noFill/>
      </xdr:spPr>
    </xdr:pic>
    <xdr:clientData/>
  </xdr:twoCellAnchor>
  <xdr:twoCellAnchor editAs="oneCell">
    <xdr:from>
      <xdr:col>5</xdr:col>
      <xdr:colOff>0</xdr:colOff>
      <xdr:row>99</xdr:row>
      <xdr:rowOff>0</xdr:rowOff>
    </xdr:from>
    <xdr:to>
      <xdr:col>5</xdr:col>
      <xdr:colOff>152400</xdr:colOff>
      <xdr:row>99</xdr:row>
      <xdr:rowOff>85725</xdr:rowOff>
    </xdr:to>
    <xdr:pic>
      <xdr:nvPicPr>
        <xdr:cNvPr id="9314" name="Picture 98" descr="http://pubchem.ncbi.nlm.nih.gov/images/a_active.gif"/>
        <xdr:cNvPicPr>
          <a:picLocks noChangeAspect="1" noChangeArrowheads="1"/>
        </xdr:cNvPicPr>
      </xdr:nvPicPr>
      <xdr:blipFill>
        <a:blip xmlns:r="http://schemas.openxmlformats.org/officeDocument/2006/relationships" r:embed="rId1" cstate="print"/>
        <a:srcRect/>
        <a:stretch>
          <a:fillRect/>
        </a:stretch>
      </xdr:blipFill>
      <xdr:spPr bwMode="auto">
        <a:xfrm>
          <a:off x="3048000" y="18888075"/>
          <a:ext cx="152400" cy="85725"/>
        </a:xfrm>
        <a:prstGeom prst="rect">
          <a:avLst/>
        </a:prstGeom>
        <a:noFill/>
      </xdr:spPr>
    </xdr:pic>
    <xdr:clientData/>
  </xdr:twoCellAnchor>
  <xdr:twoCellAnchor editAs="oneCell">
    <xdr:from>
      <xdr:col>1</xdr:col>
      <xdr:colOff>0</xdr:colOff>
      <xdr:row>101</xdr:row>
      <xdr:rowOff>0</xdr:rowOff>
    </xdr:from>
    <xdr:to>
      <xdr:col>2</xdr:col>
      <xdr:colOff>342900</xdr:colOff>
      <xdr:row>106</xdr:row>
      <xdr:rowOff>0</xdr:rowOff>
    </xdr:to>
    <xdr:pic>
      <xdr:nvPicPr>
        <xdr:cNvPr id="9315" name="Picture 99" descr="http://pubchem.ncbi.nlm.nih.gov/image/imgsrv.fcgi?sid=855686">
          <a:hlinkClick xmlns:r="http://schemas.openxmlformats.org/officeDocument/2006/relationships" r:id="rId64"/>
        </xdr:cNvPr>
        <xdr:cNvPicPr>
          <a:picLocks noChangeAspect="1" noChangeArrowheads="1"/>
        </xdr:cNvPicPr>
      </xdr:nvPicPr>
      <xdr:blipFill>
        <a:blip xmlns:r="http://schemas.openxmlformats.org/officeDocument/2006/relationships" r:embed="rId65" cstate="print"/>
        <a:srcRect/>
        <a:stretch>
          <a:fillRect/>
        </a:stretch>
      </xdr:blipFill>
      <xdr:spPr bwMode="auto">
        <a:xfrm>
          <a:off x="609600" y="19269075"/>
          <a:ext cx="952500" cy="952500"/>
        </a:xfrm>
        <a:prstGeom prst="rect">
          <a:avLst/>
        </a:prstGeom>
        <a:noFill/>
      </xdr:spPr>
    </xdr:pic>
    <xdr:clientData/>
  </xdr:twoCellAnchor>
  <xdr:twoCellAnchor editAs="oneCell">
    <xdr:from>
      <xdr:col>5</xdr:col>
      <xdr:colOff>0</xdr:colOff>
      <xdr:row>101</xdr:row>
      <xdr:rowOff>0</xdr:rowOff>
    </xdr:from>
    <xdr:to>
      <xdr:col>5</xdr:col>
      <xdr:colOff>152400</xdr:colOff>
      <xdr:row>101</xdr:row>
      <xdr:rowOff>85725</xdr:rowOff>
    </xdr:to>
    <xdr:pic>
      <xdr:nvPicPr>
        <xdr:cNvPr id="9316" name="Picture 100" descr="http://pubchem.ncbi.nlm.nih.gov/images/a_active.gif"/>
        <xdr:cNvPicPr>
          <a:picLocks noChangeAspect="1" noChangeArrowheads="1"/>
        </xdr:cNvPicPr>
      </xdr:nvPicPr>
      <xdr:blipFill>
        <a:blip xmlns:r="http://schemas.openxmlformats.org/officeDocument/2006/relationships" r:embed="rId1" cstate="print"/>
        <a:srcRect/>
        <a:stretch>
          <a:fillRect/>
        </a:stretch>
      </xdr:blipFill>
      <xdr:spPr bwMode="auto">
        <a:xfrm>
          <a:off x="3048000" y="19269075"/>
          <a:ext cx="152400" cy="85725"/>
        </a:xfrm>
        <a:prstGeom prst="rect">
          <a:avLst/>
        </a:prstGeom>
        <a:noFill/>
      </xdr:spPr>
    </xdr:pic>
    <xdr:clientData/>
  </xdr:twoCellAnchor>
  <xdr:twoCellAnchor editAs="oneCell">
    <xdr:from>
      <xdr:col>1</xdr:col>
      <xdr:colOff>0</xdr:colOff>
      <xdr:row>103</xdr:row>
      <xdr:rowOff>0</xdr:rowOff>
    </xdr:from>
    <xdr:to>
      <xdr:col>2</xdr:col>
      <xdr:colOff>342900</xdr:colOff>
      <xdr:row>108</xdr:row>
      <xdr:rowOff>0</xdr:rowOff>
    </xdr:to>
    <xdr:pic>
      <xdr:nvPicPr>
        <xdr:cNvPr id="9317" name="Picture 101" descr="http://pubchem.ncbi.nlm.nih.gov/image/imgsrv.fcgi?sid=849655">
          <a:hlinkClick xmlns:r="http://schemas.openxmlformats.org/officeDocument/2006/relationships" r:id="rId66"/>
        </xdr:cNvPr>
        <xdr:cNvPicPr>
          <a:picLocks noChangeAspect="1" noChangeArrowheads="1"/>
        </xdr:cNvPicPr>
      </xdr:nvPicPr>
      <xdr:blipFill>
        <a:blip xmlns:r="http://schemas.openxmlformats.org/officeDocument/2006/relationships" r:embed="rId67" cstate="print"/>
        <a:srcRect/>
        <a:stretch>
          <a:fillRect/>
        </a:stretch>
      </xdr:blipFill>
      <xdr:spPr bwMode="auto">
        <a:xfrm>
          <a:off x="609600" y="19650075"/>
          <a:ext cx="952500" cy="952500"/>
        </a:xfrm>
        <a:prstGeom prst="rect">
          <a:avLst/>
        </a:prstGeom>
        <a:noFill/>
      </xdr:spPr>
    </xdr:pic>
    <xdr:clientData/>
  </xdr:twoCellAnchor>
  <xdr:twoCellAnchor editAs="oneCell">
    <xdr:from>
      <xdr:col>5</xdr:col>
      <xdr:colOff>0</xdr:colOff>
      <xdr:row>103</xdr:row>
      <xdr:rowOff>0</xdr:rowOff>
    </xdr:from>
    <xdr:to>
      <xdr:col>5</xdr:col>
      <xdr:colOff>152400</xdr:colOff>
      <xdr:row>103</xdr:row>
      <xdr:rowOff>85725</xdr:rowOff>
    </xdr:to>
    <xdr:pic>
      <xdr:nvPicPr>
        <xdr:cNvPr id="9318" name="Picture 102" descr="http://pubchem.ncbi.nlm.nih.gov/images/a_active.gif"/>
        <xdr:cNvPicPr>
          <a:picLocks noChangeAspect="1" noChangeArrowheads="1"/>
        </xdr:cNvPicPr>
      </xdr:nvPicPr>
      <xdr:blipFill>
        <a:blip xmlns:r="http://schemas.openxmlformats.org/officeDocument/2006/relationships" r:embed="rId1" cstate="print"/>
        <a:srcRect/>
        <a:stretch>
          <a:fillRect/>
        </a:stretch>
      </xdr:blipFill>
      <xdr:spPr bwMode="auto">
        <a:xfrm>
          <a:off x="3048000" y="19650075"/>
          <a:ext cx="152400" cy="85725"/>
        </a:xfrm>
        <a:prstGeom prst="rect">
          <a:avLst/>
        </a:prstGeom>
        <a:noFill/>
      </xdr:spPr>
    </xdr:pic>
    <xdr:clientData/>
  </xdr:twoCellAnchor>
  <xdr:twoCellAnchor editAs="oneCell">
    <xdr:from>
      <xdr:col>1</xdr:col>
      <xdr:colOff>0</xdr:colOff>
      <xdr:row>105</xdr:row>
      <xdr:rowOff>0</xdr:rowOff>
    </xdr:from>
    <xdr:to>
      <xdr:col>2</xdr:col>
      <xdr:colOff>342900</xdr:colOff>
      <xdr:row>110</xdr:row>
      <xdr:rowOff>0</xdr:rowOff>
    </xdr:to>
    <xdr:pic>
      <xdr:nvPicPr>
        <xdr:cNvPr id="9319" name="Picture 103" descr="http://pubchem.ncbi.nlm.nih.gov/image/imgsrv.fcgi?sid=7974663">
          <a:hlinkClick xmlns:r="http://schemas.openxmlformats.org/officeDocument/2006/relationships" r:id="rId68"/>
        </xdr:cNvPr>
        <xdr:cNvPicPr>
          <a:picLocks noChangeAspect="1" noChangeArrowheads="1"/>
        </xdr:cNvPicPr>
      </xdr:nvPicPr>
      <xdr:blipFill>
        <a:blip xmlns:r="http://schemas.openxmlformats.org/officeDocument/2006/relationships" r:embed="rId69" cstate="print"/>
        <a:srcRect/>
        <a:stretch>
          <a:fillRect/>
        </a:stretch>
      </xdr:blipFill>
      <xdr:spPr bwMode="auto">
        <a:xfrm>
          <a:off x="609600" y="20031075"/>
          <a:ext cx="952500" cy="952500"/>
        </a:xfrm>
        <a:prstGeom prst="rect">
          <a:avLst/>
        </a:prstGeom>
        <a:noFill/>
      </xdr:spPr>
    </xdr:pic>
    <xdr:clientData/>
  </xdr:twoCellAnchor>
  <xdr:twoCellAnchor editAs="oneCell">
    <xdr:from>
      <xdr:col>5</xdr:col>
      <xdr:colOff>0</xdr:colOff>
      <xdr:row>105</xdr:row>
      <xdr:rowOff>0</xdr:rowOff>
    </xdr:from>
    <xdr:to>
      <xdr:col>5</xdr:col>
      <xdr:colOff>152400</xdr:colOff>
      <xdr:row>105</xdr:row>
      <xdr:rowOff>85725</xdr:rowOff>
    </xdr:to>
    <xdr:pic>
      <xdr:nvPicPr>
        <xdr:cNvPr id="9320" name="Picture 104" descr="http://pubchem.ncbi.nlm.nih.gov/images/a_active.gif"/>
        <xdr:cNvPicPr>
          <a:picLocks noChangeAspect="1" noChangeArrowheads="1"/>
        </xdr:cNvPicPr>
      </xdr:nvPicPr>
      <xdr:blipFill>
        <a:blip xmlns:r="http://schemas.openxmlformats.org/officeDocument/2006/relationships" r:embed="rId1" cstate="print"/>
        <a:srcRect/>
        <a:stretch>
          <a:fillRect/>
        </a:stretch>
      </xdr:blipFill>
      <xdr:spPr bwMode="auto">
        <a:xfrm>
          <a:off x="3048000" y="20031075"/>
          <a:ext cx="152400" cy="85725"/>
        </a:xfrm>
        <a:prstGeom prst="rect">
          <a:avLst/>
        </a:prstGeom>
        <a:noFill/>
      </xdr:spPr>
    </xdr:pic>
    <xdr:clientData/>
  </xdr:twoCellAnchor>
  <xdr:twoCellAnchor editAs="oneCell">
    <xdr:from>
      <xdr:col>1</xdr:col>
      <xdr:colOff>0</xdr:colOff>
      <xdr:row>107</xdr:row>
      <xdr:rowOff>0</xdr:rowOff>
    </xdr:from>
    <xdr:to>
      <xdr:col>2</xdr:col>
      <xdr:colOff>342900</xdr:colOff>
      <xdr:row>112</xdr:row>
      <xdr:rowOff>0</xdr:rowOff>
    </xdr:to>
    <xdr:pic>
      <xdr:nvPicPr>
        <xdr:cNvPr id="9321" name="Picture 105" descr="http://pubchem.ncbi.nlm.nih.gov/image/imgsrv.fcgi?sid=7973242">
          <a:hlinkClick xmlns:r="http://schemas.openxmlformats.org/officeDocument/2006/relationships" r:id="rId70"/>
        </xdr:cNvPr>
        <xdr:cNvPicPr>
          <a:picLocks noChangeAspect="1" noChangeArrowheads="1"/>
        </xdr:cNvPicPr>
      </xdr:nvPicPr>
      <xdr:blipFill>
        <a:blip xmlns:r="http://schemas.openxmlformats.org/officeDocument/2006/relationships" r:embed="rId71" cstate="print"/>
        <a:srcRect/>
        <a:stretch>
          <a:fillRect/>
        </a:stretch>
      </xdr:blipFill>
      <xdr:spPr bwMode="auto">
        <a:xfrm>
          <a:off x="609600" y="20412075"/>
          <a:ext cx="952500" cy="952500"/>
        </a:xfrm>
        <a:prstGeom prst="rect">
          <a:avLst/>
        </a:prstGeom>
        <a:noFill/>
      </xdr:spPr>
    </xdr:pic>
    <xdr:clientData/>
  </xdr:twoCellAnchor>
  <xdr:twoCellAnchor editAs="oneCell">
    <xdr:from>
      <xdr:col>5</xdr:col>
      <xdr:colOff>0</xdr:colOff>
      <xdr:row>107</xdr:row>
      <xdr:rowOff>0</xdr:rowOff>
    </xdr:from>
    <xdr:to>
      <xdr:col>5</xdr:col>
      <xdr:colOff>152400</xdr:colOff>
      <xdr:row>107</xdr:row>
      <xdr:rowOff>85725</xdr:rowOff>
    </xdr:to>
    <xdr:pic>
      <xdr:nvPicPr>
        <xdr:cNvPr id="9322" name="Picture 106" descr="http://pubchem.ncbi.nlm.nih.gov/images/a_active.gif"/>
        <xdr:cNvPicPr>
          <a:picLocks noChangeAspect="1" noChangeArrowheads="1"/>
        </xdr:cNvPicPr>
      </xdr:nvPicPr>
      <xdr:blipFill>
        <a:blip xmlns:r="http://schemas.openxmlformats.org/officeDocument/2006/relationships" r:embed="rId1" cstate="print"/>
        <a:srcRect/>
        <a:stretch>
          <a:fillRect/>
        </a:stretch>
      </xdr:blipFill>
      <xdr:spPr bwMode="auto">
        <a:xfrm>
          <a:off x="3048000" y="20412075"/>
          <a:ext cx="152400" cy="85725"/>
        </a:xfrm>
        <a:prstGeom prst="rect">
          <a:avLst/>
        </a:prstGeom>
        <a:noFill/>
      </xdr:spPr>
    </xdr:pic>
    <xdr:clientData/>
  </xdr:twoCellAnchor>
  <xdr:twoCellAnchor editAs="oneCell">
    <xdr:from>
      <xdr:col>1</xdr:col>
      <xdr:colOff>0</xdr:colOff>
      <xdr:row>109</xdr:row>
      <xdr:rowOff>0</xdr:rowOff>
    </xdr:from>
    <xdr:to>
      <xdr:col>2</xdr:col>
      <xdr:colOff>342900</xdr:colOff>
      <xdr:row>114</xdr:row>
      <xdr:rowOff>0</xdr:rowOff>
    </xdr:to>
    <xdr:pic>
      <xdr:nvPicPr>
        <xdr:cNvPr id="9323" name="Picture 107" descr="http://pubchem.ncbi.nlm.nih.gov/image/imgsrv.fcgi?sid=7971515">
          <a:hlinkClick xmlns:r="http://schemas.openxmlformats.org/officeDocument/2006/relationships" r:id="rId72"/>
        </xdr:cNvPr>
        <xdr:cNvPicPr>
          <a:picLocks noChangeAspect="1" noChangeArrowheads="1"/>
        </xdr:cNvPicPr>
      </xdr:nvPicPr>
      <xdr:blipFill>
        <a:blip xmlns:r="http://schemas.openxmlformats.org/officeDocument/2006/relationships" r:embed="rId73" cstate="print"/>
        <a:srcRect/>
        <a:stretch>
          <a:fillRect/>
        </a:stretch>
      </xdr:blipFill>
      <xdr:spPr bwMode="auto">
        <a:xfrm>
          <a:off x="609600" y="20793075"/>
          <a:ext cx="952500" cy="952500"/>
        </a:xfrm>
        <a:prstGeom prst="rect">
          <a:avLst/>
        </a:prstGeom>
        <a:noFill/>
      </xdr:spPr>
    </xdr:pic>
    <xdr:clientData/>
  </xdr:twoCellAnchor>
  <xdr:twoCellAnchor editAs="oneCell">
    <xdr:from>
      <xdr:col>5</xdr:col>
      <xdr:colOff>0</xdr:colOff>
      <xdr:row>109</xdr:row>
      <xdr:rowOff>0</xdr:rowOff>
    </xdr:from>
    <xdr:to>
      <xdr:col>5</xdr:col>
      <xdr:colOff>152400</xdr:colOff>
      <xdr:row>109</xdr:row>
      <xdr:rowOff>85725</xdr:rowOff>
    </xdr:to>
    <xdr:pic>
      <xdr:nvPicPr>
        <xdr:cNvPr id="9324" name="Picture 108" descr="http://pubchem.ncbi.nlm.nih.gov/images/a_active.gif"/>
        <xdr:cNvPicPr>
          <a:picLocks noChangeAspect="1" noChangeArrowheads="1"/>
        </xdr:cNvPicPr>
      </xdr:nvPicPr>
      <xdr:blipFill>
        <a:blip xmlns:r="http://schemas.openxmlformats.org/officeDocument/2006/relationships" r:embed="rId1" cstate="print"/>
        <a:srcRect/>
        <a:stretch>
          <a:fillRect/>
        </a:stretch>
      </xdr:blipFill>
      <xdr:spPr bwMode="auto">
        <a:xfrm>
          <a:off x="3048000" y="20793075"/>
          <a:ext cx="152400" cy="85725"/>
        </a:xfrm>
        <a:prstGeom prst="rect">
          <a:avLst/>
        </a:prstGeom>
        <a:noFill/>
      </xdr:spPr>
    </xdr:pic>
    <xdr:clientData/>
  </xdr:twoCellAnchor>
  <xdr:twoCellAnchor editAs="oneCell">
    <xdr:from>
      <xdr:col>1</xdr:col>
      <xdr:colOff>0</xdr:colOff>
      <xdr:row>111</xdr:row>
      <xdr:rowOff>0</xdr:rowOff>
    </xdr:from>
    <xdr:to>
      <xdr:col>2</xdr:col>
      <xdr:colOff>342900</xdr:colOff>
      <xdr:row>116</xdr:row>
      <xdr:rowOff>0</xdr:rowOff>
    </xdr:to>
    <xdr:pic>
      <xdr:nvPicPr>
        <xdr:cNvPr id="9325" name="Picture 109" descr="http://pubchem.ncbi.nlm.nih.gov/image/imgsrv.fcgi?sid=862467">
          <a:hlinkClick xmlns:r="http://schemas.openxmlformats.org/officeDocument/2006/relationships" r:id="rId74"/>
        </xdr:cNvPr>
        <xdr:cNvPicPr>
          <a:picLocks noChangeAspect="1" noChangeArrowheads="1"/>
        </xdr:cNvPicPr>
      </xdr:nvPicPr>
      <xdr:blipFill>
        <a:blip xmlns:r="http://schemas.openxmlformats.org/officeDocument/2006/relationships" r:embed="rId75" cstate="print"/>
        <a:srcRect/>
        <a:stretch>
          <a:fillRect/>
        </a:stretch>
      </xdr:blipFill>
      <xdr:spPr bwMode="auto">
        <a:xfrm>
          <a:off x="609600" y="21174075"/>
          <a:ext cx="952500" cy="952500"/>
        </a:xfrm>
        <a:prstGeom prst="rect">
          <a:avLst/>
        </a:prstGeom>
        <a:noFill/>
      </xdr:spPr>
    </xdr:pic>
    <xdr:clientData/>
  </xdr:twoCellAnchor>
  <xdr:twoCellAnchor editAs="oneCell">
    <xdr:from>
      <xdr:col>5</xdr:col>
      <xdr:colOff>0</xdr:colOff>
      <xdr:row>111</xdr:row>
      <xdr:rowOff>0</xdr:rowOff>
    </xdr:from>
    <xdr:to>
      <xdr:col>5</xdr:col>
      <xdr:colOff>152400</xdr:colOff>
      <xdr:row>111</xdr:row>
      <xdr:rowOff>85725</xdr:rowOff>
    </xdr:to>
    <xdr:pic>
      <xdr:nvPicPr>
        <xdr:cNvPr id="9326" name="Picture 110" descr="http://pubchem.ncbi.nlm.nih.gov/images/a_active.gif"/>
        <xdr:cNvPicPr>
          <a:picLocks noChangeAspect="1" noChangeArrowheads="1"/>
        </xdr:cNvPicPr>
      </xdr:nvPicPr>
      <xdr:blipFill>
        <a:blip xmlns:r="http://schemas.openxmlformats.org/officeDocument/2006/relationships" r:embed="rId1" cstate="print"/>
        <a:srcRect/>
        <a:stretch>
          <a:fillRect/>
        </a:stretch>
      </xdr:blipFill>
      <xdr:spPr bwMode="auto">
        <a:xfrm>
          <a:off x="3048000" y="21174075"/>
          <a:ext cx="152400" cy="85725"/>
        </a:xfrm>
        <a:prstGeom prst="rect">
          <a:avLst/>
        </a:prstGeom>
        <a:noFill/>
      </xdr:spPr>
    </xdr:pic>
    <xdr:clientData/>
  </xdr:twoCellAnchor>
  <xdr:twoCellAnchor editAs="oneCell">
    <xdr:from>
      <xdr:col>1</xdr:col>
      <xdr:colOff>0</xdr:colOff>
      <xdr:row>113</xdr:row>
      <xdr:rowOff>0</xdr:rowOff>
    </xdr:from>
    <xdr:to>
      <xdr:col>2</xdr:col>
      <xdr:colOff>342900</xdr:colOff>
      <xdr:row>118</xdr:row>
      <xdr:rowOff>0</xdr:rowOff>
    </xdr:to>
    <xdr:pic>
      <xdr:nvPicPr>
        <xdr:cNvPr id="9327" name="Picture 111" descr="http://pubchem.ncbi.nlm.nih.gov/image/imgsrv.fcgi?sid=7970706">
          <a:hlinkClick xmlns:r="http://schemas.openxmlformats.org/officeDocument/2006/relationships" r:id="rId76"/>
        </xdr:cNvPr>
        <xdr:cNvPicPr>
          <a:picLocks noChangeAspect="1" noChangeArrowheads="1"/>
        </xdr:cNvPicPr>
      </xdr:nvPicPr>
      <xdr:blipFill>
        <a:blip xmlns:r="http://schemas.openxmlformats.org/officeDocument/2006/relationships" r:embed="rId77" cstate="print"/>
        <a:srcRect/>
        <a:stretch>
          <a:fillRect/>
        </a:stretch>
      </xdr:blipFill>
      <xdr:spPr bwMode="auto">
        <a:xfrm>
          <a:off x="609600" y="21555075"/>
          <a:ext cx="952500" cy="952500"/>
        </a:xfrm>
        <a:prstGeom prst="rect">
          <a:avLst/>
        </a:prstGeom>
        <a:noFill/>
      </xdr:spPr>
    </xdr:pic>
    <xdr:clientData/>
  </xdr:twoCellAnchor>
  <xdr:twoCellAnchor editAs="oneCell">
    <xdr:from>
      <xdr:col>5</xdr:col>
      <xdr:colOff>0</xdr:colOff>
      <xdr:row>113</xdr:row>
      <xdr:rowOff>0</xdr:rowOff>
    </xdr:from>
    <xdr:to>
      <xdr:col>5</xdr:col>
      <xdr:colOff>152400</xdr:colOff>
      <xdr:row>113</xdr:row>
      <xdr:rowOff>85725</xdr:rowOff>
    </xdr:to>
    <xdr:pic>
      <xdr:nvPicPr>
        <xdr:cNvPr id="9328" name="Picture 112" descr="http://pubchem.ncbi.nlm.nih.gov/images/a_active.gif"/>
        <xdr:cNvPicPr>
          <a:picLocks noChangeAspect="1" noChangeArrowheads="1"/>
        </xdr:cNvPicPr>
      </xdr:nvPicPr>
      <xdr:blipFill>
        <a:blip xmlns:r="http://schemas.openxmlformats.org/officeDocument/2006/relationships" r:embed="rId1" cstate="print"/>
        <a:srcRect/>
        <a:stretch>
          <a:fillRect/>
        </a:stretch>
      </xdr:blipFill>
      <xdr:spPr bwMode="auto">
        <a:xfrm>
          <a:off x="3048000" y="21555075"/>
          <a:ext cx="152400" cy="85725"/>
        </a:xfrm>
        <a:prstGeom prst="rect">
          <a:avLst/>
        </a:prstGeom>
        <a:noFill/>
      </xdr:spPr>
    </xdr:pic>
    <xdr:clientData/>
  </xdr:twoCellAnchor>
  <xdr:twoCellAnchor editAs="oneCell">
    <xdr:from>
      <xdr:col>1</xdr:col>
      <xdr:colOff>0</xdr:colOff>
      <xdr:row>115</xdr:row>
      <xdr:rowOff>0</xdr:rowOff>
    </xdr:from>
    <xdr:to>
      <xdr:col>2</xdr:col>
      <xdr:colOff>342900</xdr:colOff>
      <xdr:row>120</xdr:row>
      <xdr:rowOff>0</xdr:rowOff>
    </xdr:to>
    <xdr:pic>
      <xdr:nvPicPr>
        <xdr:cNvPr id="9329" name="Picture 113" descr="http://pubchem.ncbi.nlm.nih.gov/image/imgsrv.fcgi?sid=7969183">
          <a:hlinkClick xmlns:r="http://schemas.openxmlformats.org/officeDocument/2006/relationships" r:id="rId78"/>
        </xdr:cNvPr>
        <xdr:cNvPicPr>
          <a:picLocks noChangeAspect="1" noChangeArrowheads="1"/>
        </xdr:cNvPicPr>
      </xdr:nvPicPr>
      <xdr:blipFill>
        <a:blip xmlns:r="http://schemas.openxmlformats.org/officeDocument/2006/relationships" r:embed="rId79" cstate="print"/>
        <a:srcRect/>
        <a:stretch>
          <a:fillRect/>
        </a:stretch>
      </xdr:blipFill>
      <xdr:spPr bwMode="auto">
        <a:xfrm>
          <a:off x="609600" y="21936075"/>
          <a:ext cx="952500" cy="952500"/>
        </a:xfrm>
        <a:prstGeom prst="rect">
          <a:avLst/>
        </a:prstGeom>
        <a:noFill/>
      </xdr:spPr>
    </xdr:pic>
    <xdr:clientData/>
  </xdr:twoCellAnchor>
  <xdr:twoCellAnchor editAs="oneCell">
    <xdr:from>
      <xdr:col>5</xdr:col>
      <xdr:colOff>0</xdr:colOff>
      <xdr:row>115</xdr:row>
      <xdr:rowOff>0</xdr:rowOff>
    </xdr:from>
    <xdr:to>
      <xdr:col>5</xdr:col>
      <xdr:colOff>152400</xdr:colOff>
      <xdr:row>115</xdr:row>
      <xdr:rowOff>85725</xdr:rowOff>
    </xdr:to>
    <xdr:pic>
      <xdr:nvPicPr>
        <xdr:cNvPr id="9330" name="Picture 114" descr="http://pubchem.ncbi.nlm.nih.gov/images/a_active.gif"/>
        <xdr:cNvPicPr>
          <a:picLocks noChangeAspect="1" noChangeArrowheads="1"/>
        </xdr:cNvPicPr>
      </xdr:nvPicPr>
      <xdr:blipFill>
        <a:blip xmlns:r="http://schemas.openxmlformats.org/officeDocument/2006/relationships" r:embed="rId1" cstate="print"/>
        <a:srcRect/>
        <a:stretch>
          <a:fillRect/>
        </a:stretch>
      </xdr:blipFill>
      <xdr:spPr bwMode="auto">
        <a:xfrm>
          <a:off x="3048000" y="21936075"/>
          <a:ext cx="152400" cy="85725"/>
        </a:xfrm>
        <a:prstGeom prst="rect">
          <a:avLst/>
        </a:prstGeom>
        <a:noFill/>
      </xdr:spPr>
    </xdr:pic>
    <xdr:clientData/>
  </xdr:twoCellAnchor>
  <xdr:twoCellAnchor editAs="oneCell">
    <xdr:from>
      <xdr:col>1</xdr:col>
      <xdr:colOff>0</xdr:colOff>
      <xdr:row>117</xdr:row>
      <xdr:rowOff>0</xdr:rowOff>
    </xdr:from>
    <xdr:to>
      <xdr:col>2</xdr:col>
      <xdr:colOff>342900</xdr:colOff>
      <xdr:row>122</xdr:row>
      <xdr:rowOff>0</xdr:rowOff>
    </xdr:to>
    <xdr:pic>
      <xdr:nvPicPr>
        <xdr:cNvPr id="9331" name="Picture 115" descr="http://pubchem.ncbi.nlm.nih.gov/image/imgsrv.fcgi?sid=4263957">
          <a:hlinkClick xmlns:r="http://schemas.openxmlformats.org/officeDocument/2006/relationships" r:id="rId80"/>
        </xdr:cNvPr>
        <xdr:cNvPicPr>
          <a:picLocks noChangeAspect="1" noChangeArrowheads="1"/>
        </xdr:cNvPicPr>
      </xdr:nvPicPr>
      <xdr:blipFill>
        <a:blip xmlns:r="http://schemas.openxmlformats.org/officeDocument/2006/relationships" r:embed="rId81" cstate="print"/>
        <a:srcRect/>
        <a:stretch>
          <a:fillRect/>
        </a:stretch>
      </xdr:blipFill>
      <xdr:spPr bwMode="auto">
        <a:xfrm>
          <a:off x="609600" y="22317075"/>
          <a:ext cx="952500" cy="952500"/>
        </a:xfrm>
        <a:prstGeom prst="rect">
          <a:avLst/>
        </a:prstGeom>
        <a:noFill/>
      </xdr:spPr>
    </xdr:pic>
    <xdr:clientData/>
  </xdr:twoCellAnchor>
  <xdr:twoCellAnchor editAs="oneCell">
    <xdr:from>
      <xdr:col>5</xdr:col>
      <xdr:colOff>0</xdr:colOff>
      <xdr:row>117</xdr:row>
      <xdr:rowOff>0</xdr:rowOff>
    </xdr:from>
    <xdr:to>
      <xdr:col>5</xdr:col>
      <xdr:colOff>152400</xdr:colOff>
      <xdr:row>117</xdr:row>
      <xdr:rowOff>85725</xdr:rowOff>
    </xdr:to>
    <xdr:pic>
      <xdr:nvPicPr>
        <xdr:cNvPr id="9332" name="Picture 116" descr="http://pubchem.ncbi.nlm.nih.gov/images/a_active.gif"/>
        <xdr:cNvPicPr>
          <a:picLocks noChangeAspect="1" noChangeArrowheads="1"/>
        </xdr:cNvPicPr>
      </xdr:nvPicPr>
      <xdr:blipFill>
        <a:blip xmlns:r="http://schemas.openxmlformats.org/officeDocument/2006/relationships" r:embed="rId1" cstate="print"/>
        <a:srcRect/>
        <a:stretch>
          <a:fillRect/>
        </a:stretch>
      </xdr:blipFill>
      <xdr:spPr bwMode="auto">
        <a:xfrm>
          <a:off x="3048000" y="22317075"/>
          <a:ext cx="152400" cy="85725"/>
        </a:xfrm>
        <a:prstGeom prst="rect">
          <a:avLst/>
        </a:prstGeom>
        <a:noFill/>
      </xdr:spPr>
    </xdr:pic>
    <xdr:clientData/>
  </xdr:twoCellAnchor>
  <xdr:twoCellAnchor editAs="oneCell">
    <xdr:from>
      <xdr:col>1</xdr:col>
      <xdr:colOff>0</xdr:colOff>
      <xdr:row>119</xdr:row>
      <xdr:rowOff>0</xdr:rowOff>
    </xdr:from>
    <xdr:to>
      <xdr:col>2</xdr:col>
      <xdr:colOff>342900</xdr:colOff>
      <xdr:row>123</xdr:row>
      <xdr:rowOff>190500</xdr:rowOff>
    </xdr:to>
    <xdr:pic>
      <xdr:nvPicPr>
        <xdr:cNvPr id="9333" name="Picture 117" descr="http://pubchem.ncbi.nlm.nih.gov/image/imgsrv.fcgi?sid=4247839">
          <a:hlinkClick xmlns:r="http://schemas.openxmlformats.org/officeDocument/2006/relationships" r:id="rId82"/>
        </xdr:cNvPr>
        <xdr:cNvPicPr>
          <a:picLocks noChangeAspect="1" noChangeArrowheads="1"/>
        </xdr:cNvPicPr>
      </xdr:nvPicPr>
      <xdr:blipFill>
        <a:blip xmlns:r="http://schemas.openxmlformats.org/officeDocument/2006/relationships" r:embed="rId83" cstate="print"/>
        <a:srcRect/>
        <a:stretch>
          <a:fillRect/>
        </a:stretch>
      </xdr:blipFill>
      <xdr:spPr bwMode="auto">
        <a:xfrm>
          <a:off x="609600" y="22698075"/>
          <a:ext cx="952500" cy="952500"/>
        </a:xfrm>
        <a:prstGeom prst="rect">
          <a:avLst/>
        </a:prstGeom>
        <a:noFill/>
      </xdr:spPr>
    </xdr:pic>
    <xdr:clientData/>
  </xdr:twoCellAnchor>
  <xdr:twoCellAnchor editAs="oneCell">
    <xdr:from>
      <xdr:col>5</xdr:col>
      <xdr:colOff>0</xdr:colOff>
      <xdr:row>119</xdr:row>
      <xdr:rowOff>0</xdr:rowOff>
    </xdr:from>
    <xdr:to>
      <xdr:col>5</xdr:col>
      <xdr:colOff>152400</xdr:colOff>
      <xdr:row>119</xdr:row>
      <xdr:rowOff>85725</xdr:rowOff>
    </xdr:to>
    <xdr:pic>
      <xdr:nvPicPr>
        <xdr:cNvPr id="9334" name="Picture 118" descr="http://pubchem.ncbi.nlm.nih.gov/images/a_active.gif"/>
        <xdr:cNvPicPr>
          <a:picLocks noChangeAspect="1" noChangeArrowheads="1"/>
        </xdr:cNvPicPr>
      </xdr:nvPicPr>
      <xdr:blipFill>
        <a:blip xmlns:r="http://schemas.openxmlformats.org/officeDocument/2006/relationships" r:embed="rId1" cstate="print"/>
        <a:srcRect/>
        <a:stretch>
          <a:fillRect/>
        </a:stretch>
      </xdr:blipFill>
      <xdr:spPr bwMode="auto">
        <a:xfrm>
          <a:off x="3048000" y="22698075"/>
          <a:ext cx="152400" cy="85725"/>
        </a:xfrm>
        <a:prstGeom prst="rect">
          <a:avLst/>
        </a:prstGeom>
        <a:noFill/>
      </xdr:spPr>
    </xdr:pic>
    <xdr:clientData/>
  </xdr:twoCellAnchor>
  <xdr:twoCellAnchor editAs="oneCell">
    <xdr:from>
      <xdr:col>1</xdr:col>
      <xdr:colOff>0</xdr:colOff>
      <xdr:row>121</xdr:row>
      <xdr:rowOff>0</xdr:rowOff>
    </xdr:from>
    <xdr:to>
      <xdr:col>2</xdr:col>
      <xdr:colOff>342900</xdr:colOff>
      <xdr:row>125</xdr:row>
      <xdr:rowOff>180975</xdr:rowOff>
    </xdr:to>
    <xdr:pic>
      <xdr:nvPicPr>
        <xdr:cNvPr id="9335" name="Picture 119" descr="http://pubchem.ncbi.nlm.nih.gov/image/imgsrv.fcgi?sid=3712176">
          <a:hlinkClick xmlns:r="http://schemas.openxmlformats.org/officeDocument/2006/relationships" r:id="rId84"/>
        </xdr:cNvPr>
        <xdr:cNvPicPr>
          <a:picLocks noChangeAspect="1" noChangeArrowheads="1"/>
        </xdr:cNvPicPr>
      </xdr:nvPicPr>
      <xdr:blipFill>
        <a:blip xmlns:r="http://schemas.openxmlformats.org/officeDocument/2006/relationships" r:embed="rId85" cstate="print"/>
        <a:srcRect/>
        <a:stretch>
          <a:fillRect/>
        </a:stretch>
      </xdr:blipFill>
      <xdr:spPr bwMode="auto">
        <a:xfrm>
          <a:off x="609600" y="23079075"/>
          <a:ext cx="952500" cy="952500"/>
        </a:xfrm>
        <a:prstGeom prst="rect">
          <a:avLst/>
        </a:prstGeom>
        <a:noFill/>
      </xdr:spPr>
    </xdr:pic>
    <xdr:clientData/>
  </xdr:twoCellAnchor>
  <xdr:twoCellAnchor editAs="oneCell">
    <xdr:from>
      <xdr:col>5</xdr:col>
      <xdr:colOff>0</xdr:colOff>
      <xdr:row>121</xdr:row>
      <xdr:rowOff>0</xdr:rowOff>
    </xdr:from>
    <xdr:to>
      <xdr:col>5</xdr:col>
      <xdr:colOff>152400</xdr:colOff>
      <xdr:row>121</xdr:row>
      <xdr:rowOff>85725</xdr:rowOff>
    </xdr:to>
    <xdr:pic>
      <xdr:nvPicPr>
        <xdr:cNvPr id="9336" name="Picture 120" descr="http://pubchem.ncbi.nlm.nih.gov/images/a_active.gif"/>
        <xdr:cNvPicPr>
          <a:picLocks noChangeAspect="1" noChangeArrowheads="1"/>
        </xdr:cNvPicPr>
      </xdr:nvPicPr>
      <xdr:blipFill>
        <a:blip xmlns:r="http://schemas.openxmlformats.org/officeDocument/2006/relationships" r:embed="rId1" cstate="print"/>
        <a:srcRect/>
        <a:stretch>
          <a:fillRect/>
        </a:stretch>
      </xdr:blipFill>
      <xdr:spPr bwMode="auto">
        <a:xfrm>
          <a:off x="3048000" y="23079075"/>
          <a:ext cx="152400" cy="85725"/>
        </a:xfrm>
        <a:prstGeom prst="rect">
          <a:avLst/>
        </a:prstGeom>
        <a:noFill/>
      </xdr:spPr>
    </xdr:pic>
    <xdr:clientData/>
  </xdr:twoCellAnchor>
  <xdr:twoCellAnchor editAs="oneCell">
    <xdr:from>
      <xdr:col>1</xdr:col>
      <xdr:colOff>0</xdr:colOff>
      <xdr:row>124</xdr:row>
      <xdr:rowOff>0</xdr:rowOff>
    </xdr:from>
    <xdr:to>
      <xdr:col>2</xdr:col>
      <xdr:colOff>342900</xdr:colOff>
      <xdr:row>129</xdr:row>
      <xdr:rowOff>0</xdr:rowOff>
    </xdr:to>
    <xdr:pic>
      <xdr:nvPicPr>
        <xdr:cNvPr id="9337" name="Picture 121" descr="http://pubchem.ncbi.nlm.nih.gov/image/imgsrv.fcgi?sid=851976">
          <a:hlinkClick xmlns:r="http://schemas.openxmlformats.org/officeDocument/2006/relationships" r:id="rId86"/>
        </xdr:cNvPr>
        <xdr:cNvPicPr>
          <a:picLocks noChangeAspect="1" noChangeArrowheads="1"/>
        </xdr:cNvPicPr>
      </xdr:nvPicPr>
      <xdr:blipFill>
        <a:blip xmlns:r="http://schemas.openxmlformats.org/officeDocument/2006/relationships" r:embed="rId87" cstate="print"/>
        <a:srcRect/>
        <a:stretch>
          <a:fillRect/>
        </a:stretch>
      </xdr:blipFill>
      <xdr:spPr bwMode="auto">
        <a:xfrm>
          <a:off x="609600" y="23660100"/>
          <a:ext cx="952500" cy="952500"/>
        </a:xfrm>
        <a:prstGeom prst="rect">
          <a:avLst/>
        </a:prstGeom>
        <a:noFill/>
      </xdr:spPr>
    </xdr:pic>
    <xdr:clientData/>
  </xdr:twoCellAnchor>
  <xdr:twoCellAnchor editAs="oneCell">
    <xdr:from>
      <xdr:col>5</xdr:col>
      <xdr:colOff>0</xdr:colOff>
      <xdr:row>124</xdr:row>
      <xdr:rowOff>0</xdr:rowOff>
    </xdr:from>
    <xdr:to>
      <xdr:col>5</xdr:col>
      <xdr:colOff>152400</xdr:colOff>
      <xdr:row>124</xdr:row>
      <xdr:rowOff>85725</xdr:rowOff>
    </xdr:to>
    <xdr:pic>
      <xdr:nvPicPr>
        <xdr:cNvPr id="9338" name="Picture 122" descr="http://pubchem.ncbi.nlm.nih.gov/images/a_active.gif"/>
        <xdr:cNvPicPr>
          <a:picLocks noChangeAspect="1" noChangeArrowheads="1"/>
        </xdr:cNvPicPr>
      </xdr:nvPicPr>
      <xdr:blipFill>
        <a:blip xmlns:r="http://schemas.openxmlformats.org/officeDocument/2006/relationships" r:embed="rId1" cstate="print"/>
        <a:srcRect/>
        <a:stretch>
          <a:fillRect/>
        </a:stretch>
      </xdr:blipFill>
      <xdr:spPr bwMode="auto">
        <a:xfrm>
          <a:off x="3048000" y="23660100"/>
          <a:ext cx="152400" cy="85725"/>
        </a:xfrm>
        <a:prstGeom prst="rect">
          <a:avLst/>
        </a:prstGeom>
        <a:noFill/>
      </xdr:spPr>
    </xdr:pic>
    <xdr:clientData/>
  </xdr:twoCellAnchor>
  <xdr:twoCellAnchor editAs="oneCell">
    <xdr:from>
      <xdr:col>1</xdr:col>
      <xdr:colOff>0</xdr:colOff>
      <xdr:row>126</xdr:row>
      <xdr:rowOff>0</xdr:rowOff>
    </xdr:from>
    <xdr:to>
      <xdr:col>2</xdr:col>
      <xdr:colOff>342900</xdr:colOff>
      <xdr:row>131</xdr:row>
      <xdr:rowOff>0</xdr:rowOff>
    </xdr:to>
    <xdr:pic>
      <xdr:nvPicPr>
        <xdr:cNvPr id="9339" name="Picture 123" descr="http://pubchem.ncbi.nlm.nih.gov/image/imgsrv.fcgi?sid=7974791">
          <a:hlinkClick xmlns:r="http://schemas.openxmlformats.org/officeDocument/2006/relationships" r:id="rId88"/>
        </xdr:cNvPr>
        <xdr:cNvPicPr>
          <a:picLocks noChangeAspect="1" noChangeArrowheads="1"/>
        </xdr:cNvPicPr>
      </xdr:nvPicPr>
      <xdr:blipFill>
        <a:blip xmlns:r="http://schemas.openxmlformats.org/officeDocument/2006/relationships" r:embed="rId89" cstate="print"/>
        <a:srcRect/>
        <a:stretch>
          <a:fillRect/>
        </a:stretch>
      </xdr:blipFill>
      <xdr:spPr bwMode="auto">
        <a:xfrm>
          <a:off x="609600" y="24041100"/>
          <a:ext cx="952500" cy="952500"/>
        </a:xfrm>
        <a:prstGeom prst="rect">
          <a:avLst/>
        </a:prstGeom>
        <a:noFill/>
      </xdr:spPr>
    </xdr:pic>
    <xdr:clientData/>
  </xdr:twoCellAnchor>
  <xdr:twoCellAnchor editAs="oneCell">
    <xdr:from>
      <xdr:col>5</xdr:col>
      <xdr:colOff>0</xdr:colOff>
      <xdr:row>126</xdr:row>
      <xdr:rowOff>0</xdr:rowOff>
    </xdr:from>
    <xdr:to>
      <xdr:col>5</xdr:col>
      <xdr:colOff>152400</xdr:colOff>
      <xdr:row>126</xdr:row>
      <xdr:rowOff>85725</xdr:rowOff>
    </xdr:to>
    <xdr:pic>
      <xdr:nvPicPr>
        <xdr:cNvPr id="9340" name="Picture 124" descr="http://pubchem.ncbi.nlm.nih.gov/images/a_active.gif"/>
        <xdr:cNvPicPr>
          <a:picLocks noChangeAspect="1" noChangeArrowheads="1"/>
        </xdr:cNvPicPr>
      </xdr:nvPicPr>
      <xdr:blipFill>
        <a:blip xmlns:r="http://schemas.openxmlformats.org/officeDocument/2006/relationships" r:embed="rId1" cstate="print"/>
        <a:srcRect/>
        <a:stretch>
          <a:fillRect/>
        </a:stretch>
      </xdr:blipFill>
      <xdr:spPr bwMode="auto">
        <a:xfrm>
          <a:off x="3048000" y="24041100"/>
          <a:ext cx="152400" cy="85725"/>
        </a:xfrm>
        <a:prstGeom prst="rect">
          <a:avLst/>
        </a:prstGeom>
        <a:noFill/>
      </xdr:spPr>
    </xdr:pic>
    <xdr:clientData/>
  </xdr:twoCellAnchor>
  <xdr:twoCellAnchor editAs="oneCell">
    <xdr:from>
      <xdr:col>1</xdr:col>
      <xdr:colOff>0</xdr:colOff>
      <xdr:row>128</xdr:row>
      <xdr:rowOff>0</xdr:rowOff>
    </xdr:from>
    <xdr:to>
      <xdr:col>2</xdr:col>
      <xdr:colOff>342900</xdr:colOff>
      <xdr:row>133</xdr:row>
      <xdr:rowOff>0</xdr:rowOff>
    </xdr:to>
    <xdr:pic>
      <xdr:nvPicPr>
        <xdr:cNvPr id="9341" name="Picture 125" descr="http://pubchem.ncbi.nlm.nih.gov/image/imgsrv.fcgi?sid=7971374">
          <a:hlinkClick xmlns:r="http://schemas.openxmlformats.org/officeDocument/2006/relationships" r:id="rId90"/>
        </xdr:cNvPr>
        <xdr:cNvPicPr>
          <a:picLocks noChangeAspect="1" noChangeArrowheads="1"/>
        </xdr:cNvPicPr>
      </xdr:nvPicPr>
      <xdr:blipFill>
        <a:blip xmlns:r="http://schemas.openxmlformats.org/officeDocument/2006/relationships" r:embed="rId91" cstate="print"/>
        <a:srcRect/>
        <a:stretch>
          <a:fillRect/>
        </a:stretch>
      </xdr:blipFill>
      <xdr:spPr bwMode="auto">
        <a:xfrm>
          <a:off x="609600" y="24422100"/>
          <a:ext cx="952500" cy="952500"/>
        </a:xfrm>
        <a:prstGeom prst="rect">
          <a:avLst/>
        </a:prstGeom>
        <a:noFill/>
      </xdr:spPr>
    </xdr:pic>
    <xdr:clientData/>
  </xdr:twoCellAnchor>
  <xdr:twoCellAnchor editAs="oneCell">
    <xdr:from>
      <xdr:col>5</xdr:col>
      <xdr:colOff>0</xdr:colOff>
      <xdr:row>128</xdr:row>
      <xdr:rowOff>0</xdr:rowOff>
    </xdr:from>
    <xdr:to>
      <xdr:col>5</xdr:col>
      <xdr:colOff>152400</xdr:colOff>
      <xdr:row>128</xdr:row>
      <xdr:rowOff>85725</xdr:rowOff>
    </xdr:to>
    <xdr:pic>
      <xdr:nvPicPr>
        <xdr:cNvPr id="9342" name="Picture 126" descr="http://pubchem.ncbi.nlm.nih.gov/images/a_active.gif"/>
        <xdr:cNvPicPr>
          <a:picLocks noChangeAspect="1" noChangeArrowheads="1"/>
        </xdr:cNvPicPr>
      </xdr:nvPicPr>
      <xdr:blipFill>
        <a:blip xmlns:r="http://schemas.openxmlformats.org/officeDocument/2006/relationships" r:embed="rId1" cstate="print"/>
        <a:srcRect/>
        <a:stretch>
          <a:fillRect/>
        </a:stretch>
      </xdr:blipFill>
      <xdr:spPr bwMode="auto">
        <a:xfrm>
          <a:off x="3048000" y="24422100"/>
          <a:ext cx="152400" cy="85725"/>
        </a:xfrm>
        <a:prstGeom prst="rect">
          <a:avLst/>
        </a:prstGeom>
        <a:noFill/>
      </xdr:spPr>
    </xdr:pic>
    <xdr:clientData/>
  </xdr:twoCellAnchor>
  <xdr:twoCellAnchor editAs="oneCell">
    <xdr:from>
      <xdr:col>1</xdr:col>
      <xdr:colOff>0</xdr:colOff>
      <xdr:row>130</xdr:row>
      <xdr:rowOff>0</xdr:rowOff>
    </xdr:from>
    <xdr:to>
      <xdr:col>2</xdr:col>
      <xdr:colOff>342900</xdr:colOff>
      <xdr:row>135</xdr:row>
      <xdr:rowOff>0</xdr:rowOff>
    </xdr:to>
    <xdr:pic>
      <xdr:nvPicPr>
        <xdr:cNvPr id="9343" name="Picture 127" descr="http://pubchem.ncbi.nlm.nih.gov/image/imgsrv.fcgi?sid=7969486">
          <a:hlinkClick xmlns:r="http://schemas.openxmlformats.org/officeDocument/2006/relationships" r:id="rId92"/>
        </xdr:cNvPr>
        <xdr:cNvPicPr>
          <a:picLocks noChangeAspect="1" noChangeArrowheads="1"/>
        </xdr:cNvPicPr>
      </xdr:nvPicPr>
      <xdr:blipFill>
        <a:blip xmlns:r="http://schemas.openxmlformats.org/officeDocument/2006/relationships" r:embed="rId93" cstate="print"/>
        <a:srcRect/>
        <a:stretch>
          <a:fillRect/>
        </a:stretch>
      </xdr:blipFill>
      <xdr:spPr bwMode="auto">
        <a:xfrm>
          <a:off x="609600" y="24803100"/>
          <a:ext cx="952500" cy="952500"/>
        </a:xfrm>
        <a:prstGeom prst="rect">
          <a:avLst/>
        </a:prstGeom>
        <a:noFill/>
      </xdr:spPr>
    </xdr:pic>
    <xdr:clientData/>
  </xdr:twoCellAnchor>
  <xdr:twoCellAnchor editAs="oneCell">
    <xdr:from>
      <xdr:col>5</xdr:col>
      <xdr:colOff>0</xdr:colOff>
      <xdr:row>130</xdr:row>
      <xdr:rowOff>0</xdr:rowOff>
    </xdr:from>
    <xdr:to>
      <xdr:col>5</xdr:col>
      <xdr:colOff>152400</xdr:colOff>
      <xdr:row>130</xdr:row>
      <xdr:rowOff>85725</xdr:rowOff>
    </xdr:to>
    <xdr:pic>
      <xdr:nvPicPr>
        <xdr:cNvPr id="9344" name="Picture 128" descr="http://pubchem.ncbi.nlm.nih.gov/images/a_active.gif"/>
        <xdr:cNvPicPr>
          <a:picLocks noChangeAspect="1" noChangeArrowheads="1"/>
        </xdr:cNvPicPr>
      </xdr:nvPicPr>
      <xdr:blipFill>
        <a:blip xmlns:r="http://schemas.openxmlformats.org/officeDocument/2006/relationships" r:embed="rId1" cstate="print"/>
        <a:srcRect/>
        <a:stretch>
          <a:fillRect/>
        </a:stretch>
      </xdr:blipFill>
      <xdr:spPr bwMode="auto">
        <a:xfrm>
          <a:off x="3048000" y="24803100"/>
          <a:ext cx="152400" cy="85725"/>
        </a:xfrm>
        <a:prstGeom prst="rect">
          <a:avLst/>
        </a:prstGeom>
        <a:noFill/>
      </xdr:spPr>
    </xdr:pic>
    <xdr:clientData/>
  </xdr:twoCellAnchor>
  <xdr:twoCellAnchor editAs="oneCell">
    <xdr:from>
      <xdr:col>1</xdr:col>
      <xdr:colOff>0</xdr:colOff>
      <xdr:row>132</xdr:row>
      <xdr:rowOff>0</xdr:rowOff>
    </xdr:from>
    <xdr:to>
      <xdr:col>2</xdr:col>
      <xdr:colOff>342900</xdr:colOff>
      <xdr:row>137</xdr:row>
      <xdr:rowOff>0</xdr:rowOff>
    </xdr:to>
    <xdr:pic>
      <xdr:nvPicPr>
        <xdr:cNvPr id="9345" name="Picture 129" descr="http://pubchem.ncbi.nlm.nih.gov/image/imgsrv.fcgi?sid=4259358">
          <a:hlinkClick xmlns:r="http://schemas.openxmlformats.org/officeDocument/2006/relationships" r:id="rId94"/>
        </xdr:cNvPr>
        <xdr:cNvPicPr>
          <a:picLocks noChangeAspect="1" noChangeArrowheads="1"/>
        </xdr:cNvPicPr>
      </xdr:nvPicPr>
      <xdr:blipFill>
        <a:blip xmlns:r="http://schemas.openxmlformats.org/officeDocument/2006/relationships" r:embed="rId95" cstate="print"/>
        <a:srcRect/>
        <a:stretch>
          <a:fillRect/>
        </a:stretch>
      </xdr:blipFill>
      <xdr:spPr bwMode="auto">
        <a:xfrm>
          <a:off x="609600" y="25184100"/>
          <a:ext cx="952500" cy="952500"/>
        </a:xfrm>
        <a:prstGeom prst="rect">
          <a:avLst/>
        </a:prstGeom>
        <a:noFill/>
      </xdr:spPr>
    </xdr:pic>
    <xdr:clientData/>
  </xdr:twoCellAnchor>
  <xdr:twoCellAnchor editAs="oneCell">
    <xdr:from>
      <xdr:col>5</xdr:col>
      <xdr:colOff>0</xdr:colOff>
      <xdr:row>132</xdr:row>
      <xdr:rowOff>0</xdr:rowOff>
    </xdr:from>
    <xdr:to>
      <xdr:col>5</xdr:col>
      <xdr:colOff>152400</xdr:colOff>
      <xdr:row>132</xdr:row>
      <xdr:rowOff>85725</xdr:rowOff>
    </xdr:to>
    <xdr:pic>
      <xdr:nvPicPr>
        <xdr:cNvPr id="9346" name="Picture 130" descr="http://pubchem.ncbi.nlm.nih.gov/images/a_active.gif"/>
        <xdr:cNvPicPr>
          <a:picLocks noChangeAspect="1" noChangeArrowheads="1"/>
        </xdr:cNvPicPr>
      </xdr:nvPicPr>
      <xdr:blipFill>
        <a:blip xmlns:r="http://schemas.openxmlformats.org/officeDocument/2006/relationships" r:embed="rId1" cstate="print"/>
        <a:srcRect/>
        <a:stretch>
          <a:fillRect/>
        </a:stretch>
      </xdr:blipFill>
      <xdr:spPr bwMode="auto">
        <a:xfrm>
          <a:off x="3048000" y="25184100"/>
          <a:ext cx="152400" cy="85725"/>
        </a:xfrm>
        <a:prstGeom prst="rect">
          <a:avLst/>
        </a:prstGeom>
        <a:noFill/>
      </xdr:spPr>
    </xdr:pic>
    <xdr:clientData/>
  </xdr:twoCellAnchor>
  <xdr:twoCellAnchor editAs="oneCell">
    <xdr:from>
      <xdr:col>1</xdr:col>
      <xdr:colOff>0</xdr:colOff>
      <xdr:row>134</xdr:row>
      <xdr:rowOff>0</xdr:rowOff>
    </xdr:from>
    <xdr:to>
      <xdr:col>2</xdr:col>
      <xdr:colOff>342900</xdr:colOff>
      <xdr:row>139</xdr:row>
      <xdr:rowOff>0</xdr:rowOff>
    </xdr:to>
    <xdr:pic>
      <xdr:nvPicPr>
        <xdr:cNvPr id="9347" name="Picture 131" descr="http://pubchem.ncbi.nlm.nih.gov/image/imgsrv.fcgi?sid=4251761">
          <a:hlinkClick xmlns:r="http://schemas.openxmlformats.org/officeDocument/2006/relationships" r:id="rId96"/>
        </xdr:cNvPr>
        <xdr:cNvPicPr>
          <a:picLocks noChangeAspect="1" noChangeArrowheads="1"/>
        </xdr:cNvPicPr>
      </xdr:nvPicPr>
      <xdr:blipFill>
        <a:blip xmlns:r="http://schemas.openxmlformats.org/officeDocument/2006/relationships" r:embed="rId97" cstate="print"/>
        <a:srcRect/>
        <a:stretch>
          <a:fillRect/>
        </a:stretch>
      </xdr:blipFill>
      <xdr:spPr bwMode="auto">
        <a:xfrm>
          <a:off x="609600" y="25565100"/>
          <a:ext cx="952500" cy="952500"/>
        </a:xfrm>
        <a:prstGeom prst="rect">
          <a:avLst/>
        </a:prstGeom>
        <a:noFill/>
      </xdr:spPr>
    </xdr:pic>
    <xdr:clientData/>
  </xdr:twoCellAnchor>
  <xdr:twoCellAnchor editAs="oneCell">
    <xdr:from>
      <xdr:col>5</xdr:col>
      <xdr:colOff>0</xdr:colOff>
      <xdr:row>134</xdr:row>
      <xdr:rowOff>0</xdr:rowOff>
    </xdr:from>
    <xdr:to>
      <xdr:col>5</xdr:col>
      <xdr:colOff>152400</xdr:colOff>
      <xdr:row>134</xdr:row>
      <xdr:rowOff>85725</xdr:rowOff>
    </xdr:to>
    <xdr:pic>
      <xdr:nvPicPr>
        <xdr:cNvPr id="9348" name="Picture 132" descr="http://pubchem.ncbi.nlm.nih.gov/images/a_active.gif"/>
        <xdr:cNvPicPr>
          <a:picLocks noChangeAspect="1" noChangeArrowheads="1"/>
        </xdr:cNvPicPr>
      </xdr:nvPicPr>
      <xdr:blipFill>
        <a:blip xmlns:r="http://schemas.openxmlformats.org/officeDocument/2006/relationships" r:embed="rId1" cstate="print"/>
        <a:srcRect/>
        <a:stretch>
          <a:fillRect/>
        </a:stretch>
      </xdr:blipFill>
      <xdr:spPr bwMode="auto">
        <a:xfrm>
          <a:off x="3048000" y="25565100"/>
          <a:ext cx="152400" cy="85725"/>
        </a:xfrm>
        <a:prstGeom prst="rect">
          <a:avLst/>
        </a:prstGeom>
        <a:noFill/>
      </xdr:spPr>
    </xdr:pic>
    <xdr:clientData/>
  </xdr:twoCellAnchor>
  <xdr:twoCellAnchor editAs="oneCell">
    <xdr:from>
      <xdr:col>1</xdr:col>
      <xdr:colOff>0</xdr:colOff>
      <xdr:row>136</xdr:row>
      <xdr:rowOff>0</xdr:rowOff>
    </xdr:from>
    <xdr:to>
      <xdr:col>2</xdr:col>
      <xdr:colOff>342900</xdr:colOff>
      <xdr:row>141</xdr:row>
      <xdr:rowOff>0</xdr:rowOff>
    </xdr:to>
    <xdr:pic>
      <xdr:nvPicPr>
        <xdr:cNvPr id="9349" name="Picture 133" descr="http://pubchem.ncbi.nlm.nih.gov/image/imgsrv.fcgi?sid=4250541">
          <a:hlinkClick xmlns:r="http://schemas.openxmlformats.org/officeDocument/2006/relationships" r:id="rId98"/>
        </xdr:cNvPr>
        <xdr:cNvPicPr>
          <a:picLocks noChangeAspect="1" noChangeArrowheads="1"/>
        </xdr:cNvPicPr>
      </xdr:nvPicPr>
      <xdr:blipFill>
        <a:blip xmlns:r="http://schemas.openxmlformats.org/officeDocument/2006/relationships" r:embed="rId99" cstate="print"/>
        <a:srcRect/>
        <a:stretch>
          <a:fillRect/>
        </a:stretch>
      </xdr:blipFill>
      <xdr:spPr bwMode="auto">
        <a:xfrm>
          <a:off x="609600" y="25946100"/>
          <a:ext cx="952500" cy="952500"/>
        </a:xfrm>
        <a:prstGeom prst="rect">
          <a:avLst/>
        </a:prstGeom>
        <a:noFill/>
      </xdr:spPr>
    </xdr:pic>
    <xdr:clientData/>
  </xdr:twoCellAnchor>
  <xdr:twoCellAnchor editAs="oneCell">
    <xdr:from>
      <xdr:col>5</xdr:col>
      <xdr:colOff>0</xdr:colOff>
      <xdr:row>136</xdr:row>
      <xdr:rowOff>0</xdr:rowOff>
    </xdr:from>
    <xdr:to>
      <xdr:col>5</xdr:col>
      <xdr:colOff>152400</xdr:colOff>
      <xdr:row>136</xdr:row>
      <xdr:rowOff>85725</xdr:rowOff>
    </xdr:to>
    <xdr:pic>
      <xdr:nvPicPr>
        <xdr:cNvPr id="9350" name="Picture 134" descr="http://pubchem.ncbi.nlm.nih.gov/images/a_active.gif"/>
        <xdr:cNvPicPr>
          <a:picLocks noChangeAspect="1" noChangeArrowheads="1"/>
        </xdr:cNvPicPr>
      </xdr:nvPicPr>
      <xdr:blipFill>
        <a:blip xmlns:r="http://schemas.openxmlformats.org/officeDocument/2006/relationships" r:embed="rId1" cstate="print"/>
        <a:srcRect/>
        <a:stretch>
          <a:fillRect/>
        </a:stretch>
      </xdr:blipFill>
      <xdr:spPr bwMode="auto">
        <a:xfrm>
          <a:off x="3048000" y="25946100"/>
          <a:ext cx="152400" cy="85725"/>
        </a:xfrm>
        <a:prstGeom prst="rect">
          <a:avLst/>
        </a:prstGeom>
        <a:noFill/>
      </xdr:spPr>
    </xdr:pic>
    <xdr:clientData/>
  </xdr:twoCellAnchor>
  <xdr:twoCellAnchor editAs="oneCell">
    <xdr:from>
      <xdr:col>1</xdr:col>
      <xdr:colOff>0</xdr:colOff>
      <xdr:row>138</xdr:row>
      <xdr:rowOff>0</xdr:rowOff>
    </xdr:from>
    <xdr:to>
      <xdr:col>2</xdr:col>
      <xdr:colOff>342900</xdr:colOff>
      <xdr:row>143</xdr:row>
      <xdr:rowOff>0</xdr:rowOff>
    </xdr:to>
    <xdr:pic>
      <xdr:nvPicPr>
        <xdr:cNvPr id="9351" name="Picture 135" descr="http://pubchem.ncbi.nlm.nih.gov/image/imgsrv.fcgi?sid=4242241">
          <a:hlinkClick xmlns:r="http://schemas.openxmlformats.org/officeDocument/2006/relationships" r:id="rId100"/>
        </xdr:cNvPr>
        <xdr:cNvPicPr>
          <a:picLocks noChangeAspect="1" noChangeArrowheads="1"/>
        </xdr:cNvPicPr>
      </xdr:nvPicPr>
      <xdr:blipFill>
        <a:blip xmlns:r="http://schemas.openxmlformats.org/officeDocument/2006/relationships" r:embed="rId101" cstate="print"/>
        <a:srcRect/>
        <a:stretch>
          <a:fillRect/>
        </a:stretch>
      </xdr:blipFill>
      <xdr:spPr bwMode="auto">
        <a:xfrm>
          <a:off x="609600" y="26327100"/>
          <a:ext cx="952500" cy="952500"/>
        </a:xfrm>
        <a:prstGeom prst="rect">
          <a:avLst/>
        </a:prstGeom>
        <a:noFill/>
      </xdr:spPr>
    </xdr:pic>
    <xdr:clientData/>
  </xdr:twoCellAnchor>
  <xdr:twoCellAnchor editAs="oneCell">
    <xdr:from>
      <xdr:col>5</xdr:col>
      <xdr:colOff>0</xdr:colOff>
      <xdr:row>138</xdr:row>
      <xdr:rowOff>0</xdr:rowOff>
    </xdr:from>
    <xdr:to>
      <xdr:col>5</xdr:col>
      <xdr:colOff>152400</xdr:colOff>
      <xdr:row>138</xdr:row>
      <xdr:rowOff>85725</xdr:rowOff>
    </xdr:to>
    <xdr:pic>
      <xdr:nvPicPr>
        <xdr:cNvPr id="9352" name="Picture 136" descr="http://pubchem.ncbi.nlm.nih.gov/images/a_inactive.gif"/>
        <xdr:cNvPicPr>
          <a:picLocks noChangeAspect="1" noChangeArrowheads="1"/>
        </xdr:cNvPicPr>
      </xdr:nvPicPr>
      <xdr:blipFill>
        <a:blip xmlns:r="http://schemas.openxmlformats.org/officeDocument/2006/relationships" r:embed="rId102" cstate="print"/>
        <a:srcRect/>
        <a:stretch>
          <a:fillRect/>
        </a:stretch>
      </xdr:blipFill>
      <xdr:spPr bwMode="auto">
        <a:xfrm>
          <a:off x="3048000" y="26327100"/>
          <a:ext cx="152400" cy="85725"/>
        </a:xfrm>
        <a:prstGeom prst="rect">
          <a:avLst/>
        </a:prstGeom>
        <a:noFill/>
      </xdr:spPr>
    </xdr:pic>
    <xdr:clientData/>
  </xdr:twoCellAnchor>
  <xdr:twoCellAnchor editAs="oneCell">
    <xdr:from>
      <xdr:col>1</xdr:col>
      <xdr:colOff>0</xdr:colOff>
      <xdr:row>140</xdr:row>
      <xdr:rowOff>0</xdr:rowOff>
    </xdr:from>
    <xdr:to>
      <xdr:col>2</xdr:col>
      <xdr:colOff>342900</xdr:colOff>
      <xdr:row>145</xdr:row>
      <xdr:rowOff>0</xdr:rowOff>
    </xdr:to>
    <xdr:pic>
      <xdr:nvPicPr>
        <xdr:cNvPr id="9353" name="Picture 137" descr="http://pubchem.ncbi.nlm.nih.gov/image/imgsrv.fcgi?sid=7975679">
          <a:hlinkClick xmlns:r="http://schemas.openxmlformats.org/officeDocument/2006/relationships" r:id="rId103"/>
        </xdr:cNvPr>
        <xdr:cNvPicPr>
          <a:picLocks noChangeAspect="1" noChangeArrowheads="1"/>
        </xdr:cNvPicPr>
      </xdr:nvPicPr>
      <xdr:blipFill>
        <a:blip xmlns:r="http://schemas.openxmlformats.org/officeDocument/2006/relationships" r:embed="rId104" cstate="print"/>
        <a:srcRect/>
        <a:stretch>
          <a:fillRect/>
        </a:stretch>
      </xdr:blipFill>
      <xdr:spPr bwMode="auto">
        <a:xfrm>
          <a:off x="609600" y="26708100"/>
          <a:ext cx="952500" cy="952500"/>
        </a:xfrm>
        <a:prstGeom prst="rect">
          <a:avLst/>
        </a:prstGeom>
        <a:noFill/>
      </xdr:spPr>
    </xdr:pic>
    <xdr:clientData/>
  </xdr:twoCellAnchor>
  <xdr:twoCellAnchor editAs="oneCell">
    <xdr:from>
      <xdr:col>5</xdr:col>
      <xdr:colOff>0</xdr:colOff>
      <xdr:row>140</xdr:row>
      <xdr:rowOff>0</xdr:rowOff>
    </xdr:from>
    <xdr:to>
      <xdr:col>5</xdr:col>
      <xdr:colOff>152400</xdr:colOff>
      <xdr:row>140</xdr:row>
      <xdr:rowOff>85725</xdr:rowOff>
    </xdr:to>
    <xdr:pic>
      <xdr:nvPicPr>
        <xdr:cNvPr id="9354" name="Picture 138" descr="http://pubchem.ncbi.nlm.nih.gov/images/a_inactive.gif"/>
        <xdr:cNvPicPr>
          <a:picLocks noChangeAspect="1" noChangeArrowheads="1"/>
        </xdr:cNvPicPr>
      </xdr:nvPicPr>
      <xdr:blipFill>
        <a:blip xmlns:r="http://schemas.openxmlformats.org/officeDocument/2006/relationships" r:embed="rId102" cstate="print"/>
        <a:srcRect/>
        <a:stretch>
          <a:fillRect/>
        </a:stretch>
      </xdr:blipFill>
      <xdr:spPr bwMode="auto">
        <a:xfrm>
          <a:off x="3048000" y="26708100"/>
          <a:ext cx="152400" cy="85725"/>
        </a:xfrm>
        <a:prstGeom prst="rect">
          <a:avLst/>
        </a:prstGeom>
        <a:noFill/>
      </xdr:spPr>
    </xdr:pic>
    <xdr:clientData/>
  </xdr:twoCellAnchor>
  <xdr:twoCellAnchor editAs="oneCell">
    <xdr:from>
      <xdr:col>1</xdr:col>
      <xdr:colOff>0</xdr:colOff>
      <xdr:row>142</xdr:row>
      <xdr:rowOff>0</xdr:rowOff>
    </xdr:from>
    <xdr:to>
      <xdr:col>2</xdr:col>
      <xdr:colOff>342900</xdr:colOff>
      <xdr:row>147</xdr:row>
      <xdr:rowOff>0</xdr:rowOff>
    </xdr:to>
    <xdr:pic>
      <xdr:nvPicPr>
        <xdr:cNvPr id="9355" name="Picture 139" descr="http://pubchem.ncbi.nlm.nih.gov/image/imgsrv.fcgi?sid=7969455">
          <a:hlinkClick xmlns:r="http://schemas.openxmlformats.org/officeDocument/2006/relationships" r:id="rId105"/>
        </xdr:cNvPr>
        <xdr:cNvPicPr>
          <a:picLocks noChangeAspect="1" noChangeArrowheads="1"/>
        </xdr:cNvPicPr>
      </xdr:nvPicPr>
      <xdr:blipFill>
        <a:blip xmlns:r="http://schemas.openxmlformats.org/officeDocument/2006/relationships" r:embed="rId106" cstate="print"/>
        <a:srcRect/>
        <a:stretch>
          <a:fillRect/>
        </a:stretch>
      </xdr:blipFill>
      <xdr:spPr bwMode="auto">
        <a:xfrm>
          <a:off x="609600" y="27089100"/>
          <a:ext cx="952500" cy="952500"/>
        </a:xfrm>
        <a:prstGeom prst="rect">
          <a:avLst/>
        </a:prstGeom>
        <a:noFill/>
      </xdr:spPr>
    </xdr:pic>
    <xdr:clientData/>
  </xdr:twoCellAnchor>
  <xdr:twoCellAnchor editAs="oneCell">
    <xdr:from>
      <xdr:col>5</xdr:col>
      <xdr:colOff>0</xdr:colOff>
      <xdr:row>142</xdr:row>
      <xdr:rowOff>0</xdr:rowOff>
    </xdr:from>
    <xdr:to>
      <xdr:col>5</xdr:col>
      <xdr:colOff>152400</xdr:colOff>
      <xdr:row>142</xdr:row>
      <xdr:rowOff>85725</xdr:rowOff>
    </xdr:to>
    <xdr:pic>
      <xdr:nvPicPr>
        <xdr:cNvPr id="9356" name="Picture 140" descr="http://pubchem.ncbi.nlm.nih.gov/images/a_inactive.gif"/>
        <xdr:cNvPicPr>
          <a:picLocks noChangeAspect="1" noChangeArrowheads="1"/>
        </xdr:cNvPicPr>
      </xdr:nvPicPr>
      <xdr:blipFill>
        <a:blip xmlns:r="http://schemas.openxmlformats.org/officeDocument/2006/relationships" r:embed="rId102" cstate="print"/>
        <a:srcRect/>
        <a:stretch>
          <a:fillRect/>
        </a:stretch>
      </xdr:blipFill>
      <xdr:spPr bwMode="auto">
        <a:xfrm>
          <a:off x="3048000" y="27089100"/>
          <a:ext cx="152400" cy="85725"/>
        </a:xfrm>
        <a:prstGeom prst="rect">
          <a:avLst/>
        </a:prstGeom>
        <a:noFill/>
      </xdr:spPr>
    </xdr:pic>
    <xdr:clientData/>
  </xdr:twoCellAnchor>
  <xdr:twoCellAnchor editAs="oneCell">
    <xdr:from>
      <xdr:col>1</xdr:col>
      <xdr:colOff>0</xdr:colOff>
      <xdr:row>144</xdr:row>
      <xdr:rowOff>0</xdr:rowOff>
    </xdr:from>
    <xdr:to>
      <xdr:col>2</xdr:col>
      <xdr:colOff>342900</xdr:colOff>
      <xdr:row>149</xdr:row>
      <xdr:rowOff>0</xdr:rowOff>
    </xdr:to>
    <xdr:pic>
      <xdr:nvPicPr>
        <xdr:cNvPr id="9357" name="Picture 141" descr="http://pubchem.ncbi.nlm.nih.gov/image/imgsrv.fcgi?sid=4256873">
          <a:hlinkClick xmlns:r="http://schemas.openxmlformats.org/officeDocument/2006/relationships" r:id="rId107"/>
        </xdr:cNvPr>
        <xdr:cNvPicPr>
          <a:picLocks noChangeAspect="1" noChangeArrowheads="1"/>
        </xdr:cNvPicPr>
      </xdr:nvPicPr>
      <xdr:blipFill>
        <a:blip xmlns:r="http://schemas.openxmlformats.org/officeDocument/2006/relationships" r:embed="rId108" cstate="print"/>
        <a:srcRect/>
        <a:stretch>
          <a:fillRect/>
        </a:stretch>
      </xdr:blipFill>
      <xdr:spPr bwMode="auto">
        <a:xfrm>
          <a:off x="609600" y="27470100"/>
          <a:ext cx="952500" cy="952500"/>
        </a:xfrm>
        <a:prstGeom prst="rect">
          <a:avLst/>
        </a:prstGeom>
        <a:noFill/>
      </xdr:spPr>
    </xdr:pic>
    <xdr:clientData/>
  </xdr:twoCellAnchor>
  <xdr:twoCellAnchor editAs="oneCell">
    <xdr:from>
      <xdr:col>5</xdr:col>
      <xdr:colOff>0</xdr:colOff>
      <xdr:row>144</xdr:row>
      <xdr:rowOff>0</xdr:rowOff>
    </xdr:from>
    <xdr:to>
      <xdr:col>5</xdr:col>
      <xdr:colOff>152400</xdr:colOff>
      <xdr:row>144</xdr:row>
      <xdr:rowOff>85725</xdr:rowOff>
    </xdr:to>
    <xdr:pic>
      <xdr:nvPicPr>
        <xdr:cNvPr id="9358" name="Picture 142" descr="http://pubchem.ncbi.nlm.nih.gov/images/a_inactive.gif"/>
        <xdr:cNvPicPr>
          <a:picLocks noChangeAspect="1" noChangeArrowheads="1"/>
        </xdr:cNvPicPr>
      </xdr:nvPicPr>
      <xdr:blipFill>
        <a:blip xmlns:r="http://schemas.openxmlformats.org/officeDocument/2006/relationships" r:embed="rId102" cstate="print"/>
        <a:srcRect/>
        <a:stretch>
          <a:fillRect/>
        </a:stretch>
      </xdr:blipFill>
      <xdr:spPr bwMode="auto">
        <a:xfrm>
          <a:off x="3048000" y="27470100"/>
          <a:ext cx="152400" cy="85725"/>
        </a:xfrm>
        <a:prstGeom prst="rect">
          <a:avLst/>
        </a:prstGeom>
        <a:noFill/>
      </xdr:spPr>
    </xdr:pic>
    <xdr:clientData/>
  </xdr:twoCellAnchor>
  <xdr:twoCellAnchor editAs="oneCell">
    <xdr:from>
      <xdr:col>1</xdr:col>
      <xdr:colOff>0</xdr:colOff>
      <xdr:row>146</xdr:row>
      <xdr:rowOff>0</xdr:rowOff>
    </xdr:from>
    <xdr:to>
      <xdr:col>2</xdr:col>
      <xdr:colOff>342900</xdr:colOff>
      <xdr:row>151</xdr:row>
      <xdr:rowOff>0</xdr:rowOff>
    </xdr:to>
    <xdr:pic>
      <xdr:nvPicPr>
        <xdr:cNvPr id="9359" name="Picture 143" descr="http://pubchem.ncbi.nlm.nih.gov/image/imgsrv.fcgi?sid=3713862">
          <a:hlinkClick xmlns:r="http://schemas.openxmlformats.org/officeDocument/2006/relationships" r:id="rId109"/>
        </xdr:cNvPr>
        <xdr:cNvPicPr>
          <a:picLocks noChangeAspect="1" noChangeArrowheads="1"/>
        </xdr:cNvPicPr>
      </xdr:nvPicPr>
      <xdr:blipFill>
        <a:blip xmlns:r="http://schemas.openxmlformats.org/officeDocument/2006/relationships" r:embed="rId110" cstate="print"/>
        <a:srcRect/>
        <a:stretch>
          <a:fillRect/>
        </a:stretch>
      </xdr:blipFill>
      <xdr:spPr bwMode="auto">
        <a:xfrm>
          <a:off x="609600" y="27851100"/>
          <a:ext cx="952500" cy="952500"/>
        </a:xfrm>
        <a:prstGeom prst="rect">
          <a:avLst/>
        </a:prstGeom>
        <a:noFill/>
      </xdr:spPr>
    </xdr:pic>
    <xdr:clientData/>
  </xdr:twoCellAnchor>
  <xdr:twoCellAnchor editAs="oneCell">
    <xdr:from>
      <xdr:col>5</xdr:col>
      <xdr:colOff>0</xdr:colOff>
      <xdr:row>146</xdr:row>
      <xdr:rowOff>0</xdr:rowOff>
    </xdr:from>
    <xdr:to>
      <xdr:col>5</xdr:col>
      <xdr:colOff>152400</xdr:colOff>
      <xdr:row>146</xdr:row>
      <xdr:rowOff>85725</xdr:rowOff>
    </xdr:to>
    <xdr:pic>
      <xdr:nvPicPr>
        <xdr:cNvPr id="9360" name="Picture 144" descr="http://pubchem.ncbi.nlm.nih.gov/images/a_inactive.gif"/>
        <xdr:cNvPicPr>
          <a:picLocks noChangeAspect="1" noChangeArrowheads="1"/>
        </xdr:cNvPicPr>
      </xdr:nvPicPr>
      <xdr:blipFill>
        <a:blip xmlns:r="http://schemas.openxmlformats.org/officeDocument/2006/relationships" r:embed="rId102" cstate="print"/>
        <a:srcRect/>
        <a:stretch>
          <a:fillRect/>
        </a:stretch>
      </xdr:blipFill>
      <xdr:spPr bwMode="auto">
        <a:xfrm>
          <a:off x="3048000" y="27851100"/>
          <a:ext cx="152400" cy="85725"/>
        </a:xfrm>
        <a:prstGeom prst="rect">
          <a:avLst/>
        </a:prstGeom>
        <a:noFill/>
      </xdr:spPr>
    </xdr:pic>
    <xdr:clientData/>
  </xdr:twoCellAnchor>
  <xdr:twoCellAnchor editAs="oneCell">
    <xdr:from>
      <xdr:col>1</xdr:col>
      <xdr:colOff>0</xdr:colOff>
      <xdr:row>148</xdr:row>
      <xdr:rowOff>0</xdr:rowOff>
    </xdr:from>
    <xdr:to>
      <xdr:col>2</xdr:col>
      <xdr:colOff>342900</xdr:colOff>
      <xdr:row>153</xdr:row>
      <xdr:rowOff>0</xdr:rowOff>
    </xdr:to>
    <xdr:pic>
      <xdr:nvPicPr>
        <xdr:cNvPr id="9361" name="Picture 145" descr="http://pubchem.ncbi.nlm.nih.gov/image/imgsrv.fcgi?sid=850840">
          <a:hlinkClick xmlns:r="http://schemas.openxmlformats.org/officeDocument/2006/relationships" r:id="rId111"/>
        </xdr:cNvPr>
        <xdr:cNvPicPr>
          <a:picLocks noChangeAspect="1" noChangeArrowheads="1"/>
        </xdr:cNvPicPr>
      </xdr:nvPicPr>
      <xdr:blipFill>
        <a:blip xmlns:r="http://schemas.openxmlformats.org/officeDocument/2006/relationships" r:embed="rId112" cstate="print"/>
        <a:srcRect/>
        <a:stretch>
          <a:fillRect/>
        </a:stretch>
      </xdr:blipFill>
      <xdr:spPr bwMode="auto">
        <a:xfrm>
          <a:off x="609600" y="28232100"/>
          <a:ext cx="952500" cy="952500"/>
        </a:xfrm>
        <a:prstGeom prst="rect">
          <a:avLst/>
        </a:prstGeom>
        <a:noFill/>
      </xdr:spPr>
    </xdr:pic>
    <xdr:clientData/>
  </xdr:twoCellAnchor>
  <xdr:twoCellAnchor editAs="oneCell">
    <xdr:from>
      <xdr:col>5</xdr:col>
      <xdr:colOff>0</xdr:colOff>
      <xdr:row>148</xdr:row>
      <xdr:rowOff>0</xdr:rowOff>
    </xdr:from>
    <xdr:to>
      <xdr:col>5</xdr:col>
      <xdr:colOff>152400</xdr:colOff>
      <xdr:row>148</xdr:row>
      <xdr:rowOff>85725</xdr:rowOff>
    </xdr:to>
    <xdr:pic>
      <xdr:nvPicPr>
        <xdr:cNvPr id="9362" name="Picture 146" descr="http://pubchem.ncbi.nlm.nih.gov/images/a_inactive.gif"/>
        <xdr:cNvPicPr>
          <a:picLocks noChangeAspect="1" noChangeArrowheads="1"/>
        </xdr:cNvPicPr>
      </xdr:nvPicPr>
      <xdr:blipFill>
        <a:blip xmlns:r="http://schemas.openxmlformats.org/officeDocument/2006/relationships" r:embed="rId102" cstate="print"/>
        <a:srcRect/>
        <a:stretch>
          <a:fillRect/>
        </a:stretch>
      </xdr:blipFill>
      <xdr:spPr bwMode="auto">
        <a:xfrm>
          <a:off x="3048000" y="28232100"/>
          <a:ext cx="152400" cy="85725"/>
        </a:xfrm>
        <a:prstGeom prst="rect">
          <a:avLst/>
        </a:prstGeom>
        <a:noFill/>
      </xdr:spPr>
    </xdr:pic>
    <xdr:clientData/>
  </xdr:twoCellAnchor>
  <xdr:twoCellAnchor editAs="oneCell">
    <xdr:from>
      <xdr:col>1</xdr:col>
      <xdr:colOff>0</xdr:colOff>
      <xdr:row>150</xdr:row>
      <xdr:rowOff>0</xdr:rowOff>
    </xdr:from>
    <xdr:to>
      <xdr:col>2</xdr:col>
      <xdr:colOff>342900</xdr:colOff>
      <xdr:row>155</xdr:row>
      <xdr:rowOff>0</xdr:rowOff>
    </xdr:to>
    <xdr:pic>
      <xdr:nvPicPr>
        <xdr:cNvPr id="9363" name="Picture 147" descr="http://pubchem.ncbi.nlm.nih.gov/image/imgsrv.fcgi?sid=7969988">
          <a:hlinkClick xmlns:r="http://schemas.openxmlformats.org/officeDocument/2006/relationships" r:id="rId113"/>
        </xdr:cNvPr>
        <xdr:cNvPicPr>
          <a:picLocks noChangeAspect="1" noChangeArrowheads="1"/>
        </xdr:cNvPicPr>
      </xdr:nvPicPr>
      <xdr:blipFill>
        <a:blip xmlns:r="http://schemas.openxmlformats.org/officeDocument/2006/relationships" r:embed="rId114" cstate="print"/>
        <a:srcRect/>
        <a:stretch>
          <a:fillRect/>
        </a:stretch>
      </xdr:blipFill>
      <xdr:spPr bwMode="auto">
        <a:xfrm>
          <a:off x="609600" y="28613100"/>
          <a:ext cx="952500" cy="952500"/>
        </a:xfrm>
        <a:prstGeom prst="rect">
          <a:avLst/>
        </a:prstGeom>
        <a:noFill/>
      </xdr:spPr>
    </xdr:pic>
    <xdr:clientData/>
  </xdr:twoCellAnchor>
  <xdr:twoCellAnchor editAs="oneCell">
    <xdr:from>
      <xdr:col>5</xdr:col>
      <xdr:colOff>0</xdr:colOff>
      <xdr:row>150</xdr:row>
      <xdr:rowOff>0</xdr:rowOff>
    </xdr:from>
    <xdr:to>
      <xdr:col>5</xdr:col>
      <xdr:colOff>152400</xdr:colOff>
      <xdr:row>150</xdr:row>
      <xdr:rowOff>85725</xdr:rowOff>
    </xdr:to>
    <xdr:pic>
      <xdr:nvPicPr>
        <xdr:cNvPr id="9364" name="Picture 148" descr="http://pubchem.ncbi.nlm.nih.gov/images/a_inactive.gif"/>
        <xdr:cNvPicPr>
          <a:picLocks noChangeAspect="1" noChangeArrowheads="1"/>
        </xdr:cNvPicPr>
      </xdr:nvPicPr>
      <xdr:blipFill>
        <a:blip xmlns:r="http://schemas.openxmlformats.org/officeDocument/2006/relationships" r:embed="rId102" cstate="print"/>
        <a:srcRect/>
        <a:stretch>
          <a:fillRect/>
        </a:stretch>
      </xdr:blipFill>
      <xdr:spPr bwMode="auto">
        <a:xfrm>
          <a:off x="3048000" y="28613100"/>
          <a:ext cx="152400" cy="85725"/>
        </a:xfrm>
        <a:prstGeom prst="rect">
          <a:avLst/>
        </a:prstGeom>
        <a:noFill/>
      </xdr:spPr>
    </xdr:pic>
    <xdr:clientData/>
  </xdr:twoCellAnchor>
  <xdr:twoCellAnchor editAs="oneCell">
    <xdr:from>
      <xdr:col>1</xdr:col>
      <xdr:colOff>0</xdr:colOff>
      <xdr:row>152</xdr:row>
      <xdr:rowOff>0</xdr:rowOff>
    </xdr:from>
    <xdr:to>
      <xdr:col>2</xdr:col>
      <xdr:colOff>342900</xdr:colOff>
      <xdr:row>157</xdr:row>
      <xdr:rowOff>0</xdr:rowOff>
    </xdr:to>
    <xdr:pic>
      <xdr:nvPicPr>
        <xdr:cNvPr id="9365" name="Picture 149" descr="http://pubchem.ncbi.nlm.nih.gov/image/imgsrv.fcgi?sid=7966348">
          <a:hlinkClick xmlns:r="http://schemas.openxmlformats.org/officeDocument/2006/relationships" r:id="rId115"/>
        </xdr:cNvPr>
        <xdr:cNvPicPr>
          <a:picLocks noChangeAspect="1" noChangeArrowheads="1"/>
        </xdr:cNvPicPr>
      </xdr:nvPicPr>
      <xdr:blipFill>
        <a:blip xmlns:r="http://schemas.openxmlformats.org/officeDocument/2006/relationships" r:embed="rId116" cstate="print"/>
        <a:srcRect/>
        <a:stretch>
          <a:fillRect/>
        </a:stretch>
      </xdr:blipFill>
      <xdr:spPr bwMode="auto">
        <a:xfrm>
          <a:off x="609600" y="28994100"/>
          <a:ext cx="952500" cy="952500"/>
        </a:xfrm>
        <a:prstGeom prst="rect">
          <a:avLst/>
        </a:prstGeom>
        <a:noFill/>
      </xdr:spPr>
    </xdr:pic>
    <xdr:clientData/>
  </xdr:twoCellAnchor>
  <xdr:twoCellAnchor editAs="oneCell">
    <xdr:from>
      <xdr:col>5</xdr:col>
      <xdr:colOff>0</xdr:colOff>
      <xdr:row>152</xdr:row>
      <xdr:rowOff>0</xdr:rowOff>
    </xdr:from>
    <xdr:to>
      <xdr:col>5</xdr:col>
      <xdr:colOff>152400</xdr:colOff>
      <xdr:row>152</xdr:row>
      <xdr:rowOff>85725</xdr:rowOff>
    </xdr:to>
    <xdr:pic>
      <xdr:nvPicPr>
        <xdr:cNvPr id="9366" name="Picture 150" descr="http://pubchem.ncbi.nlm.nih.gov/images/a_inactive.gif"/>
        <xdr:cNvPicPr>
          <a:picLocks noChangeAspect="1" noChangeArrowheads="1"/>
        </xdr:cNvPicPr>
      </xdr:nvPicPr>
      <xdr:blipFill>
        <a:blip xmlns:r="http://schemas.openxmlformats.org/officeDocument/2006/relationships" r:embed="rId102" cstate="print"/>
        <a:srcRect/>
        <a:stretch>
          <a:fillRect/>
        </a:stretch>
      </xdr:blipFill>
      <xdr:spPr bwMode="auto">
        <a:xfrm>
          <a:off x="3048000" y="28994100"/>
          <a:ext cx="152400" cy="85725"/>
        </a:xfrm>
        <a:prstGeom prst="rect">
          <a:avLst/>
        </a:prstGeom>
        <a:noFill/>
      </xdr:spPr>
    </xdr:pic>
    <xdr:clientData/>
  </xdr:twoCellAnchor>
  <xdr:twoCellAnchor editAs="oneCell">
    <xdr:from>
      <xdr:col>1</xdr:col>
      <xdr:colOff>0</xdr:colOff>
      <xdr:row>154</xdr:row>
      <xdr:rowOff>0</xdr:rowOff>
    </xdr:from>
    <xdr:to>
      <xdr:col>2</xdr:col>
      <xdr:colOff>342900</xdr:colOff>
      <xdr:row>159</xdr:row>
      <xdr:rowOff>0</xdr:rowOff>
    </xdr:to>
    <xdr:pic>
      <xdr:nvPicPr>
        <xdr:cNvPr id="9367" name="Picture 151" descr="http://pubchem.ncbi.nlm.nih.gov/image/imgsrv.fcgi?sid=3715547">
          <a:hlinkClick xmlns:r="http://schemas.openxmlformats.org/officeDocument/2006/relationships" r:id="rId117"/>
        </xdr:cNvPr>
        <xdr:cNvPicPr>
          <a:picLocks noChangeAspect="1" noChangeArrowheads="1"/>
        </xdr:cNvPicPr>
      </xdr:nvPicPr>
      <xdr:blipFill>
        <a:blip xmlns:r="http://schemas.openxmlformats.org/officeDocument/2006/relationships" r:embed="rId118" cstate="print"/>
        <a:srcRect/>
        <a:stretch>
          <a:fillRect/>
        </a:stretch>
      </xdr:blipFill>
      <xdr:spPr bwMode="auto">
        <a:xfrm>
          <a:off x="609600" y="29375100"/>
          <a:ext cx="952500" cy="952500"/>
        </a:xfrm>
        <a:prstGeom prst="rect">
          <a:avLst/>
        </a:prstGeom>
        <a:noFill/>
      </xdr:spPr>
    </xdr:pic>
    <xdr:clientData/>
  </xdr:twoCellAnchor>
  <xdr:twoCellAnchor editAs="oneCell">
    <xdr:from>
      <xdr:col>5</xdr:col>
      <xdr:colOff>0</xdr:colOff>
      <xdr:row>154</xdr:row>
      <xdr:rowOff>0</xdr:rowOff>
    </xdr:from>
    <xdr:to>
      <xdr:col>5</xdr:col>
      <xdr:colOff>152400</xdr:colOff>
      <xdr:row>154</xdr:row>
      <xdr:rowOff>85725</xdr:rowOff>
    </xdr:to>
    <xdr:pic>
      <xdr:nvPicPr>
        <xdr:cNvPr id="9368" name="Picture 152" descr="http://pubchem.ncbi.nlm.nih.gov/images/a_inactive.gif"/>
        <xdr:cNvPicPr>
          <a:picLocks noChangeAspect="1" noChangeArrowheads="1"/>
        </xdr:cNvPicPr>
      </xdr:nvPicPr>
      <xdr:blipFill>
        <a:blip xmlns:r="http://schemas.openxmlformats.org/officeDocument/2006/relationships" r:embed="rId102" cstate="print"/>
        <a:srcRect/>
        <a:stretch>
          <a:fillRect/>
        </a:stretch>
      </xdr:blipFill>
      <xdr:spPr bwMode="auto">
        <a:xfrm>
          <a:off x="3048000" y="29375100"/>
          <a:ext cx="152400" cy="85725"/>
        </a:xfrm>
        <a:prstGeom prst="rect">
          <a:avLst/>
        </a:prstGeom>
        <a:noFill/>
      </xdr:spPr>
    </xdr:pic>
    <xdr:clientData/>
  </xdr:twoCellAnchor>
  <xdr:twoCellAnchor editAs="oneCell">
    <xdr:from>
      <xdr:col>1</xdr:col>
      <xdr:colOff>0</xdr:colOff>
      <xdr:row>156</xdr:row>
      <xdr:rowOff>0</xdr:rowOff>
    </xdr:from>
    <xdr:to>
      <xdr:col>2</xdr:col>
      <xdr:colOff>342900</xdr:colOff>
      <xdr:row>161</xdr:row>
      <xdr:rowOff>0</xdr:rowOff>
    </xdr:to>
    <xdr:pic>
      <xdr:nvPicPr>
        <xdr:cNvPr id="9369" name="Picture 153" descr="http://pubchem.ncbi.nlm.nih.gov/image/imgsrv.fcgi?sid=856722">
          <a:hlinkClick xmlns:r="http://schemas.openxmlformats.org/officeDocument/2006/relationships" r:id="rId119"/>
        </xdr:cNvPr>
        <xdr:cNvPicPr>
          <a:picLocks noChangeAspect="1" noChangeArrowheads="1"/>
        </xdr:cNvPicPr>
      </xdr:nvPicPr>
      <xdr:blipFill>
        <a:blip xmlns:r="http://schemas.openxmlformats.org/officeDocument/2006/relationships" r:embed="rId120" cstate="print"/>
        <a:srcRect/>
        <a:stretch>
          <a:fillRect/>
        </a:stretch>
      </xdr:blipFill>
      <xdr:spPr bwMode="auto">
        <a:xfrm>
          <a:off x="609600" y="29756100"/>
          <a:ext cx="952500" cy="952500"/>
        </a:xfrm>
        <a:prstGeom prst="rect">
          <a:avLst/>
        </a:prstGeom>
        <a:noFill/>
      </xdr:spPr>
    </xdr:pic>
    <xdr:clientData/>
  </xdr:twoCellAnchor>
  <xdr:twoCellAnchor editAs="oneCell">
    <xdr:from>
      <xdr:col>5</xdr:col>
      <xdr:colOff>0</xdr:colOff>
      <xdr:row>156</xdr:row>
      <xdr:rowOff>0</xdr:rowOff>
    </xdr:from>
    <xdr:to>
      <xdr:col>5</xdr:col>
      <xdr:colOff>152400</xdr:colOff>
      <xdr:row>156</xdr:row>
      <xdr:rowOff>85725</xdr:rowOff>
    </xdr:to>
    <xdr:pic>
      <xdr:nvPicPr>
        <xdr:cNvPr id="9370" name="Picture 154" descr="http://pubchem.ncbi.nlm.nih.gov/images/a_inactive.gif"/>
        <xdr:cNvPicPr>
          <a:picLocks noChangeAspect="1" noChangeArrowheads="1"/>
        </xdr:cNvPicPr>
      </xdr:nvPicPr>
      <xdr:blipFill>
        <a:blip xmlns:r="http://schemas.openxmlformats.org/officeDocument/2006/relationships" r:embed="rId102" cstate="print"/>
        <a:srcRect/>
        <a:stretch>
          <a:fillRect/>
        </a:stretch>
      </xdr:blipFill>
      <xdr:spPr bwMode="auto">
        <a:xfrm>
          <a:off x="3048000" y="29756100"/>
          <a:ext cx="152400" cy="85725"/>
        </a:xfrm>
        <a:prstGeom prst="rect">
          <a:avLst/>
        </a:prstGeom>
        <a:noFill/>
      </xdr:spPr>
    </xdr:pic>
    <xdr:clientData/>
  </xdr:twoCellAnchor>
  <xdr:twoCellAnchor editAs="oneCell">
    <xdr:from>
      <xdr:col>1</xdr:col>
      <xdr:colOff>0</xdr:colOff>
      <xdr:row>158</xdr:row>
      <xdr:rowOff>0</xdr:rowOff>
    </xdr:from>
    <xdr:to>
      <xdr:col>2</xdr:col>
      <xdr:colOff>342900</xdr:colOff>
      <xdr:row>163</xdr:row>
      <xdr:rowOff>0</xdr:rowOff>
    </xdr:to>
    <xdr:pic>
      <xdr:nvPicPr>
        <xdr:cNvPr id="9371" name="Picture 155" descr="http://pubchem.ncbi.nlm.nih.gov/image/imgsrv.fcgi?sid=855743">
          <a:hlinkClick xmlns:r="http://schemas.openxmlformats.org/officeDocument/2006/relationships" r:id="rId121"/>
        </xdr:cNvPr>
        <xdr:cNvPicPr>
          <a:picLocks noChangeAspect="1" noChangeArrowheads="1"/>
        </xdr:cNvPicPr>
      </xdr:nvPicPr>
      <xdr:blipFill>
        <a:blip xmlns:r="http://schemas.openxmlformats.org/officeDocument/2006/relationships" r:embed="rId122" cstate="print"/>
        <a:srcRect/>
        <a:stretch>
          <a:fillRect/>
        </a:stretch>
      </xdr:blipFill>
      <xdr:spPr bwMode="auto">
        <a:xfrm>
          <a:off x="609600" y="30137100"/>
          <a:ext cx="952500" cy="952500"/>
        </a:xfrm>
        <a:prstGeom prst="rect">
          <a:avLst/>
        </a:prstGeom>
        <a:noFill/>
      </xdr:spPr>
    </xdr:pic>
    <xdr:clientData/>
  </xdr:twoCellAnchor>
  <xdr:twoCellAnchor editAs="oneCell">
    <xdr:from>
      <xdr:col>5</xdr:col>
      <xdr:colOff>0</xdr:colOff>
      <xdr:row>158</xdr:row>
      <xdr:rowOff>0</xdr:rowOff>
    </xdr:from>
    <xdr:to>
      <xdr:col>5</xdr:col>
      <xdr:colOff>152400</xdr:colOff>
      <xdr:row>158</xdr:row>
      <xdr:rowOff>85725</xdr:rowOff>
    </xdr:to>
    <xdr:pic>
      <xdr:nvPicPr>
        <xdr:cNvPr id="9372" name="Picture 156" descr="http://pubchem.ncbi.nlm.nih.gov/images/a_inactive.gif"/>
        <xdr:cNvPicPr>
          <a:picLocks noChangeAspect="1" noChangeArrowheads="1"/>
        </xdr:cNvPicPr>
      </xdr:nvPicPr>
      <xdr:blipFill>
        <a:blip xmlns:r="http://schemas.openxmlformats.org/officeDocument/2006/relationships" r:embed="rId102" cstate="print"/>
        <a:srcRect/>
        <a:stretch>
          <a:fillRect/>
        </a:stretch>
      </xdr:blipFill>
      <xdr:spPr bwMode="auto">
        <a:xfrm>
          <a:off x="3048000" y="30137100"/>
          <a:ext cx="152400" cy="85725"/>
        </a:xfrm>
        <a:prstGeom prst="rect">
          <a:avLst/>
        </a:prstGeom>
        <a:noFill/>
      </xdr:spPr>
    </xdr:pic>
    <xdr:clientData/>
  </xdr:twoCellAnchor>
  <xdr:twoCellAnchor editAs="oneCell">
    <xdr:from>
      <xdr:col>1</xdr:col>
      <xdr:colOff>0</xdr:colOff>
      <xdr:row>160</xdr:row>
      <xdr:rowOff>0</xdr:rowOff>
    </xdr:from>
    <xdr:to>
      <xdr:col>2</xdr:col>
      <xdr:colOff>342900</xdr:colOff>
      <xdr:row>164</xdr:row>
      <xdr:rowOff>190500</xdr:rowOff>
    </xdr:to>
    <xdr:pic>
      <xdr:nvPicPr>
        <xdr:cNvPr id="9373" name="Picture 157" descr="http://pubchem.ncbi.nlm.nih.gov/image/imgsrv.fcgi?sid=7973696">
          <a:hlinkClick xmlns:r="http://schemas.openxmlformats.org/officeDocument/2006/relationships" r:id="rId123"/>
        </xdr:cNvPr>
        <xdr:cNvPicPr>
          <a:picLocks noChangeAspect="1" noChangeArrowheads="1"/>
        </xdr:cNvPicPr>
      </xdr:nvPicPr>
      <xdr:blipFill>
        <a:blip xmlns:r="http://schemas.openxmlformats.org/officeDocument/2006/relationships" r:embed="rId124" cstate="print"/>
        <a:srcRect/>
        <a:stretch>
          <a:fillRect/>
        </a:stretch>
      </xdr:blipFill>
      <xdr:spPr bwMode="auto">
        <a:xfrm>
          <a:off x="609600" y="30518100"/>
          <a:ext cx="952500" cy="952500"/>
        </a:xfrm>
        <a:prstGeom prst="rect">
          <a:avLst/>
        </a:prstGeom>
        <a:noFill/>
      </xdr:spPr>
    </xdr:pic>
    <xdr:clientData/>
  </xdr:twoCellAnchor>
  <xdr:twoCellAnchor editAs="oneCell">
    <xdr:from>
      <xdr:col>5</xdr:col>
      <xdr:colOff>0</xdr:colOff>
      <xdr:row>160</xdr:row>
      <xdr:rowOff>0</xdr:rowOff>
    </xdr:from>
    <xdr:to>
      <xdr:col>5</xdr:col>
      <xdr:colOff>152400</xdr:colOff>
      <xdr:row>160</xdr:row>
      <xdr:rowOff>85725</xdr:rowOff>
    </xdr:to>
    <xdr:pic>
      <xdr:nvPicPr>
        <xdr:cNvPr id="9374" name="Picture 158" descr="http://pubchem.ncbi.nlm.nih.gov/images/a_inactive.gif"/>
        <xdr:cNvPicPr>
          <a:picLocks noChangeAspect="1" noChangeArrowheads="1"/>
        </xdr:cNvPicPr>
      </xdr:nvPicPr>
      <xdr:blipFill>
        <a:blip xmlns:r="http://schemas.openxmlformats.org/officeDocument/2006/relationships" r:embed="rId102" cstate="print"/>
        <a:srcRect/>
        <a:stretch>
          <a:fillRect/>
        </a:stretch>
      </xdr:blipFill>
      <xdr:spPr bwMode="auto">
        <a:xfrm>
          <a:off x="3048000" y="30518100"/>
          <a:ext cx="152400" cy="85725"/>
        </a:xfrm>
        <a:prstGeom prst="rect">
          <a:avLst/>
        </a:prstGeom>
        <a:noFill/>
      </xdr:spPr>
    </xdr:pic>
    <xdr:clientData/>
  </xdr:twoCellAnchor>
  <xdr:twoCellAnchor editAs="oneCell">
    <xdr:from>
      <xdr:col>1</xdr:col>
      <xdr:colOff>0</xdr:colOff>
      <xdr:row>162</xdr:row>
      <xdr:rowOff>0</xdr:rowOff>
    </xdr:from>
    <xdr:to>
      <xdr:col>2</xdr:col>
      <xdr:colOff>342900</xdr:colOff>
      <xdr:row>166</xdr:row>
      <xdr:rowOff>180975</xdr:rowOff>
    </xdr:to>
    <xdr:pic>
      <xdr:nvPicPr>
        <xdr:cNvPr id="9375" name="Picture 159" descr="http://pubchem.ncbi.nlm.nih.gov/image/imgsrv.fcgi?sid=4264371">
          <a:hlinkClick xmlns:r="http://schemas.openxmlformats.org/officeDocument/2006/relationships" r:id="rId125"/>
        </xdr:cNvPr>
        <xdr:cNvPicPr>
          <a:picLocks noChangeAspect="1" noChangeArrowheads="1"/>
        </xdr:cNvPicPr>
      </xdr:nvPicPr>
      <xdr:blipFill>
        <a:blip xmlns:r="http://schemas.openxmlformats.org/officeDocument/2006/relationships" r:embed="rId126" cstate="print"/>
        <a:srcRect/>
        <a:stretch>
          <a:fillRect/>
        </a:stretch>
      </xdr:blipFill>
      <xdr:spPr bwMode="auto">
        <a:xfrm>
          <a:off x="609600" y="30899100"/>
          <a:ext cx="952500" cy="952500"/>
        </a:xfrm>
        <a:prstGeom prst="rect">
          <a:avLst/>
        </a:prstGeom>
        <a:noFill/>
      </xdr:spPr>
    </xdr:pic>
    <xdr:clientData/>
  </xdr:twoCellAnchor>
  <xdr:twoCellAnchor editAs="oneCell">
    <xdr:from>
      <xdr:col>5</xdr:col>
      <xdr:colOff>0</xdr:colOff>
      <xdr:row>162</xdr:row>
      <xdr:rowOff>0</xdr:rowOff>
    </xdr:from>
    <xdr:to>
      <xdr:col>5</xdr:col>
      <xdr:colOff>152400</xdr:colOff>
      <xdr:row>162</xdr:row>
      <xdr:rowOff>85725</xdr:rowOff>
    </xdr:to>
    <xdr:pic>
      <xdr:nvPicPr>
        <xdr:cNvPr id="9376" name="Picture 160" descr="http://pubchem.ncbi.nlm.nih.gov/images/a_inactive.gif"/>
        <xdr:cNvPicPr>
          <a:picLocks noChangeAspect="1" noChangeArrowheads="1"/>
        </xdr:cNvPicPr>
      </xdr:nvPicPr>
      <xdr:blipFill>
        <a:blip xmlns:r="http://schemas.openxmlformats.org/officeDocument/2006/relationships" r:embed="rId102" cstate="print"/>
        <a:srcRect/>
        <a:stretch>
          <a:fillRect/>
        </a:stretch>
      </xdr:blipFill>
      <xdr:spPr bwMode="auto">
        <a:xfrm>
          <a:off x="3048000" y="30899100"/>
          <a:ext cx="152400" cy="85725"/>
        </a:xfrm>
        <a:prstGeom prst="rect">
          <a:avLst/>
        </a:prstGeom>
        <a:noFill/>
      </xdr:spPr>
    </xdr:pic>
    <xdr:clientData/>
  </xdr:twoCellAnchor>
  <xdr:twoCellAnchor editAs="oneCell">
    <xdr:from>
      <xdr:col>1</xdr:col>
      <xdr:colOff>0</xdr:colOff>
      <xdr:row>165</xdr:row>
      <xdr:rowOff>0</xdr:rowOff>
    </xdr:from>
    <xdr:to>
      <xdr:col>2</xdr:col>
      <xdr:colOff>342900</xdr:colOff>
      <xdr:row>170</xdr:row>
      <xdr:rowOff>0</xdr:rowOff>
    </xdr:to>
    <xdr:pic>
      <xdr:nvPicPr>
        <xdr:cNvPr id="9377" name="Picture 161" descr="http://pubchem.ncbi.nlm.nih.gov/image/imgsrv.fcgi?sid=849068">
          <a:hlinkClick xmlns:r="http://schemas.openxmlformats.org/officeDocument/2006/relationships" r:id="rId127"/>
        </xdr:cNvPr>
        <xdr:cNvPicPr>
          <a:picLocks noChangeAspect="1" noChangeArrowheads="1"/>
        </xdr:cNvPicPr>
      </xdr:nvPicPr>
      <xdr:blipFill>
        <a:blip xmlns:r="http://schemas.openxmlformats.org/officeDocument/2006/relationships" r:embed="rId128" cstate="print"/>
        <a:srcRect/>
        <a:stretch>
          <a:fillRect/>
        </a:stretch>
      </xdr:blipFill>
      <xdr:spPr bwMode="auto">
        <a:xfrm>
          <a:off x="609600" y="31480125"/>
          <a:ext cx="952500" cy="952500"/>
        </a:xfrm>
        <a:prstGeom prst="rect">
          <a:avLst/>
        </a:prstGeom>
        <a:noFill/>
      </xdr:spPr>
    </xdr:pic>
    <xdr:clientData/>
  </xdr:twoCellAnchor>
  <xdr:twoCellAnchor editAs="oneCell">
    <xdr:from>
      <xdr:col>5</xdr:col>
      <xdr:colOff>0</xdr:colOff>
      <xdr:row>165</xdr:row>
      <xdr:rowOff>0</xdr:rowOff>
    </xdr:from>
    <xdr:to>
      <xdr:col>5</xdr:col>
      <xdr:colOff>152400</xdr:colOff>
      <xdr:row>165</xdr:row>
      <xdr:rowOff>85725</xdr:rowOff>
    </xdr:to>
    <xdr:pic>
      <xdr:nvPicPr>
        <xdr:cNvPr id="9378" name="Picture 162" descr="http://pubchem.ncbi.nlm.nih.gov/images/a_inactive.gif"/>
        <xdr:cNvPicPr>
          <a:picLocks noChangeAspect="1" noChangeArrowheads="1"/>
        </xdr:cNvPicPr>
      </xdr:nvPicPr>
      <xdr:blipFill>
        <a:blip xmlns:r="http://schemas.openxmlformats.org/officeDocument/2006/relationships" r:embed="rId102" cstate="print"/>
        <a:srcRect/>
        <a:stretch>
          <a:fillRect/>
        </a:stretch>
      </xdr:blipFill>
      <xdr:spPr bwMode="auto">
        <a:xfrm>
          <a:off x="3048000" y="31480125"/>
          <a:ext cx="152400" cy="85725"/>
        </a:xfrm>
        <a:prstGeom prst="rect">
          <a:avLst/>
        </a:prstGeom>
        <a:noFill/>
      </xdr:spPr>
    </xdr:pic>
    <xdr:clientData/>
  </xdr:twoCellAnchor>
  <xdr:twoCellAnchor editAs="oneCell">
    <xdr:from>
      <xdr:col>1</xdr:col>
      <xdr:colOff>0</xdr:colOff>
      <xdr:row>167</xdr:row>
      <xdr:rowOff>0</xdr:rowOff>
    </xdr:from>
    <xdr:to>
      <xdr:col>2</xdr:col>
      <xdr:colOff>342900</xdr:colOff>
      <xdr:row>172</xdr:row>
      <xdr:rowOff>0</xdr:rowOff>
    </xdr:to>
    <xdr:pic>
      <xdr:nvPicPr>
        <xdr:cNvPr id="9379" name="Picture 163" descr="http://pubchem.ncbi.nlm.nih.gov/image/imgsrv.fcgi?sid=7976372">
          <a:hlinkClick xmlns:r="http://schemas.openxmlformats.org/officeDocument/2006/relationships" r:id="rId129"/>
        </xdr:cNvPr>
        <xdr:cNvPicPr>
          <a:picLocks noChangeAspect="1" noChangeArrowheads="1"/>
        </xdr:cNvPicPr>
      </xdr:nvPicPr>
      <xdr:blipFill>
        <a:blip xmlns:r="http://schemas.openxmlformats.org/officeDocument/2006/relationships" r:embed="rId130" cstate="print"/>
        <a:srcRect/>
        <a:stretch>
          <a:fillRect/>
        </a:stretch>
      </xdr:blipFill>
      <xdr:spPr bwMode="auto">
        <a:xfrm>
          <a:off x="609600" y="31861125"/>
          <a:ext cx="952500" cy="952500"/>
        </a:xfrm>
        <a:prstGeom prst="rect">
          <a:avLst/>
        </a:prstGeom>
        <a:noFill/>
      </xdr:spPr>
    </xdr:pic>
    <xdr:clientData/>
  </xdr:twoCellAnchor>
  <xdr:twoCellAnchor editAs="oneCell">
    <xdr:from>
      <xdr:col>5</xdr:col>
      <xdr:colOff>0</xdr:colOff>
      <xdr:row>167</xdr:row>
      <xdr:rowOff>0</xdr:rowOff>
    </xdr:from>
    <xdr:to>
      <xdr:col>5</xdr:col>
      <xdr:colOff>152400</xdr:colOff>
      <xdr:row>167</xdr:row>
      <xdr:rowOff>85725</xdr:rowOff>
    </xdr:to>
    <xdr:pic>
      <xdr:nvPicPr>
        <xdr:cNvPr id="9380" name="Picture 164" descr="http://pubchem.ncbi.nlm.nih.gov/images/a_inactive.gif"/>
        <xdr:cNvPicPr>
          <a:picLocks noChangeAspect="1" noChangeArrowheads="1"/>
        </xdr:cNvPicPr>
      </xdr:nvPicPr>
      <xdr:blipFill>
        <a:blip xmlns:r="http://schemas.openxmlformats.org/officeDocument/2006/relationships" r:embed="rId102" cstate="print"/>
        <a:srcRect/>
        <a:stretch>
          <a:fillRect/>
        </a:stretch>
      </xdr:blipFill>
      <xdr:spPr bwMode="auto">
        <a:xfrm>
          <a:off x="3048000" y="31861125"/>
          <a:ext cx="152400" cy="85725"/>
        </a:xfrm>
        <a:prstGeom prst="rect">
          <a:avLst/>
        </a:prstGeom>
        <a:noFill/>
      </xdr:spPr>
    </xdr:pic>
    <xdr:clientData/>
  </xdr:twoCellAnchor>
  <xdr:twoCellAnchor editAs="oneCell">
    <xdr:from>
      <xdr:col>1</xdr:col>
      <xdr:colOff>0</xdr:colOff>
      <xdr:row>169</xdr:row>
      <xdr:rowOff>0</xdr:rowOff>
    </xdr:from>
    <xdr:to>
      <xdr:col>2</xdr:col>
      <xdr:colOff>342900</xdr:colOff>
      <xdr:row>174</xdr:row>
      <xdr:rowOff>0</xdr:rowOff>
    </xdr:to>
    <xdr:pic>
      <xdr:nvPicPr>
        <xdr:cNvPr id="9381" name="Picture 165" descr="http://pubchem.ncbi.nlm.nih.gov/image/imgsrv.fcgi?sid=7970925">
          <a:hlinkClick xmlns:r="http://schemas.openxmlformats.org/officeDocument/2006/relationships" r:id="rId131"/>
        </xdr:cNvPr>
        <xdr:cNvPicPr>
          <a:picLocks noChangeAspect="1" noChangeArrowheads="1"/>
        </xdr:cNvPicPr>
      </xdr:nvPicPr>
      <xdr:blipFill>
        <a:blip xmlns:r="http://schemas.openxmlformats.org/officeDocument/2006/relationships" r:embed="rId132" cstate="print"/>
        <a:srcRect/>
        <a:stretch>
          <a:fillRect/>
        </a:stretch>
      </xdr:blipFill>
      <xdr:spPr bwMode="auto">
        <a:xfrm>
          <a:off x="609600" y="32242125"/>
          <a:ext cx="952500" cy="952500"/>
        </a:xfrm>
        <a:prstGeom prst="rect">
          <a:avLst/>
        </a:prstGeom>
        <a:noFill/>
      </xdr:spPr>
    </xdr:pic>
    <xdr:clientData/>
  </xdr:twoCellAnchor>
  <xdr:twoCellAnchor editAs="oneCell">
    <xdr:from>
      <xdr:col>5</xdr:col>
      <xdr:colOff>0</xdr:colOff>
      <xdr:row>169</xdr:row>
      <xdr:rowOff>0</xdr:rowOff>
    </xdr:from>
    <xdr:to>
      <xdr:col>5</xdr:col>
      <xdr:colOff>152400</xdr:colOff>
      <xdr:row>169</xdr:row>
      <xdr:rowOff>85725</xdr:rowOff>
    </xdr:to>
    <xdr:pic>
      <xdr:nvPicPr>
        <xdr:cNvPr id="9382" name="Picture 166" descr="http://pubchem.ncbi.nlm.nih.gov/images/a_inactive.gif"/>
        <xdr:cNvPicPr>
          <a:picLocks noChangeAspect="1" noChangeArrowheads="1"/>
        </xdr:cNvPicPr>
      </xdr:nvPicPr>
      <xdr:blipFill>
        <a:blip xmlns:r="http://schemas.openxmlformats.org/officeDocument/2006/relationships" r:embed="rId102" cstate="print"/>
        <a:srcRect/>
        <a:stretch>
          <a:fillRect/>
        </a:stretch>
      </xdr:blipFill>
      <xdr:spPr bwMode="auto">
        <a:xfrm>
          <a:off x="3048000" y="32242125"/>
          <a:ext cx="152400" cy="85725"/>
        </a:xfrm>
        <a:prstGeom prst="rect">
          <a:avLst/>
        </a:prstGeom>
        <a:noFill/>
      </xdr:spPr>
    </xdr:pic>
    <xdr:clientData/>
  </xdr:twoCellAnchor>
  <xdr:twoCellAnchor editAs="oneCell">
    <xdr:from>
      <xdr:col>1</xdr:col>
      <xdr:colOff>0</xdr:colOff>
      <xdr:row>171</xdr:row>
      <xdr:rowOff>0</xdr:rowOff>
    </xdr:from>
    <xdr:to>
      <xdr:col>2</xdr:col>
      <xdr:colOff>342900</xdr:colOff>
      <xdr:row>176</xdr:row>
      <xdr:rowOff>0</xdr:rowOff>
    </xdr:to>
    <xdr:pic>
      <xdr:nvPicPr>
        <xdr:cNvPr id="9383" name="Picture 167" descr="http://pubchem.ncbi.nlm.nih.gov/image/imgsrv.fcgi?sid=7970810">
          <a:hlinkClick xmlns:r="http://schemas.openxmlformats.org/officeDocument/2006/relationships" r:id="rId133"/>
        </xdr:cNvPr>
        <xdr:cNvPicPr>
          <a:picLocks noChangeAspect="1" noChangeArrowheads="1"/>
        </xdr:cNvPicPr>
      </xdr:nvPicPr>
      <xdr:blipFill>
        <a:blip xmlns:r="http://schemas.openxmlformats.org/officeDocument/2006/relationships" r:embed="rId134" cstate="print"/>
        <a:srcRect/>
        <a:stretch>
          <a:fillRect/>
        </a:stretch>
      </xdr:blipFill>
      <xdr:spPr bwMode="auto">
        <a:xfrm>
          <a:off x="609600" y="32623125"/>
          <a:ext cx="952500" cy="952500"/>
        </a:xfrm>
        <a:prstGeom prst="rect">
          <a:avLst/>
        </a:prstGeom>
        <a:noFill/>
      </xdr:spPr>
    </xdr:pic>
    <xdr:clientData/>
  </xdr:twoCellAnchor>
  <xdr:twoCellAnchor editAs="oneCell">
    <xdr:from>
      <xdr:col>5</xdr:col>
      <xdr:colOff>0</xdr:colOff>
      <xdr:row>171</xdr:row>
      <xdr:rowOff>0</xdr:rowOff>
    </xdr:from>
    <xdr:to>
      <xdr:col>5</xdr:col>
      <xdr:colOff>152400</xdr:colOff>
      <xdr:row>171</xdr:row>
      <xdr:rowOff>85725</xdr:rowOff>
    </xdr:to>
    <xdr:pic>
      <xdr:nvPicPr>
        <xdr:cNvPr id="9384" name="Picture 168" descr="http://pubchem.ncbi.nlm.nih.gov/images/a_inactive.gif"/>
        <xdr:cNvPicPr>
          <a:picLocks noChangeAspect="1" noChangeArrowheads="1"/>
        </xdr:cNvPicPr>
      </xdr:nvPicPr>
      <xdr:blipFill>
        <a:blip xmlns:r="http://schemas.openxmlformats.org/officeDocument/2006/relationships" r:embed="rId102" cstate="print"/>
        <a:srcRect/>
        <a:stretch>
          <a:fillRect/>
        </a:stretch>
      </xdr:blipFill>
      <xdr:spPr bwMode="auto">
        <a:xfrm>
          <a:off x="3048000" y="32623125"/>
          <a:ext cx="152400" cy="85725"/>
        </a:xfrm>
        <a:prstGeom prst="rect">
          <a:avLst/>
        </a:prstGeom>
        <a:noFill/>
      </xdr:spPr>
    </xdr:pic>
    <xdr:clientData/>
  </xdr:twoCellAnchor>
  <xdr:twoCellAnchor editAs="oneCell">
    <xdr:from>
      <xdr:col>1</xdr:col>
      <xdr:colOff>0</xdr:colOff>
      <xdr:row>173</xdr:row>
      <xdr:rowOff>0</xdr:rowOff>
    </xdr:from>
    <xdr:to>
      <xdr:col>2</xdr:col>
      <xdr:colOff>342900</xdr:colOff>
      <xdr:row>178</xdr:row>
      <xdr:rowOff>0</xdr:rowOff>
    </xdr:to>
    <xdr:pic>
      <xdr:nvPicPr>
        <xdr:cNvPr id="9385" name="Picture 169" descr="http://pubchem.ncbi.nlm.nih.gov/image/imgsrv.fcgi?sid=7970612">
          <a:hlinkClick xmlns:r="http://schemas.openxmlformats.org/officeDocument/2006/relationships" r:id="rId135"/>
        </xdr:cNvPr>
        <xdr:cNvPicPr>
          <a:picLocks noChangeAspect="1" noChangeArrowheads="1"/>
        </xdr:cNvPicPr>
      </xdr:nvPicPr>
      <xdr:blipFill>
        <a:blip xmlns:r="http://schemas.openxmlformats.org/officeDocument/2006/relationships" r:embed="rId136" cstate="print"/>
        <a:srcRect/>
        <a:stretch>
          <a:fillRect/>
        </a:stretch>
      </xdr:blipFill>
      <xdr:spPr bwMode="auto">
        <a:xfrm>
          <a:off x="609600" y="33004125"/>
          <a:ext cx="952500" cy="952500"/>
        </a:xfrm>
        <a:prstGeom prst="rect">
          <a:avLst/>
        </a:prstGeom>
        <a:noFill/>
      </xdr:spPr>
    </xdr:pic>
    <xdr:clientData/>
  </xdr:twoCellAnchor>
  <xdr:twoCellAnchor editAs="oneCell">
    <xdr:from>
      <xdr:col>5</xdr:col>
      <xdr:colOff>0</xdr:colOff>
      <xdr:row>173</xdr:row>
      <xdr:rowOff>0</xdr:rowOff>
    </xdr:from>
    <xdr:to>
      <xdr:col>5</xdr:col>
      <xdr:colOff>152400</xdr:colOff>
      <xdr:row>173</xdr:row>
      <xdr:rowOff>85725</xdr:rowOff>
    </xdr:to>
    <xdr:pic>
      <xdr:nvPicPr>
        <xdr:cNvPr id="9386" name="Picture 170" descr="http://pubchem.ncbi.nlm.nih.gov/images/a_inactive.gif"/>
        <xdr:cNvPicPr>
          <a:picLocks noChangeAspect="1" noChangeArrowheads="1"/>
        </xdr:cNvPicPr>
      </xdr:nvPicPr>
      <xdr:blipFill>
        <a:blip xmlns:r="http://schemas.openxmlformats.org/officeDocument/2006/relationships" r:embed="rId102" cstate="print"/>
        <a:srcRect/>
        <a:stretch>
          <a:fillRect/>
        </a:stretch>
      </xdr:blipFill>
      <xdr:spPr bwMode="auto">
        <a:xfrm>
          <a:off x="3048000" y="33004125"/>
          <a:ext cx="152400" cy="85725"/>
        </a:xfrm>
        <a:prstGeom prst="rect">
          <a:avLst/>
        </a:prstGeom>
        <a:noFill/>
      </xdr:spPr>
    </xdr:pic>
    <xdr:clientData/>
  </xdr:twoCellAnchor>
  <xdr:twoCellAnchor editAs="oneCell">
    <xdr:from>
      <xdr:col>1</xdr:col>
      <xdr:colOff>0</xdr:colOff>
      <xdr:row>175</xdr:row>
      <xdr:rowOff>0</xdr:rowOff>
    </xdr:from>
    <xdr:to>
      <xdr:col>2</xdr:col>
      <xdr:colOff>342900</xdr:colOff>
      <xdr:row>180</xdr:row>
      <xdr:rowOff>0</xdr:rowOff>
    </xdr:to>
    <xdr:pic>
      <xdr:nvPicPr>
        <xdr:cNvPr id="9387" name="Picture 171" descr="http://pubchem.ncbi.nlm.nih.gov/image/imgsrv.fcgi?sid=7968937">
          <a:hlinkClick xmlns:r="http://schemas.openxmlformats.org/officeDocument/2006/relationships" r:id="rId137"/>
        </xdr:cNvPr>
        <xdr:cNvPicPr>
          <a:picLocks noChangeAspect="1" noChangeArrowheads="1"/>
        </xdr:cNvPicPr>
      </xdr:nvPicPr>
      <xdr:blipFill>
        <a:blip xmlns:r="http://schemas.openxmlformats.org/officeDocument/2006/relationships" r:embed="rId138" cstate="print"/>
        <a:srcRect/>
        <a:stretch>
          <a:fillRect/>
        </a:stretch>
      </xdr:blipFill>
      <xdr:spPr bwMode="auto">
        <a:xfrm>
          <a:off x="609600" y="33385125"/>
          <a:ext cx="952500" cy="952500"/>
        </a:xfrm>
        <a:prstGeom prst="rect">
          <a:avLst/>
        </a:prstGeom>
        <a:noFill/>
      </xdr:spPr>
    </xdr:pic>
    <xdr:clientData/>
  </xdr:twoCellAnchor>
  <xdr:twoCellAnchor editAs="oneCell">
    <xdr:from>
      <xdr:col>5</xdr:col>
      <xdr:colOff>0</xdr:colOff>
      <xdr:row>175</xdr:row>
      <xdr:rowOff>0</xdr:rowOff>
    </xdr:from>
    <xdr:to>
      <xdr:col>5</xdr:col>
      <xdr:colOff>152400</xdr:colOff>
      <xdr:row>175</xdr:row>
      <xdr:rowOff>85725</xdr:rowOff>
    </xdr:to>
    <xdr:pic>
      <xdr:nvPicPr>
        <xdr:cNvPr id="9388" name="Picture 172" descr="http://pubchem.ncbi.nlm.nih.gov/images/a_inactive.gif"/>
        <xdr:cNvPicPr>
          <a:picLocks noChangeAspect="1" noChangeArrowheads="1"/>
        </xdr:cNvPicPr>
      </xdr:nvPicPr>
      <xdr:blipFill>
        <a:blip xmlns:r="http://schemas.openxmlformats.org/officeDocument/2006/relationships" r:embed="rId102" cstate="print"/>
        <a:srcRect/>
        <a:stretch>
          <a:fillRect/>
        </a:stretch>
      </xdr:blipFill>
      <xdr:spPr bwMode="auto">
        <a:xfrm>
          <a:off x="3048000" y="33385125"/>
          <a:ext cx="152400" cy="85725"/>
        </a:xfrm>
        <a:prstGeom prst="rect">
          <a:avLst/>
        </a:prstGeom>
        <a:noFill/>
      </xdr:spPr>
    </xdr:pic>
    <xdr:clientData/>
  </xdr:twoCellAnchor>
  <xdr:twoCellAnchor editAs="oneCell">
    <xdr:from>
      <xdr:col>1</xdr:col>
      <xdr:colOff>0</xdr:colOff>
      <xdr:row>177</xdr:row>
      <xdr:rowOff>0</xdr:rowOff>
    </xdr:from>
    <xdr:to>
      <xdr:col>2</xdr:col>
      <xdr:colOff>342900</xdr:colOff>
      <xdr:row>182</xdr:row>
      <xdr:rowOff>0</xdr:rowOff>
    </xdr:to>
    <xdr:pic>
      <xdr:nvPicPr>
        <xdr:cNvPr id="9389" name="Picture 173" descr="http://pubchem.ncbi.nlm.nih.gov/image/imgsrv.fcgi?sid=4263155">
          <a:hlinkClick xmlns:r="http://schemas.openxmlformats.org/officeDocument/2006/relationships" r:id="rId139"/>
        </xdr:cNvPr>
        <xdr:cNvPicPr>
          <a:picLocks noChangeAspect="1" noChangeArrowheads="1"/>
        </xdr:cNvPicPr>
      </xdr:nvPicPr>
      <xdr:blipFill>
        <a:blip xmlns:r="http://schemas.openxmlformats.org/officeDocument/2006/relationships" r:embed="rId140" cstate="print"/>
        <a:srcRect/>
        <a:stretch>
          <a:fillRect/>
        </a:stretch>
      </xdr:blipFill>
      <xdr:spPr bwMode="auto">
        <a:xfrm>
          <a:off x="609600" y="33766125"/>
          <a:ext cx="952500" cy="952500"/>
        </a:xfrm>
        <a:prstGeom prst="rect">
          <a:avLst/>
        </a:prstGeom>
        <a:noFill/>
      </xdr:spPr>
    </xdr:pic>
    <xdr:clientData/>
  </xdr:twoCellAnchor>
  <xdr:twoCellAnchor editAs="oneCell">
    <xdr:from>
      <xdr:col>5</xdr:col>
      <xdr:colOff>0</xdr:colOff>
      <xdr:row>177</xdr:row>
      <xdr:rowOff>0</xdr:rowOff>
    </xdr:from>
    <xdr:to>
      <xdr:col>5</xdr:col>
      <xdr:colOff>152400</xdr:colOff>
      <xdr:row>177</xdr:row>
      <xdr:rowOff>85725</xdr:rowOff>
    </xdr:to>
    <xdr:pic>
      <xdr:nvPicPr>
        <xdr:cNvPr id="9390" name="Picture 174" descr="http://pubchem.ncbi.nlm.nih.gov/images/a_inactive.gif"/>
        <xdr:cNvPicPr>
          <a:picLocks noChangeAspect="1" noChangeArrowheads="1"/>
        </xdr:cNvPicPr>
      </xdr:nvPicPr>
      <xdr:blipFill>
        <a:blip xmlns:r="http://schemas.openxmlformats.org/officeDocument/2006/relationships" r:embed="rId102" cstate="print"/>
        <a:srcRect/>
        <a:stretch>
          <a:fillRect/>
        </a:stretch>
      </xdr:blipFill>
      <xdr:spPr bwMode="auto">
        <a:xfrm>
          <a:off x="3048000" y="33766125"/>
          <a:ext cx="152400" cy="85725"/>
        </a:xfrm>
        <a:prstGeom prst="rect">
          <a:avLst/>
        </a:prstGeom>
        <a:noFill/>
      </xdr:spPr>
    </xdr:pic>
    <xdr:clientData/>
  </xdr:twoCellAnchor>
  <xdr:twoCellAnchor editAs="oneCell">
    <xdr:from>
      <xdr:col>1</xdr:col>
      <xdr:colOff>0</xdr:colOff>
      <xdr:row>179</xdr:row>
      <xdr:rowOff>0</xdr:rowOff>
    </xdr:from>
    <xdr:to>
      <xdr:col>2</xdr:col>
      <xdr:colOff>342900</xdr:colOff>
      <xdr:row>184</xdr:row>
      <xdr:rowOff>0</xdr:rowOff>
    </xdr:to>
    <xdr:pic>
      <xdr:nvPicPr>
        <xdr:cNvPr id="9391" name="Picture 175" descr="http://pubchem.ncbi.nlm.nih.gov/image/imgsrv.fcgi?sid=4244768">
          <a:hlinkClick xmlns:r="http://schemas.openxmlformats.org/officeDocument/2006/relationships" r:id="rId141"/>
        </xdr:cNvPr>
        <xdr:cNvPicPr>
          <a:picLocks noChangeAspect="1" noChangeArrowheads="1"/>
        </xdr:cNvPicPr>
      </xdr:nvPicPr>
      <xdr:blipFill>
        <a:blip xmlns:r="http://schemas.openxmlformats.org/officeDocument/2006/relationships" r:embed="rId142" cstate="print"/>
        <a:srcRect/>
        <a:stretch>
          <a:fillRect/>
        </a:stretch>
      </xdr:blipFill>
      <xdr:spPr bwMode="auto">
        <a:xfrm>
          <a:off x="609600" y="34147125"/>
          <a:ext cx="952500" cy="952500"/>
        </a:xfrm>
        <a:prstGeom prst="rect">
          <a:avLst/>
        </a:prstGeom>
        <a:noFill/>
      </xdr:spPr>
    </xdr:pic>
    <xdr:clientData/>
  </xdr:twoCellAnchor>
  <xdr:twoCellAnchor editAs="oneCell">
    <xdr:from>
      <xdr:col>5</xdr:col>
      <xdr:colOff>0</xdr:colOff>
      <xdr:row>179</xdr:row>
      <xdr:rowOff>0</xdr:rowOff>
    </xdr:from>
    <xdr:to>
      <xdr:col>5</xdr:col>
      <xdr:colOff>152400</xdr:colOff>
      <xdr:row>179</xdr:row>
      <xdr:rowOff>85725</xdr:rowOff>
    </xdr:to>
    <xdr:pic>
      <xdr:nvPicPr>
        <xdr:cNvPr id="9392" name="Picture 176" descr="http://pubchem.ncbi.nlm.nih.gov/images/a_inactive.gif"/>
        <xdr:cNvPicPr>
          <a:picLocks noChangeAspect="1" noChangeArrowheads="1"/>
        </xdr:cNvPicPr>
      </xdr:nvPicPr>
      <xdr:blipFill>
        <a:blip xmlns:r="http://schemas.openxmlformats.org/officeDocument/2006/relationships" r:embed="rId102" cstate="print"/>
        <a:srcRect/>
        <a:stretch>
          <a:fillRect/>
        </a:stretch>
      </xdr:blipFill>
      <xdr:spPr bwMode="auto">
        <a:xfrm>
          <a:off x="3048000" y="34147125"/>
          <a:ext cx="152400" cy="85725"/>
        </a:xfrm>
        <a:prstGeom prst="rect">
          <a:avLst/>
        </a:prstGeom>
        <a:noFill/>
      </xdr:spPr>
    </xdr:pic>
    <xdr:clientData/>
  </xdr:twoCellAnchor>
  <xdr:twoCellAnchor editAs="oneCell">
    <xdr:from>
      <xdr:col>1</xdr:col>
      <xdr:colOff>0</xdr:colOff>
      <xdr:row>181</xdr:row>
      <xdr:rowOff>0</xdr:rowOff>
    </xdr:from>
    <xdr:to>
      <xdr:col>2</xdr:col>
      <xdr:colOff>342900</xdr:colOff>
      <xdr:row>186</xdr:row>
      <xdr:rowOff>0</xdr:rowOff>
    </xdr:to>
    <xdr:pic>
      <xdr:nvPicPr>
        <xdr:cNvPr id="9393" name="Picture 177" descr="http://pubchem.ncbi.nlm.nih.gov/image/imgsrv.fcgi?sid=856859">
          <a:hlinkClick xmlns:r="http://schemas.openxmlformats.org/officeDocument/2006/relationships" r:id="rId143"/>
        </xdr:cNvPr>
        <xdr:cNvPicPr>
          <a:picLocks noChangeAspect="1" noChangeArrowheads="1"/>
        </xdr:cNvPicPr>
      </xdr:nvPicPr>
      <xdr:blipFill>
        <a:blip xmlns:r="http://schemas.openxmlformats.org/officeDocument/2006/relationships" r:embed="rId144" cstate="print"/>
        <a:srcRect/>
        <a:stretch>
          <a:fillRect/>
        </a:stretch>
      </xdr:blipFill>
      <xdr:spPr bwMode="auto">
        <a:xfrm>
          <a:off x="609600" y="34528125"/>
          <a:ext cx="952500" cy="952500"/>
        </a:xfrm>
        <a:prstGeom prst="rect">
          <a:avLst/>
        </a:prstGeom>
        <a:noFill/>
      </xdr:spPr>
    </xdr:pic>
    <xdr:clientData/>
  </xdr:twoCellAnchor>
  <xdr:twoCellAnchor editAs="oneCell">
    <xdr:from>
      <xdr:col>5</xdr:col>
      <xdr:colOff>0</xdr:colOff>
      <xdr:row>181</xdr:row>
      <xdr:rowOff>0</xdr:rowOff>
    </xdr:from>
    <xdr:to>
      <xdr:col>5</xdr:col>
      <xdr:colOff>152400</xdr:colOff>
      <xdr:row>181</xdr:row>
      <xdr:rowOff>85725</xdr:rowOff>
    </xdr:to>
    <xdr:pic>
      <xdr:nvPicPr>
        <xdr:cNvPr id="9394" name="Picture 178" descr="http://pubchem.ncbi.nlm.nih.gov/images/a_inactive.gif"/>
        <xdr:cNvPicPr>
          <a:picLocks noChangeAspect="1" noChangeArrowheads="1"/>
        </xdr:cNvPicPr>
      </xdr:nvPicPr>
      <xdr:blipFill>
        <a:blip xmlns:r="http://schemas.openxmlformats.org/officeDocument/2006/relationships" r:embed="rId102" cstate="print"/>
        <a:srcRect/>
        <a:stretch>
          <a:fillRect/>
        </a:stretch>
      </xdr:blipFill>
      <xdr:spPr bwMode="auto">
        <a:xfrm>
          <a:off x="3048000" y="34528125"/>
          <a:ext cx="152400" cy="85725"/>
        </a:xfrm>
        <a:prstGeom prst="rect">
          <a:avLst/>
        </a:prstGeom>
        <a:noFill/>
      </xdr:spPr>
    </xdr:pic>
    <xdr:clientData/>
  </xdr:twoCellAnchor>
  <xdr:twoCellAnchor editAs="oneCell">
    <xdr:from>
      <xdr:col>1</xdr:col>
      <xdr:colOff>0</xdr:colOff>
      <xdr:row>183</xdr:row>
      <xdr:rowOff>0</xdr:rowOff>
    </xdr:from>
    <xdr:to>
      <xdr:col>2</xdr:col>
      <xdr:colOff>342900</xdr:colOff>
      <xdr:row>188</xdr:row>
      <xdr:rowOff>0</xdr:rowOff>
    </xdr:to>
    <xdr:pic>
      <xdr:nvPicPr>
        <xdr:cNvPr id="9395" name="Picture 179" descr="http://pubchem.ncbi.nlm.nih.gov/image/imgsrv.fcgi?sid=845817">
          <a:hlinkClick xmlns:r="http://schemas.openxmlformats.org/officeDocument/2006/relationships" r:id="rId145"/>
        </xdr:cNvPr>
        <xdr:cNvPicPr>
          <a:picLocks noChangeAspect="1" noChangeArrowheads="1"/>
        </xdr:cNvPicPr>
      </xdr:nvPicPr>
      <xdr:blipFill>
        <a:blip xmlns:r="http://schemas.openxmlformats.org/officeDocument/2006/relationships" r:embed="rId146" cstate="print"/>
        <a:srcRect/>
        <a:stretch>
          <a:fillRect/>
        </a:stretch>
      </xdr:blipFill>
      <xdr:spPr bwMode="auto">
        <a:xfrm>
          <a:off x="609600" y="34909125"/>
          <a:ext cx="952500" cy="952500"/>
        </a:xfrm>
        <a:prstGeom prst="rect">
          <a:avLst/>
        </a:prstGeom>
        <a:noFill/>
      </xdr:spPr>
    </xdr:pic>
    <xdr:clientData/>
  </xdr:twoCellAnchor>
  <xdr:twoCellAnchor editAs="oneCell">
    <xdr:from>
      <xdr:col>5</xdr:col>
      <xdr:colOff>0</xdr:colOff>
      <xdr:row>183</xdr:row>
      <xdr:rowOff>0</xdr:rowOff>
    </xdr:from>
    <xdr:to>
      <xdr:col>5</xdr:col>
      <xdr:colOff>152400</xdr:colOff>
      <xdr:row>183</xdr:row>
      <xdr:rowOff>85725</xdr:rowOff>
    </xdr:to>
    <xdr:pic>
      <xdr:nvPicPr>
        <xdr:cNvPr id="9396" name="Picture 180" descr="http://pubchem.ncbi.nlm.nih.gov/images/a_inactive.gif"/>
        <xdr:cNvPicPr>
          <a:picLocks noChangeAspect="1" noChangeArrowheads="1"/>
        </xdr:cNvPicPr>
      </xdr:nvPicPr>
      <xdr:blipFill>
        <a:blip xmlns:r="http://schemas.openxmlformats.org/officeDocument/2006/relationships" r:embed="rId102" cstate="print"/>
        <a:srcRect/>
        <a:stretch>
          <a:fillRect/>
        </a:stretch>
      </xdr:blipFill>
      <xdr:spPr bwMode="auto">
        <a:xfrm>
          <a:off x="3048000" y="34909125"/>
          <a:ext cx="152400" cy="85725"/>
        </a:xfrm>
        <a:prstGeom prst="rect">
          <a:avLst/>
        </a:prstGeom>
        <a:noFill/>
      </xdr:spPr>
    </xdr:pic>
    <xdr:clientData/>
  </xdr:twoCellAnchor>
  <xdr:twoCellAnchor editAs="oneCell">
    <xdr:from>
      <xdr:col>1</xdr:col>
      <xdr:colOff>0</xdr:colOff>
      <xdr:row>185</xdr:row>
      <xdr:rowOff>0</xdr:rowOff>
    </xdr:from>
    <xdr:to>
      <xdr:col>2</xdr:col>
      <xdr:colOff>342900</xdr:colOff>
      <xdr:row>190</xdr:row>
      <xdr:rowOff>0</xdr:rowOff>
    </xdr:to>
    <xdr:pic>
      <xdr:nvPicPr>
        <xdr:cNvPr id="9397" name="Picture 181" descr="http://pubchem.ncbi.nlm.nih.gov/image/imgsrv.fcgi?sid=7973625">
          <a:hlinkClick xmlns:r="http://schemas.openxmlformats.org/officeDocument/2006/relationships" r:id="rId147"/>
        </xdr:cNvPr>
        <xdr:cNvPicPr>
          <a:picLocks noChangeAspect="1" noChangeArrowheads="1"/>
        </xdr:cNvPicPr>
      </xdr:nvPicPr>
      <xdr:blipFill>
        <a:blip xmlns:r="http://schemas.openxmlformats.org/officeDocument/2006/relationships" r:embed="rId148" cstate="print"/>
        <a:srcRect/>
        <a:stretch>
          <a:fillRect/>
        </a:stretch>
      </xdr:blipFill>
      <xdr:spPr bwMode="auto">
        <a:xfrm>
          <a:off x="609600" y="35290125"/>
          <a:ext cx="952500" cy="952500"/>
        </a:xfrm>
        <a:prstGeom prst="rect">
          <a:avLst/>
        </a:prstGeom>
        <a:noFill/>
      </xdr:spPr>
    </xdr:pic>
    <xdr:clientData/>
  </xdr:twoCellAnchor>
  <xdr:twoCellAnchor editAs="oneCell">
    <xdr:from>
      <xdr:col>5</xdr:col>
      <xdr:colOff>0</xdr:colOff>
      <xdr:row>185</xdr:row>
      <xdr:rowOff>0</xdr:rowOff>
    </xdr:from>
    <xdr:to>
      <xdr:col>5</xdr:col>
      <xdr:colOff>152400</xdr:colOff>
      <xdr:row>185</xdr:row>
      <xdr:rowOff>85725</xdr:rowOff>
    </xdr:to>
    <xdr:pic>
      <xdr:nvPicPr>
        <xdr:cNvPr id="9398" name="Picture 182" descr="http://pubchem.ncbi.nlm.nih.gov/images/a_inactive.gif"/>
        <xdr:cNvPicPr>
          <a:picLocks noChangeAspect="1" noChangeArrowheads="1"/>
        </xdr:cNvPicPr>
      </xdr:nvPicPr>
      <xdr:blipFill>
        <a:blip xmlns:r="http://schemas.openxmlformats.org/officeDocument/2006/relationships" r:embed="rId102" cstate="print"/>
        <a:srcRect/>
        <a:stretch>
          <a:fillRect/>
        </a:stretch>
      </xdr:blipFill>
      <xdr:spPr bwMode="auto">
        <a:xfrm>
          <a:off x="3048000" y="35290125"/>
          <a:ext cx="152400" cy="85725"/>
        </a:xfrm>
        <a:prstGeom prst="rect">
          <a:avLst/>
        </a:prstGeom>
        <a:noFill/>
      </xdr:spPr>
    </xdr:pic>
    <xdr:clientData/>
  </xdr:twoCellAnchor>
  <xdr:twoCellAnchor editAs="oneCell">
    <xdr:from>
      <xdr:col>1</xdr:col>
      <xdr:colOff>0</xdr:colOff>
      <xdr:row>187</xdr:row>
      <xdr:rowOff>0</xdr:rowOff>
    </xdr:from>
    <xdr:to>
      <xdr:col>2</xdr:col>
      <xdr:colOff>342900</xdr:colOff>
      <xdr:row>192</xdr:row>
      <xdr:rowOff>0</xdr:rowOff>
    </xdr:to>
    <xdr:pic>
      <xdr:nvPicPr>
        <xdr:cNvPr id="9399" name="Picture 183" descr="http://pubchem.ncbi.nlm.nih.gov/image/imgsrv.fcgi?sid=7971829">
          <a:hlinkClick xmlns:r="http://schemas.openxmlformats.org/officeDocument/2006/relationships" r:id="rId149"/>
        </xdr:cNvPr>
        <xdr:cNvPicPr>
          <a:picLocks noChangeAspect="1" noChangeArrowheads="1"/>
        </xdr:cNvPicPr>
      </xdr:nvPicPr>
      <xdr:blipFill>
        <a:blip xmlns:r="http://schemas.openxmlformats.org/officeDocument/2006/relationships" r:embed="rId150" cstate="print"/>
        <a:srcRect/>
        <a:stretch>
          <a:fillRect/>
        </a:stretch>
      </xdr:blipFill>
      <xdr:spPr bwMode="auto">
        <a:xfrm>
          <a:off x="609600" y="35671125"/>
          <a:ext cx="952500" cy="952500"/>
        </a:xfrm>
        <a:prstGeom prst="rect">
          <a:avLst/>
        </a:prstGeom>
        <a:noFill/>
      </xdr:spPr>
    </xdr:pic>
    <xdr:clientData/>
  </xdr:twoCellAnchor>
  <xdr:twoCellAnchor editAs="oneCell">
    <xdr:from>
      <xdr:col>5</xdr:col>
      <xdr:colOff>0</xdr:colOff>
      <xdr:row>187</xdr:row>
      <xdr:rowOff>0</xdr:rowOff>
    </xdr:from>
    <xdr:to>
      <xdr:col>5</xdr:col>
      <xdr:colOff>152400</xdr:colOff>
      <xdr:row>187</xdr:row>
      <xdr:rowOff>85725</xdr:rowOff>
    </xdr:to>
    <xdr:pic>
      <xdr:nvPicPr>
        <xdr:cNvPr id="9400" name="Picture 184" descr="http://pubchem.ncbi.nlm.nih.gov/images/a_inactive.gif"/>
        <xdr:cNvPicPr>
          <a:picLocks noChangeAspect="1" noChangeArrowheads="1"/>
        </xdr:cNvPicPr>
      </xdr:nvPicPr>
      <xdr:blipFill>
        <a:blip xmlns:r="http://schemas.openxmlformats.org/officeDocument/2006/relationships" r:embed="rId102" cstate="print"/>
        <a:srcRect/>
        <a:stretch>
          <a:fillRect/>
        </a:stretch>
      </xdr:blipFill>
      <xdr:spPr bwMode="auto">
        <a:xfrm>
          <a:off x="3048000" y="35671125"/>
          <a:ext cx="152400" cy="85725"/>
        </a:xfrm>
        <a:prstGeom prst="rect">
          <a:avLst/>
        </a:prstGeom>
        <a:noFill/>
      </xdr:spPr>
    </xdr:pic>
    <xdr:clientData/>
  </xdr:twoCellAnchor>
  <xdr:twoCellAnchor editAs="oneCell">
    <xdr:from>
      <xdr:col>1</xdr:col>
      <xdr:colOff>0</xdr:colOff>
      <xdr:row>189</xdr:row>
      <xdr:rowOff>0</xdr:rowOff>
    </xdr:from>
    <xdr:to>
      <xdr:col>2</xdr:col>
      <xdr:colOff>342900</xdr:colOff>
      <xdr:row>194</xdr:row>
      <xdr:rowOff>0</xdr:rowOff>
    </xdr:to>
    <xdr:pic>
      <xdr:nvPicPr>
        <xdr:cNvPr id="9401" name="Picture 185" descr="http://pubchem.ncbi.nlm.nih.gov/image/imgsrv.fcgi?sid=4263899">
          <a:hlinkClick xmlns:r="http://schemas.openxmlformats.org/officeDocument/2006/relationships" r:id="rId151"/>
        </xdr:cNvPr>
        <xdr:cNvPicPr>
          <a:picLocks noChangeAspect="1" noChangeArrowheads="1"/>
        </xdr:cNvPicPr>
      </xdr:nvPicPr>
      <xdr:blipFill>
        <a:blip xmlns:r="http://schemas.openxmlformats.org/officeDocument/2006/relationships" r:embed="rId152" cstate="print"/>
        <a:srcRect/>
        <a:stretch>
          <a:fillRect/>
        </a:stretch>
      </xdr:blipFill>
      <xdr:spPr bwMode="auto">
        <a:xfrm>
          <a:off x="609600" y="36052125"/>
          <a:ext cx="952500" cy="952500"/>
        </a:xfrm>
        <a:prstGeom prst="rect">
          <a:avLst/>
        </a:prstGeom>
        <a:noFill/>
      </xdr:spPr>
    </xdr:pic>
    <xdr:clientData/>
  </xdr:twoCellAnchor>
  <xdr:twoCellAnchor editAs="oneCell">
    <xdr:from>
      <xdr:col>5</xdr:col>
      <xdr:colOff>0</xdr:colOff>
      <xdr:row>189</xdr:row>
      <xdr:rowOff>0</xdr:rowOff>
    </xdr:from>
    <xdr:to>
      <xdr:col>5</xdr:col>
      <xdr:colOff>152400</xdr:colOff>
      <xdr:row>189</xdr:row>
      <xdr:rowOff>85725</xdr:rowOff>
    </xdr:to>
    <xdr:pic>
      <xdr:nvPicPr>
        <xdr:cNvPr id="9402" name="Picture 186" descr="http://pubchem.ncbi.nlm.nih.gov/images/a_inactive.gif"/>
        <xdr:cNvPicPr>
          <a:picLocks noChangeAspect="1" noChangeArrowheads="1"/>
        </xdr:cNvPicPr>
      </xdr:nvPicPr>
      <xdr:blipFill>
        <a:blip xmlns:r="http://schemas.openxmlformats.org/officeDocument/2006/relationships" r:embed="rId102" cstate="print"/>
        <a:srcRect/>
        <a:stretch>
          <a:fillRect/>
        </a:stretch>
      </xdr:blipFill>
      <xdr:spPr bwMode="auto">
        <a:xfrm>
          <a:off x="3048000" y="36052125"/>
          <a:ext cx="152400" cy="85725"/>
        </a:xfrm>
        <a:prstGeom prst="rect">
          <a:avLst/>
        </a:prstGeom>
        <a:noFill/>
      </xdr:spPr>
    </xdr:pic>
    <xdr:clientData/>
  </xdr:twoCellAnchor>
  <xdr:twoCellAnchor editAs="oneCell">
    <xdr:from>
      <xdr:col>1</xdr:col>
      <xdr:colOff>0</xdr:colOff>
      <xdr:row>191</xdr:row>
      <xdr:rowOff>0</xdr:rowOff>
    </xdr:from>
    <xdr:to>
      <xdr:col>2</xdr:col>
      <xdr:colOff>342900</xdr:colOff>
      <xdr:row>196</xdr:row>
      <xdr:rowOff>0</xdr:rowOff>
    </xdr:to>
    <xdr:pic>
      <xdr:nvPicPr>
        <xdr:cNvPr id="9403" name="Picture 187" descr="http://pubchem.ncbi.nlm.nih.gov/image/imgsrv.fcgi?sid=4260494">
          <a:hlinkClick xmlns:r="http://schemas.openxmlformats.org/officeDocument/2006/relationships" r:id="rId153"/>
        </xdr:cNvPr>
        <xdr:cNvPicPr>
          <a:picLocks noChangeAspect="1" noChangeArrowheads="1"/>
        </xdr:cNvPicPr>
      </xdr:nvPicPr>
      <xdr:blipFill>
        <a:blip xmlns:r="http://schemas.openxmlformats.org/officeDocument/2006/relationships" r:embed="rId154" cstate="print"/>
        <a:srcRect/>
        <a:stretch>
          <a:fillRect/>
        </a:stretch>
      </xdr:blipFill>
      <xdr:spPr bwMode="auto">
        <a:xfrm>
          <a:off x="609600" y="36433125"/>
          <a:ext cx="952500" cy="952500"/>
        </a:xfrm>
        <a:prstGeom prst="rect">
          <a:avLst/>
        </a:prstGeom>
        <a:noFill/>
      </xdr:spPr>
    </xdr:pic>
    <xdr:clientData/>
  </xdr:twoCellAnchor>
  <xdr:twoCellAnchor editAs="oneCell">
    <xdr:from>
      <xdr:col>5</xdr:col>
      <xdr:colOff>0</xdr:colOff>
      <xdr:row>191</xdr:row>
      <xdr:rowOff>0</xdr:rowOff>
    </xdr:from>
    <xdr:to>
      <xdr:col>5</xdr:col>
      <xdr:colOff>152400</xdr:colOff>
      <xdr:row>191</xdr:row>
      <xdr:rowOff>85725</xdr:rowOff>
    </xdr:to>
    <xdr:pic>
      <xdr:nvPicPr>
        <xdr:cNvPr id="9404" name="Picture 188" descr="http://pubchem.ncbi.nlm.nih.gov/images/a_inactive.gif"/>
        <xdr:cNvPicPr>
          <a:picLocks noChangeAspect="1" noChangeArrowheads="1"/>
        </xdr:cNvPicPr>
      </xdr:nvPicPr>
      <xdr:blipFill>
        <a:blip xmlns:r="http://schemas.openxmlformats.org/officeDocument/2006/relationships" r:embed="rId102" cstate="print"/>
        <a:srcRect/>
        <a:stretch>
          <a:fillRect/>
        </a:stretch>
      </xdr:blipFill>
      <xdr:spPr bwMode="auto">
        <a:xfrm>
          <a:off x="3048000" y="36433125"/>
          <a:ext cx="152400" cy="85725"/>
        </a:xfrm>
        <a:prstGeom prst="rect">
          <a:avLst/>
        </a:prstGeom>
        <a:noFill/>
      </xdr:spPr>
    </xdr:pic>
    <xdr:clientData/>
  </xdr:twoCellAnchor>
  <xdr:twoCellAnchor editAs="oneCell">
    <xdr:from>
      <xdr:col>1</xdr:col>
      <xdr:colOff>0</xdr:colOff>
      <xdr:row>193</xdr:row>
      <xdr:rowOff>0</xdr:rowOff>
    </xdr:from>
    <xdr:to>
      <xdr:col>2</xdr:col>
      <xdr:colOff>342900</xdr:colOff>
      <xdr:row>198</xdr:row>
      <xdr:rowOff>0</xdr:rowOff>
    </xdr:to>
    <xdr:pic>
      <xdr:nvPicPr>
        <xdr:cNvPr id="9405" name="Picture 189" descr="http://pubchem.ncbi.nlm.nih.gov/image/imgsrv.fcgi?sid=4254554">
          <a:hlinkClick xmlns:r="http://schemas.openxmlformats.org/officeDocument/2006/relationships" r:id="rId155"/>
        </xdr:cNvPr>
        <xdr:cNvPicPr>
          <a:picLocks noChangeAspect="1" noChangeArrowheads="1"/>
        </xdr:cNvPicPr>
      </xdr:nvPicPr>
      <xdr:blipFill>
        <a:blip xmlns:r="http://schemas.openxmlformats.org/officeDocument/2006/relationships" r:embed="rId156" cstate="print"/>
        <a:srcRect/>
        <a:stretch>
          <a:fillRect/>
        </a:stretch>
      </xdr:blipFill>
      <xdr:spPr bwMode="auto">
        <a:xfrm>
          <a:off x="609600" y="36814125"/>
          <a:ext cx="952500" cy="952500"/>
        </a:xfrm>
        <a:prstGeom prst="rect">
          <a:avLst/>
        </a:prstGeom>
        <a:noFill/>
      </xdr:spPr>
    </xdr:pic>
    <xdr:clientData/>
  </xdr:twoCellAnchor>
  <xdr:twoCellAnchor editAs="oneCell">
    <xdr:from>
      <xdr:col>5</xdr:col>
      <xdr:colOff>0</xdr:colOff>
      <xdr:row>193</xdr:row>
      <xdr:rowOff>0</xdr:rowOff>
    </xdr:from>
    <xdr:to>
      <xdr:col>5</xdr:col>
      <xdr:colOff>152400</xdr:colOff>
      <xdr:row>193</xdr:row>
      <xdr:rowOff>85725</xdr:rowOff>
    </xdr:to>
    <xdr:pic>
      <xdr:nvPicPr>
        <xdr:cNvPr id="9406" name="Picture 190" descr="http://pubchem.ncbi.nlm.nih.gov/images/a_inactive.gif"/>
        <xdr:cNvPicPr>
          <a:picLocks noChangeAspect="1" noChangeArrowheads="1"/>
        </xdr:cNvPicPr>
      </xdr:nvPicPr>
      <xdr:blipFill>
        <a:blip xmlns:r="http://schemas.openxmlformats.org/officeDocument/2006/relationships" r:embed="rId102" cstate="print"/>
        <a:srcRect/>
        <a:stretch>
          <a:fillRect/>
        </a:stretch>
      </xdr:blipFill>
      <xdr:spPr bwMode="auto">
        <a:xfrm>
          <a:off x="3048000" y="36814125"/>
          <a:ext cx="152400" cy="85725"/>
        </a:xfrm>
        <a:prstGeom prst="rect">
          <a:avLst/>
        </a:prstGeom>
        <a:noFill/>
      </xdr:spPr>
    </xdr:pic>
    <xdr:clientData/>
  </xdr:twoCellAnchor>
  <xdr:twoCellAnchor editAs="oneCell">
    <xdr:from>
      <xdr:col>1</xdr:col>
      <xdr:colOff>0</xdr:colOff>
      <xdr:row>195</xdr:row>
      <xdr:rowOff>0</xdr:rowOff>
    </xdr:from>
    <xdr:to>
      <xdr:col>2</xdr:col>
      <xdr:colOff>342900</xdr:colOff>
      <xdr:row>200</xdr:row>
      <xdr:rowOff>0</xdr:rowOff>
    </xdr:to>
    <xdr:pic>
      <xdr:nvPicPr>
        <xdr:cNvPr id="9407" name="Picture 191" descr="http://pubchem.ncbi.nlm.nih.gov/image/imgsrv.fcgi?sid=3717225">
          <a:hlinkClick xmlns:r="http://schemas.openxmlformats.org/officeDocument/2006/relationships" r:id="rId157"/>
        </xdr:cNvPr>
        <xdr:cNvPicPr>
          <a:picLocks noChangeAspect="1" noChangeArrowheads="1"/>
        </xdr:cNvPicPr>
      </xdr:nvPicPr>
      <xdr:blipFill>
        <a:blip xmlns:r="http://schemas.openxmlformats.org/officeDocument/2006/relationships" r:embed="rId158" cstate="print"/>
        <a:srcRect/>
        <a:stretch>
          <a:fillRect/>
        </a:stretch>
      </xdr:blipFill>
      <xdr:spPr bwMode="auto">
        <a:xfrm>
          <a:off x="609600" y="37195125"/>
          <a:ext cx="952500" cy="952500"/>
        </a:xfrm>
        <a:prstGeom prst="rect">
          <a:avLst/>
        </a:prstGeom>
        <a:noFill/>
      </xdr:spPr>
    </xdr:pic>
    <xdr:clientData/>
  </xdr:twoCellAnchor>
  <xdr:twoCellAnchor editAs="oneCell">
    <xdr:from>
      <xdr:col>5</xdr:col>
      <xdr:colOff>0</xdr:colOff>
      <xdr:row>195</xdr:row>
      <xdr:rowOff>0</xdr:rowOff>
    </xdr:from>
    <xdr:to>
      <xdr:col>5</xdr:col>
      <xdr:colOff>152400</xdr:colOff>
      <xdr:row>195</xdr:row>
      <xdr:rowOff>85725</xdr:rowOff>
    </xdr:to>
    <xdr:pic>
      <xdr:nvPicPr>
        <xdr:cNvPr id="9408" name="Picture 192" descr="http://pubchem.ncbi.nlm.nih.gov/images/a_inactive.gif"/>
        <xdr:cNvPicPr>
          <a:picLocks noChangeAspect="1" noChangeArrowheads="1"/>
        </xdr:cNvPicPr>
      </xdr:nvPicPr>
      <xdr:blipFill>
        <a:blip xmlns:r="http://schemas.openxmlformats.org/officeDocument/2006/relationships" r:embed="rId102" cstate="print"/>
        <a:srcRect/>
        <a:stretch>
          <a:fillRect/>
        </a:stretch>
      </xdr:blipFill>
      <xdr:spPr bwMode="auto">
        <a:xfrm>
          <a:off x="3048000" y="37195125"/>
          <a:ext cx="152400" cy="85725"/>
        </a:xfrm>
        <a:prstGeom prst="rect">
          <a:avLst/>
        </a:prstGeom>
        <a:noFill/>
      </xdr:spPr>
    </xdr:pic>
    <xdr:clientData/>
  </xdr:twoCellAnchor>
  <xdr:twoCellAnchor editAs="oneCell">
    <xdr:from>
      <xdr:col>1</xdr:col>
      <xdr:colOff>0</xdr:colOff>
      <xdr:row>197</xdr:row>
      <xdr:rowOff>0</xdr:rowOff>
    </xdr:from>
    <xdr:to>
      <xdr:col>2</xdr:col>
      <xdr:colOff>342900</xdr:colOff>
      <xdr:row>202</xdr:row>
      <xdr:rowOff>0</xdr:rowOff>
    </xdr:to>
    <xdr:pic>
      <xdr:nvPicPr>
        <xdr:cNvPr id="9409" name="Picture 193" descr="http://pubchem.ncbi.nlm.nih.gov/image/imgsrv.fcgi?sid=857189">
          <a:hlinkClick xmlns:r="http://schemas.openxmlformats.org/officeDocument/2006/relationships" r:id="rId159"/>
        </xdr:cNvPr>
        <xdr:cNvPicPr>
          <a:picLocks noChangeAspect="1" noChangeArrowheads="1"/>
        </xdr:cNvPicPr>
      </xdr:nvPicPr>
      <xdr:blipFill>
        <a:blip xmlns:r="http://schemas.openxmlformats.org/officeDocument/2006/relationships" r:embed="rId160" cstate="print"/>
        <a:srcRect/>
        <a:stretch>
          <a:fillRect/>
        </a:stretch>
      </xdr:blipFill>
      <xdr:spPr bwMode="auto">
        <a:xfrm>
          <a:off x="609600" y="37576125"/>
          <a:ext cx="952500" cy="952500"/>
        </a:xfrm>
        <a:prstGeom prst="rect">
          <a:avLst/>
        </a:prstGeom>
        <a:noFill/>
      </xdr:spPr>
    </xdr:pic>
    <xdr:clientData/>
  </xdr:twoCellAnchor>
  <xdr:twoCellAnchor editAs="oneCell">
    <xdr:from>
      <xdr:col>5</xdr:col>
      <xdr:colOff>0</xdr:colOff>
      <xdr:row>197</xdr:row>
      <xdr:rowOff>0</xdr:rowOff>
    </xdr:from>
    <xdr:to>
      <xdr:col>5</xdr:col>
      <xdr:colOff>152400</xdr:colOff>
      <xdr:row>197</xdr:row>
      <xdr:rowOff>85725</xdr:rowOff>
    </xdr:to>
    <xdr:pic>
      <xdr:nvPicPr>
        <xdr:cNvPr id="9410" name="Picture 194" descr="http://pubchem.ncbi.nlm.nih.gov/images/a_inactive.gif"/>
        <xdr:cNvPicPr>
          <a:picLocks noChangeAspect="1" noChangeArrowheads="1"/>
        </xdr:cNvPicPr>
      </xdr:nvPicPr>
      <xdr:blipFill>
        <a:blip xmlns:r="http://schemas.openxmlformats.org/officeDocument/2006/relationships" r:embed="rId102" cstate="print"/>
        <a:srcRect/>
        <a:stretch>
          <a:fillRect/>
        </a:stretch>
      </xdr:blipFill>
      <xdr:spPr bwMode="auto">
        <a:xfrm>
          <a:off x="3048000" y="37576125"/>
          <a:ext cx="152400" cy="85725"/>
        </a:xfrm>
        <a:prstGeom prst="rect">
          <a:avLst/>
        </a:prstGeom>
        <a:noFill/>
      </xdr:spPr>
    </xdr:pic>
    <xdr:clientData/>
  </xdr:twoCellAnchor>
  <xdr:twoCellAnchor editAs="oneCell">
    <xdr:from>
      <xdr:col>1</xdr:col>
      <xdr:colOff>0</xdr:colOff>
      <xdr:row>199</xdr:row>
      <xdr:rowOff>0</xdr:rowOff>
    </xdr:from>
    <xdr:to>
      <xdr:col>2</xdr:col>
      <xdr:colOff>342900</xdr:colOff>
      <xdr:row>204</xdr:row>
      <xdr:rowOff>0</xdr:rowOff>
    </xdr:to>
    <xdr:pic>
      <xdr:nvPicPr>
        <xdr:cNvPr id="9411" name="Picture 195" descr="http://pubchem.ncbi.nlm.nih.gov/image/imgsrv.fcgi?sid=850190">
          <a:hlinkClick xmlns:r="http://schemas.openxmlformats.org/officeDocument/2006/relationships" r:id="rId161"/>
        </xdr:cNvPr>
        <xdr:cNvPicPr>
          <a:picLocks noChangeAspect="1" noChangeArrowheads="1"/>
        </xdr:cNvPicPr>
      </xdr:nvPicPr>
      <xdr:blipFill>
        <a:blip xmlns:r="http://schemas.openxmlformats.org/officeDocument/2006/relationships" r:embed="rId162" cstate="print"/>
        <a:srcRect/>
        <a:stretch>
          <a:fillRect/>
        </a:stretch>
      </xdr:blipFill>
      <xdr:spPr bwMode="auto">
        <a:xfrm>
          <a:off x="609600" y="37957125"/>
          <a:ext cx="952500" cy="952500"/>
        </a:xfrm>
        <a:prstGeom prst="rect">
          <a:avLst/>
        </a:prstGeom>
        <a:noFill/>
      </xdr:spPr>
    </xdr:pic>
    <xdr:clientData/>
  </xdr:twoCellAnchor>
  <xdr:twoCellAnchor editAs="oneCell">
    <xdr:from>
      <xdr:col>5</xdr:col>
      <xdr:colOff>0</xdr:colOff>
      <xdr:row>199</xdr:row>
      <xdr:rowOff>0</xdr:rowOff>
    </xdr:from>
    <xdr:to>
      <xdr:col>5</xdr:col>
      <xdr:colOff>152400</xdr:colOff>
      <xdr:row>199</xdr:row>
      <xdr:rowOff>85725</xdr:rowOff>
    </xdr:to>
    <xdr:pic>
      <xdr:nvPicPr>
        <xdr:cNvPr id="9412" name="Picture 196" descr="http://pubchem.ncbi.nlm.nih.gov/images/a_inactive.gif"/>
        <xdr:cNvPicPr>
          <a:picLocks noChangeAspect="1" noChangeArrowheads="1"/>
        </xdr:cNvPicPr>
      </xdr:nvPicPr>
      <xdr:blipFill>
        <a:blip xmlns:r="http://schemas.openxmlformats.org/officeDocument/2006/relationships" r:embed="rId102" cstate="print"/>
        <a:srcRect/>
        <a:stretch>
          <a:fillRect/>
        </a:stretch>
      </xdr:blipFill>
      <xdr:spPr bwMode="auto">
        <a:xfrm>
          <a:off x="3048000" y="37957125"/>
          <a:ext cx="152400" cy="85725"/>
        </a:xfrm>
        <a:prstGeom prst="rect">
          <a:avLst/>
        </a:prstGeom>
        <a:noFill/>
      </xdr:spPr>
    </xdr:pic>
    <xdr:clientData/>
  </xdr:twoCellAnchor>
  <xdr:twoCellAnchor editAs="oneCell">
    <xdr:from>
      <xdr:col>1</xdr:col>
      <xdr:colOff>0</xdr:colOff>
      <xdr:row>201</xdr:row>
      <xdr:rowOff>0</xdr:rowOff>
    </xdr:from>
    <xdr:to>
      <xdr:col>2</xdr:col>
      <xdr:colOff>342900</xdr:colOff>
      <xdr:row>205</xdr:row>
      <xdr:rowOff>190500</xdr:rowOff>
    </xdr:to>
    <xdr:pic>
      <xdr:nvPicPr>
        <xdr:cNvPr id="9413" name="Picture 197" descr="http://pubchem.ncbi.nlm.nih.gov/image/imgsrv.fcgi?sid=846226">
          <a:hlinkClick xmlns:r="http://schemas.openxmlformats.org/officeDocument/2006/relationships" r:id="rId163"/>
        </xdr:cNvPr>
        <xdr:cNvPicPr>
          <a:picLocks noChangeAspect="1" noChangeArrowheads="1"/>
        </xdr:cNvPicPr>
      </xdr:nvPicPr>
      <xdr:blipFill>
        <a:blip xmlns:r="http://schemas.openxmlformats.org/officeDocument/2006/relationships" r:embed="rId164" cstate="print"/>
        <a:srcRect/>
        <a:stretch>
          <a:fillRect/>
        </a:stretch>
      </xdr:blipFill>
      <xdr:spPr bwMode="auto">
        <a:xfrm>
          <a:off x="609600" y="38338125"/>
          <a:ext cx="952500" cy="952500"/>
        </a:xfrm>
        <a:prstGeom prst="rect">
          <a:avLst/>
        </a:prstGeom>
        <a:noFill/>
      </xdr:spPr>
    </xdr:pic>
    <xdr:clientData/>
  </xdr:twoCellAnchor>
  <xdr:twoCellAnchor editAs="oneCell">
    <xdr:from>
      <xdr:col>5</xdr:col>
      <xdr:colOff>0</xdr:colOff>
      <xdr:row>201</xdr:row>
      <xdr:rowOff>0</xdr:rowOff>
    </xdr:from>
    <xdr:to>
      <xdr:col>5</xdr:col>
      <xdr:colOff>152400</xdr:colOff>
      <xdr:row>201</xdr:row>
      <xdr:rowOff>85725</xdr:rowOff>
    </xdr:to>
    <xdr:pic>
      <xdr:nvPicPr>
        <xdr:cNvPr id="9414" name="Picture 198" descr="http://pubchem.ncbi.nlm.nih.gov/images/a_inactive.gif"/>
        <xdr:cNvPicPr>
          <a:picLocks noChangeAspect="1" noChangeArrowheads="1"/>
        </xdr:cNvPicPr>
      </xdr:nvPicPr>
      <xdr:blipFill>
        <a:blip xmlns:r="http://schemas.openxmlformats.org/officeDocument/2006/relationships" r:embed="rId102" cstate="print"/>
        <a:srcRect/>
        <a:stretch>
          <a:fillRect/>
        </a:stretch>
      </xdr:blipFill>
      <xdr:spPr bwMode="auto">
        <a:xfrm>
          <a:off x="3048000" y="38338125"/>
          <a:ext cx="152400" cy="85725"/>
        </a:xfrm>
        <a:prstGeom prst="rect">
          <a:avLst/>
        </a:prstGeom>
        <a:noFill/>
      </xdr:spPr>
    </xdr:pic>
    <xdr:clientData/>
  </xdr:twoCellAnchor>
  <xdr:twoCellAnchor editAs="oneCell">
    <xdr:from>
      <xdr:col>1</xdr:col>
      <xdr:colOff>0</xdr:colOff>
      <xdr:row>203</xdr:row>
      <xdr:rowOff>0</xdr:rowOff>
    </xdr:from>
    <xdr:to>
      <xdr:col>2</xdr:col>
      <xdr:colOff>342900</xdr:colOff>
      <xdr:row>207</xdr:row>
      <xdr:rowOff>180975</xdr:rowOff>
    </xdr:to>
    <xdr:pic>
      <xdr:nvPicPr>
        <xdr:cNvPr id="9415" name="Picture 199" descr="http://pubchem.ncbi.nlm.nih.gov/image/imgsrv.fcgi?sid=7973233">
          <a:hlinkClick xmlns:r="http://schemas.openxmlformats.org/officeDocument/2006/relationships" r:id="rId165"/>
        </xdr:cNvPr>
        <xdr:cNvPicPr>
          <a:picLocks noChangeAspect="1" noChangeArrowheads="1"/>
        </xdr:cNvPicPr>
      </xdr:nvPicPr>
      <xdr:blipFill>
        <a:blip xmlns:r="http://schemas.openxmlformats.org/officeDocument/2006/relationships" r:embed="rId166" cstate="print"/>
        <a:srcRect/>
        <a:stretch>
          <a:fillRect/>
        </a:stretch>
      </xdr:blipFill>
      <xdr:spPr bwMode="auto">
        <a:xfrm>
          <a:off x="609600" y="38719125"/>
          <a:ext cx="952500" cy="952500"/>
        </a:xfrm>
        <a:prstGeom prst="rect">
          <a:avLst/>
        </a:prstGeom>
        <a:noFill/>
      </xdr:spPr>
    </xdr:pic>
    <xdr:clientData/>
  </xdr:twoCellAnchor>
  <xdr:twoCellAnchor editAs="oneCell">
    <xdr:from>
      <xdr:col>5</xdr:col>
      <xdr:colOff>0</xdr:colOff>
      <xdr:row>203</xdr:row>
      <xdr:rowOff>0</xdr:rowOff>
    </xdr:from>
    <xdr:to>
      <xdr:col>5</xdr:col>
      <xdr:colOff>152400</xdr:colOff>
      <xdr:row>203</xdr:row>
      <xdr:rowOff>85725</xdr:rowOff>
    </xdr:to>
    <xdr:pic>
      <xdr:nvPicPr>
        <xdr:cNvPr id="9416" name="Picture 200" descr="http://pubchem.ncbi.nlm.nih.gov/images/a_inactive.gif"/>
        <xdr:cNvPicPr>
          <a:picLocks noChangeAspect="1" noChangeArrowheads="1"/>
        </xdr:cNvPicPr>
      </xdr:nvPicPr>
      <xdr:blipFill>
        <a:blip xmlns:r="http://schemas.openxmlformats.org/officeDocument/2006/relationships" r:embed="rId102" cstate="print"/>
        <a:srcRect/>
        <a:stretch>
          <a:fillRect/>
        </a:stretch>
      </xdr:blipFill>
      <xdr:spPr bwMode="auto">
        <a:xfrm>
          <a:off x="3048000" y="38719125"/>
          <a:ext cx="152400" cy="85725"/>
        </a:xfrm>
        <a:prstGeom prst="rect">
          <a:avLst/>
        </a:prstGeom>
        <a:noFill/>
      </xdr:spPr>
    </xdr:pic>
    <xdr:clientData/>
  </xdr:twoCellAnchor>
  <xdr:twoCellAnchor editAs="oneCell">
    <xdr:from>
      <xdr:col>1</xdr:col>
      <xdr:colOff>0</xdr:colOff>
      <xdr:row>165</xdr:row>
      <xdr:rowOff>0</xdr:rowOff>
    </xdr:from>
    <xdr:to>
      <xdr:col>2</xdr:col>
      <xdr:colOff>342900</xdr:colOff>
      <xdr:row>170</xdr:row>
      <xdr:rowOff>0</xdr:rowOff>
    </xdr:to>
    <xdr:pic>
      <xdr:nvPicPr>
        <xdr:cNvPr id="9417" name="Picture 201" descr="http://pubchem.ncbi.nlm.nih.gov/image/imgsrv.fcgi?sid=849068">
          <a:hlinkClick xmlns:r="http://schemas.openxmlformats.org/officeDocument/2006/relationships" r:id="rId127"/>
        </xdr:cNvPr>
        <xdr:cNvPicPr>
          <a:picLocks noChangeAspect="1" noChangeArrowheads="1"/>
        </xdr:cNvPicPr>
      </xdr:nvPicPr>
      <xdr:blipFill>
        <a:blip xmlns:r="http://schemas.openxmlformats.org/officeDocument/2006/relationships" r:embed="rId128" cstate="print"/>
        <a:srcRect/>
        <a:stretch>
          <a:fillRect/>
        </a:stretch>
      </xdr:blipFill>
      <xdr:spPr bwMode="auto">
        <a:xfrm>
          <a:off x="609600" y="31480125"/>
          <a:ext cx="952500" cy="952500"/>
        </a:xfrm>
        <a:prstGeom prst="rect">
          <a:avLst/>
        </a:prstGeom>
        <a:noFill/>
      </xdr:spPr>
    </xdr:pic>
    <xdr:clientData/>
  </xdr:twoCellAnchor>
  <xdr:twoCellAnchor editAs="oneCell">
    <xdr:from>
      <xdr:col>5</xdr:col>
      <xdr:colOff>0</xdr:colOff>
      <xdr:row>165</xdr:row>
      <xdr:rowOff>0</xdr:rowOff>
    </xdr:from>
    <xdr:to>
      <xdr:col>5</xdr:col>
      <xdr:colOff>152400</xdr:colOff>
      <xdr:row>165</xdr:row>
      <xdr:rowOff>85725</xdr:rowOff>
    </xdr:to>
    <xdr:pic>
      <xdr:nvPicPr>
        <xdr:cNvPr id="9418" name="Picture 202" descr="http://pubchem.ncbi.nlm.nih.gov/images/a_inactive.gif"/>
        <xdr:cNvPicPr>
          <a:picLocks noChangeAspect="1" noChangeArrowheads="1"/>
        </xdr:cNvPicPr>
      </xdr:nvPicPr>
      <xdr:blipFill>
        <a:blip xmlns:r="http://schemas.openxmlformats.org/officeDocument/2006/relationships" r:embed="rId102" cstate="print"/>
        <a:srcRect/>
        <a:stretch>
          <a:fillRect/>
        </a:stretch>
      </xdr:blipFill>
      <xdr:spPr bwMode="auto">
        <a:xfrm>
          <a:off x="3048000" y="31480125"/>
          <a:ext cx="152400" cy="85725"/>
        </a:xfrm>
        <a:prstGeom prst="rect">
          <a:avLst/>
        </a:prstGeom>
        <a:noFill/>
      </xdr:spPr>
    </xdr:pic>
    <xdr:clientData/>
  </xdr:twoCellAnchor>
  <xdr:twoCellAnchor editAs="oneCell">
    <xdr:from>
      <xdr:col>1</xdr:col>
      <xdr:colOff>0</xdr:colOff>
      <xdr:row>167</xdr:row>
      <xdr:rowOff>0</xdr:rowOff>
    </xdr:from>
    <xdr:to>
      <xdr:col>2</xdr:col>
      <xdr:colOff>342900</xdr:colOff>
      <xdr:row>172</xdr:row>
      <xdr:rowOff>0</xdr:rowOff>
    </xdr:to>
    <xdr:pic>
      <xdr:nvPicPr>
        <xdr:cNvPr id="9419" name="Picture 203" descr="http://pubchem.ncbi.nlm.nih.gov/image/imgsrv.fcgi?sid=7976372">
          <a:hlinkClick xmlns:r="http://schemas.openxmlformats.org/officeDocument/2006/relationships" r:id="rId129"/>
        </xdr:cNvPr>
        <xdr:cNvPicPr>
          <a:picLocks noChangeAspect="1" noChangeArrowheads="1"/>
        </xdr:cNvPicPr>
      </xdr:nvPicPr>
      <xdr:blipFill>
        <a:blip xmlns:r="http://schemas.openxmlformats.org/officeDocument/2006/relationships" r:embed="rId130" cstate="print"/>
        <a:srcRect/>
        <a:stretch>
          <a:fillRect/>
        </a:stretch>
      </xdr:blipFill>
      <xdr:spPr bwMode="auto">
        <a:xfrm>
          <a:off x="609600" y="31861125"/>
          <a:ext cx="952500" cy="952500"/>
        </a:xfrm>
        <a:prstGeom prst="rect">
          <a:avLst/>
        </a:prstGeom>
        <a:noFill/>
      </xdr:spPr>
    </xdr:pic>
    <xdr:clientData/>
  </xdr:twoCellAnchor>
  <xdr:twoCellAnchor editAs="oneCell">
    <xdr:from>
      <xdr:col>5</xdr:col>
      <xdr:colOff>0</xdr:colOff>
      <xdr:row>167</xdr:row>
      <xdr:rowOff>0</xdr:rowOff>
    </xdr:from>
    <xdr:to>
      <xdr:col>5</xdr:col>
      <xdr:colOff>152400</xdr:colOff>
      <xdr:row>167</xdr:row>
      <xdr:rowOff>85725</xdr:rowOff>
    </xdr:to>
    <xdr:pic>
      <xdr:nvPicPr>
        <xdr:cNvPr id="9420" name="Picture 204" descr="http://pubchem.ncbi.nlm.nih.gov/images/a_inactive.gif"/>
        <xdr:cNvPicPr>
          <a:picLocks noChangeAspect="1" noChangeArrowheads="1"/>
        </xdr:cNvPicPr>
      </xdr:nvPicPr>
      <xdr:blipFill>
        <a:blip xmlns:r="http://schemas.openxmlformats.org/officeDocument/2006/relationships" r:embed="rId102" cstate="print"/>
        <a:srcRect/>
        <a:stretch>
          <a:fillRect/>
        </a:stretch>
      </xdr:blipFill>
      <xdr:spPr bwMode="auto">
        <a:xfrm>
          <a:off x="3048000" y="31861125"/>
          <a:ext cx="152400" cy="85725"/>
        </a:xfrm>
        <a:prstGeom prst="rect">
          <a:avLst/>
        </a:prstGeom>
        <a:noFill/>
      </xdr:spPr>
    </xdr:pic>
    <xdr:clientData/>
  </xdr:twoCellAnchor>
  <xdr:twoCellAnchor editAs="oneCell">
    <xdr:from>
      <xdr:col>1</xdr:col>
      <xdr:colOff>0</xdr:colOff>
      <xdr:row>169</xdr:row>
      <xdr:rowOff>0</xdr:rowOff>
    </xdr:from>
    <xdr:to>
      <xdr:col>2</xdr:col>
      <xdr:colOff>342900</xdr:colOff>
      <xdr:row>174</xdr:row>
      <xdr:rowOff>0</xdr:rowOff>
    </xdr:to>
    <xdr:pic>
      <xdr:nvPicPr>
        <xdr:cNvPr id="9421" name="Picture 205" descr="http://pubchem.ncbi.nlm.nih.gov/image/imgsrv.fcgi?sid=7970925">
          <a:hlinkClick xmlns:r="http://schemas.openxmlformats.org/officeDocument/2006/relationships" r:id="rId131"/>
        </xdr:cNvPr>
        <xdr:cNvPicPr>
          <a:picLocks noChangeAspect="1" noChangeArrowheads="1"/>
        </xdr:cNvPicPr>
      </xdr:nvPicPr>
      <xdr:blipFill>
        <a:blip xmlns:r="http://schemas.openxmlformats.org/officeDocument/2006/relationships" r:embed="rId132" cstate="print"/>
        <a:srcRect/>
        <a:stretch>
          <a:fillRect/>
        </a:stretch>
      </xdr:blipFill>
      <xdr:spPr bwMode="auto">
        <a:xfrm>
          <a:off x="609600" y="32242125"/>
          <a:ext cx="952500" cy="952500"/>
        </a:xfrm>
        <a:prstGeom prst="rect">
          <a:avLst/>
        </a:prstGeom>
        <a:noFill/>
      </xdr:spPr>
    </xdr:pic>
    <xdr:clientData/>
  </xdr:twoCellAnchor>
  <xdr:twoCellAnchor editAs="oneCell">
    <xdr:from>
      <xdr:col>5</xdr:col>
      <xdr:colOff>0</xdr:colOff>
      <xdr:row>169</xdr:row>
      <xdr:rowOff>0</xdr:rowOff>
    </xdr:from>
    <xdr:to>
      <xdr:col>5</xdr:col>
      <xdr:colOff>152400</xdr:colOff>
      <xdr:row>169</xdr:row>
      <xdr:rowOff>85725</xdr:rowOff>
    </xdr:to>
    <xdr:pic>
      <xdr:nvPicPr>
        <xdr:cNvPr id="9422" name="Picture 206" descr="http://pubchem.ncbi.nlm.nih.gov/images/a_inactive.gif"/>
        <xdr:cNvPicPr>
          <a:picLocks noChangeAspect="1" noChangeArrowheads="1"/>
        </xdr:cNvPicPr>
      </xdr:nvPicPr>
      <xdr:blipFill>
        <a:blip xmlns:r="http://schemas.openxmlformats.org/officeDocument/2006/relationships" r:embed="rId102" cstate="print"/>
        <a:srcRect/>
        <a:stretch>
          <a:fillRect/>
        </a:stretch>
      </xdr:blipFill>
      <xdr:spPr bwMode="auto">
        <a:xfrm>
          <a:off x="3048000" y="32242125"/>
          <a:ext cx="152400" cy="85725"/>
        </a:xfrm>
        <a:prstGeom prst="rect">
          <a:avLst/>
        </a:prstGeom>
        <a:noFill/>
      </xdr:spPr>
    </xdr:pic>
    <xdr:clientData/>
  </xdr:twoCellAnchor>
  <xdr:twoCellAnchor editAs="oneCell">
    <xdr:from>
      <xdr:col>1</xdr:col>
      <xdr:colOff>0</xdr:colOff>
      <xdr:row>171</xdr:row>
      <xdr:rowOff>0</xdr:rowOff>
    </xdr:from>
    <xdr:to>
      <xdr:col>2</xdr:col>
      <xdr:colOff>342900</xdr:colOff>
      <xdr:row>176</xdr:row>
      <xdr:rowOff>0</xdr:rowOff>
    </xdr:to>
    <xdr:pic>
      <xdr:nvPicPr>
        <xdr:cNvPr id="9423" name="Picture 207" descr="http://pubchem.ncbi.nlm.nih.gov/image/imgsrv.fcgi?sid=7970810">
          <a:hlinkClick xmlns:r="http://schemas.openxmlformats.org/officeDocument/2006/relationships" r:id="rId133"/>
        </xdr:cNvPr>
        <xdr:cNvPicPr>
          <a:picLocks noChangeAspect="1" noChangeArrowheads="1"/>
        </xdr:cNvPicPr>
      </xdr:nvPicPr>
      <xdr:blipFill>
        <a:blip xmlns:r="http://schemas.openxmlformats.org/officeDocument/2006/relationships" r:embed="rId134" cstate="print"/>
        <a:srcRect/>
        <a:stretch>
          <a:fillRect/>
        </a:stretch>
      </xdr:blipFill>
      <xdr:spPr bwMode="auto">
        <a:xfrm>
          <a:off x="609600" y="32623125"/>
          <a:ext cx="952500" cy="952500"/>
        </a:xfrm>
        <a:prstGeom prst="rect">
          <a:avLst/>
        </a:prstGeom>
        <a:noFill/>
      </xdr:spPr>
    </xdr:pic>
    <xdr:clientData/>
  </xdr:twoCellAnchor>
  <xdr:twoCellAnchor editAs="oneCell">
    <xdr:from>
      <xdr:col>5</xdr:col>
      <xdr:colOff>0</xdr:colOff>
      <xdr:row>171</xdr:row>
      <xdr:rowOff>0</xdr:rowOff>
    </xdr:from>
    <xdr:to>
      <xdr:col>5</xdr:col>
      <xdr:colOff>152400</xdr:colOff>
      <xdr:row>171</xdr:row>
      <xdr:rowOff>85725</xdr:rowOff>
    </xdr:to>
    <xdr:pic>
      <xdr:nvPicPr>
        <xdr:cNvPr id="9424" name="Picture 208" descr="http://pubchem.ncbi.nlm.nih.gov/images/a_inactive.gif"/>
        <xdr:cNvPicPr>
          <a:picLocks noChangeAspect="1" noChangeArrowheads="1"/>
        </xdr:cNvPicPr>
      </xdr:nvPicPr>
      <xdr:blipFill>
        <a:blip xmlns:r="http://schemas.openxmlformats.org/officeDocument/2006/relationships" r:embed="rId102" cstate="print"/>
        <a:srcRect/>
        <a:stretch>
          <a:fillRect/>
        </a:stretch>
      </xdr:blipFill>
      <xdr:spPr bwMode="auto">
        <a:xfrm>
          <a:off x="3048000" y="32623125"/>
          <a:ext cx="152400" cy="85725"/>
        </a:xfrm>
        <a:prstGeom prst="rect">
          <a:avLst/>
        </a:prstGeom>
        <a:noFill/>
      </xdr:spPr>
    </xdr:pic>
    <xdr:clientData/>
  </xdr:twoCellAnchor>
  <xdr:twoCellAnchor editAs="oneCell">
    <xdr:from>
      <xdr:col>1</xdr:col>
      <xdr:colOff>0</xdr:colOff>
      <xdr:row>173</xdr:row>
      <xdr:rowOff>0</xdr:rowOff>
    </xdr:from>
    <xdr:to>
      <xdr:col>2</xdr:col>
      <xdr:colOff>342900</xdr:colOff>
      <xdr:row>178</xdr:row>
      <xdr:rowOff>0</xdr:rowOff>
    </xdr:to>
    <xdr:pic>
      <xdr:nvPicPr>
        <xdr:cNvPr id="9425" name="Picture 209" descr="http://pubchem.ncbi.nlm.nih.gov/image/imgsrv.fcgi?sid=7970612">
          <a:hlinkClick xmlns:r="http://schemas.openxmlformats.org/officeDocument/2006/relationships" r:id="rId135"/>
        </xdr:cNvPr>
        <xdr:cNvPicPr>
          <a:picLocks noChangeAspect="1" noChangeArrowheads="1"/>
        </xdr:cNvPicPr>
      </xdr:nvPicPr>
      <xdr:blipFill>
        <a:blip xmlns:r="http://schemas.openxmlformats.org/officeDocument/2006/relationships" r:embed="rId136" cstate="print"/>
        <a:srcRect/>
        <a:stretch>
          <a:fillRect/>
        </a:stretch>
      </xdr:blipFill>
      <xdr:spPr bwMode="auto">
        <a:xfrm>
          <a:off x="609600" y="33004125"/>
          <a:ext cx="952500" cy="952500"/>
        </a:xfrm>
        <a:prstGeom prst="rect">
          <a:avLst/>
        </a:prstGeom>
        <a:noFill/>
      </xdr:spPr>
    </xdr:pic>
    <xdr:clientData/>
  </xdr:twoCellAnchor>
  <xdr:twoCellAnchor editAs="oneCell">
    <xdr:from>
      <xdr:col>5</xdr:col>
      <xdr:colOff>0</xdr:colOff>
      <xdr:row>173</xdr:row>
      <xdr:rowOff>0</xdr:rowOff>
    </xdr:from>
    <xdr:to>
      <xdr:col>5</xdr:col>
      <xdr:colOff>152400</xdr:colOff>
      <xdr:row>173</xdr:row>
      <xdr:rowOff>85725</xdr:rowOff>
    </xdr:to>
    <xdr:pic>
      <xdr:nvPicPr>
        <xdr:cNvPr id="9426" name="Picture 210" descr="http://pubchem.ncbi.nlm.nih.gov/images/a_inactive.gif"/>
        <xdr:cNvPicPr>
          <a:picLocks noChangeAspect="1" noChangeArrowheads="1"/>
        </xdr:cNvPicPr>
      </xdr:nvPicPr>
      <xdr:blipFill>
        <a:blip xmlns:r="http://schemas.openxmlformats.org/officeDocument/2006/relationships" r:embed="rId102" cstate="print"/>
        <a:srcRect/>
        <a:stretch>
          <a:fillRect/>
        </a:stretch>
      </xdr:blipFill>
      <xdr:spPr bwMode="auto">
        <a:xfrm>
          <a:off x="3048000" y="33004125"/>
          <a:ext cx="152400" cy="85725"/>
        </a:xfrm>
        <a:prstGeom prst="rect">
          <a:avLst/>
        </a:prstGeom>
        <a:noFill/>
      </xdr:spPr>
    </xdr:pic>
    <xdr:clientData/>
  </xdr:twoCellAnchor>
  <xdr:twoCellAnchor editAs="oneCell">
    <xdr:from>
      <xdr:col>1</xdr:col>
      <xdr:colOff>0</xdr:colOff>
      <xdr:row>175</xdr:row>
      <xdr:rowOff>0</xdr:rowOff>
    </xdr:from>
    <xdr:to>
      <xdr:col>2</xdr:col>
      <xdr:colOff>342900</xdr:colOff>
      <xdr:row>180</xdr:row>
      <xdr:rowOff>0</xdr:rowOff>
    </xdr:to>
    <xdr:pic>
      <xdr:nvPicPr>
        <xdr:cNvPr id="9427" name="Picture 211" descr="http://pubchem.ncbi.nlm.nih.gov/image/imgsrv.fcgi?sid=7968937">
          <a:hlinkClick xmlns:r="http://schemas.openxmlformats.org/officeDocument/2006/relationships" r:id="rId137"/>
        </xdr:cNvPr>
        <xdr:cNvPicPr>
          <a:picLocks noChangeAspect="1" noChangeArrowheads="1"/>
        </xdr:cNvPicPr>
      </xdr:nvPicPr>
      <xdr:blipFill>
        <a:blip xmlns:r="http://schemas.openxmlformats.org/officeDocument/2006/relationships" r:embed="rId138" cstate="print"/>
        <a:srcRect/>
        <a:stretch>
          <a:fillRect/>
        </a:stretch>
      </xdr:blipFill>
      <xdr:spPr bwMode="auto">
        <a:xfrm>
          <a:off x="609600" y="33385125"/>
          <a:ext cx="952500" cy="952500"/>
        </a:xfrm>
        <a:prstGeom prst="rect">
          <a:avLst/>
        </a:prstGeom>
        <a:noFill/>
      </xdr:spPr>
    </xdr:pic>
    <xdr:clientData/>
  </xdr:twoCellAnchor>
  <xdr:twoCellAnchor editAs="oneCell">
    <xdr:from>
      <xdr:col>5</xdr:col>
      <xdr:colOff>0</xdr:colOff>
      <xdr:row>175</xdr:row>
      <xdr:rowOff>0</xdr:rowOff>
    </xdr:from>
    <xdr:to>
      <xdr:col>5</xdr:col>
      <xdr:colOff>152400</xdr:colOff>
      <xdr:row>175</xdr:row>
      <xdr:rowOff>85725</xdr:rowOff>
    </xdr:to>
    <xdr:pic>
      <xdr:nvPicPr>
        <xdr:cNvPr id="9428" name="Picture 212" descr="http://pubchem.ncbi.nlm.nih.gov/images/a_inactive.gif"/>
        <xdr:cNvPicPr>
          <a:picLocks noChangeAspect="1" noChangeArrowheads="1"/>
        </xdr:cNvPicPr>
      </xdr:nvPicPr>
      <xdr:blipFill>
        <a:blip xmlns:r="http://schemas.openxmlformats.org/officeDocument/2006/relationships" r:embed="rId102" cstate="print"/>
        <a:srcRect/>
        <a:stretch>
          <a:fillRect/>
        </a:stretch>
      </xdr:blipFill>
      <xdr:spPr bwMode="auto">
        <a:xfrm>
          <a:off x="3048000" y="33385125"/>
          <a:ext cx="152400" cy="85725"/>
        </a:xfrm>
        <a:prstGeom prst="rect">
          <a:avLst/>
        </a:prstGeom>
        <a:noFill/>
      </xdr:spPr>
    </xdr:pic>
    <xdr:clientData/>
  </xdr:twoCellAnchor>
  <xdr:twoCellAnchor editAs="oneCell">
    <xdr:from>
      <xdr:col>1</xdr:col>
      <xdr:colOff>0</xdr:colOff>
      <xdr:row>177</xdr:row>
      <xdr:rowOff>0</xdr:rowOff>
    </xdr:from>
    <xdr:to>
      <xdr:col>2</xdr:col>
      <xdr:colOff>342900</xdr:colOff>
      <xdr:row>182</xdr:row>
      <xdr:rowOff>0</xdr:rowOff>
    </xdr:to>
    <xdr:pic>
      <xdr:nvPicPr>
        <xdr:cNvPr id="9429" name="Picture 213" descr="http://pubchem.ncbi.nlm.nih.gov/image/imgsrv.fcgi?sid=4263155">
          <a:hlinkClick xmlns:r="http://schemas.openxmlformats.org/officeDocument/2006/relationships" r:id="rId139"/>
        </xdr:cNvPr>
        <xdr:cNvPicPr>
          <a:picLocks noChangeAspect="1" noChangeArrowheads="1"/>
        </xdr:cNvPicPr>
      </xdr:nvPicPr>
      <xdr:blipFill>
        <a:blip xmlns:r="http://schemas.openxmlformats.org/officeDocument/2006/relationships" r:embed="rId140" cstate="print"/>
        <a:srcRect/>
        <a:stretch>
          <a:fillRect/>
        </a:stretch>
      </xdr:blipFill>
      <xdr:spPr bwMode="auto">
        <a:xfrm>
          <a:off x="609600" y="33766125"/>
          <a:ext cx="952500" cy="952500"/>
        </a:xfrm>
        <a:prstGeom prst="rect">
          <a:avLst/>
        </a:prstGeom>
        <a:noFill/>
      </xdr:spPr>
    </xdr:pic>
    <xdr:clientData/>
  </xdr:twoCellAnchor>
  <xdr:twoCellAnchor editAs="oneCell">
    <xdr:from>
      <xdr:col>5</xdr:col>
      <xdr:colOff>0</xdr:colOff>
      <xdr:row>177</xdr:row>
      <xdr:rowOff>0</xdr:rowOff>
    </xdr:from>
    <xdr:to>
      <xdr:col>5</xdr:col>
      <xdr:colOff>152400</xdr:colOff>
      <xdr:row>177</xdr:row>
      <xdr:rowOff>85725</xdr:rowOff>
    </xdr:to>
    <xdr:pic>
      <xdr:nvPicPr>
        <xdr:cNvPr id="9430" name="Picture 214" descr="http://pubchem.ncbi.nlm.nih.gov/images/a_inactive.gif"/>
        <xdr:cNvPicPr>
          <a:picLocks noChangeAspect="1" noChangeArrowheads="1"/>
        </xdr:cNvPicPr>
      </xdr:nvPicPr>
      <xdr:blipFill>
        <a:blip xmlns:r="http://schemas.openxmlformats.org/officeDocument/2006/relationships" r:embed="rId102" cstate="print"/>
        <a:srcRect/>
        <a:stretch>
          <a:fillRect/>
        </a:stretch>
      </xdr:blipFill>
      <xdr:spPr bwMode="auto">
        <a:xfrm>
          <a:off x="3048000" y="33766125"/>
          <a:ext cx="152400" cy="85725"/>
        </a:xfrm>
        <a:prstGeom prst="rect">
          <a:avLst/>
        </a:prstGeom>
        <a:noFill/>
      </xdr:spPr>
    </xdr:pic>
    <xdr:clientData/>
  </xdr:twoCellAnchor>
  <xdr:twoCellAnchor editAs="oneCell">
    <xdr:from>
      <xdr:col>1</xdr:col>
      <xdr:colOff>0</xdr:colOff>
      <xdr:row>179</xdr:row>
      <xdr:rowOff>0</xdr:rowOff>
    </xdr:from>
    <xdr:to>
      <xdr:col>2</xdr:col>
      <xdr:colOff>342900</xdr:colOff>
      <xdr:row>184</xdr:row>
      <xdr:rowOff>0</xdr:rowOff>
    </xdr:to>
    <xdr:pic>
      <xdr:nvPicPr>
        <xdr:cNvPr id="9431" name="Picture 215" descr="http://pubchem.ncbi.nlm.nih.gov/image/imgsrv.fcgi?sid=4244768">
          <a:hlinkClick xmlns:r="http://schemas.openxmlformats.org/officeDocument/2006/relationships" r:id="rId141"/>
        </xdr:cNvPr>
        <xdr:cNvPicPr>
          <a:picLocks noChangeAspect="1" noChangeArrowheads="1"/>
        </xdr:cNvPicPr>
      </xdr:nvPicPr>
      <xdr:blipFill>
        <a:blip xmlns:r="http://schemas.openxmlformats.org/officeDocument/2006/relationships" r:embed="rId142" cstate="print"/>
        <a:srcRect/>
        <a:stretch>
          <a:fillRect/>
        </a:stretch>
      </xdr:blipFill>
      <xdr:spPr bwMode="auto">
        <a:xfrm>
          <a:off x="609600" y="34147125"/>
          <a:ext cx="952500" cy="952500"/>
        </a:xfrm>
        <a:prstGeom prst="rect">
          <a:avLst/>
        </a:prstGeom>
        <a:noFill/>
      </xdr:spPr>
    </xdr:pic>
    <xdr:clientData/>
  </xdr:twoCellAnchor>
  <xdr:twoCellAnchor editAs="oneCell">
    <xdr:from>
      <xdr:col>5</xdr:col>
      <xdr:colOff>0</xdr:colOff>
      <xdr:row>179</xdr:row>
      <xdr:rowOff>0</xdr:rowOff>
    </xdr:from>
    <xdr:to>
      <xdr:col>5</xdr:col>
      <xdr:colOff>152400</xdr:colOff>
      <xdr:row>179</xdr:row>
      <xdr:rowOff>85725</xdr:rowOff>
    </xdr:to>
    <xdr:pic>
      <xdr:nvPicPr>
        <xdr:cNvPr id="9432" name="Picture 216" descr="http://pubchem.ncbi.nlm.nih.gov/images/a_inactive.gif"/>
        <xdr:cNvPicPr>
          <a:picLocks noChangeAspect="1" noChangeArrowheads="1"/>
        </xdr:cNvPicPr>
      </xdr:nvPicPr>
      <xdr:blipFill>
        <a:blip xmlns:r="http://schemas.openxmlformats.org/officeDocument/2006/relationships" r:embed="rId102" cstate="print"/>
        <a:srcRect/>
        <a:stretch>
          <a:fillRect/>
        </a:stretch>
      </xdr:blipFill>
      <xdr:spPr bwMode="auto">
        <a:xfrm>
          <a:off x="3048000" y="34147125"/>
          <a:ext cx="152400" cy="85725"/>
        </a:xfrm>
        <a:prstGeom prst="rect">
          <a:avLst/>
        </a:prstGeom>
        <a:noFill/>
      </xdr:spPr>
    </xdr:pic>
    <xdr:clientData/>
  </xdr:twoCellAnchor>
  <xdr:twoCellAnchor editAs="oneCell">
    <xdr:from>
      <xdr:col>1</xdr:col>
      <xdr:colOff>0</xdr:colOff>
      <xdr:row>181</xdr:row>
      <xdr:rowOff>0</xdr:rowOff>
    </xdr:from>
    <xdr:to>
      <xdr:col>2</xdr:col>
      <xdr:colOff>342900</xdr:colOff>
      <xdr:row>186</xdr:row>
      <xdr:rowOff>0</xdr:rowOff>
    </xdr:to>
    <xdr:pic>
      <xdr:nvPicPr>
        <xdr:cNvPr id="9433" name="Picture 217" descr="http://pubchem.ncbi.nlm.nih.gov/image/imgsrv.fcgi?sid=856859">
          <a:hlinkClick xmlns:r="http://schemas.openxmlformats.org/officeDocument/2006/relationships" r:id="rId143"/>
        </xdr:cNvPr>
        <xdr:cNvPicPr>
          <a:picLocks noChangeAspect="1" noChangeArrowheads="1"/>
        </xdr:cNvPicPr>
      </xdr:nvPicPr>
      <xdr:blipFill>
        <a:blip xmlns:r="http://schemas.openxmlformats.org/officeDocument/2006/relationships" r:embed="rId144" cstate="print"/>
        <a:srcRect/>
        <a:stretch>
          <a:fillRect/>
        </a:stretch>
      </xdr:blipFill>
      <xdr:spPr bwMode="auto">
        <a:xfrm>
          <a:off x="609600" y="34528125"/>
          <a:ext cx="952500" cy="952500"/>
        </a:xfrm>
        <a:prstGeom prst="rect">
          <a:avLst/>
        </a:prstGeom>
        <a:noFill/>
      </xdr:spPr>
    </xdr:pic>
    <xdr:clientData/>
  </xdr:twoCellAnchor>
  <xdr:twoCellAnchor editAs="oneCell">
    <xdr:from>
      <xdr:col>5</xdr:col>
      <xdr:colOff>0</xdr:colOff>
      <xdr:row>181</xdr:row>
      <xdr:rowOff>0</xdr:rowOff>
    </xdr:from>
    <xdr:to>
      <xdr:col>5</xdr:col>
      <xdr:colOff>152400</xdr:colOff>
      <xdr:row>181</xdr:row>
      <xdr:rowOff>85725</xdr:rowOff>
    </xdr:to>
    <xdr:pic>
      <xdr:nvPicPr>
        <xdr:cNvPr id="9434" name="Picture 218" descr="http://pubchem.ncbi.nlm.nih.gov/images/a_inactive.gif"/>
        <xdr:cNvPicPr>
          <a:picLocks noChangeAspect="1" noChangeArrowheads="1"/>
        </xdr:cNvPicPr>
      </xdr:nvPicPr>
      <xdr:blipFill>
        <a:blip xmlns:r="http://schemas.openxmlformats.org/officeDocument/2006/relationships" r:embed="rId102" cstate="print"/>
        <a:srcRect/>
        <a:stretch>
          <a:fillRect/>
        </a:stretch>
      </xdr:blipFill>
      <xdr:spPr bwMode="auto">
        <a:xfrm>
          <a:off x="3048000" y="34528125"/>
          <a:ext cx="152400" cy="85725"/>
        </a:xfrm>
        <a:prstGeom prst="rect">
          <a:avLst/>
        </a:prstGeom>
        <a:noFill/>
      </xdr:spPr>
    </xdr:pic>
    <xdr:clientData/>
  </xdr:twoCellAnchor>
  <xdr:twoCellAnchor editAs="oneCell">
    <xdr:from>
      <xdr:col>1</xdr:col>
      <xdr:colOff>0</xdr:colOff>
      <xdr:row>183</xdr:row>
      <xdr:rowOff>0</xdr:rowOff>
    </xdr:from>
    <xdr:to>
      <xdr:col>2</xdr:col>
      <xdr:colOff>342900</xdr:colOff>
      <xdr:row>188</xdr:row>
      <xdr:rowOff>0</xdr:rowOff>
    </xdr:to>
    <xdr:pic>
      <xdr:nvPicPr>
        <xdr:cNvPr id="9435" name="Picture 219" descr="http://pubchem.ncbi.nlm.nih.gov/image/imgsrv.fcgi?sid=845817">
          <a:hlinkClick xmlns:r="http://schemas.openxmlformats.org/officeDocument/2006/relationships" r:id="rId145"/>
        </xdr:cNvPr>
        <xdr:cNvPicPr>
          <a:picLocks noChangeAspect="1" noChangeArrowheads="1"/>
        </xdr:cNvPicPr>
      </xdr:nvPicPr>
      <xdr:blipFill>
        <a:blip xmlns:r="http://schemas.openxmlformats.org/officeDocument/2006/relationships" r:embed="rId146" cstate="print"/>
        <a:srcRect/>
        <a:stretch>
          <a:fillRect/>
        </a:stretch>
      </xdr:blipFill>
      <xdr:spPr bwMode="auto">
        <a:xfrm>
          <a:off x="609600" y="34909125"/>
          <a:ext cx="952500" cy="952500"/>
        </a:xfrm>
        <a:prstGeom prst="rect">
          <a:avLst/>
        </a:prstGeom>
        <a:noFill/>
      </xdr:spPr>
    </xdr:pic>
    <xdr:clientData/>
  </xdr:twoCellAnchor>
  <xdr:twoCellAnchor editAs="oneCell">
    <xdr:from>
      <xdr:col>5</xdr:col>
      <xdr:colOff>0</xdr:colOff>
      <xdr:row>183</xdr:row>
      <xdr:rowOff>0</xdr:rowOff>
    </xdr:from>
    <xdr:to>
      <xdr:col>5</xdr:col>
      <xdr:colOff>152400</xdr:colOff>
      <xdr:row>183</xdr:row>
      <xdr:rowOff>85725</xdr:rowOff>
    </xdr:to>
    <xdr:pic>
      <xdr:nvPicPr>
        <xdr:cNvPr id="9436" name="Picture 220" descr="http://pubchem.ncbi.nlm.nih.gov/images/a_inactive.gif"/>
        <xdr:cNvPicPr>
          <a:picLocks noChangeAspect="1" noChangeArrowheads="1"/>
        </xdr:cNvPicPr>
      </xdr:nvPicPr>
      <xdr:blipFill>
        <a:blip xmlns:r="http://schemas.openxmlformats.org/officeDocument/2006/relationships" r:embed="rId102" cstate="print"/>
        <a:srcRect/>
        <a:stretch>
          <a:fillRect/>
        </a:stretch>
      </xdr:blipFill>
      <xdr:spPr bwMode="auto">
        <a:xfrm>
          <a:off x="3048000" y="34909125"/>
          <a:ext cx="152400" cy="85725"/>
        </a:xfrm>
        <a:prstGeom prst="rect">
          <a:avLst/>
        </a:prstGeom>
        <a:noFill/>
      </xdr:spPr>
    </xdr:pic>
    <xdr:clientData/>
  </xdr:twoCellAnchor>
  <xdr:twoCellAnchor editAs="oneCell">
    <xdr:from>
      <xdr:col>1</xdr:col>
      <xdr:colOff>0</xdr:colOff>
      <xdr:row>185</xdr:row>
      <xdr:rowOff>0</xdr:rowOff>
    </xdr:from>
    <xdr:to>
      <xdr:col>2</xdr:col>
      <xdr:colOff>342900</xdr:colOff>
      <xdr:row>190</xdr:row>
      <xdr:rowOff>0</xdr:rowOff>
    </xdr:to>
    <xdr:pic>
      <xdr:nvPicPr>
        <xdr:cNvPr id="9437" name="Picture 221" descr="http://pubchem.ncbi.nlm.nih.gov/image/imgsrv.fcgi?sid=7973625">
          <a:hlinkClick xmlns:r="http://schemas.openxmlformats.org/officeDocument/2006/relationships" r:id="rId147"/>
        </xdr:cNvPr>
        <xdr:cNvPicPr>
          <a:picLocks noChangeAspect="1" noChangeArrowheads="1"/>
        </xdr:cNvPicPr>
      </xdr:nvPicPr>
      <xdr:blipFill>
        <a:blip xmlns:r="http://schemas.openxmlformats.org/officeDocument/2006/relationships" r:embed="rId148" cstate="print"/>
        <a:srcRect/>
        <a:stretch>
          <a:fillRect/>
        </a:stretch>
      </xdr:blipFill>
      <xdr:spPr bwMode="auto">
        <a:xfrm>
          <a:off x="609600" y="35290125"/>
          <a:ext cx="952500" cy="952500"/>
        </a:xfrm>
        <a:prstGeom prst="rect">
          <a:avLst/>
        </a:prstGeom>
        <a:noFill/>
      </xdr:spPr>
    </xdr:pic>
    <xdr:clientData/>
  </xdr:twoCellAnchor>
  <xdr:twoCellAnchor editAs="oneCell">
    <xdr:from>
      <xdr:col>5</xdr:col>
      <xdr:colOff>0</xdr:colOff>
      <xdr:row>185</xdr:row>
      <xdr:rowOff>0</xdr:rowOff>
    </xdr:from>
    <xdr:to>
      <xdr:col>5</xdr:col>
      <xdr:colOff>152400</xdr:colOff>
      <xdr:row>185</xdr:row>
      <xdr:rowOff>85725</xdr:rowOff>
    </xdr:to>
    <xdr:pic>
      <xdr:nvPicPr>
        <xdr:cNvPr id="9438" name="Picture 222" descr="http://pubchem.ncbi.nlm.nih.gov/images/a_inactive.gif"/>
        <xdr:cNvPicPr>
          <a:picLocks noChangeAspect="1" noChangeArrowheads="1"/>
        </xdr:cNvPicPr>
      </xdr:nvPicPr>
      <xdr:blipFill>
        <a:blip xmlns:r="http://schemas.openxmlformats.org/officeDocument/2006/relationships" r:embed="rId102" cstate="print"/>
        <a:srcRect/>
        <a:stretch>
          <a:fillRect/>
        </a:stretch>
      </xdr:blipFill>
      <xdr:spPr bwMode="auto">
        <a:xfrm>
          <a:off x="3048000" y="35290125"/>
          <a:ext cx="152400" cy="85725"/>
        </a:xfrm>
        <a:prstGeom prst="rect">
          <a:avLst/>
        </a:prstGeom>
        <a:noFill/>
      </xdr:spPr>
    </xdr:pic>
    <xdr:clientData/>
  </xdr:twoCellAnchor>
  <xdr:twoCellAnchor editAs="oneCell">
    <xdr:from>
      <xdr:col>1</xdr:col>
      <xdr:colOff>0</xdr:colOff>
      <xdr:row>187</xdr:row>
      <xdr:rowOff>0</xdr:rowOff>
    </xdr:from>
    <xdr:to>
      <xdr:col>2</xdr:col>
      <xdr:colOff>342900</xdr:colOff>
      <xdr:row>192</xdr:row>
      <xdr:rowOff>0</xdr:rowOff>
    </xdr:to>
    <xdr:pic>
      <xdr:nvPicPr>
        <xdr:cNvPr id="9439" name="Picture 223" descr="http://pubchem.ncbi.nlm.nih.gov/image/imgsrv.fcgi?sid=7971829">
          <a:hlinkClick xmlns:r="http://schemas.openxmlformats.org/officeDocument/2006/relationships" r:id="rId149"/>
        </xdr:cNvPr>
        <xdr:cNvPicPr>
          <a:picLocks noChangeAspect="1" noChangeArrowheads="1"/>
        </xdr:cNvPicPr>
      </xdr:nvPicPr>
      <xdr:blipFill>
        <a:blip xmlns:r="http://schemas.openxmlformats.org/officeDocument/2006/relationships" r:embed="rId150" cstate="print"/>
        <a:srcRect/>
        <a:stretch>
          <a:fillRect/>
        </a:stretch>
      </xdr:blipFill>
      <xdr:spPr bwMode="auto">
        <a:xfrm>
          <a:off x="609600" y="35671125"/>
          <a:ext cx="952500" cy="952500"/>
        </a:xfrm>
        <a:prstGeom prst="rect">
          <a:avLst/>
        </a:prstGeom>
        <a:noFill/>
      </xdr:spPr>
    </xdr:pic>
    <xdr:clientData/>
  </xdr:twoCellAnchor>
  <xdr:twoCellAnchor editAs="oneCell">
    <xdr:from>
      <xdr:col>5</xdr:col>
      <xdr:colOff>0</xdr:colOff>
      <xdr:row>187</xdr:row>
      <xdr:rowOff>0</xdr:rowOff>
    </xdr:from>
    <xdr:to>
      <xdr:col>5</xdr:col>
      <xdr:colOff>152400</xdr:colOff>
      <xdr:row>187</xdr:row>
      <xdr:rowOff>85725</xdr:rowOff>
    </xdr:to>
    <xdr:pic>
      <xdr:nvPicPr>
        <xdr:cNvPr id="9440" name="Picture 224" descr="http://pubchem.ncbi.nlm.nih.gov/images/a_inactive.gif"/>
        <xdr:cNvPicPr>
          <a:picLocks noChangeAspect="1" noChangeArrowheads="1"/>
        </xdr:cNvPicPr>
      </xdr:nvPicPr>
      <xdr:blipFill>
        <a:blip xmlns:r="http://schemas.openxmlformats.org/officeDocument/2006/relationships" r:embed="rId102" cstate="print"/>
        <a:srcRect/>
        <a:stretch>
          <a:fillRect/>
        </a:stretch>
      </xdr:blipFill>
      <xdr:spPr bwMode="auto">
        <a:xfrm>
          <a:off x="3048000" y="35671125"/>
          <a:ext cx="152400" cy="85725"/>
        </a:xfrm>
        <a:prstGeom prst="rect">
          <a:avLst/>
        </a:prstGeom>
        <a:noFill/>
      </xdr:spPr>
    </xdr:pic>
    <xdr:clientData/>
  </xdr:twoCellAnchor>
  <xdr:twoCellAnchor editAs="oneCell">
    <xdr:from>
      <xdr:col>1</xdr:col>
      <xdr:colOff>0</xdr:colOff>
      <xdr:row>189</xdr:row>
      <xdr:rowOff>0</xdr:rowOff>
    </xdr:from>
    <xdr:to>
      <xdr:col>2</xdr:col>
      <xdr:colOff>342900</xdr:colOff>
      <xdr:row>194</xdr:row>
      <xdr:rowOff>0</xdr:rowOff>
    </xdr:to>
    <xdr:pic>
      <xdr:nvPicPr>
        <xdr:cNvPr id="9441" name="Picture 225" descr="http://pubchem.ncbi.nlm.nih.gov/image/imgsrv.fcgi?sid=4263899">
          <a:hlinkClick xmlns:r="http://schemas.openxmlformats.org/officeDocument/2006/relationships" r:id="rId151"/>
        </xdr:cNvPr>
        <xdr:cNvPicPr>
          <a:picLocks noChangeAspect="1" noChangeArrowheads="1"/>
        </xdr:cNvPicPr>
      </xdr:nvPicPr>
      <xdr:blipFill>
        <a:blip xmlns:r="http://schemas.openxmlformats.org/officeDocument/2006/relationships" r:embed="rId152" cstate="print"/>
        <a:srcRect/>
        <a:stretch>
          <a:fillRect/>
        </a:stretch>
      </xdr:blipFill>
      <xdr:spPr bwMode="auto">
        <a:xfrm>
          <a:off x="609600" y="36052125"/>
          <a:ext cx="952500" cy="952500"/>
        </a:xfrm>
        <a:prstGeom prst="rect">
          <a:avLst/>
        </a:prstGeom>
        <a:noFill/>
      </xdr:spPr>
    </xdr:pic>
    <xdr:clientData/>
  </xdr:twoCellAnchor>
  <xdr:twoCellAnchor editAs="oneCell">
    <xdr:from>
      <xdr:col>5</xdr:col>
      <xdr:colOff>0</xdr:colOff>
      <xdr:row>189</xdr:row>
      <xdr:rowOff>0</xdr:rowOff>
    </xdr:from>
    <xdr:to>
      <xdr:col>5</xdr:col>
      <xdr:colOff>152400</xdr:colOff>
      <xdr:row>189</xdr:row>
      <xdr:rowOff>85725</xdr:rowOff>
    </xdr:to>
    <xdr:pic>
      <xdr:nvPicPr>
        <xdr:cNvPr id="9442" name="Picture 226" descr="http://pubchem.ncbi.nlm.nih.gov/images/a_inactive.gif"/>
        <xdr:cNvPicPr>
          <a:picLocks noChangeAspect="1" noChangeArrowheads="1"/>
        </xdr:cNvPicPr>
      </xdr:nvPicPr>
      <xdr:blipFill>
        <a:blip xmlns:r="http://schemas.openxmlformats.org/officeDocument/2006/relationships" r:embed="rId102" cstate="print"/>
        <a:srcRect/>
        <a:stretch>
          <a:fillRect/>
        </a:stretch>
      </xdr:blipFill>
      <xdr:spPr bwMode="auto">
        <a:xfrm>
          <a:off x="3048000" y="36052125"/>
          <a:ext cx="152400" cy="85725"/>
        </a:xfrm>
        <a:prstGeom prst="rect">
          <a:avLst/>
        </a:prstGeom>
        <a:noFill/>
      </xdr:spPr>
    </xdr:pic>
    <xdr:clientData/>
  </xdr:twoCellAnchor>
  <xdr:twoCellAnchor editAs="oneCell">
    <xdr:from>
      <xdr:col>1</xdr:col>
      <xdr:colOff>0</xdr:colOff>
      <xdr:row>191</xdr:row>
      <xdr:rowOff>0</xdr:rowOff>
    </xdr:from>
    <xdr:to>
      <xdr:col>2</xdr:col>
      <xdr:colOff>342900</xdr:colOff>
      <xdr:row>196</xdr:row>
      <xdr:rowOff>0</xdr:rowOff>
    </xdr:to>
    <xdr:pic>
      <xdr:nvPicPr>
        <xdr:cNvPr id="9443" name="Picture 227" descr="http://pubchem.ncbi.nlm.nih.gov/image/imgsrv.fcgi?sid=4260494">
          <a:hlinkClick xmlns:r="http://schemas.openxmlformats.org/officeDocument/2006/relationships" r:id="rId153"/>
        </xdr:cNvPr>
        <xdr:cNvPicPr>
          <a:picLocks noChangeAspect="1" noChangeArrowheads="1"/>
        </xdr:cNvPicPr>
      </xdr:nvPicPr>
      <xdr:blipFill>
        <a:blip xmlns:r="http://schemas.openxmlformats.org/officeDocument/2006/relationships" r:embed="rId154" cstate="print"/>
        <a:srcRect/>
        <a:stretch>
          <a:fillRect/>
        </a:stretch>
      </xdr:blipFill>
      <xdr:spPr bwMode="auto">
        <a:xfrm>
          <a:off x="609600" y="36433125"/>
          <a:ext cx="952500" cy="952500"/>
        </a:xfrm>
        <a:prstGeom prst="rect">
          <a:avLst/>
        </a:prstGeom>
        <a:noFill/>
      </xdr:spPr>
    </xdr:pic>
    <xdr:clientData/>
  </xdr:twoCellAnchor>
  <xdr:twoCellAnchor editAs="oneCell">
    <xdr:from>
      <xdr:col>5</xdr:col>
      <xdr:colOff>0</xdr:colOff>
      <xdr:row>191</xdr:row>
      <xdr:rowOff>0</xdr:rowOff>
    </xdr:from>
    <xdr:to>
      <xdr:col>5</xdr:col>
      <xdr:colOff>152400</xdr:colOff>
      <xdr:row>191</xdr:row>
      <xdr:rowOff>85725</xdr:rowOff>
    </xdr:to>
    <xdr:pic>
      <xdr:nvPicPr>
        <xdr:cNvPr id="9444" name="Picture 228" descr="http://pubchem.ncbi.nlm.nih.gov/images/a_inactive.gif"/>
        <xdr:cNvPicPr>
          <a:picLocks noChangeAspect="1" noChangeArrowheads="1"/>
        </xdr:cNvPicPr>
      </xdr:nvPicPr>
      <xdr:blipFill>
        <a:blip xmlns:r="http://schemas.openxmlformats.org/officeDocument/2006/relationships" r:embed="rId102" cstate="print"/>
        <a:srcRect/>
        <a:stretch>
          <a:fillRect/>
        </a:stretch>
      </xdr:blipFill>
      <xdr:spPr bwMode="auto">
        <a:xfrm>
          <a:off x="3048000" y="36433125"/>
          <a:ext cx="152400" cy="85725"/>
        </a:xfrm>
        <a:prstGeom prst="rect">
          <a:avLst/>
        </a:prstGeom>
        <a:noFill/>
      </xdr:spPr>
    </xdr:pic>
    <xdr:clientData/>
  </xdr:twoCellAnchor>
  <xdr:twoCellAnchor editAs="oneCell">
    <xdr:from>
      <xdr:col>1</xdr:col>
      <xdr:colOff>0</xdr:colOff>
      <xdr:row>193</xdr:row>
      <xdr:rowOff>0</xdr:rowOff>
    </xdr:from>
    <xdr:to>
      <xdr:col>2</xdr:col>
      <xdr:colOff>342900</xdr:colOff>
      <xdr:row>198</xdr:row>
      <xdr:rowOff>0</xdr:rowOff>
    </xdr:to>
    <xdr:pic>
      <xdr:nvPicPr>
        <xdr:cNvPr id="9445" name="Picture 229" descr="http://pubchem.ncbi.nlm.nih.gov/image/imgsrv.fcgi?sid=4254554">
          <a:hlinkClick xmlns:r="http://schemas.openxmlformats.org/officeDocument/2006/relationships" r:id="rId155"/>
        </xdr:cNvPr>
        <xdr:cNvPicPr>
          <a:picLocks noChangeAspect="1" noChangeArrowheads="1"/>
        </xdr:cNvPicPr>
      </xdr:nvPicPr>
      <xdr:blipFill>
        <a:blip xmlns:r="http://schemas.openxmlformats.org/officeDocument/2006/relationships" r:embed="rId156" cstate="print"/>
        <a:srcRect/>
        <a:stretch>
          <a:fillRect/>
        </a:stretch>
      </xdr:blipFill>
      <xdr:spPr bwMode="auto">
        <a:xfrm>
          <a:off x="609600" y="36814125"/>
          <a:ext cx="952500" cy="952500"/>
        </a:xfrm>
        <a:prstGeom prst="rect">
          <a:avLst/>
        </a:prstGeom>
        <a:noFill/>
      </xdr:spPr>
    </xdr:pic>
    <xdr:clientData/>
  </xdr:twoCellAnchor>
  <xdr:twoCellAnchor editAs="oneCell">
    <xdr:from>
      <xdr:col>5</xdr:col>
      <xdr:colOff>0</xdr:colOff>
      <xdr:row>193</xdr:row>
      <xdr:rowOff>0</xdr:rowOff>
    </xdr:from>
    <xdr:to>
      <xdr:col>5</xdr:col>
      <xdr:colOff>152400</xdr:colOff>
      <xdr:row>193</xdr:row>
      <xdr:rowOff>85725</xdr:rowOff>
    </xdr:to>
    <xdr:pic>
      <xdr:nvPicPr>
        <xdr:cNvPr id="9446" name="Picture 230" descr="http://pubchem.ncbi.nlm.nih.gov/images/a_inactive.gif"/>
        <xdr:cNvPicPr>
          <a:picLocks noChangeAspect="1" noChangeArrowheads="1"/>
        </xdr:cNvPicPr>
      </xdr:nvPicPr>
      <xdr:blipFill>
        <a:blip xmlns:r="http://schemas.openxmlformats.org/officeDocument/2006/relationships" r:embed="rId102" cstate="print"/>
        <a:srcRect/>
        <a:stretch>
          <a:fillRect/>
        </a:stretch>
      </xdr:blipFill>
      <xdr:spPr bwMode="auto">
        <a:xfrm>
          <a:off x="3048000" y="36814125"/>
          <a:ext cx="152400" cy="85725"/>
        </a:xfrm>
        <a:prstGeom prst="rect">
          <a:avLst/>
        </a:prstGeom>
        <a:noFill/>
      </xdr:spPr>
    </xdr:pic>
    <xdr:clientData/>
  </xdr:twoCellAnchor>
  <xdr:twoCellAnchor editAs="oneCell">
    <xdr:from>
      <xdr:col>1</xdr:col>
      <xdr:colOff>0</xdr:colOff>
      <xdr:row>195</xdr:row>
      <xdr:rowOff>0</xdr:rowOff>
    </xdr:from>
    <xdr:to>
      <xdr:col>2</xdr:col>
      <xdr:colOff>342900</xdr:colOff>
      <xdr:row>200</xdr:row>
      <xdr:rowOff>0</xdr:rowOff>
    </xdr:to>
    <xdr:pic>
      <xdr:nvPicPr>
        <xdr:cNvPr id="9447" name="Picture 231" descr="http://pubchem.ncbi.nlm.nih.gov/image/imgsrv.fcgi?sid=3717225">
          <a:hlinkClick xmlns:r="http://schemas.openxmlformats.org/officeDocument/2006/relationships" r:id="rId157"/>
        </xdr:cNvPr>
        <xdr:cNvPicPr>
          <a:picLocks noChangeAspect="1" noChangeArrowheads="1"/>
        </xdr:cNvPicPr>
      </xdr:nvPicPr>
      <xdr:blipFill>
        <a:blip xmlns:r="http://schemas.openxmlformats.org/officeDocument/2006/relationships" r:embed="rId158" cstate="print"/>
        <a:srcRect/>
        <a:stretch>
          <a:fillRect/>
        </a:stretch>
      </xdr:blipFill>
      <xdr:spPr bwMode="auto">
        <a:xfrm>
          <a:off x="609600" y="37195125"/>
          <a:ext cx="952500" cy="952500"/>
        </a:xfrm>
        <a:prstGeom prst="rect">
          <a:avLst/>
        </a:prstGeom>
        <a:noFill/>
      </xdr:spPr>
    </xdr:pic>
    <xdr:clientData/>
  </xdr:twoCellAnchor>
  <xdr:twoCellAnchor editAs="oneCell">
    <xdr:from>
      <xdr:col>5</xdr:col>
      <xdr:colOff>0</xdr:colOff>
      <xdr:row>195</xdr:row>
      <xdr:rowOff>0</xdr:rowOff>
    </xdr:from>
    <xdr:to>
      <xdr:col>5</xdr:col>
      <xdr:colOff>152400</xdr:colOff>
      <xdr:row>195</xdr:row>
      <xdr:rowOff>85725</xdr:rowOff>
    </xdr:to>
    <xdr:pic>
      <xdr:nvPicPr>
        <xdr:cNvPr id="9448" name="Picture 232" descr="http://pubchem.ncbi.nlm.nih.gov/images/a_inactive.gif"/>
        <xdr:cNvPicPr>
          <a:picLocks noChangeAspect="1" noChangeArrowheads="1"/>
        </xdr:cNvPicPr>
      </xdr:nvPicPr>
      <xdr:blipFill>
        <a:blip xmlns:r="http://schemas.openxmlformats.org/officeDocument/2006/relationships" r:embed="rId102" cstate="print"/>
        <a:srcRect/>
        <a:stretch>
          <a:fillRect/>
        </a:stretch>
      </xdr:blipFill>
      <xdr:spPr bwMode="auto">
        <a:xfrm>
          <a:off x="3048000" y="37195125"/>
          <a:ext cx="152400" cy="85725"/>
        </a:xfrm>
        <a:prstGeom prst="rect">
          <a:avLst/>
        </a:prstGeom>
        <a:noFill/>
      </xdr:spPr>
    </xdr:pic>
    <xdr:clientData/>
  </xdr:twoCellAnchor>
  <xdr:twoCellAnchor editAs="oneCell">
    <xdr:from>
      <xdr:col>1</xdr:col>
      <xdr:colOff>0</xdr:colOff>
      <xdr:row>197</xdr:row>
      <xdr:rowOff>0</xdr:rowOff>
    </xdr:from>
    <xdr:to>
      <xdr:col>2</xdr:col>
      <xdr:colOff>342900</xdr:colOff>
      <xdr:row>202</xdr:row>
      <xdr:rowOff>0</xdr:rowOff>
    </xdr:to>
    <xdr:pic>
      <xdr:nvPicPr>
        <xdr:cNvPr id="9449" name="Picture 233" descr="http://pubchem.ncbi.nlm.nih.gov/image/imgsrv.fcgi?sid=857189">
          <a:hlinkClick xmlns:r="http://schemas.openxmlformats.org/officeDocument/2006/relationships" r:id="rId159"/>
        </xdr:cNvPr>
        <xdr:cNvPicPr>
          <a:picLocks noChangeAspect="1" noChangeArrowheads="1"/>
        </xdr:cNvPicPr>
      </xdr:nvPicPr>
      <xdr:blipFill>
        <a:blip xmlns:r="http://schemas.openxmlformats.org/officeDocument/2006/relationships" r:embed="rId160" cstate="print"/>
        <a:srcRect/>
        <a:stretch>
          <a:fillRect/>
        </a:stretch>
      </xdr:blipFill>
      <xdr:spPr bwMode="auto">
        <a:xfrm>
          <a:off x="609600" y="37576125"/>
          <a:ext cx="952500" cy="952500"/>
        </a:xfrm>
        <a:prstGeom prst="rect">
          <a:avLst/>
        </a:prstGeom>
        <a:noFill/>
      </xdr:spPr>
    </xdr:pic>
    <xdr:clientData/>
  </xdr:twoCellAnchor>
  <xdr:twoCellAnchor editAs="oneCell">
    <xdr:from>
      <xdr:col>5</xdr:col>
      <xdr:colOff>0</xdr:colOff>
      <xdr:row>197</xdr:row>
      <xdr:rowOff>0</xdr:rowOff>
    </xdr:from>
    <xdr:to>
      <xdr:col>5</xdr:col>
      <xdr:colOff>152400</xdr:colOff>
      <xdr:row>197</xdr:row>
      <xdr:rowOff>85725</xdr:rowOff>
    </xdr:to>
    <xdr:pic>
      <xdr:nvPicPr>
        <xdr:cNvPr id="9450" name="Picture 234" descr="http://pubchem.ncbi.nlm.nih.gov/images/a_inactive.gif"/>
        <xdr:cNvPicPr>
          <a:picLocks noChangeAspect="1" noChangeArrowheads="1"/>
        </xdr:cNvPicPr>
      </xdr:nvPicPr>
      <xdr:blipFill>
        <a:blip xmlns:r="http://schemas.openxmlformats.org/officeDocument/2006/relationships" r:embed="rId102" cstate="print"/>
        <a:srcRect/>
        <a:stretch>
          <a:fillRect/>
        </a:stretch>
      </xdr:blipFill>
      <xdr:spPr bwMode="auto">
        <a:xfrm>
          <a:off x="3048000" y="37576125"/>
          <a:ext cx="152400" cy="85725"/>
        </a:xfrm>
        <a:prstGeom prst="rect">
          <a:avLst/>
        </a:prstGeom>
        <a:noFill/>
      </xdr:spPr>
    </xdr:pic>
    <xdr:clientData/>
  </xdr:twoCellAnchor>
  <xdr:twoCellAnchor editAs="oneCell">
    <xdr:from>
      <xdr:col>1</xdr:col>
      <xdr:colOff>0</xdr:colOff>
      <xdr:row>199</xdr:row>
      <xdr:rowOff>0</xdr:rowOff>
    </xdr:from>
    <xdr:to>
      <xdr:col>2</xdr:col>
      <xdr:colOff>342900</xdr:colOff>
      <xdr:row>204</xdr:row>
      <xdr:rowOff>0</xdr:rowOff>
    </xdr:to>
    <xdr:pic>
      <xdr:nvPicPr>
        <xdr:cNvPr id="9451" name="Picture 235" descr="http://pubchem.ncbi.nlm.nih.gov/image/imgsrv.fcgi?sid=850190">
          <a:hlinkClick xmlns:r="http://schemas.openxmlformats.org/officeDocument/2006/relationships" r:id="rId161"/>
        </xdr:cNvPr>
        <xdr:cNvPicPr>
          <a:picLocks noChangeAspect="1" noChangeArrowheads="1"/>
        </xdr:cNvPicPr>
      </xdr:nvPicPr>
      <xdr:blipFill>
        <a:blip xmlns:r="http://schemas.openxmlformats.org/officeDocument/2006/relationships" r:embed="rId162" cstate="print"/>
        <a:srcRect/>
        <a:stretch>
          <a:fillRect/>
        </a:stretch>
      </xdr:blipFill>
      <xdr:spPr bwMode="auto">
        <a:xfrm>
          <a:off x="609600" y="37957125"/>
          <a:ext cx="952500" cy="952500"/>
        </a:xfrm>
        <a:prstGeom prst="rect">
          <a:avLst/>
        </a:prstGeom>
        <a:noFill/>
      </xdr:spPr>
    </xdr:pic>
    <xdr:clientData/>
  </xdr:twoCellAnchor>
  <xdr:twoCellAnchor editAs="oneCell">
    <xdr:from>
      <xdr:col>5</xdr:col>
      <xdr:colOff>0</xdr:colOff>
      <xdr:row>199</xdr:row>
      <xdr:rowOff>0</xdr:rowOff>
    </xdr:from>
    <xdr:to>
      <xdr:col>5</xdr:col>
      <xdr:colOff>152400</xdr:colOff>
      <xdr:row>199</xdr:row>
      <xdr:rowOff>85725</xdr:rowOff>
    </xdr:to>
    <xdr:pic>
      <xdr:nvPicPr>
        <xdr:cNvPr id="9452" name="Picture 236" descr="http://pubchem.ncbi.nlm.nih.gov/images/a_inactive.gif"/>
        <xdr:cNvPicPr>
          <a:picLocks noChangeAspect="1" noChangeArrowheads="1"/>
        </xdr:cNvPicPr>
      </xdr:nvPicPr>
      <xdr:blipFill>
        <a:blip xmlns:r="http://schemas.openxmlformats.org/officeDocument/2006/relationships" r:embed="rId102" cstate="print"/>
        <a:srcRect/>
        <a:stretch>
          <a:fillRect/>
        </a:stretch>
      </xdr:blipFill>
      <xdr:spPr bwMode="auto">
        <a:xfrm>
          <a:off x="3048000" y="37957125"/>
          <a:ext cx="152400" cy="85725"/>
        </a:xfrm>
        <a:prstGeom prst="rect">
          <a:avLst/>
        </a:prstGeom>
        <a:noFill/>
      </xdr:spPr>
    </xdr:pic>
    <xdr:clientData/>
  </xdr:twoCellAnchor>
  <xdr:twoCellAnchor editAs="oneCell">
    <xdr:from>
      <xdr:col>1</xdr:col>
      <xdr:colOff>0</xdr:colOff>
      <xdr:row>201</xdr:row>
      <xdr:rowOff>0</xdr:rowOff>
    </xdr:from>
    <xdr:to>
      <xdr:col>2</xdr:col>
      <xdr:colOff>342900</xdr:colOff>
      <xdr:row>205</xdr:row>
      <xdr:rowOff>190500</xdr:rowOff>
    </xdr:to>
    <xdr:pic>
      <xdr:nvPicPr>
        <xdr:cNvPr id="9453" name="Picture 237" descr="http://pubchem.ncbi.nlm.nih.gov/image/imgsrv.fcgi?sid=846226">
          <a:hlinkClick xmlns:r="http://schemas.openxmlformats.org/officeDocument/2006/relationships" r:id="rId163"/>
        </xdr:cNvPr>
        <xdr:cNvPicPr>
          <a:picLocks noChangeAspect="1" noChangeArrowheads="1"/>
        </xdr:cNvPicPr>
      </xdr:nvPicPr>
      <xdr:blipFill>
        <a:blip xmlns:r="http://schemas.openxmlformats.org/officeDocument/2006/relationships" r:embed="rId164" cstate="print"/>
        <a:srcRect/>
        <a:stretch>
          <a:fillRect/>
        </a:stretch>
      </xdr:blipFill>
      <xdr:spPr bwMode="auto">
        <a:xfrm>
          <a:off x="609600" y="38338125"/>
          <a:ext cx="952500" cy="952500"/>
        </a:xfrm>
        <a:prstGeom prst="rect">
          <a:avLst/>
        </a:prstGeom>
        <a:noFill/>
      </xdr:spPr>
    </xdr:pic>
    <xdr:clientData/>
  </xdr:twoCellAnchor>
  <xdr:twoCellAnchor editAs="oneCell">
    <xdr:from>
      <xdr:col>5</xdr:col>
      <xdr:colOff>0</xdr:colOff>
      <xdr:row>201</xdr:row>
      <xdr:rowOff>0</xdr:rowOff>
    </xdr:from>
    <xdr:to>
      <xdr:col>5</xdr:col>
      <xdr:colOff>152400</xdr:colOff>
      <xdr:row>201</xdr:row>
      <xdr:rowOff>85725</xdr:rowOff>
    </xdr:to>
    <xdr:pic>
      <xdr:nvPicPr>
        <xdr:cNvPr id="9454" name="Picture 238" descr="http://pubchem.ncbi.nlm.nih.gov/images/a_inactive.gif"/>
        <xdr:cNvPicPr>
          <a:picLocks noChangeAspect="1" noChangeArrowheads="1"/>
        </xdr:cNvPicPr>
      </xdr:nvPicPr>
      <xdr:blipFill>
        <a:blip xmlns:r="http://schemas.openxmlformats.org/officeDocument/2006/relationships" r:embed="rId102" cstate="print"/>
        <a:srcRect/>
        <a:stretch>
          <a:fillRect/>
        </a:stretch>
      </xdr:blipFill>
      <xdr:spPr bwMode="auto">
        <a:xfrm>
          <a:off x="3048000" y="38338125"/>
          <a:ext cx="152400" cy="85725"/>
        </a:xfrm>
        <a:prstGeom prst="rect">
          <a:avLst/>
        </a:prstGeom>
        <a:noFill/>
      </xdr:spPr>
    </xdr:pic>
    <xdr:clientData/>
  </xdr:twoCellAnchor>
  <xdr:twoCellAnchor editAs="oneCell">
    <xdr:from>
      <xdr:col>1</xdr:col>
      <xdr:colOff>0</xdr:colOff>
      <xdr:row>203</xdr:row>
      <xdr:rowOff>0</xdr:rowOff>
    </xdr:from>
    <xdr:to>
      <xdr:col>2</xdr:col>
      <xdr:colOff>342900</xdr:colOff>
      <xdr:row>207</xdr:row>
      <xdr:rowOff>180975</xdr:rowOff>
    </xdr:to>
    <xdr:pic>
      <xdr:nvPicPr>
        <xdr:cNvPr id="9455" name="Picture 239" descr="http://pubchem.ncbi.nlm.nih.gov/image/imgsrv.fcgi?sid=7973233">
          <a:hlinkClick xmlns:r="http://schemas.openxmlformats.org/officeDocument/2006/relationships" r:id="rId165"/>
        </xdr:cNvPr>
        <xdr:cNvPicPr>
          <a:picLocks noChangeAspect="1" noChangeArrowheads="1"/>
        </xdr:cNvPicPr>
      </xdr:nvPicPr>
      <xdr:blipFill>
        <a:blip xmlns:r="http://schemas.openxmlformats.org/officeDocument/2006/relationships" r:embed="rId166" cstate="print"/>
        <a:srcRect/>
        <a:stretch>
          <a:fillRect/>
        </a:stretch>
      </xdr:blipFill>
      <xdr:spPr bwMode="auto">
        <a:xfrm>
          <a:off x="609600" y="38719125"/>
          <a:ext cx="952500" cy="952500"/>
        </a:xfrm>
        <a:prstGeom prst="rect">
          <a:avLst/>
        </a:prstGeom>
        <a:noFill/>
      </xdr:spPr>
    </xdr:pic>
    <xdr:clientData/>
  </xdr:twoCellAnchor>
  <xdr:twoCellAnchor editAs="oneCell">
    <xdr:from>
      <xdr:col>5</xdr:col>
      <xdr:colOff>0</xdr:colOff>
      <xdr:row>203</xdr:row>
      <xdr:rowOff>0</xdr:rowOff>
    </xdr:from>
    <xdr:to>
      <xdr:col>5</xdr:col>
      <xdr:colOff>152400</xdr:colOff>
      <xdr:row>203</xdr:row>
      <xdr:rowOff>85725</xdr:rowOff>
    </xdr:to>
    <xdr:pic>
      <xdr:nvPicPr>
        <xdr:cNvPr id="9456" name="Picture 240" descr="http://pubchem.ncbi.nlm.nih.gov/images/a_inactive.gif"/>
        <xdr:cNvPicPr>
          <a:picLocks noChangeAspect="1" noChangeArrowheads="1"/>
        </xdr:cNvPicPr>
      </xdr:nvPicPr>
      <xdr:blipFill>
        <a:blip xmlns:r="http://schemas.openxmlformats.org/officeDocument/2006/relationships" r:embed="rId102" cstate="print"/>
        <a:srcRect/>
        <a:stretch>
          <a:fillRect/>
        </a:stretch>
      </xdr:blipFill>
      <xdr:spPr bwMode="auto">
        <a:xfrm>
          <a:off x="3048000" y="38719125"/>
          <a:ext cx="152400" cy="85725"/>
        </a:xfrm>
        <a:prstGeom prst="rect">
          <a:avLst/>
        </a:prstGeom>
        <a:noFill/>
      </xdr:spPr>
    </xdr:pic>
    <xdr:clientData/>
  </xdr:twoCellAnchor>
  <xdr:twoCellAnchor editAs="oneCell">
    <xdr:from>
      <xdr:col>1</xdr:col>
      <xdr:colOff>0</xdr:colOff>
      <xdr:row>206</xdr:row>
      <xdr:rowOff>0</xdr:rowOff>
    </xdr:from>
    <xdr:to>
      <xdr:col>2</xdr:col>
      <xdr:colOff>342900</xdr:colOff>
      <xdr:row>211</xdr:row>
      <xdr:rowOff>0</xdr:rowOff>
    </xdr:to>
    <xdr:pic>
      <xdr:nvPicPr>
        <xdr:cNvPr id="9457" name="Picture 241" descr="http://pubchem.ncbi.nlm.nih.gov/image/imgsrv.fcgi?sid=7972762">
          <a:hlinkClick xmlns:r="http://schemas.openxmlformats.org/officeDocument/2006/relationships" r:id="rId167"/>
        </xdr:cNvPr>
        <xdr:cNvPicPr>
          <a:picLocks noChangeAspect="1" noChangeArrowheads="1"/>
        </xdr:cNvPicPr>
      </xdr:nvPicPr>
      <xdr:blipFill>
        <a:blip xmlns:r="http://schemas.openxmlformats.org/officeDocument/2006/relationships" r:embed="rId168" cstate="print"/>
        <a:srcRect/>
        <a:stretch>
          <a:fillRect/>
        </a:stretch>
      </xdr:blipFill>
      <xdr:spPr bwMode="auto">
        <a:xfrm>
          <a:off x="609600" y="39300150"/>
          <a:ext cx="952500" cy="952500"/>
        </a:xfrm>
        <a:prstGeom prst="rect">
          <a:avLst/>
        </a:prstGeom>
        <a:noFill/>
      </xdr:spPr>
    </xdr:pic>
    <xdr:clientData/>
  </xdr:twoCellAnchor>
  <xdr:twoCellAnchor editAs="oneCell">
    <xdr:from>
      <xdr:col>5</xdr:col>
      <xdr:colOff>0</xdr:colOff>
      <xdr:row>206</xdr:row>
      <xdr:rowOff>0</xdr:rowOff>
    </xdr:from>
    <xdr:to>
      <xdr:col>5</xdr:col>
      <xdr:colOff>152400</xdr:colOff>
      <xdr:row>206</xdr:row>
      <xdr:rowOff>85725</xdr:rowOff>
    </xdr:to>
    <xdr:pic>
      <xdr:nvPicPr>
        <xdr:cNvPr id="9458" name="Picture 242" descr="http://pubchem.ncbi.nlm.nih.gov/images/a_inactive.gif"/>
        <xdr:cNvPicPr>
          <a:picLocks noChangeAspect="1" noChangeArrowheads="1"/>
        </xdr:cNvPicPr>
      </xdr:nvPicPr>
      <xdr:blipFill>
        <a:blip xmlns:r="http://schemas.openxmlformats.org/officeDocument/2006/relationships" r:embed="rId102" cstate="print"/>
        <a:srcRect/>
        <a:stretch>
          <a:fillRect/>
        </a:stretch>
      </xdr:blipFill>
      <xdr:spPr bwMode="auto">
        <a:xfrm>
          <a:off x="3048000" y="39300150"/>
          <a:ext cx="152400" cy="85725"/>
        </a:xfrm>
        <a:prstGeom prst="rect">
          <a:avLst/>
        </a:prstGeom>
        <a:noFill/>
      </xdr:spPr>
    </xdr:pic>
    <xdr:clientData/>
  </xdr:twoCellAnchor>
  <xdr:twoCellAnchor editAs="oneCell">
    <xdr:from>
      <xdr:col>1</xdr:col>
      <xdr:colOff>0</xdr:colOff>
      <xdr:row>208</xdr:row>
      <xdr:rowOff>0</xdr:rowOff>
    </xdr:from>
    <xdr:to>
      <xdr:col>2</xdr:col>
      <xdr:colOff>342900</xdr:colOff>
      <xdr:row>213</xdr:row>
      <xdr:rowOff>0</xdr:rowOff>
    </xdr:to>
    <xdr:pic>
      <xdr:nvPicPr>
        <xdr:cNvPr id="9459" name="Picture 243" descr="http://pubchem.ncbi.nlm.nih.gov/image/imgsrv.fcgi?sid=7969961">
          <a:hlinkClick xmlns:r="http://schemas.openxmlformats.org/officeDocument/2006/relationships" r:id="rId169"/>
        </xdr:cNvPr>
        <xdr:cNvPicPr>
          <a:picLocks noChangeAspect="1" noChangeArrowheads="1"/>
        </xdr:cNvPicPr>
      </xdr:nvPicPr>
      <xdr:blipFill>
        <a:blip xmlns:r="http://schemas.openxmlformats.org/officeDocument/2006/relationships" r:embed="rId170" cstate="print"/>
        <a:srcRect/>
        <a:stretch>
          <a:fillRect/>
        </a:stretch>
      </xdr:blipFill>
      <xdr:spPr bwMode="auto">
        <a:xfrm>
          <a:off x="609600" y="39681150"/>
          <a:ext cx="952500" cy="952500"/>
        </a:xfrm>
        <a:prstGeom prst="rect">
          <a:avLst/>
        </a:prstGeom>
        <a:noFill/>
      </xdr:spPr>
    </xdr:pic>
    <xdr:clientData/>
  </xdr:twoCellAnchor>
  <xdr:twoCellAnchor editAs="oneCell">
    <xdr:from>
      <xdr:col>5</xdr:col>
      <xdr:colOff>0</xdr:colOff>
      <xdr:row>208</xdr:row>
      <xdr:rowOff>0</xdr:rowOff>
    </xdr:from>
    <xdr:to>
      <xdr:col>5</xdr:col>
      <xdr:colOff>152400</xdr:colOff>
      <xdr:row>208</xdr:row>
      <xdr:rowOff>85725</xdr:rowOff>
    </xdr:to>
    <xdr:pic>
      <xdr:nvPicPr>
        <xdr:cNvPr id="9460" name="Picture 244" descr="http://pubchem.ncbi.nlm.nih.gov/images/a_inactive.gif"/>
        <xdr:cNvPicPr>
          <a:picLocks noChangeAspect="1" noChangeArrowheads="1"/>
        </xdr:cNvPicPr>
      </xdr:nvPicPr>
      <xdr:blipFill>
        <a:blip xmlns:r="http://schemas.openxmlformats.org/officeDocument/2006/relationships" r:embed="rId102" cstate="print"/>
        <a:srcRect/>
        <a:stretch>
          <a:fillRect/>
        </a:stretch>
      </xdr:blipFill>
      <xdr:spPr bwMode="auto">
        <a:xfrm>
          <a:off x="3048000" y="39681150"/>
          <a:ext cx="152400" cy="85725"/>
        </a:xfrm>
        <a:prstGeom prst="rect">
          <a:avLst/>
        </a:prstGeom>
        <a:noFill/>
      </xdr:spPr>
    </xdr:pic>
    <xdr:clientData/>
  </xdr:twoCellAnchor>
  <xdr:twoCellAnchor editAs="oneCell">
    <xdr:from>
      <xdr:col>1</xdr:col>
      <xdr:colOff>0</xdr:colOff>
      <xdr:row>210</xdr:row>
      <xdr:rowOff>0</xdr:rowOff>
    </xdr:from>
    <xdr:to>
      <xdr:col>2</xdr:col>
      <xdr:colOff>342900</xdr:colOff>
      <xdr:row>215</xdr:row>
      <xdr:rowOff>0</xdr:rowOff>
    </xdr:to>
    <xdr:pic>
      <xdr:nvPicPr>
        <xdr:cNvPr id="9461" name="Picture 245" descr="http://pubchem.ncbi.nlm.nih.gov/image/imgsrv.fcgi?sid=7969849">
          <a:hlinkClick xmlns:r="http://schemas.openxmlformats.org/officeDocument/2006/relationships" r:id="rId171"/>
        </xdr:cNvPr>
        <xdr:cNvPicPr>
          <a:picLocks noChangeAspect="1" noChangeArrowheads="1"/>
        </xdr:cNvPicPr>
      </xdr:nvPicPr>
      <xdr:blipFill>
        <a:blip xmlns:r="http://schemas.openxmlformats.org/officeDocument/2006/relationships" r:embed="rId172" cstate="print"/>
        <a:srcRect/>
        <a:stretch>
          <a:fillRect/>
        </a:stretch>
      </xdr:blipFill>
      <xdr:spPr bwMode="auto">
        <a:xfrm>
          <a:off x="609600" y="40062150"/>
          <a:ext cx="952500" cy="952500"/>
        </a:xfrm>
        <a:prstGeom prst="rect">
          <a:avLst/>
        </a:prstGeom>
        <a:noFill/>
      </xdr:spPr>
    </xdr:pic>
    <xdr:clientData/>
  </xdr:twoCellAnchor>
  <xdr:twoCellAnchor editAs="oneCell">
    <xdr:from>
      <xdr:col>5</xdr:col>
      <xdr:colOff>0</xdr:colOff>
      <xdr:row>210</xdr:row>
      <xdr:rowOff>0</xdr:rowOff>
    </xdr:from>
    <xdr:to>
      <xdr:col>5</xdr:col>
      <xdr:colOff>152400</xdr:colOff>
      <xdr:row>210</xdr:row>
      <xdr:rowOff>85725</xdr:rowOff>
    </xdr:to>
    <xdr:pic>
      <xdr:nvPicPr>
        <xdr:cNvPr id="9462" name="Picture 246" descr="http://pubchem.ncbi.nlm.nih.gov/images/a_inactive.gif"/>
        <xdr:cNvPicPr>
          <a:picLocks noChangeAspect="1" noChangeArrowheads="1"/>
        </xdr:cNvPicPr>
      </xdr:nvPicPr>
      <xdr:blipFill>
        <a:blip xmlns:r="http://schemas.openxmlformats.org/officeDocument/2006/relationships" r:embed="rId102" cstate="print"/>
        <a:srcRect/>
        <a:stretch>
          <a:fillRect/>
        </a:stretch>
      </xdr:blipFill>
      <xdr:spPr bwMode="auto">
        <a:xfrm>
          <a:off x="3048000" y="40062150"/>
          <a:ext cx="152400" cy="85725"/>
        </a:xfrm>
        <a:prstGeom prst="rect">
          <a:avLst/>
        </a:prstGeom>
        <a:noFill/>
      </xdr:spPr>
    </xdr:pic>
    <xdr:clientData/>
  </xdr:twoCellAnchor>
  <xdr:twoCellAnchor editAs="oneCell">
    <xdr:from>
      <xdr:col>1</xdr:col>
      <xdr:colOff>0</xdr:colOff>
      <xdr:row>212</xdr:row>
      <xdr:rowOff>0</xdr:rowOff>
    </xdr:from>
    <xdr:to>
      <xdr:col>2</xdr:col>
      <xdr:colOff>342900</xdr:colOff>
      <xdr:row>217</xdr:row>
      <xdr:rowOff>0</xdr:rowOff>
    </xdr:to>
    <xdr:pic>
      <xdr:nvPicPr>
        <xdr:cNvPr id="9463" name="Picture 247" descr="http://pubchem.ncbi.nlm.nih.gov/image/imgsrv.fcgi?sid=4263928">
          <a:hlinkClick xmlns:r="http://schemas.openxmlformats.org/officeDocument/2006/relationships" r:id="rId173"/>
        </xdr:cNvPr>
        <xdr:cNvPicPr>
          <a:picLocks noChangeAspect="1" noChangeArrowheads="1"/>
        </xdr:cNvPicPr>
      </xdr:nvPicPr>
      <xdr:blipFill>
        <a:blip xmlns:r="http://schemas.openxmlformats.org/officeDocument/2006/relationships" r:embed="rId174" cstate="print"/>
        <a:srcRect/>
        <a:stretch>
          <a:fillRect/>
        </a:stretch>
      </xdr:blipFill>
      <xdr:spPr bwMode="auto">
        <a:xfrm>
          <a:off x="609600" y="40443150"/>
          <a:ext cx="952500" cy="952500"/>
        </a:xfrm>
        <a:prstGeom prst="rect">
          <a:avLst/>
        </a:prstGeom>
        <a:noFill/>
      </xdr:spPr>
    </xdr:pic>
    <xdr:clientData/>
  </xdr:twoCellAnchor>
  <xdr:twoCellAnchor editAs="oneCell">
    <xdr:from>
      <xdr:col>5</xdr:col>
      <xdr:colOff>0</xdr:colOff>
      <xdr:row>212</xdr:row>
      <xdr:rowOff>0</xdr:rowOff>
    </xdr:from>
    <xdr:to>
      <xdr:col>5</xdr:col>
      <xdr:colOff>152400</xdr:colOff>
      <xdr:row>212</xdr:row>
      <xdr:rowOff>85725</xdr:rowOff>
    </xdr:to>
    <xdr:pic>
      <xdr:nvPicPr>
        <xdr:cNvPr id="9464" name="Picture 248" descr="http://pubchem.ncbi.nlm.nih.gov/images/a_inactive.gif"/>
        <xdr:cNvPicPr>
          <a:picLocks noChangeAspect="1" noChangeArrowheads="1"/>
        </xdr:cNvPicPr>
      </xdr:nvPicPr>
      <xdr:blipFill>
        <a:blip xmlns:r="http://schemas.openxmlformats.org/officeDocument/2006/relationships" r:embed="rId102" cstate="print"/>
        <a:srcRect/>
        <a:stretch>
          <a:fillRect/>
        </a:stretch>
      </xdr:blipFill>
      <xdr:spPr bwMode="auto">
        <a:xfrm>
          <a:off x="3048000" y="40443150"/>
          <a:ext cx="152400" cy="85725"/>
        </a:xfrm>
        <a:prstGeom prst="rect">
          <a:avLst/>
        </a:prstGeom>
        <a:noFill/>
      </xdr:spPr>
    </xdr:pic>
    <xdr:clientData/>
  </xdr:twoCellAnchor>
  <xdr:twoCellAnchor editAs="oneCell">
    <xdr:from>
      <xdr:col>1</xdr:col>
      <xdr:colOff>0</xdr:colOff>
      <xdr:row>214</xdr:row>
      <xdr:rowOff>0</xdr:rowOff>
    </xdr:from>
    <xdr:to>
      <xdr:col>2</xdr:col>
      <xdr:colOff>342900</xdr:colOff>
      <xdr:row>219</xdr:row>
      <xdr:rowOff>0</xdr:rowOff>
    </xdr:to>
    <xdr:pic>
      <xdr:nvPicPr>
        <xdr:cNvPr id="9465" name="Picture 249" descr="http://pubchem.ncbi.nlm.nih.gov/image/imgsrv.fcgi?sid=4251161">
          <a:hlinkClick xmlns:r="http://schemas.openxmlformats.org/officeDocument/2006/relationships" r:id="rId175"/>
        </xdr:cNvPr>
        <xdr:cNvPicPr>
          <a:picLocks noChangeAspect="1" noChangeArrowheads="1"/>
        </xdr:cNvPicPr>
      </xdr:nvPicPr>
      <xdr:blipFill>
        <a:blip xmlns:r="http://schemas.openxmlformats.org/officeDocument/2006/relationships" r:embed="rId176" cstate="print"/>
        <a:srcRect/>
        <a:stretch>
          <a:fillRect/>
        </a:stretch>
      </xdr:blipFill>
      <xdr:spPr bwMode="auto">
        <a:xfrm>
          <a:off x="609600" y="40824150"/>
          <a:ext cx="952500" cy="952500"/>
        </a:xfrm>
        <a:prstGeom prst="rect">
          <a:avLst/>
        </a:prstGeom>
        <a:noFill/>
      </xdr:spPr>
    </xdr:pic>
    <xdr:clientData/>
  </xdr:twoCellAnchor>
  <xdr:twoCellAnchor editAs="oneCell">
    <xdr:from>
      <xdr:col>5</xdr:col>
      <xdr:colOff>0</xdr:colOff>
      <xdr:row>214</xdr:row>
      <xdr:rowOff>0</xdr:rowOff>
    </xdr:from>
    <xdr:to>
      <xdr:col>5</xdr:col>
      <xdr:colOff>152400</xdr:colOff>
      <xdr:row>214</xdr:row>
      <xdr:rowOff>85725</xdr:rowOff>
    </xdr:to>
    <xdr:pic>
      <xdr:nvPicPr>
        <xdr:cNvPr id="9466" name="Picture 250" descr="http://pubchem.ncbi.nlm.nih.gov/images/a_inactive.gif"/>
        <xdr:cNvPicPr>
          <a:picLocks noChangeAspect="1" noChangeArrowheads="1"/>
        </xdr:cNvPicPr>
      </xdr:nvPicPr>
      <xdr:blipFill>
        <a:blip xmlns:r="http://schemas.openxmlformats.org/officeDocument/2006/relationships" r:embed="rId102" cstate="print"/>
        <a:srcRect/>
        <a:stretch>
          <a:fillRect/>
        </a:stretch>
      </xdr:blipFill>
      <xdr:spPr bwMode="auto">
        <a:xfrm>
          <a:off x="3048000" y="40824150"/>
          <a:ext cx="152400" cy="85725"/>
        </a:xfrm>
        <a:prstGeom prst="rect">
          <a:avLst/>
        </a:prstGeom>
        <a:noFill/>
      </xdr:spPr>
    </xdr:pic>
    <xdr:clientData/>
  </xdr:twoCellAnchor>
  <xdr:twoCellAnchor editAs="oneCell">
    <xdr:from>
      <xdr:col>1</xdr:col>
      <xdr:colOff>0</xdr:colOff>
      <xdr:row>216</xdr:row>
      <xdr:rowOff>0</xdr:rowOff>
    </xdr:from>
    <xdr:to>
      <xdr:col>2</xdr:col>
      <xdr:colOff>342900</xdr:colOff>
      <xdr:row>221</xdr:row>
      <xdr:rowOff>0</xdr:rowOff>
    </xdr:to>
    <xdr:pic>
      <xdr:nvPicPr>
        <xdr:cNvPr id="9467" name="Picture 251" descr="http://pubchem.ncbi.nlm.nih.gov/image/imgsrv.fcgi?sid=4248646">
          <a:hlinkClick xmlns:r="http://schemas.openxmlformats.org/officeDocument/2006/relationships" r:id="rId177"/>
        </xdr:cNvPr>
        <xdr:cNvPicPr>
          <a:picLocks noChangeAspect="1" noChangeArrowheads="1"/>
        </xdr:cNvPicPr>
      </xdr:nvPicPr>
      <xdr:blipFill>
        <a:blip xmlns:r="http://schemas.openxmlformats.org/officeDocument/2006/relationships" r:embed="rId178" cstate="print"/>
        <a:srcRect/>
        <a:stretch>
          <a:fillRect/>
        </a:stretch>
      </xdr:blipFill>
      <xdr:spPr bwMode="auto">
        <a:xfrm>
          <a:off x="609600" y="41205150"/>
          <a:ext cx="952500" cy="952500"/>
        </a:xfrm>
        <a:prstGeom prst="rect">
          <a:avLst/>
        </a:prstGeom>
        <a:noFill/>
      </xdr:spPr>
    </xdr:pic>
    <xdr:clientData/>
  </xdr:twoCellAnchor>
  <xdr:twoCellAnchor editAs="oneCell">
    <xdr:from>
      <xdr:col>5</xdr:col>
      <xdr:colOff>0</xdr:colOff>
      <xdr:row>216</xdr:row>
      <xdr:rowOff>0</xdr:rowOff>
    </xdr:from>
    <xdr:to>
      <xdr:col>5</xdr:col>
      <xdr:colOff>152400</xdr:colOff>
      <xdr:row>216</xdr:row>
      <xdr:rowOff>85725</xdr:rowOff>
    </xdr:to>
    <xdr:pic>
      <xdr:nvPicPr>
        <xdr:cNvPr id="9468" name="Picture 252" descr="http://pubchem.ncbi.nlm.nih.gov/images/a_inactive.gif"/>
        <xdr:cNvPicPr>
          <a:picLocks noChangeAspect="1" noChangeArrowheads="1"/>
        </xdr:cNvPicPr>
      </xdr:nvPicPr>
      <xdr:blipFill>
        <a:blip xmlns:r="http://schemas.openxmlformats.org/officeDocument/2006/relationships" r:embed="rId102" cstate="print"/>
        <a:srcRect/>
        <a:stretch>
          <a:fillRect/>
        </a:stretch>
      </xdr:blipFill>
      <xdr:spPr bwMode="auto">
        <a:xfrm>
          <a:off x="3048000" y="41205150"/>
          <a:ext cx="152400" cy="85725"/>
        </a:xfrm>
        <a:prstGeom prst="rect">
          <a:avLst/>
        </a:prstGeom>
        <a:noFill/>
      </xdr:spPr>
    </xdr:pic>
    <xdr:clientData/>
  </xdr:twoCellAnchor>
  <xdr:twoCellAnchor editAs="oneCell">
    <xdr:from>
      <xdr:col>1</xdr:col>
      <xdr:colOff>0</xdr:colOff>
      <xdr:row>218</xdr:row>
      <xdr:rowOff>0</xdr:rowOff>
    </xdr:from>
    <xdr:to>
      <xdr:col>2</xdr:col>
      <xdr:colOff>342900</xdr:colOff>
      <xdr:row>223</xdr:row>
      <xdr:rowOff>0</xdr:rowOff>
    </xdr:to>
    <xdr:pic>
      <xdr:nvPicPr>
        <xdr:cNvPr id="9469" name="Picture 253" descr="http://pubchem.ncbi.nlm.nih.gov/image/imgsrv.fcgi?sid=4247898">
          <a:hlinkClick xmlns:r="http://schemas.openxmlformats.org/officeDocument/2006/relationships" r:id="rId179"/>
        </xdr:cNvPr>
        <xdr:cNvPicPr>
          <a:picLocks noChangeAspect="1" noChangeArrowheads="1"/>
        </xdr:cNvPicPr>
      </xdr:nvPicPr>
      <xdr:blipFill>
        <a:blip xmlns:r="http://schemas.openxmlformats.org/officeDocument/2006/relationships" r:embed="rId180" cstate="print"/>
        <a:srcRect/>
        <a:stretch>
          <a:fillRect/>
        </a:stretch>
      </xdr:blipFill>
      <xdr:spPr bwMode="auto">
        <a:xfrm>
          <a:off x="609600" y="41586150"/>
          <a:ext cx="952500" cy="952500"/>
        </a:xfrm>
        <a:prstGeom prst="rect">
          <a:avLst/>
        </a:prstGeom>
        <a:noFill/>
      </xdr:spPr>
    </xdr:pic>
    <xdr:clientData/>
  </xdr:twoCellAnchor>
  <xdr:twoCellAnchor editAs="oneCell">
    <xdr:from>
      <xdr:col>5</xdr:col>
      <xdr:colOff>0</xdr:colOff>
      <xdr:row>218</xdr:row>
      <xdr:rowOff>0</xdr:rowOff>
    </xdr:from>
    <xdr:to>
      <xdr:col>5</xdr:col>
      <xdr:colOff>152400</xdr:colOff>
      <xdr:row>218</xdr:row>
      <xdr:rowOff>85725</xdr:rowOff>
    </xdr:to>
    <xdr:pic>
      <xdr:nvPicPr>
        <xdr:cNvPr id="9470" name="Picture 254" descr="http://pubchem.ncbi.nlm.nih.gov/images/a_inactive.gif"/>
        <xdr:cNvPicPr>
          <a:picLocks noChangeAspect="1" noChangeArrowheads="1"/>
        </xdr:cNvPicPr>
      </xdr:nvPicPr>
      <xdr:blipFill>
        <a:blip xmlns:r="http://schemas.openxmlformats.org/officeDocument/2006/relationships" r:embed="rId102" cstate="print"/>
        <a:srcRect/>
        <a:stretch>
          <a:fillRect/>
        </a:stretch>
      </xdr:blipFill>
      <xdr:spPr bwMode="auto">
        <a:xfrm>
          <a:off x="3048000" y="41586150"/>
          <a:ext cx="152400" cy="85725"/>
        </a:xfrm>
        <a:prstGeom prst="rect">
          <a:avLst/>
        </a:prstGeom>
        <a:noFill/>
      </xdr:spPr>
    </xdr:pic>
    <xdr:clientData/>
  </xdr:twoCellAnchor>
  <xdr:twoCellAnchor editAs="oneCell">
    <xdr:from>
      <xdr:col>1</xdr:col>
      <xdr:colOff>0</xdr:colOff>
      <xdr:row>220</xdr:row>
      <xdr:rowOff>0</xdr:rowOff>
    </xdr:from>
    <xdr:to>
      <xdr:col>2</xdr:col>
      <xdr:colOff>342900</xdr:colOff>
      <xdr:row>225</xdr:row>
      <xdr:rowOff>0</xdr:rowOff>
    </xdr:to>
    <xdr:pic>
      <xdr:nvPicPr>
        <xdr:cNvPr id="9471" name="Picture 255" descr="http://pubchem.ncbi.nlm.nih.gov/image/imgsrv.fcgi?sid=4241792">
          <a:hlinkClick xmlns:r="http://schemas.openxmlformats.org/officeDocument/2006/relationships" r:id="rId181"/>
        </xdr:cNvPr>
        <xdr:cNvPicPr>
          <a:picLocks noChangeAspect="1" noChangeArrowheads="1"/>
        </xdr:cNvPicPr>
      </xdr:nvPicPr>
      <xdr:blipFill>
        <a:blip xmlns:r="http://schemas.openxmlformats.org/officeDocument/2006/relationships" r:embed="rId182" cstate="print"/>
        <a:srcRect/>
        <a:stretch>
          <a:fillRect/>
        </a:stretch>
      </xdr:blipFill>
      <xdr:spPr bwMode="auto">
        <a:xfrm>
          <a:off x="609600" y="41967150"/>
          <a:ext cx="952500" cy="952500"/>
        </a:xfrm>
        <a:prstGeom prst="rect">
          <a:avLst/>
        </a:prstGeom>
        <a:noFill/>
      </xdr:spPr>
    </xdr:pic>
    <xdr:clientData/>
  </xdr:twoCellAnchor>
  <xdr:twoCellAnchor editAs="oneCell">
    <xdr:from>
      <xdr:col>5</xdr:col>
      <xdr:colOff>0</xdr:colOff>
      <xdr:row>220</xdr:row>
      <xdr:rowOff>0</xdr:rowOff>
    </xdr:from>
    <xdr:to>
      <xdr:col>5</xdr:col>
      <xdr:colOff>152400</xdr:colOff>
      <xdr:row>220</xdr:row>
      <xdr:rowOff>85725</xdr:rowOff>
    </xdr:to>
    <xdr:pic>
      <xdr:nvPicPr>
        <xdr:cNvPr id="9472" name="Picture 256" descr="http://pubchem.ncbi.nlm.nih.gov/images/a_inactive.gif"/>
        <xdr:cNvPicPr>
          <a:picLocks noChangeAspect="1" noChangeArrowheads="1"/>
        </xdr:cNvPicPr>
      </xdr:nvPicPr>
      <xdr:blipFill>
        <a:blip xmlns:r="http://schemas.openxmlformats.org/officeDocument/2006/relationships" r:embed="rId102" cstate="print"/>
        <a:srcRect/>
        <a:stretch>
          <a:fillRect/>
        </a:stretch>
      </xdr:blipFill>
      <xdr:spPr bwMode="auto">
        <a:xfrm>
          <a:off x="3048000" y="41967150"/>
          <a:ext cx="152400" cy="85725"/>
        </a:xfrm>
        <a:prstGeom prst="rect">
          <a:avLst/>
        </a:prstGeom>
        <a:noFill/>
      </xdr:spPr>
    </xdr:pic>
    <xdr:clientData/>
  </xdr:twoCellAnchor>
  <xdr:twoCellAnchor editAs="oneCell">
    <xdr:from>
      <xdr:col>1</xdr:col>
      <xdr:colOff>0</xdr:colOff>
      <xdr:row>222</xdr:row>
      <xdr:rowOff>0</xdr:rowOff>
    </xdr:from>
    <xdr:to>
      <xdr:col>2</xdr:col>
      <xdr:colOff>342900</xdr:colOff>
      <xdr:row>227</xdr:row>
      <xdr:rowOff>0</xdr:rowOff>
    </xdr:to>
    <xdr:pic>
      <xdr:nvPicPr>
        <xdr:cNvPr id="9473" name="Picture 257" descr="http://pubchem.ncbi.nlm.nih.gov/image/imgsrv.fcgi?sid=3717423">
          <a:hlinkClick xmlns:r="http://schemas.openxmlformats.org/officeDocument/2006/relationships" r:id="rId183"/>
        </xdr:cNvPr>
        <xdr:cNvPicPr>
          <a:picLocks noChangeAspect="1" noChangeArrowheads="1"/>
        </xdr:cNvPicPr>
      </xdr:nvPicPr>
      <xdr:blipFill>
        <a:blip xmlns:r="http://schemas.openxmlformats.org/officeDocument/2006/relationships" r:embed="rId184" cstate="print"/>
        <a:srcRect/>
        <a:stretch>
          <a:fillRect/>
        </a:stretch>
      </xdr:blipFill>
      <xdr:spPr bwMode="auto">
        <a:xfrm>
          <a:off x="609600" y="42348150"/>
          <a:ext cx="952500" cy="952500"/>
        </a:xfrm>
        <a:prstGeom prst="rect">
          <a:avLst/>
        </a:prstGeom>
        <a:noFill/>
      </xdr:spPr>
    </xdr:pic>
    <xdr:clientData/>
  </xdr:twoCellAnchor>
  <xdr:twoCellAnchor editAs="oneCell">
    <xdr:from>
      <xdr:col>5</xdr:col>
      <xdr:colOff>0</xdr:colOff>
      <xdr:row>222</xdr:row>
      <xdr:rowOff>0</xdr:rowOff>
    </xdr:from>
    <xdr:to>
      <xdr:col>5</xdr:col>
      <xdr:colOff>152400</xdr:colOff>
      <xdr:row>222</xdr:row>
      <xdr:rowOff>85725</xdr:rowOff>
    </xdr:to>
    <xdr:pic>
      <xdr:nvPicPr>
        <xdr:cNvPr id="9474" name="Picture 258" descr="http://pubchem.ncbi.nlm.nih.gov/images/a_inactive.gif"/>
        <xdr:cNvPicPr>
          <a:picLocks noChangeAspect="1" noChangeArrowheads="1"/>
        </xdr:cNvPicPr>
      </xdr:nvPicPr>
      <xdr:blipFill>
        <a:blip xmlns:r="http://schemas.openxmlformats.org/officeDocument/2006/relationships" r:embed="rId102" cstate="print"/>
        <a:srcRect/>
        <a:stretch>
          <a:fillRect/>
        </a:stretch>
      </xdr:blipFill>
      <xdr:spPr bwMode="auto">
        <a:xfrm>
          <a:off x="3048000" y="42348150"/>
          <a:ext cx="152400" cy="85725"/>
        </a:xfrm>
        <a:prstGeom prst="rect">
          <a:avLst/>
        </a:prstGeom>
        <a:noFill/>
      </xdr:spPr>
    </xdr:pic>
    <xdr:clientData/>
  </xdr:twoCellAnchor>
  <xdr:twoCellAnchor editAs="oneCell">
    <xdr:from>
      <xdr:col>1</xdr:col>
      <xdr:colOff>0</xdr:colOff>
      <xdr:row>224</xdr:row>
      <xdr:rowOff>0</xdr:rowOff>
    </xdr:from>
    <xdr:to>
      <xdr:col>2</xdr:col>
      <xdr:colOff>342900</xdr:colOff>
      <xdr:row>229</xdr:row>
      <xdr:rowOff>0</xdr:rowOff>
    </xdr:to>
    <xdr:pic>
      <xdr:nvPicPr>
        <xdr:cNvPr id="9475" name="Picture 259" descr="http://pubchem.ncbi.nlm.nih.gov/image/imgsrv.fcgi?sid=855536">
          <a:hlinkClick xmlns:r="http://schemas.openxmlformats.org/officeDocument/2006/relationships" r:id="rId185"/>
        </xdr:cNvPr>
        <xdr:cNvPicPr>
          <a:picLocks noChangeAspect="1" noChangeArrowheads="1"/>
        </xdr:cNvPicPr>
      </xdr:nvPicPr>
      <xdr:blipFill>
        <a:blip xmlns:r="http://schemas.openxmlformats.org/officeDocument/2006/relationships" r:embed="rId186" cstate="print"/>
        <a:srcRect/>
        <a:stretch>
          <a:fillRect/>
        </a:stretch>
      </xdr:blipFill>
      <xdr:spPr bwMode="auto">
        <a:xfrm>
          <a:off x="609600" y="42729150"/>
          <a:ext cx="952500" cy="952500"/>
        </a:xfrm>
        <a:prstGeom prst="rect">
          <a:avLst/>
        </a:prstGeom>
        <a:noFill/>
      </xdr:spPr>
    </xdr:pic>
    <xdr:clientData/>
  </xdr:twoCellAnchor>
  <xdr:twoCellAnchor editAs="oneCell">
    <xdr:from>
      <xdr:col>5</xdr:col>
      <xdr:colOff>0</xdr:colOff>
      <xdr:row>224</xdr:row>
      <xdr:rowOff>0</xdr:rowOff>
    </xdr:from>
    <xdr:to>
      <xdr:col>5</xdr:col>
      <xdr:colOff>152400</xdr:colOff>
      <xdr:row>224</xdr:row>
      <xdr:rowOff>85725</xdr:rowOff>
    </xdr:to>
    <xdr:pic>
      <xdr:nvPicPr>
        <xdr:cNvPr id="9476" name="Picture 260" descr="http://pubchem.ncbi.nlm.nih.gov/images/a_inactive.gif"/>
        <xdr:cNvPicPr>
          <a:picLocks noChangeAspect="1" noChangeArrowheads="1"/>
        </xdr:cNvPicPr>
      </xdr:nvPicPr>
      <xdr:blipFill>
        <a:blip xmlns:r="http://schemas.openxmlformats.org/officeDocument/2006/relationships" r:embed="rId102" cstate="print"/>
        <a:srcRect/>
        <a:stretch>
          <a:fillRect/>
        </a:stretch>
      </xdr:blipFill>
      <xdr:spPr bwMode="auto">
        <a:xfrm>
          <a:off x="3048000" y="42729150"/>
          <a:ext cx="152400" cy="85725"/>
        </a:xfrm>
        <a:prstGeom prst="rect">
          <a:avLst/>
        </a:prstGeom>
        <a:noFill/>
      </xdr:spPr>
    </xdr:pic>
    <xdr:clientData/>
  </xdr:twoCellAnchor>
  <xdr:twoCellAnchor editAs="oneCell">
    <xdr:from>
      <xdr:col>1</xdr:col>
      <xdr:colOff>0</xdr:colOff>
      <xdr:row>226</xdr:row>
      <xdr:rowOff>0</xdr:rowOff>
    </xdr:from>
    <xdr:to>
      <xdr:col>2</xdr:col>
      <xdr:colOff>342900</xdr:colOff>
      <xdr:row>231</xdr:row>
      <xdr:rowOff>0</xdr:rowOff>
    </xdr:to>
    <xdr:pic>
      <xdr:nvPicPr>
        <xdr:cNvPr id="9477" name="Picture 261" descr="http://pubchem.ncbi.nlm.nih.gov/image/imgsrv.fcgi?sid=848165">
          <a:hlinkClick xmlns:r="http://schemas.openxmlformats.org/officeDocument/2006/relationships" r:id="rId187"/>
        </xdr:cNvPr>
        <xdr:cNvPicPr>
          <a:picLocks noChangeAspect="1" noChangeArrowheads="1"/>
        </xdr:cNvPicPr>
      </xdr:nvPicPr>
      <xdr:blipFill>
        <a:blip xmlns:r="http://schemas.openxmlformats.org/officeDocument/2006/relationships" r:embed="rId188" cstate="print"/>
        <a:srcRect/>
        <a:stretch>
          <a:fillRect/>
        </a:stretch>
      </xdr:blipFill>
      <xdr:spPr bwMode="auto">
        <a:xfrm>
          <a:off x="609600" y="43110150"/>
          <a:ext cx="952500" cy="952500"/>
        </a:xfrm>
        <a:prstGeom prst="rect">
          <a:avLst/>
        </a:prstGeom>
        <a:noFill/>
      </xdr:spPr>
    </xdr:pic>
    <xdr:clientData/>
  </xdr:twoCellAnchor>
  <xdr:twoCellAnchor editAs="oneCell">
    <xdr:from>
      <xdr:col>5</xdr:col>
      <xdr:colOff>0</xdr:colOff>
      <xdr:row>226</xdr:row>
      <xdr:rowOff>0</xdr:rowOff>
    </xdr:from>
    <xdr:to>
      <xdr:col>5</xdr:col>
      <xdr:colOff>152400</xdr:colOff>
      <xdr:row>226</xdr:row>
      <xdr:rowOff>85725</xdr:rowOff>
    </xdr:to>
    <xdr:pic>
      <xdr:nvPicPr>
        <xdr:cNvPr id="9478" name="Picture 262" descr="http://pubchem.ncbi.nlm.nih.gov/images/a_inactive.gif"/>
        <xdr:cNvPicPr>
          <a:picLocks noChangeAspect="1" noChangeArrowheads="1"/>
        </xdr:cNvPicPr>
      </xdr:nvPicPr>
      <xdr:blipFill>
        <a:blip xmlns:r="http://schemas.openxmlformats.org/officeDocument/2006/relationships" r:embed="rId102" cstate="print"/>
        <a:srcRect/>
        <a:stretch>
          <a:fillRect/>
        </a:stretch>
      </xdr:blipFill>
      <xdr:spPr bwMode="auto">
        <a:xfrm>
          <a:off x="3048000" y="43110150"/>
          <a:ext cx="152400" cy="85725"/>
        </a:xfrm>
        <a:prstGeom prst="rect">
          <a:avLst/>
        </a:prstGeom>
        <a:noFill/>
      </xdr:spPr>
    </xdr:pic>
    <xdr:clientData/>
  </xdr:twoCellAnchor>
  <xdr:twoCellAnchor editAs="oneCell">
    <xdr:from>
      <xdr:col>1</xdr:col>
      <xdr:colOff>0</xdr:colOff>
      <xdr:row>228</xdr:row>
      <xdr:rowOff>0</xdr:rowOff>
    </xdr:from>
    <xdr:to>
      <xdr:col>2</xdr:col>
      <xdr:colOff>342900</xdr:colOff>
      <xdr:row>233</xdr:row>
      <xdr:rowOff>0</xdr:rowOff>
    </xdr:to>
    <xdr:pic>
      <xdr:nvPicPr>
        <xdr:cNvPr id="9479" name="Picture 263" descr="http://pubchem.ncbi.nlm.nih.gov/image/imgsrv.fcgi?sid=4264255">
          <a:hlinkClick xmlns:r="http://schemas.openxmlformats.org/officeDocument/2006/relationships" r:id="rId189"/>
        </xdr:cNvPr>
        <xdr:cNvPicPr>
          <a:picLocks noChangeAspect="1" noChangeArrowheads="1"/>
        </xdr:cNvPicPr>
      </xdr:nvPicPr>
      <xdr:blipFill>
        <a:blip xmlns:r="http://schemas.openxmlformats.org/officeDocument/2006/relationships" r:embed="rId190" cstate="print"/>
        <a:srcRect/>
        <a:stretch>
          <a:fillRect/>
        </a:stretch>
      </xdr:blipFill>
      <xdr:spPr bwMode="auto">
        <a:xfrm>
          <a:off x="609600" y="43491150"/>
          <a:ext cx="952500" cy="952500"/>
        </a:xfrm>
        <a:prstGeom prst="rect">
          <a:avLst/>
        </a:prstGeom>
        <a:noFill/>
      </xdr:spPr>
    </xdr:pic>
    <xdr:clientData/>
  </xdr:twoCellAnchor>
  <xdr:twoCellAnchor editAs="oneCell">
    <xdr:from>
      <xdr:col>5</xdr:col>
      <xdr:colOff>0</xdr:colOff>
      <xdr:row>228</xdr:row>
      <xdr:rowOff>0</xdr:rowOff>
    </xdr:from>
    <xdr:to>
      <xdr:col>5</xdr:col>
      <xdr:colOff>152400</xdr:colOff>
      <xdr:row>228</xdr:row>
      <xdr:rowOff>85725</xdr:rowOff>
    </xdr:to>
    <xdr:pic>
      <xdr:nvPicPr>
        <xdr:cNvPr id="9480" name="Picture 264" descr="http://pubchem.ncbi.nlm.nih.gov/images/a_inactive.gif"/>
        <xdr:cNvPicPr>
          <a:picLocks noChangeAspect="1" noChangeArrowheads="1"/>
        </xdr:cNvPicPr>
      </xdr:nvPicPr>
      <xdr:blipFill>
        <a:blip xmlns:r="http://schemas.openxmlformats.org/officeDocument/2006/relationships" r:embed="rId102" cstate="print"/>
        <a:srcRect/>
        <a:stretch>
          <a:fillRect/>
        </a:stretch>
      </xdr:blipFill>
      <xdr:spPr bwMode="auto">
        <a:xfrm>
          <a:off x="3048000" y="43491150"/>
          <a:ext cx="152400" cy="85725"/>
        </a:xfrm>
        <a:prstGeom prst="rect">
          <a:avLst/>
        </a:prstGeom>
        <a:noFill/>
      </xdr:spPr>
    </xdr:pic>
    <xdr:clientData/>
  </xdr:twoCellAnchor>
  <xdr:twoCellAnchor editAs="oneCell">
    <xdr:from>
      <xdr:col>1</xdr:col>
      <xdr:colOff>0</xdr:colOff>
      <xdr:row>230</xdr:row>
      <xdr:rowOff>0</xdr:rowOff>
    </xdr:from>
    <xdr:to>
      <xdr:col>2</xdr:col>
      <xdr:colOff>342900</xdr:colOff>
      <xdr:row>235</xdr:row>
      <xdr:rowOff>0</xdr:rowOff>
    </xdr:to>
    <xdr:pic>
      <xdr:nvPicPr>
        <xdr:cNvPr id="9481" name="Picture 265" descr="http://pubchem.ncbi.nlm.nih.gov/image/imgsrv.fcgi?sid=4259392">
          <a:hlinkClick xmlns:r="http://schemas.openxmlformats.org/officeDocument/2006/relationships" r:id="rId191"/>
        </xdr:cNvPr>
        <xdr:cNvPicPr>
          <a:picLocks noChangeAspect="1" noChangeArrowheads="1"/>
        </xdr:cNvPicPr>
      </xdr:nvPicPr>
      <xdr:blipFill>
        <a:blip xmlns:r="http://schemas.openxmlformats.org/officeDocument/2006/relationships" r:embed="rId192" cstate="print"/>
        <a:srcRect/>
        <a:stretch>
          <a:fillRect/>
        </a:stretch>
      </xdr:blipFill>
      <xdr:spPr bwMode="auto">
        <a:xfrm>
          <a:off x="609600" y="43872150"/>
          <a:ext cx="952500" cy="952500"/>
        </a:xfrm>
        <a:prstGeom prst="rect">
          <a:avLst/>
        </a:prstGeom>
        <a:noFill/>
      </xdr:spPr>
    </xdr:pic>
    <xdr:clientData/>
  </xdr:twoCellAnchor>
  <xdr:twoCellAnchor editAs="oneCell">
    <xdr:from>
      <xdr:col>5</xdr:col>
      <xdr:colOff>0</xdr:colOff>
      <xdr:row>230</xdr:row>
      <xdr:rowOff>0</xdr:rowOff>
    </xdr:from>
    <xdr:to>
      <xdr:col>5</xdr:col>
      <xdr:colOff>152400</xdr:colOff>
      <xdr:row>230</xdr:row>
      <xdr:rowOff>85725</xdr:rowOff>
    </xdr:to>
    <xdr:pic>
      <xdr:nvPicPr>
        <xdr:cNvPr id="9482" name="Picture 266" descr="http://pubchem.ncbi.nlm.nih.gov/images/a_inactive.gif"/>
        <xdr:cNvPicPr>
          <a:picLocks noChangeAspect="1" noChangeArrowheads="1"/>
        </xdr:cNvPicPr>
      </xdr:nvPicPr>
      <xdr:blipFill>
        <a:blip xmlns:r="http://schemas.openxmlformats.org/officeDocument/2006/relationships" r:embed="rId102" cstate="print"/>
        <a:srcRect/>
        <a:stretch>
          <a:fillRect/>
        </a:stretch>
      </xdr:blipFill>
      <xdr:spPr bwMode="auto">
        <a:xfrm>
          <a:off x="3048000" y="43872150"/>
          <a:ext cx="152400" cy="85725"/>
        </a:xfrm>
        <a:prstGeom prst="rect">
          <a:avLst/>
        </a:prstGeom>
        <a:noFill/>
      </xdr:spPr>
    </xdr:pic>
    <xdr:clientData/>
  </xdr:twoCellAnchor>
  <xdr:twoCellAnchor editAs="oneCell">
    <xdr:from>
      <xdr:col>1</xdr:col>
      <xdr:colOff>0</xdr:colOff>
      <xdr:row>232</xdr:row>
      <xdr:rowOff>0</xdr:rowOff>
    </xdr:from>
    <xdr:to>
      <xdr:col>2</xdr:col>
      <xdr:colOff>342900</xdr:colOff>
      <xdr:row>237</xdr:row>
      <xdr:rowOff>0</xdr:rowOff>
    </xdr:to>
    <xdr:pic>
      <xdr:nvPicPr>
        <xdr:cNvPr id="9483" name="Picture 267" descr="http://pubchem.ncbi.nlm.nih.gov/image/imgsrv.fcgi?sid=4240703">
          <a:hlinkClick xmlns:r="http://schemas.openxmlformats.org/officeDocument/2006/relationships" r:id="rId193"/>
        </xdr:cNvPr>
        <xdr:cNvPicPr>
          <a:picLocks noChangeAspect="1" noChangeArrowheads="1"/>
        </xdr:cNvPicPr>
      </xdr:nvPicPr>
      <xdr:blipFill>
        <a:blip xmlns:r="http://schemas.openxmlformats.org/officeDocument/2006/relationships" r:embed="rId194" cstate="print"/>
        <a:srcRect/>
        <a:stretch>
          <a:fillRect/>
        </a:stretch>
      </xdr:blipFill>
      <xdr:spPr bwMode="auto">
        <a:xfrm>
          <a:off x="609600" y="44253150"/>
          <a:ext cx="952500" cy="952500"/>
        </a:xfrm>
        <a:prstGeom prst="rect">
          <a:avLst/>
        </a:prstGeom>
        <a:noFill/>
      </xdr:spPr>
    </xdr:pic>
    <xdr:clientData/>
  </xdr:twoCellAnchor>
  <xdr:twoCellAnchor editAs="oneCell">
    <xdr:from>
      <xdr:col>5</xdr:col>
      <xdr:colOff>0</xdr:colOff>
      <xdr:row>232</xdr:row>
      <xdr:rowOff>0</xdr:rowOff>
    </xdr:from>
    <xdr:to>
      <xdr:col>5</xdr:col>
      <xdr:colOff>152400</xdr:colOff>
      <xdr:row>232</xdr:row>
      <xdr:rowOff>85725</xdr:rowOff>
    </xdr:to>
    <xdr:pic>
      <xdr:nvPicPr>
        <xdr:cNvPr id="9484" name="Picture 268" descr="http://pubchem.ncbi.nlm.nih.gov/images/a_inactive.gif"/>
        <xdr:cNvPicPr>
          <a:picLocks noChangeAspect="1" noChangeArrowheads="1"/>
        </xdr:cNvPicPr>
      </xdr:nvPicPr>
      <xdr:blipFill>
        <a:blip xmlns:r="http://schemas.openxmlformats.org/officeDocument/2006/relationships" r:embed="rId102" cstate="print"/>
        <a:srcRect/>
        <a:stretch>
          <a:fillRect/>
        </a:stretch>
      </xdr:blipFill>
      <xdr:spPr bwMode="auto">
        <a:xfrm>
          <a:off x="3048000" y="44253150"/>
          <a:ext cx="152400" cy="85725"/>
        </a:xfrm>
        <a:prstGeom prst="rect">
          <a:avLst/>
        </a:prstGeom>
        <a:noFill/>
      </xdr:spPr>
    </xdr:pic>
    <xdr:clientData/>
  </xdr:twoCellAnchor>
  <xdr:twoCellAnchor editAs="oneCell">
    <xdr:from>
      <xdr:col>1</xdr:col>
      <xdr:colOff>0</xdr:colOff>
      <xdr:row>234</xdr:row>
      <xdr:rowOff>0</xdr:rowOff>
    </xdr:from>
    <xdr:to>
      <xdr:col>2</xdr:col>
      <xdr:colOff>342900</xdr:colOff>
      <xdr:row>239</xdr:row>
      <xdr:rowOff>0</xdr:rowOff>
    </xdr:to>
    <xdr:pic>
      <xdr:nvPicPr>
        <xdr:cNvPr id="9485" name="Picture 269" descr="http://pubchem.ncbi.nlm.nih.gov/image/imgsrv.fcgi?sid=851540">
          <a:hlinkClick xmlns:r="http://schemas.openxmlformats.org/officeDocument/2006/relationships" r:id="rId195"/>
        </xdr:cNvPr>
        <xdr:cNvPicPr>
          <a:picLocks noChangeAspect="1" noChangeArrowheads="1"/>
        </xdr:cNvPicPr>
      </xdr:nvPicPr>
      <xdr:blipFill>
        <a:blip xmlns:r="http://schemas.openxmlformats.org/officeDocument/2006/relationships" r:embed="rId196" cstate="print"/>
        <a:srcRect/>
        <a:stretch>
          <a:fillRect/>
        </a:stretch>
      </xdr:blipFill>
      <xdr:spPr bwMode="auto">
        <a:xfrm>
          <a:off x="609600" y="44634150"/>
          <a:ext cx="952500" cy="952500"/>
        </a:xfrm>
        <a:prstGeom prst="rect">
          <a:avLst/>
        </a:prstGeom>
        <a:noFill/>
      </xdr:spPr>
    </xdr:pic>
    <xdr:clientData/>
  </xdr:twoCellAnchor>
  <xdr:twoCellAnchor editAs="oneCell">
    <xdr:from>
      <xdr:col>5</xdr:col>
      <xdr:colOff>0</xdr:colOff>
      <xdr:row>234</xdr:row>
      <xdr:rowOff>0</xdr:rowOff>
    </xdr:from>
    <xdr:to>
      <xdr:col>5</xdr:col>
      <xdr:colOff>152400</xdr:colOff>
      <xdr:row>234</xdr:row>
      <xdr:rowOff>85725</xdr:rowOff>
    </xdr:to>
    <xdr:pic>
      <xdr:nvPicPr>
        <xdr:cNvPr id="9486" name="Picture 270" descr="http://pubchem.ncbi.nlm.nih.gov/images/a_inactive.gif"/>
        <xdr:cNvPicPr>
          <a:picLocks noChangeAspect="1" noChangeArrowheads="1"/>
        </xdr:cNvPicPr>
      </xdr:nvPicPr>
      <xdr:blipFill>
        <a:blip xmlns:r="http://schemas.openxmlformats.org/officeDocument/2006/relationships" r:embed="rId102" cstate="print"/>
        <a:srcRect/>
        <a:stretch>
          <a:fillRect/>
        </a:stretch>
      </xdr:blipFill>
      <xdr:spPr bwMode="auto">
        <a:xfrm>
          <a:off x="3048000" y="44634150"/>
          <a:ext cx="152400" cy="85725"/>
        </a:xfrm>
        <a:prstGeom prst="rect">
          <a:avLst/>
        </a:prstGeom>
        <a:noFill/>
      </xdr:spPr>
    </xdr:pic>
    <xdr:clientData/>
  </xdr:twoCellAnchor>
  <xdr:twoCellAnchor editAs="oneCell">
    <xdr:from>
      <xdr:col>1</xdr:col>
      <xdr:colOff>0</xdr:colOff>
      <xdr:row>236</xdr:row>
      <xdr:rowOff>0</xdr:rowOff>
    </xdr:from>
    <xdr:to>
      <xdr:col>2</xdr:col>
      <xdr:colOff>342900</xdr:colOff>
      <xdr:row>241</xdr:row>
      <xdr:rowOff>0</xdr:rowOff>
    </xdr:to>
    <xdr:pic>
      <xdr:nvPicPr>
        <xdr:cNvPr id="9487" name="Picture 271" descr="http://pubchem.ncbi.nlm.nih.gov/image/imgsrv.fcgi?sid=7972038">
          <a:hlinkClick xmlns:r="http://schemas.openxmlformats.org/officeDocument/2006/relationships" r:id="rId197"/>
        </xdr:cNvPr>
        <xdr:cNvPicPr>
          <a:picLocks noChangeAspect="1" noChangeArrowheads="1"/>
        </xdr:cNvPicPr>
      </xdr:nvPicPr>
      <xdr:blipFill>
        <a:blip xmlns:r="http://schemas.openxmlformats.org/officeDocument/2006/relationships" r:embed="rId198" cstate="print"/>
        <a:srcRect/>
        <a:stretch>
          <a:fillRect/>
        </a:stretch>
      </xdr:blipFill>
      <xdr:spPr bwMode="auto">
        <a:xfrm>
          <a:off x="609600" y="45015150"/>
          <a:ext cx="952500" cy="952500"/>
        </a:xfrm>
        <a:prstGeom prst="rect">
          <a:avLst/>
        </a:prstGeom>
        <a:noFill/>
      </xdr:spPr>
    </xdr:pic>
    <xdr:clientData/>
  </xdr:twoCellAnchor>
  <xdr:twoCellAnchor editAs="oneCell">
    <xdr:from>
      <xdr:col>5</xdr:col>
      <xdr:colOff>0</xdr:colOff>
      <xdr:row>236</xdr:row>
      <xdr:rowOff>0</xdr:rowOff>
    </xdr:from>
    <xdr:to>
      <xdr:col>5</xdr:col>
      <xdr:colOff>152400</xdr:colOff>
      <xdr:row>236</xdr:row>
      <xdr:rowOff>85725</xdr:rowOff>
    </xdr:to>
    <xdr:pic>
      <xdr:nvPicPr>
        <xdr:cNvPr id="9488" name="Picture 272" descr="http://pubchem.ncbi.nlm.nih.gov/images/a_inactive.gif"/>
        <xdr:cNvPicPr>
          <a:picLocks noChangeAspect="1" noChangeArrowheads="1"/>
        </xdr:cNvPicPr>
      </xdr:nvPicPr>
      <xdr:blipFill>
        <a:blip xmlns:r="http://schemas.openxmlformats.org/officeDocument/2006/relationships" r:embed="rId102" cstate="print"/>
        <a:srcRect/>
        <a:stretch>
          <a:fillRect/>
        </a:stretch>
      </xdr:blipFill>
      <xdr:spPr bwMode="auto">
        <a:xfrm>
          <a:off x="3048000" y="45015150"/>
          <a:ext cx="152400" cy="85725"/>
        </a:xfrm>
        <a:prstGeom prst="rect">
          <a:avLst/>
        </a:prstGeom>
        <a:noFill/>
      </xdr:spPr>
    </xdr:pic>
    <xdr:clientData/>
  </xdr:twoCellAnchor>
  <xdr:twoCellAnchor editAs="oneCell">
    <xdr:from>
      <xdr:col>1</xdr:col>
      <xdr:colOff>0</xdr:colOff>
      <xdr:row>238</xdr:row>
      <xdr:rowOff>0</xdr:rowOff>
    </xdr:from>
    <xdr:to>
      <xdr:col>2</xdr:col>
      <xdr:colOff>342900</xdr:colOff>
      <xdr:row>243</xdr:row>
      <xdr:rowOff>0</xdr:rowOff>
    </xdr:to>
    <xdr:pic>
      <xdr:nvPicPr>
        <xdr:cNvPr id="9489" name="Picture 273" descr="http://pubchem.ncbi.nlm.nih.gov/image/imgsrv.fcgi?sid=4263392">
          <a:hlinkClick xmlns:r="http://schemas.openxmlformats.org/officeDocument/2006/relationships" r:id="rId199"/>
        </xdr:cNvPr>
        <xdr:cNvPicPr>
          <a:picLocks noChangeAspect="1" noChangeArrowheads="1"/>
        </xdr:cNvPicPr>
      </xdr:nvPicPr>
      <xdr:blipFill>
        <a:blip xmlns:r="http://schemas.openxmlformats.org/officeDocument/2006/relationships" r:embed="rId200" cstate="print"/>
        <a:srcRect/>
        <a:stretch>
          <a:fillRect/>
        </a:stretch>
      </xdr:blipFill>
      <xdr:spPr bwMode="auto">
        <a:xfrm>
          <a:off x="609600" y="45396150"/>
          <a:ext cx="952500" cy="952500"/>
        </a:xfrm>
        <a:prstGeom prst="rect">
          <a:avLst/>
        </a:prstGeom>
        <a:noFill/>
      </xdr:spPr>
    </xdr:pic>
    <xdr:clientData/>
  </xdr:twoCellAnchor>
  <xdr:twoCellAnchor editAs="oneCell">
    <xdr:from>
      <xdr:col>5</xdr:col>
      <xdr:colOff>0</xdr:colOff>
      <xdr:row>238</xdr:row>
      <xdr:rowOff>0</xdr:rowOff>
    </xdr:from>
    <xdr:to>
      <xdr:col>5</xdr:col>
      <xdr:colOff>152400</xdr:colOff>
      <xdr:row>238</xdr:row>
      <xdr:rowOff>85725</xdr:rowOff>
    </xdr:to>
    <xdr:pic>
      <xdr:nvPicPr>
        <xdr:cNvPr id="9490" name="Picture 274" descr="http://pubchem.ncbi.nlm.nih.gov/images/a_inactive.gif"/>
        <xdr:cNvPicPr>
          <a:picLocks noChangeAspect="1" noChangeArrowheads="1"/>
        </xdr:cNvPicPr>
      </xdr:nvPicPr>
      <xdr:blipFill>
        <a:blip xmlns:r="http://schemas.openxmlformats.org/officeDocument/2006/relationships" r:embed="rId102" cstate="print"/>
        <a:srcRect/>
        <a:stretch>
          <a:fillRect/>
        </a:stretch>
      </xdr:blipFill>
      <xdr:spPr bwMode="auto">
        <a:xfrm>
          <a:off x="3048000" y="45396150"/>
          <a:ext cx="152400" cy="85725"/>
        </a:xfrm>
        <a:prstGeom prst="rect">
          <a:avLst/>
        </a:prstGeom>
        <a:noFill/>
      </xdr:spPr>
    </xdr:pic>
    <xdr:clientData/>
  </xdr:twoCellAnchor>
  <xdr:twoCellAnchor editAs="oneCell">
    <xdr:from>
      <xdr:col>1</xdr:col>
      <xdr:colOff>0</xdr:colOff>
      <xdr:row>240</xdr:row>
      <xdr:rowOff>0</xdr:rowOff>
    </xdr:from>
    <xdr:to>
      <xdr:col>2</xdr:col>
      <xdr:colOff>342900</xdr:colOff>
      <xdr:row>245</xdr:row>
      <xdr:rowOff>0</xdr:rowOff>
    </xdr:to>
    <xdr:pic>
      <xdr:nvPicPr>
        <xdr:cNvPr id="9491" name="Picture 275" descr="http://pubchem.ncbi.nlm.nih.gov/image/imgsrv.fcgi?sid=4263002">
          <a:hlinkClick xmlns:r="http://schemas.openxmlformats.org/officeDocument/2006/relationships" r:id="rId201"/>
        </xdr:cNvPr>
        <xdr:cNvPicPr>
          <a:picLocks noChangeAspect="1" noChangeArrowheads="1"/>
        </xdr:cNvPicPr>
      </xdr:nvPicPr>
      <xdr:blipFill>
        <a:blip xmlns:r="http://schemas.openxmlformats.org/officeDocument/2006/relationships" r:embed="rId202" cstate="print"/>
        <a:srcRect/>
        <a:stretch>
          <a:fillRect/>
        </a:stretch>
      </xdr:blipFill>
      <xdr:spPr bwMode="auto">
        <a:xfrm>
          <a:off x="609600" y="45777150"/>
          <a:ext cx="952500" cy="952500"/>
        </a:xfrm>
        <a:prstGeom prst="rect">
          <a:avLst/>
        </a:prstGeom>
        <a:noFill/>
      </xdr:spPr>
    </xdr:pic>
    <xdr:clientData/>
  </xdr:twoCellAnchor>
  <xdr:twoCellAnchor editAs="oneCell">
    <xdr:from>
      <xdr:col>5</xdr:col>
      <xdr:colOff>0</xdr:colOff>
      <xdr:row>240</xdr:row>
      <xdr:rowOff>0</xdr:rowOff>
    </xdr:from>
    <xdr:to>
      <xdr:col>5</xdr:col>
      <xdr:colOff>152400</xdr:colOff>
      <xdr:row>240</xdr:row>
      <xdr:rowOff>85725</xdr:rowOff>
    </xdr:to>
    <xdr:pic>
      <xdr:nvPicPr>
        <xdr:cNvPr id="9492" name="Picture 276" descr="http://pubchem.ncbi.nlm.nih.gov/images/a_inactive.gif"/>
        <xdr:cNvPicPr>
          <a:picLocks noChangeAspect="1" noChangeArrowheads="1"/>
        </xdr:cNvPicPr>
      </xdr:nvPicPr>
      <xdr:blipFill>
        <a:blip xmlns:r="http://schemas.openxmlformats.org/officeDocument/2006/relationships" r:embed="rId102" cstate="print"/>
        <a:srcRect/>
        <a:stretch>
          <a:fillRect/>
        </a:stretch>
      </xdr:blipFill>
      <xdr:spPr bwMode="auto">
        <a:xfrm>
          <a:off x="3048000" y="45777150"/>
          <a:ext cx="152400" cy="85725"/>
        </a:xfrm>
        <a:prstGeom prst="rect">
          <a:avLst/>
        </a:prstGeom>
        <a:noFill/>
      </xdr:spPr>
    </xdr:pic>
    <xdr:clientData/>
  </xdr:twoCellAnchor>
  <xdr:twoCellAnchor editAs="oneCell">
    <xdr:from>
      <xdr:col>1</xdr:col>
      <xdr:colOff>0</xdr:colOff>
      <xdr:row>242</xdr:row>
      <xdr:rowOff>0</xdr:rowOff>
    </xdr:from>
    <xdr:to>
      <xdr:col>2</xdr:col>
      <xdr:colOff>342900</xdr:colOff>
      <xdr:row>246</xdr:row>
      <xdr:rowOff>190500</xdr:rowOff>
    </xdr:to>
    <xdr:pic>
      <xdr:nvPicPr>
        <xdr:cNvPr id="9493" name="Picture 277" descr="http://pubchem.ncbi.nlm.nih.gov/image/imgsrv.fcgi?sid=4256690">
          <a:hlinkClick xmlns:r="http://schemas.openxmlformats.org/officeDocument/2006/relationships" r:id="rId203"/>
        </xdr:cNvPr>
        <xdr:cNvPicPr>
          <a:picLocks noChangeAspect="1" noChangeArrowheads="1"/>
        </xdr:cNvPicPr>
      </xdr:nvPicPr>
      <xdr:blipFill>
        <a:blip xmlns:r="http://schemas.openxmlformats.org/officeDocument/2006/relationships" r:embed="rId204" cstate="print"/>
        <a:srcRect/>
        <a:stretch>
          <a:fillRect/>
        </a:stretch>
      </xdr:blipFill>
      <xdr:spPr bwMode="auto">
        <a:xfrm>
          <a:off x="609600" y="46158150"/>
          <a:ext cx="952500" cy="952500"/>
        </a:xfrm>
        <a:prstGeom prst="rect">
          <a:avLst/>
        </a:prstGeom>
        <a:noFill/>
      </xdr:spPr>
    </xdr:pic>
    <xdr:clientData/>
  </xdr:twoCellAnchor>
  <xdr:twoCellAnchor editAs="oneCell">
    <xdr:from>
      <xdr:col>5</xdr:col>
      <xdr:colOff>0</xdr:colOff>
      <xdr:row>242</xdr:row>
      <xdr:rowOff>0</xdr:rowOff>
    </xdr:from>
    <xdr:to>
      <xdr:col>5</xdr:col>
      <xdr:colOff>152400</xdr:colOff>
      <xdr:row>242</xdr:row>
      <xdr:rowOff>85725</xdr:rowOff>
    </xdr:to>
    <xdr:pic>
      <xdr:nvPicPr>
        <xdr:cNvPr id="9494" name="Picture 278" descr="http://pubchem.ncbi.nlm.nih.gov/images/a_inactive.gif"/>
        <xdr:cNvPicPr>
          <a:picLocks noChangeAspect="1" noChangeArrowheads="1"/>
        </xdr:cNvPicPr>
      </xdr:nvPicPr>
      <xdr:blipFill>
        <a:blip xmlns:r="http://schemas.openxmlformats.org/officeDocument/2006/relationships" r:embed="rId102" cstate="print"/>
        <a:srcRect/>
        <a:stretch>
          <a:fillRect/>
        </a:stretch>
      </xdr:blipFill>
      <xdr:spPr bwMode="auto">
        <a:xfrm>
          <a:off x="3048000" y="46158150"/>
          <a:ext cx="152400" cy="85725"/>
        </a:xfrm>
        <a:prstGeom prst="rect">
          <a:avLst/>
        </a:prstGeom>
        <a:noFill/>
      </xdr:spPr>
    </xdr:pic>
    <xdr:clientData/>
  </xdr:twoCellAnchor>
  <xdr:twoCellAnchor editAs="oneCell">
    <xdr:from>
      <xdr:col>1</xdr:col>
      <xdr:colOff>0</xdr:colOff>
      <xdr:row>244</xdr:row>
      <xdr:rowOff>0</xdr:rowOff>
    </xdr:from>
    <xdr:to>
      <xdr:col>2</xdr:col>
      <xdr:colOff>342900</xdr:colOff>
      <xdr:row>248</xdr:row>
      <xdr:rowOff>180975</xdr:rowOff>
    </xdr:to>
    <xdr:pic>
      <xdr:nvPicPr>
        <xdr:cNvPr id="9495" name="Picture 279" descr="http://pubchem.ncbi.nlm.nih.gov/image/imgsrv.fcgi?sid=7977122">
          <a:hlinkClick xmlns:r="http://schemas.openxmlformats.org/officeDocument/2006/relationships" r:id="rId205"/>
        </xdr:cNvPr>
        <xdr:cNvPicPr>
          <a:picLocks noChangeAspect="1" noChangeArrowheads="1"/>
        </xdr:cNvPicPr>
      </xdr:nvPicPr>
      <xdr:blipFill>
        <a:blip xmlns:r="http://schemas.openxmlformats.org/officeDocument/2006/relationships" r:embed="rId206" cstate="print"/>
        <a:srcRect/>
        <a:stretch>
          <a:fillRect/>
        </a:stretch>
      </xdr:blipFill>
      <xdr:spPr bwMode="auto">
        <a:xfrm>
          <a:off x="609600" y="46539150"/>
          <a:ext cx="952500" cy="952500"/>
        </a:xfrm>
        <a:prstGeom prst="rect">
          <a:avLst/>
        </a:prstGeom>
        <a:noFill/>
      </xdr:spPr>
    </xdr:pic>
    <xdr:clientData/>
  </xdr:twoCellAnchor>
  <xdr:twoCellAnchor editAs="oneCell">
    <xdr:from>
      <xdr:col>5</xdr:col>
      <xdr:colOff>0</xdr:colOff>
      <xdr:row>244</xdr:row>
      <xdr:rowOff>0</xdr:rowOff>
    </xdr:from>
    <xdr:to>
      <xdr:col>5</xdr:col>
      <xdr:colOff>152400</xdr:colOff>
      <xdr:row>244</xdr:row>
      <xdr:rowOff>85725</xdr:rowOff>
    </xdr:to>
    <xdr:pic>
      <xdr:nvPicPr>
        <xdr:cNvPr id="9496" name="Picture 280" descr="http://pubchem.ncbi.nlm.nih.gov/images/a_inactive.gif"/>
        <xdr:cNvPicPr>
          <a:picLocks noChangeAspect="1" noChangeArrowheads="1"/>
        </xdr:cNvPicPr>
      </xdr:nvPicPr>
      <xdr:blipFill>
        <a:blip xmlns:r="http://schemas.openxmlformats.org/officeDocument/2006/relationships" r:embed="rId102" cstate="print"/>
        <a:srcRect/>
        <a:stretch>
          <a:fillRect/>
        </a:stretch>
      </xdr:blipFill>
      <xdr:spPr bwMode="auto">
        <a:xfrm>
          <a:off x="3048000" y="46539150"/>
          <a:ext cx="152400" cy="85725"/>
        </a:xfrm>
        <a:prstGeom prst="rect">
          <a:avLst/>
        </a:prstGeom>
        <a:noFill/>
      </xdr:spPr>
    </xdr:pic>
    <xdr:clientData/>
  </xdr:twoCellAnchor>
  <xdr:twoCellAnchor editAs="oneCell">
    <xdr:from>
      <xdr:col>1</xdr:col>
      <xdr:colOff>0</xdr:colOff>
      <xdr:row>247</xdr:row>
      <xdr:rowOff>0</xdr:rowOff>
    </xdr:from>
    <xdr:to>
      <xdr:col>2</xdr:col>
      <xdr:colOff>342900</xdr:colOff>
      <xdr:row>252</xdr:row>
      <xdr:rowOff>0</xdr:rowOff>
    </xdr:to>
    <xdr:pic>
      <xdr:nvPicPr>
        <xdr:cNvPr id="9497" name="Picture 281" descr="http://pubchem.ncbi.nlm.nih.gov/image/imgsrv.fcgi?sid=4248661">
          <a:hlinkClick xmlns:r="http://schemas.openxmlformats.org/officeDocument/2006/relationships" r:id="rId207"/>
        </xdr:cNvPr>
        <xdr:cNvPicPr>
          <a:picLocks noChangeAspect="1" noChangeArrowheads="1"/>
        </xdr:cNvPicPr>
      </xdr:nvPicPr>
      <xdr:blipFill>
        <a:blip xmlns:r="http://schemas.openxmlformats.org/officeDocument/2006/relationships" r:embed="rId208" cstate="print"/>
        <a:srcRect/>
        <a:stretch>
          <a:fillRect/>
        </a:stretch>
      </xdr:blipFill>
      <xdr:spPr bwMode="auto">
        <a:xfrm>
          <a:off x="609600" y="47120175"/>
          <a:ext cx="952500" cy="952500"/>
        </a:xfrm>
        <a:prstGeom prst="rect">
          <a:avLst/>
        </a:prstGeom>
        <a:noFill/>
      </xdr:spPr>
    </xdr:pic>
    <xdr:clientData/>
  </xdr:twoCellAnchor>
  <xdr:twoCellAnchor editAs="oneCell">
    <xdr:from>
      <xdr:col>5</xdr:col>
      <xdr:colOff>0</xdr:colOff>
      <xdr:row>247</xdr:row>
      <xdr:rowOff>0</xdr:rowOff>
    </xdr:from>
    <xdr:to>
      <xdr:col>5</xdr:col>
      <xdr:colOff>152400</xdr:colOff>
      <xdr:row>247</xdr:row>
      <xdr:rowOff>85725</xdr:rowOff>
    </xdr:to>
    <xdr:pic>
      <xdr:nvPicPr>
        <xdr:cNvPr id="9498" name="Picture 282" descr="http://pubchem.ncbi.nlm.nih.gov/images/a_inactive.gif"/>
        <xdr:cNvPicPr>
          <a:picLocks noChangeAspect="1" noChangeArrowheads="1"/>
        </xdr:cNvPicPr>
      </xdr:nvPicPr>
      <xdr:blipFill>
        <a:blip xmlns:r="http://schemas.openxmlformats.org/officeDocument/2006/relationships" r:embed="rId102" cstate="print"/>
        <a:srcRect/>
        <a:stretch>
          <a:fillRect/>
        </a:stretch>
      </xdr:blipFill>
      <xdr:spPr bwMode="auto">
        <a:xfrm>
          <a:off x="3048000" y="47120175"/>
          <a:ext cx="152400" cy="85725"/>
        </a:xfrm>
        <a:prstGeom prst="rect">
          <a:avLst/>
        </a:prstGeom>
        <a:noFill/>
      </xdr:spPr>
    </xdr:pic>
    <xdr:clientData/>
  </xdr:twoCellAnchor>
  <xdr:twoCellAnchor editAs="oneCell">
    <xdr:from>
      <xdr:col>1</xdr:col>
      <xdr:colOff>0</xdr:colOff>
      <xdr:row>249</xdr:row>
      <xdr:rowOff>0</xdr:rowOff>
    </xdr:from>
    <xdr:to>
      <xdr:col>2</xdr:col>
      <xdr:colOff>342900</xdr:colOff>
      <xdr:row>254</xdr:row>
      <xdr:rowOff>0</xdr:rowOff>
    </xdr:to>
    <xdr:pic>
      <xdr:nvPicPr>
        <xdr:cNvPr id="9499" name="Picture 283" descr="http://pubchem.ncbi.nlm.nih.gov/image/imgsrv.fcgi?sid=7969559">
          <a:hlinkClick xmlns:r="http://schemas.openxmlformats.org/officeDocument/2006/relationships" r:id="rId209"/>
        </xdr:cNvPr>
        <xdr:cNvPicPr>
          <a:picLocks noChangeAspect="1" noChangeArrowheads="1"/>
        </xdr:cNvPicPr>
      </xdr:nvPicPr>
      <xdr:blipFill>
        <a:blip xmlns:r="http://schemas.openxmlformats.org/officeDocument/2006/relationships" r:embed="rId210" cstate="print"/>
        <a:srcRect/>
        <a:stretch>
          <a:fillRect/>
        </a:stretch>
      </xdr:blipFill>
      <xdr:spPr bwMode="auto">
        <a:xfrm>
          <a:off x="609600" y="47501175"/>
          <a:ext cx="952500" cy="952500"/>
        </a:xfrm>
        <a:prstGeom prst="rect">
          <a:avLst/>
        </a:prstGeom>
        <a:noFill/>
      </xdr:spPr>
    </xdr:pic>
    <xdr:clientData/>
  </xdr:twoCellAnchor>
  <xdr:twoCellAnchor editAs="oneCell">
    <xdr:from>
      <xdr:col>5</xdr:col>
      <xdr:colOff>0</xdr:colOff>
      <xdr:row>249</xdr:row>
      <xdr:rowOff>0</xdr:rowOff>
    </xdr:from>
    <xdr:to>
      <xdr:col>5</xdr:col>
      <xdr:colOff>152400</xdr:colOff>
      <xdr:row>249</xdr:row>
      <xdr:rowOff>85725</xdr:rowOff>
    </xdr:to>
    <xdr:pic>
      <xdr:nvPicPr>
        <xdr:cNvPr id="9500" name="Picture 284" descr="http://pubchem.ncbi.nlm.nih.gov/images/a_inactive.gif"/>
        <xdr:cNvPicPr>
          <a:picLocks noChangeAspect="1" noChangeArrowheads="1"/>
        </xdr:cNvPicPr>
      </xdr:nvPicPr>
      <xdr:blipFill>
        <a:blip xmlns:r="http://schemas.openxmlformats.org/officeDocument/2006/relationships" r:embed="rId102" cstate="print"/>
        <a:srcRect/>
        <a:stretch>
          <a:fillRect/>
        </a:stretch>
      </xdr:blipFill>
      <xdr:spPr bwMode="auto">
        <a:xfrm>
          <a:off x="3048000" y="47501175"/>
          <a:ext cx="152400" cy="85725"/>
        </a:xfrm>
        <a:prstGeom prst="rect">
          <a:avLst/>
        </a:prstGeom>
        <a:noFill/>
      </xdr:spPr>
    </xdr:pic>
    <xdr:clientData/>
  </xdr:twoCellAnchor>
  <xdr:twoCellAnchor editAs="oneCell">
    <xdr:from>
      <xdr:col>1</xdr:col>
      <xdr:colOff>0</xdr:colOff>
      <xdr:row>251</xdr:row>
      <xdr:rowOff>0</xdr:rowOff>
    </xdr:from>
    <xdr:to>
      <xdr:col>2</xdr:col>
      <xdr:colOff>342900</xdr:colOff>
      <xdr:row>256</xdr:row>
      <xdr:rowOff>0</xdr:rowOff>
    </xdr:to>
    <xdr:pic>
      <xdr:nvPicPr>
        <xdr:cNvPr id="9501" name="Picture 285" descr="http://pubchem.ncbi.nlm.nih.gov/image/imgsrv.fcgi?sid=4256726">
          <a:hlinkClick xmlns:r="http://schemas.openxmlformats.org/officeDocument/2006/relationships" r:id="rId211"/>
        </xdr:cNvPr>
        <xdr:cNvPicPr>
          <a:picLocks noChangeAspect="1" noChangeArrowheads="1"/>
        </xdr:cNvPicPr>
      </xdr:nvPicPr>
      <xdr:blipFill>
        <a:blip xmlns:r="http://schemas.openxmlformats.org/officeDocument/2006/relationships" r:embed="rId212" cstate="print"/>
        <a:srcRect/>
        <a:stretch>
          <a:fillRect/>
        </a:stretch>
      </xdr:blipFill>
      <xdr:spPr bwMode="auto">
        <a:xfrm>
          <a:off x="609600" y="47882175"/>
          <a:ext cx="952500" cy="952500"/>
        </a:xfrm>
        <a:prstGeom prst="rect">
          <a:avLst/>
        </a:prstGeom>
        <a:noFill/>
      </xdr:spPr>
    </xdr:pic>
    <xdr:clientData/>
  </xdr:twoCellAnchor>
  <xdr:twoCellAnchor editAs="oneCell">
    <xdr:from>
      <xdr:col>5</xdr:col>
      <xdr:colOff>0</xdr:colOff>
      <xdr:row>251</xdr:row>
      <xdr:rowOff>0</xdr:rowOff>
    </xdr:from>
    <xdr:to>
      <xdr:col>5</xdr:col>
      <xdr:colOff>152400</xdr:colOff>
      <xdr:row>251</xdr:row>
      <xdr:rowOff>85725</xdr:rowOff>
    </xdr:to>
    <xdr:pic>
      <xdr:nvPicPr>
        <xdr:cNvPr id="9502" name="Picture 286" descr="http://pubchem.ncbi.nlm.nih.gov/images/a_inactive.gif"/>
        <xdr:cNvPicPr>
          <a:picLocks noChangeAspect="1" noChangeArrowheads="1"/>
        </xdr:cNvPicPr>
      </xdr:nvPicPr>
      <xdr:blipFill>
        <a:blip xmlns:r="http://schemas.openxmlformats.org/officeDocument/2006/relationships" r:embed="rId102" cstate="print"/>
        <a:srcRect/>
        <a:stretch>
          <a:fillRect/>
        </a:stretch>
      </xdr:blipFill>
      <xdr:spPr bwMode="auto">
        <a:xfrm>
          <a:off x="3048000" y="47882175"/>
          <a:ext cx="152400" cy="85725"/>
        </a:xfrm>
        <a:prstGeom prst="rect">
          <a:avLst/>
        </a:prstGeom>
        <a:noFill/>
      </xdr:spPr>
    </xdr:pic>
    <xdr:clientData/>
  </xdr:twoCellAnchor>
  <xdr:twoCellAnchor editAs="oneCell">
    <xdr:from>
      <xdr:col>1</xdr:col>
      <xdr:colOff>0</xdr:colOff>
      <xdr:row>253</xdr:row>
      <xdr:rowOff>0</xdr:rowOff>
    </xdr:from>
    <xdr:to>
      <xdr:col>2</xdr:col>
      <xdr:colOff>342900</xdr:colOff>
      <xdr:row>258</xdr:row>
      <xdr:rowOff>0</xdr:rowOff>
    </xdr:to>
    <xdr:pic>
      <xdr:nvPicPr>
        <xdr:cNvPr id="9503" name="Picture 287" descr="http://pubchem.ncbi.nlm.nih.gov/image/imgsrv.fcgi?sid=4250041">
          <a:hlinkClick xmlns:r="http://schemas.openxmlformats.org/officeDocument/2006/relationships" r:id="rId213"/>
        </xdr:cNvPr>
        <xdr:cNvPicPr>
          <a:picLocks noChangeAspect="1" noChangeArrowheads="1"/>
        </xdr:cNvPicPr>
      </xdr:nvPicPr>
      <xdr:blipFill>
        <a:blip xmlns:r="http://schemas.openxmlformats.org/officeDocument/2006/relationships" r:embed="rId214" cstate="print"/>
        <a:srcRect/>
        <a:stretch>
          <a:fillRect/>
        </a:stretch>
      </xdr:blipFill>
      <xdr:spPr bwMode="auto">
        <a:xfrm>
          <a:off x="609600" y="48263175"/>
          <a:ext cx="952500" cy="952500"/>
        </a:xfrm>
        <a:prstGeom prst="rect">
          <a:avLst/>
        </a:prstGeom>
        <a:noFill/>
      </xdr:spPr>
    </xdr:pic>
    <xdr:clientData/>
  </xdr:twoCellAnchor>
  <xdr:twoCellAnchor editAs="oneCell">
    <xdr:from>
      <xdr:col>5</xdr:col>
      <xdr:colOff>0</xdr:colOff>
      <xdr:row>253</xdr:row>
      <xdr:rowOff>0</xdr:rowOff>
    </xdr:from>
    <xdr:to>
      <xdr:col>5</xdr:col>
      <xdr:colOff>152400</xdr:colOff>
      <xdr:row>253</xdr:row>
      <xdr:rowOff>85725</xdr:rowOff>
    </xdr:to>
    <xdr:pic>
      <xdr:nvPicPr>
        <xdr:cNvPr id="9504" name="Picture 288" descr="http://pubchem.ncbi.nlm.nih.gov/images/a_inactive.gif"/>
        <xdr:cNvPicPr>
          <a:picLocks noChangeAspect="1" noChangeArrowheads="1"/>
        </xdr:cNvPicPr>
      </xdr:nvPicPr>
      <xdr:blipFill>
        <a:blip xmlns:r="http://schemas.openxmlformats.org/officeDocument/2006/relationships" r:embed="rId102" cstate="print"/>
        <a:srcRect/>
        <a:stretch>
          <a:fillRect/>
        </a:stretch>
      </xdr:blipFill>
      <xdr:spPr bwMode="auto">
        <a:xfrm>
          <a:off x="3048000" y="48263175"/>
          <a:ext cx="152400" cy="85725"/>
        </a:xfrm>
        <a:prstGeom prst="rect">
          <a:avLst/>
        </a:prstGeom>
        <a:noFill/>
      </xdr:spPr>
    </xdr:pic>
    <xdr:clientData/>
  </xdr:twoCellAnchor>
  <xdr:twoCellAnchor editAs="oneCell">
    <xdr:from>
      <xdr:col>1</xdr:col>
      <xdr:colOff>0</xdr:colOff>
      <xdr:row>255</xdr:row>
      <xdr:rowOff>0</xdr:rowOff>
    </xdr:from>
    <xdr:to>
      <xdr:col>2</xdr:col>
      <xdr:colOff>342900</xdr:colOff>
      <xdr:row>260</xdr:row>
      <xdr:rowOff>0</xdr:rowOff>
    </xdr:to>
    <xdr:pic>
      <xdr:nvPicPr>
        <xdr:cNvPr id="9505" name="Picture 289" descr="http://pubchem.ncbi.nlm.nih.gov/image/imgsrv.fcgi?sid=4241324">
          <a:hlinkClick xmlns:r="http://schemas.openxmlformats.org/officeDocument/2006/relationships" r:id="rId215"/>
        </xdr:cNvPr>
        <xdr:cNvPicPr>
          <a:picLocks noChangeAspect="1" noChangeArrowheads="1"/>
        </xdr:cNvPicPr>
      </xdr:nvPicPr>
      <xdr:blipFill>
        <a:blip xmlns:r="http://schemas.openxmlformats.org/officeDocument/2006/relationships" r:embed="rId216" cstate="print"/>
        <a:srcRect/>
        <a:stretch>
          <a:fillRect/>
        </a:stretch>
      </xdr:blipFill>
      <xdr:spPr bwMode="auto">
        <a:xfrm>
          <a:off x="609600" y="48644175"/>
          <a:ext cx="952500" cy="952500"/>
        </a:xfrm>
        <a:prstGeom prst="rect">
          <a:avLst/>
        </a:prstGeom>
        <a:noFill/>
      </xdr:spPr>
    </xdr:pic>
    <xdr:clientData/>
  </xdr:twoCellAnchor>
  <xdr:twoCellAnchor editAs="oneCell">
    <xdr:from>
      <xdr:col>5</xdr:col>
      <xdr:colOff>0</xdr:colOff>
      <xdr:row>255</xdr:row>
      <xdr:rowOff>0</xdr:rowOff>
    </xdr:from>
    <xdr:to>
      <xdr:col>5</xdr:col>
      <xdr:colOff>152400</xdr:colOff>
      <xdr:row>255</xdr:row>
      <xdr:rowOff>85725</xdr:rowOff>
    </xdr:to>
    <xdr:pic>
      <xdr:nvPicPr>
        <xdr:cNvPr id="9506" name="Picture 290" descr="http://pubchem.ncbi.nlm.nih.gov/images/a_inactive.gif"/>
        <xdr:cNvPicPr>
          <a:picLocks noChangeAspect="1" noChangeArrowheads="1"/>
        </xdr:cNvPicPr>
      </xdr:nvPicPr>
      <xdr:blipFill>
        <a:blip xmlns:r="http://schemas.openxmlformats.org/officeDocument/2006/relationships" r:embed="rId102" cstate="print"/>
        <a:srcRect/>
        <a:stretch>
          <a:fillRect/>
        </a:stretch>
      </xdr:blipFill>
      <xdr:spPr bwMode="auto">
        <a:xfrm>
          <a:off x="3048000" y="48644175"/>
          <a:ext cx="152400" cy="85725"/>
        </a:xfrm>
        <a:prstGeom prst="rect">
          <a:avLst/>
        </a:prstGeom>
        <a:noFill/>
      </xdr:spPr>
    </xdr:pic>
    <xdr:clientData/>
  </xdr:twoCellAnchor>
  <xdr:twoCellAnchor editAs="oneCell">
    <xdr:from>
      <xdr:col>1</xdr:col>
      <xdr:colOff>0</xdr:colOff>
      <xdr:row>257</xdr:row>
      <xdr:rowOff>0</xdr:rowOff>
    </xdr:from>
    <xdr:to>
      <xdr:col>2</xdr:col>
      <xdr:colOff>342900</xdr:colOff>
      <xdr:row>262</xdr:row>
      <xdr:rowOff>0</xdr:rowOff>
    </xdr:to>
    <xdr:pic>
      <xdr:nvPicPr>
        <xdr:cNvPr id="9507" name="Picture 291" descr="http://pubchem.ncbi.nlm.nih.gov/image/imgsrv.fcgi?sid=864692">
          <a:hlinkClick xmlns:r="http://schemas.openxmlformats.org/officeDocument/2006/relationships" r:id="rId217"/>
        </xdr:cNvPr>
        <xdr:cNvPicPr>
          <a:picLocks noChangeAspect="1" noChangeArrowheads="1"/>
        </xdr:cNvPicPr>
      </xdr:nvPicPr>
      <xdr:blipFill>
        <a:blip xmlns:r="http://schemas.openxmlformats.org/officeDocument/2006/relationships" r:embed="rId218" cstate="print"/>
        <a:srcRect/>
        <a:stretch>
          <a:fillRect/>
        </a:stretch>
      </xdr:blipFill>
      <xdr:spPr bwMode="auto">
        <a:xfrm>
          <a:off x="609600" y="49025175"/>
          <a:ext cx="952500" cy="952500"/>
        </a:xfrm>
        <a:prstGeom prst="rect">
          <a:avLst/>
        </a:prstGeom>
        <a:noFill/>
      </xdr:spPr>
    </xdr:pic>
    <xdr:clientData/>
  </xdr:twoCellAnchor>
  <xdr:twoCellAnchor editAs="oneCell">
    <xdr:from>
      <xdr:col>5</xdr:col>
      <xdr:colOff>0</xdr:colOff>
      <xdr:row>257</xdr:row>
      <xdr:rowOff>0</xdr:rowOff>
    </xdr:from>
    <xdr:to>
      <xdr:col>5</xdr:col>
      <xdr:colOff>152400</xdr:colOff>
      <xdr:row>257</xdr:row>
      <xdr:rowOff>85725</xdr:rowOff>
    </xdr:to>
    <xdr:pic>
      <xdr:nvPicPr>
        <xdr:cNvPr id="9508" name="Picture 292" descr="http://pubchem.ncbi.nlm.nih.gov/images/a_inactive.gif"/>
        <xdr:cNvPicPr>
          <a:picLocks noChangeAspect="1" noChangeArrowheads="1"/>
        </xdr:cNvPicPr>
      </xdr:nvPicPr>
      <xdr:blipFill>
        <a:blip xmlns:r="http://schemas.openxmlformats.org/officeDocument/2006/relationships" r:embed="rId102" cstate="print"/>
        <a:srcRect/>
        <a:stretch>
          <a:fillRect/>
        </a:stretch>
      </xdr:blipFill>
      <xdr:spPr bwMode="auto">
        <a:xfrm>
          <a:off x="3048000" y="49025175"/>
          <a:ext cx="152400" cy="85725"/>
        </a:xfrm>
        <a:prstGeom prst="rect">
          <a:avLst/>
        </a:prstGeom>
        <a:noFill/>
      </xdr:spPr>
    </xdr:pic>
    <xdr:clientData/>
  </xdr:twoCellAnchor>
  <xdr:twoCellAnchor editAs="oneCell">
    <xdr:from>
      <xdr:col>1</xdr:col>
      <xdr:colOff>0</xdr:colOff>
      <xdr:row>259</xdr:row>
      <xdr:rowOff>0</xdr:rowOff>
    </xdr:from>
    <xdr:to>
      <xdr:col>2</xdr:col>
      <xdr:colOff>342900</xdr:colOff>
      <xdr:row>264</xdr:row>
      <xdr:rowOff>0</xdr:rowOff>
    </xdr:to>
    <xdr:pic>
      <xdr:nvPicPr>
        <xdr:cNvPr id="9509" name="Picture 293" descr="http://pubchem.ncbi.nlm.nih.gov/image/imgsrv.fcgi?sid=4255894">
          <a:hlinkClick xmlns:r="http://schemas.openxmlformats.org/officeDocument/2006/relationships" r:id="rId219"/>
        </xdr:cNvPr>
        <xdr:cNvPicPr>
          <a:picLocks noChangeAspect="1" noChangeArrowheads="1"/>
        </xdr:cNvPicPr>
      </xdr:nvPicPr>
      <xdr:blipFill>
        <a:blip xmlns:r="http://schemas.openxmlformats.org/officeDocument/2006/relationships" r:embed="rId220" cstate="print"/>
        <a:srcRect/>
        <a:stretch>
          <a:fillRect/>
        </a:stretch>
      </xdr:blipFill>
      <xdr:spPr bwMode="auto">
        <a:xfrm>
          <a:off x="609600" y="49406175"/>
          <a:ext cx="952500" cy="952500"/>
        </a:xfrm>
        <a:prstGeom prst="rect">
          <a:avLst/>
        </a:prstGeom>
        <a:noFill/>
      </xdr:spPr>
    </xdr:pic>
    <xdr:clientData/>
  </xdr:twoCellAnchor>
  <xdr:twoCellAnchor editAs="oneCell">
    <xdr:from>
      <xdr:col>5</xdr:col>
      <xdr:colOff>0</xdr:colOff>
      <xdr:row>259</xdr:row>
      <xdr:rowOff>0</xdr:rowOff>
    </xdr:from>
    <xdr:to>
      <xdr:col>5</xdr:col>
      <xdr:colOff>152400</xdr:colOff>
      <xdr:row>259</xdr:row>
      <xdr:rowOff>85725</xdr:rowOff>
    </xdr:to>
    <xdr:pic>
      <xdr:nvPicPr>
        <xdr:cNvPr id="9510" name="Picture 294" descr="http://pubchem.ncbi.nlm.nih.gov/images/a_inactive.gif"/>
        <xdr:cNvPicPr>
          <a:picLocks noChangeAspect="1" noChangeArrowheads="1"/>
        </xdr:cNvPicPr>
      </xdr:nvPicPr>
      <xdr:blipFill>
        <a:blip xmlns:r="http://schemas.openxmlformats.org/officeDocument/2006/relationships" r:embed="rId102" cstate="print"/>
        <a:srcRect/>
        <a:stretch>
          <a:fillRect/>
        </a:stretch>
      </xdr:blipFill>
      <xdr:spPr bwMode="auto">
        <a:xfrm>
          <a:off x="3048000" y="49406175"/>
          <a:ext cx="152400" cy="85725"/>
        </a:xfrm>
        <a:prstGeom prst="rect">
          <a:avLst/>
        </a:prstGeom>
        <a:noFill/>
      </xdr:spPr>
    </xdr:pic>
    <xdr:clientData/>
  </xdr:twoCellAnchor>
  <xdr:twoCellAnchor editAs="oneCell">
    <xdr:from>
      <xdr:col>1</xdr:col>
      <xdr:colOff>0</xdr:colOff>
      <xdr:row>261</xdr:row>
      <xdr:rowOff>0</xdr:rowOff>
    </xdr:from>
    <xdr:to>
      <xdr:col>2</xdr:col>
      <xdr:colOff>342900</xdr:colOff>
      <xdr:row>266</xdr:row>
      <xdr:rowOff>0</xdr:rowOff>
    </xdr:to>
    <xdr:pic>
      <xdr:nvPicPr>
        <xdr:cNvPr id="9511" name="Picture 295" descr="http://pubchem.ncbi.nlm.nih.gov/image/imgsrv.fcgi?sid=4250862">
          <a:hlinkClick xmlns:r="http://schemas.openxmlformats.org/officeDocument/2006/relationships" r:id="rId221"/>
        </xdr:cNvPr>
        <xdr:cNvPicPr>
          <a:picLocks noChangeAspect="1" noChangeArrowheads="1"/>
        </xdr:cNvPicPr>
      </xdr:nvPicPr>
      <xdr:blipFill>
        <a:blip xmlns:r="http://schemas.openxmlformats.org/officeDocument/2006/relationships" r:embed="rId222" cstate="print"/>
        <a:srcRect/>
        <a:stretch>
          <a:fillRect/>
        </a:stretch>
      </xdr:blipFill>
      <xdr:spPr bwMode="auto">
        <a:xfrm>
          <a:off x="609600" y="49787175"/>
          <a:ext cx="952500" cy="952500"/>
        </a:xfrm>
        <a:prstGeom prst="rect">
          <a:avLst/>
        </a:prstGeom>
        <a:noFill/>
      </xdr:spPr>
    </xdr:pic>
    <xdr:clientData/>
  </xdr:twoCellAnchor>
  <xdr:twoCellAnchor editAs="oneCell">
    <xdr:from>
      <xdr:col>5</xdr:col>
      <xdr:colOff>0</xdr:colOff>
      <xdr:row>261</xdr:row>
      <xdr:rowOff>0</xdr:rowOff>
    </xdr:from>
    <xdr:to>
      <xdr:col>5</xdr:col>
      <xdr:colOff>152400</xdr:colOff>
      <xdr:row>261</xdr:row>
      <xdr:rowOff>85725</xdr:rowOff>
    </xdr:to>
    <xdr:pic>
      <xdr:nvPicPr>
        <xdr:cNvPr id="9512" name="Picture 296" descr="http://pubchem.ncbi.nlm.nih.gov/images/a_inactive.gif"/>
        <xdr:cNvPicPr>
          <a:picLocks noChangeAspect="1" noChangeArrowheads="1"/>
        </xdr:cNvPicPr>
      </xdr:nvPicPr>
      <xdr:blipFill>
        <a:blip xmlns:r="http://schemas.openxmlformats.org/officeDocument/2006/relationships" r:embed="rId102" cstate="print"/>
        <a:srcRect/>
        <a:stretch>
          <a:fillRect/>
        </a:stretch>
      </xdr:blipFill>
      <xdr:spPr bwMode="auto">
        <a:xfrm>
          <a:off x="3048000" y="49787175"/>
          <a:ext cx="152400" cy="85725"/>
        </a:xfrm>
        <a:prstGeom prst="rect">
          <a:avLst/>
        </a:prstGeom>
        <a:noFill/>
      </xdr:spPr>
    </xdr:pic>
    <xdr:clientData/>
  </xdr:twoCellAnchor>
  <xdr:twoCellAnchor editAs="oneCell">
    <xdr:from>
      <xdr:col>1</xdr:col>
      <xdr:colOff>0</xdr:colOff>
      <xdr:row>263</xdr:row>
      <xdr:rowOff>0</xdr:rowOff>
    </xdr:from>
    <xdr:to>
      <xdr:col>2</xdr:col>
      <xdr:colOff>342900</xdr:colOff>
      <xdr:row>268</xdr:row>
      <xdr:rowOff>0</xdr:rowOff>
    </xdr:to>
    <xdr:pic>
      <xdr:nvPicPr>
        <xdr:cNvPr id="9513" name="Picture 297" descr="http://pubchem.ncbi.nlm.nih.gov/image/imgsrv.fcgi?sid=858509">
          <a:hlinkClick xmlns:r="http://schemas.openxmlformats.org/officeDocument/2006/relationships" r:id="rId223"/>
        </xdr:cNvPr>
        <xdr:cNvPicPr>
          <a:picLocks noChangeAspect="1" noChangeArrowheads="1"/>
        </xdr:cNvPicPr>
      </xdr:nvPicPr>
      <xdr:blipFill>
        <a:blip xmlns:r="http://schemas.openxmlformats.org/officeDocument/2006/relationships" r:embed="rId224" cstate="print"/>
        <a:srcRect/>
        <a:stretch>
          <a:fillRect/>
        </a:stretch>
      </xdr:blipFill>
      <xdr:spPr bwMode="auto">
        <a:xfrm>
          <a:off x="609600" y="50168175"/>
          <a:ext cx="952500" cy="952500"/>
        </a:xfrm>
        <a:prstGeom prst="rect">
          <a:avLst/>
        </a:prstGeom>
        <a:noFill/>
      </xdr:spPr>
    </xdr:pic>
    <xdr:clientData/>
  </xdr:twoCellAnchor>
  <xdr:twoCellAnchor editAs="oneCell">
    <xdr:from>
      <xdr:col>5</xdr:col>
      <xdr:colOff>0</xdr:colOff>
      <xdr:row>263</xdr:row>
      <xdr:rowOff>0</xdr:rowOff>
    </xdr:from>
    <xdr:to>
      <xdr:col>5</xdr:col>
      <xdr:colOff>152400</xdr:colOff>
      <xdr:row>263</xdr:row>
      <xdr:rowOff>85725</xdr:rowOff>
    </xdr:to>
    <xdr:pic>
      <xdr:nvPicPr>
        <xdr:cNvPr id="9514" name="Picture 298" descr="http://pubchem.ncbi.nlm.nih.gov/images/a_inactive.gif"/>
        <xdr:cNvPicPr>
          <a:picLocks noChangeAspect="1" noChangeArrowheads="1"/>
        </xdr:cNvPicPr>
      </xdr:nvPicPr>
      <xdr:blipFill>
        <a:blip xmlns:r="http://schemas.openxmlformats.org/officeDocument/2006/relationships" r:embed="rId102" cstate="print"/>
        <a:srcRect/>
        <a:stretch>
          <a:fillRect/>
        </a:stretch>
      </xdr:blipFill>
      <xdr:spPr bwMode="auto">
        <a:xfrm>
          <a:off x="3048000" y="50168175"/>
          <a:ext cx="152400" cy="85725"/>
        </a:xfrm>
        <a:prstGeom prst="rect">
          <a:avLst/>
        </a:prstGeom>
        <a:noFill/>
      </xdr:spPr>
    </xdr:pic>
    <xdr:clientData/>
  </xdr:twoCellAnchor>
  <xdr:twoCellAnchor editAs="oneCell">
    <xdr:from>
      <xdr:col>1</xdr:col>
      <xdr:colOff>0</xdr:colOff>
      <xdr:row>265</xdr:row>
      <xdr:rowOff>0</xdr:rowOff>
    </xdr:from>
    <xdr:to>
      <xdr:col>2</xdr:col>
      <xdr:colOff>342900</xdr:colOff>
      <xdr:row>270</xdr:row>
      <xdr:rowOff>0</xdr:rowOff>
    </xdr:to>
    <xdr:pic>
      <xdr:nvPicPr>
        <xdr:cNvPr id="9515" name="Picture 299" descr="http://pubchem.ncbi.nlm.nih.gov/image/imgsrv.fcgi?sid=4262826">
          <a:hlinkClick xmlns:r="http://schemas.openxmlformats.org/officeDocument/2006/relationships" r:id="rId225"/>
        </xdr:cNvPr>
        <xdr:cNvPicPr>
          <a:picLocks noChangeAspect="1" noChangeArrowheads="1"/>
        </xdr:cNvPicPr>
      </xdr:nvPicPr>
      <xdr:blipFill>
        <a:blip xmlns:r="http://schemas.openxmlformats.org/officeDocument/2006/relationships" r:embed="rId226" cstate="print"/>
        <a:srcRect/>
        <a:stretch>
          <a:fillRect/>
        </a:stretch>
      </xdr:blipFill>
      <xdr:spPr bwMode="auto">
        <a:xfrm>
          <a:off x="609600" y="50549175"/>
          <a:ext cx="952500" cy="952500"/>
        </a:xfrm>
        <a:prstGeom prst="rect">
          <a:avLst/>
        </a:prstGeom>
        <a:noFill/>
      </xdr:spPr>
    </xdr:pic>
    <xdr:clientData/>
  </xdr:twoCellAnchor>
  <xdr:twoCellAnchor editAs="oneCell">
    <xdr:from>
      <xdr:col>5</xdr:col>
      <xdr:colOff>0</xdr:colOff>
      <xdr:row>265</xdr:row>
      <xdr:rowOff>0</xdr:rowOff>
    </xdr:from>
    <xdr:to>
      <xdr:col>5</xdr:col>
      <xdr:colOff>152400</xdr:colOff>
      <xdr:row>265</xdr:row>
      <xdr:rowOff>85725</xdr:rowOff>
    </xdr:to>
    <xdr:pic>
      <xdr:nvPicPr>
        <xdr:cNvPr id="9516" name="Picture 300" descr="http://pubchem.ncbi.nlm.nih.gov/images/a_inactive.gif"/>
        <xdr:cNvPicPr>
          <a:picLocks noChangeAspect="1" noChangeArrowheads="1"/>
        </xdr:cNvPicPr>
      </xdr:nvPicPr>
      <xdr:blipFill>
        <a:blip xmlns:r="http://schemas.openxmlformats.org/officeDocument/2006/relationships" r:embed="rId102" cstate="print"/>
        <a:srcRect/>
        <a:stretch>
          <a:fillRect/>
        </a:stretch>
      </xdr:blipFill>
      <xdr:spPr bwMode="auto">
        <a:xfrm>
          <a:off x="3048000" y="50549175"/>
          <a:ext cx="152400" cy="85725"/>
        </a:xfrm>
        <a:prstGeom prst="rect">
          <a:avLst/>
        </a:prstGeom>
        <a:noFill/>
      </xdr:spPr>
    </xdr:pic>
    <xdr:clientData/>
  </xdr:twoCellAnchor>
  <xdr:twoCellAnchor editAs="oneCell">
    <xdr:from>
      <xdr:col>1</xdr:col>
      <xdr:colOff>0</xdr:colOff>
      <xdr:row>267</xdr:row>
      <xdr:rowOff>0</xdr:rowOff>
    </xdr:from>
    <xdr:to>
      <xdr:col>2</xdr:col>
      <xdr:colOff>342900</xdr:colOff>
      <xdr:row>272</xdr:row>
      <xdr:rowOff>0</xdr:rowOff>
    </xdr:to>
    <xdr:pic>
      <xdr:nvPicPr>
        <xdr:cNvPr id="9517" name="Picture 301" descr="http://pubchem.ncbi.nlm.nih.gov/image/imgsrv.fcgi?sid=4258848">
          <a:hlinkClick xmlns:r="http://schemas.openxmlformats.org/officeDocument/2006/relationships" r:id="rId227"/>
        </xdr:cNvPr>
        <xdr:cNvPicPr>
          <a:picLocks noChangeAspect="1" noChangeArrowheads="1"/>
        </xdr:cNvPicPr>
      </xdr:nvPicPr>
      <xdr:blipFill>
        <a:blip xmlns:r="http://schemas.openxmlformats.org/officeDocument/2006/relationships" r:embed="rId228" cstate="print"/>
        <a:srcRect/>
        <a:stretch>
          <a:fillRect/>
        </a:stretch>
      </xdr:blipFill>
      <xdr:spPr bwMode="auto">
        <a:xfrm>
          <a:off x="609600" y="50930175"/>
          <a:ext cx="952500" cy="952500"/>
        </a:xfrm>
        <a:prstGeom prst="rect">
          <a:avLst/>
        </a:prstGeom>
        <a:noFill/>
      </xdr:spPr>
    </xdr:pic>
    <xdr:clientData/>
  </xdr:twoCellAnchor>
  <xdr:twoCellAnchor editAs="oneCell">
    <xdr:from>
      <xdr:col>5</xdr:col>
      <xdr:colOff>0</xdr:colOff>
      <xdr:row>267</xdr:row>
      <xdr:rowOff>0</xdr:rowOff>
    </xdr:from>
    <xdr:to>
      <xdr:col>5</xdr:col>
      <xdr:colOff>152400</xdr:colOff>
      <xdr:row>267</xdr:row>
      <xdr:rowOff>85725</xdr:rowOff>
    </xdr:to>
    <xdr:pic>
      <xdr:nvPicPr>
        <xdr:cNvPr id="9518" name="Picture 302" descr="http://pubchem.ncbi.nlm.nih.gov/images/a_inactive.gif"/>
        <xdr:cNvPicPr>
          <a:picLocks noChangeAspect="1" noChangeArrowheads="1"/>
        </xdr:cNvPicPr>
      </xdr:nvPicPr>
      <xdr:blipFill>
        <a:blip xmlns:r="http://schemas.openxmlformats.org/officeDocument/2006/relationships" r:embed="rId102" cstate="print"/>
        <a:srcRect/>
        <a:stretch>
          <a:fillRect/>
        </a:stretch>
      </xdr:blipFill>
      <xdr:spPr bwMode="auto">
        <a:xfrm>
          <a:off x="3048000" y="50930175"/>
          <a:ext cx="152400" cy="85725"/>
        </a:xfrm>
        <a:prstGeom prst="rect">
          <a:avLst/>
        </a:prstGeom>
        <a:noFill/>
      </xdr:spPr>
    </xdr:pic>
    <xdr:clientData/>
  </xdr:twoCellAnchor>
  <xdr:twoCellAnchor editAs="oneCell">
    <xdr:from>
      <xdr:col>1</xdr:col>
      <xdr:colOff>0</xdr:colOff>
      <xdr:row>269</xdr:row>
      <xdr:rowOff>0</xdr:rowOff>
    </xdr:from>
    <xdr:to>
      <xdr:col>2</xdr:col>
      <xdr:colOff>342900</xdr:colOff>
      <xdr:row>274</xdr:row>
      <xdr:rowOff>0</xdr:rowOff>
    </xdr:to>
    <xdr:pic>
      <xdr:nvPicPr>
        <xdr:cNvPr id="9519" name="Picture 303" descr="http://pubchem.ncbi.nlm.nih.gov/image/imgsrv.fcgi?sid=4242615">
          <a:hlinkClick xmlns:r="http://schemas.openxmlformats.org/officeDocument/2006/relationships" r:id="rId229"/>
        </xdr:cNvPr>
        <xdr:cNvPicPr>
          <a:picLocks noChangeAspect="1" noChangeArrowheads="1"/>
        </xdr:cNvPicPr>
      </xdr:nvPicPr>
      <xdr:blipFill>
        <a:blip xmlns:r="http://schemas.openxmlformats.org/officeDocument/2006/relationships" r:embed="rId230" cstate="print"/>
        <a:srcRect/>
        <a:stretch>
          <a:fillRect/>
        </a:stretch>
      </xdr:blipFill>
      <xdr:spPr bwMode="auto">
        <a:xfrm>
          <a:off x="609600" y="51311175"/>
          <a:ext cx="952500" cy="952500"/>
        </a:xfrm>
        <a:prstGeom prst="rect">
          <a:avLst/>
        </a:prstGeom>
        <a:noFill/>
      </xdr:spPr>
    </xdr:pic>
    <xdr:clientData/>
  </xdr:twoCellAnchor>
  <xdr:twoCellAnchor editAs="oneCell">
    <xdr:from>
      <xdr:col>5</xdr:col>
      <xdr:colOff>0</xdr:colOff>
      <xdr:row>269</xdr:row>
      <xdr:rowOff>0</xdr:rowOff>
    </xdr:from>
    <xdr:to>
      <xdr:col>5</xdr:col>
      <xdr:colOff>152400</xdr:colOff>
      <xdr:row>269</xdr:row>
      <xdr:rowOff>85725</xdr:rowOff>
    </xdr:to>
    <xdr:pic>
      <xdr:nvPicPr>
        <xdr:cNvPr id="9520" name="Picture 304" descr="http://pubchem.ncbi.nlm.nih.gov/images/a_inactive.gif"/>
        <xdr:cNvPicPr>
          <a:picLocks noChangeAspect="1" noChangeArrowheads="1"/>
        </xdr:cNvPicPr>
      </xdr:nvPicPr>
      <xdr:blipFill>
        <a:blip xmlns:r="http://schemas.openxmlformats.org/officeDocument/2006/relationships" r:embed="rId102" cstate="print"/>
        <a:srcRect/>
        <a:stretch>
          <a:fillRect/>
        </a:stretch>
      </xdr:blipFill>
      <xdr:spPr bwMode="auto">
        <a:xfrm>
          <a:off x="3048000" y="51311175"/>
          <a:ext cx="152400" cy="85725"/>
        </a:xfrm>
        <a:prstGeom prst="rect">
          <a:avLst/>
        </a:prstGeom>
        <a:noFill/>
      </xdr:spPr>
    </xdr:pic>
    <xdr:clientData/>
  </xdr:twoCellAnchor>
  <xdr:twoCellAnchor editAs="oneCell">
    <xdr:from>
      <xdr:col>1</xdr:col>
      <xdr:colOff>0</xdr:colOff>
      <xdr:row>271</xdr:row>
      <xdr:rowOff>0</xdr:rowOff>
    </xdr:from>
    <xdr:to>
      <xdr:col>2</xdr:col>
      <xdr:colOff>342900</xdr:colOff>
      <xdr:row>276</xdr:row>
      <xdr:rowOff>0</xdr:rowOff>
    </xdr:to>
    <xdr:pic>
      <xdr:nvPicPr>
        <xdr:cNvPr id="9521" name="Picture 305" descr="http://pubchem.ncbi.nlm.nih.gov/image/imgsrv.fcgi?sid=852387">
          <a:hlinkClick xmlns:r="http://schemas.openxmlformats.org/officeDocument/2006/relationships" r:id="rId231"/>
        </xdr:cNvPr>
        <xdr:cNvPicPr>
          <a:picLocks noChangeAspect="1" noChangeArrowheads="1"/>
        </xdr:cNvPicPr>
      </xdr:nvPicPr>
      <xdr:blipFill>
        <a:blip xmlns:r="http://schemas.openxmlformats.org/officeDocument/2006/relationships" r:embed="rId232" cstate="print"/>
        <a:srcRect/>
        <a:stretch>
          <a:fillRect/>
        </a:stretch>
      </xdr:blipFill>
      <xdr:spPr bwMode="auto">
        <a:xfrm>
          <a:off x="609600" y="51692175"/>
          <a:ext cx="952500" cy="952500"/>
        </a:xfrm>
        <a:prstGeom prst="rect">
          <a:avLst/>
        </a:prstGeom>
        <a:noFill/>
      </xdr:spPr>
    </xdr:pic>
    <xdr:clientData/>
  </xdr:twoCellAnchor>
  <xdr:twoCellAnchor editAs="oneCell">
    <xdr:from>
      <xdr:col>5</xdr:col>
      <xdr:colOff>0</xdr:colOff>
      <xdr:row>271</xdr:row>
      <xdr:rowOff>0</xdr:rowOff>
    </xdr:from>
    <xdr:to>
      <xdr:col>5</xdr:col>
      <xdr:colOff>152400</xdr:colOff>
      <xdr:row>271</xdr:row>
      <xdr:rowOff>85725</xdr:rowOff>
    </xdr:to>
    <xdr:pic>
      <xdr:nvPicPr>
        <xdr:cNvPr id="9522" name="Picture 306" descr="http://pubchem.ncbi.nlm.nih.gov/images/a_inactive.gif"/>
        <xdr:cNvPicPr>
          <a:picLocks noChangeAspect="1" noChangeArrowheads="1"/>
        </xdr:cNvPicPr>
      </xdr:nvPicPr>
      <xdr:blipFill>
        <a:blip xmlns:r="http://schemas.openxmlformats.org/officeDocument/2006/relationships" r:embed="rId102" cstate="print"/>
        <a:srcRect/>
        <a:stretch>
          <a:fillRect/>
        </a:stretch>
      </xdr:blipFill>
      <xdr:spPr bwMode="auto">
        <a:xfrm>
          <a:off x="3048000" y="51692175"/>
          <a:ext cx="152400" cy="85725"/>
        </a:xfrm>
        <a:prstGeom prst="rect">
          <a:avLst/>
        </a:prstGeom>
        <a:noFill/>
      </xdr:spPr>
    </xdr:pic>
    <xdr:clientData/>
  </xdr:twoCellAnchor>
  <xdr:twoCellAnchor editAs="oneCell">
    <xdr:from>
      <xdr:col>1</xdr:col>
      <xdr:colOff>0</xdr:colOff>
      <xdr:row>273</xdr:row>
      <xdr:rowOff>0</xdr:rowOff>
    </xdr:from>
    <xdr:to>
      <xdr:col>2</xdr:col>
      <xdr:colOff>342900</xdr:colOff>
      <xdr:row>278</xdr:row>
      <xdr:rowOff>0</xdr:rowOff>
    </xdr:to>
    <xdr:pic>
      <xdr:nvPicPr>
        <xdr:cNvPr id="9523" name="Picture 307" descr="http://pubchem.ncbi.nlm.nih.gov/image/imgsrv.fcgi?sid=7976891">
          <a:hlinkClick xmlns:r="http://schemas.openxmlformats.org/officeDocument/2006/relationships" r:id="rId233"/>
        </xdr:cNvPr>
        <xdr:cNvPicPr>
          <a:picLocks noChangeAspect="1" noChangeArrowheads="1"/>
        </xdr:cNvPicPr>
      </xdr:nvPicPr>
      <xdr:blipFill>
        <a:blip xmlns:r="http://schemas.openxmlformats.org/officeDocument/2006/relationships" r:embed="rId234" cstate="print"/>
        <a:srcRect/>
        <a:stretch>
          <a:fillRect/>
        </a:stretch>
      </xdr:blipFill>
      <xdr:spPr bwMode="auto">
        <a:xfrm>
          <a:off x="609600" y="52073175"/>
          <a:ext cx="952500" cy="952500"/>
        </a:xfrm>
        <a:prstGeom prst="rect">
          <a:avLst/>
        </a:prstGeom>
        <a:noFill/>
      </xdr:spPr>
    </xdr:pic>
    <xdr:clientData/>
  </xdr:twoCellAnchor>
  <xdr:twoCellAnchor editAs="oneCell">
    <xdr:from>
      <xdr:col>5</xdr:col>
      <xdr:colOff>0</xdr:colOff>
      <xdr:row>273</xdr:row>
      <xdr:rowOff>0</xdr:rowOff>
    </xdr:from>
    <xdr:to>
      <xdr:col>5</xdr:col>
      <xdr:colOff>152400</xdr:colOff>
      <xdr:row>273</xdr:row>
      <xdr:rowOff>85725</xdr:rowOff>
    </xdr:to>
    <xdr:pic>
      <xdr:nvPicPr>
        <xdr:cNvPr id="9524" name="Picture 308" descr="http://pubchem.ncbi.nlm.nih.gov/images/a_inactive.gif"/>
        <xdr:cNvPicPr>
          <a:picLocks noChangeAspect="1" noChangeArrowheads="1"/>
        </xdr:cNvPicPr>
      </xdr:nvPicPr>
      <xdr:blipFill>
        <a:blip xmlns:r="http://schemas.openxmlformats.org/officeDocument/2006/relationships" r:embed="rId102" cstate="print"/>
        <a:srcRect/>
        <a:stretch>
          <a:fillRect/>
        </a:stretch>
      </xdr:blipFill>
      <xdr:spPr bwMode="auto">
        <a:xfrm>
          <a:off x="3048000" y="52073175"/>
          <a:ext cx="152400" cy="85725"/>
        </a:xfrm>
        <a:prstGeom prst="rect">
          <a:avLst/>
        </a:prstGeom>
        <a:noFill/>
      </xdr:spPr>
    </xdr:pic>
    <xdr:clientData/>
  </xdr:twoCellAnchor>
  <xdr:twoCellAnchor editAs="oneCell">
    <xdr:from>
      <xdr:col>1</xdr:col>
      <xdr:colOff>0</xdr:colOff>
      <xdr:row>275</xdr:row>
      <xdr:rowOff>0</xdr:rowOff>
    </xdr:from>
    <xdr:to>
      <xdr:col>2</xdr:col>
      <xdr:colOff>342900</xdr:colOff>
      <xdr:row>280</xdr:row>
      <xdr:rowOff>0</xdr:rowOff>
    </xdr:to>
    <xdr:pic>
      <xdr:nvPicPr>
        <xdr:cNvPr id="9525" name="Picture 309" descr="http://pubchem.ncbi.nlm.nih.gov/image/imgsrv.fcgi?sid=7969602">
          <a:hlinkClick xmlns:r="http://schemas.openxmlformats.org/officeDocument/2006/relationships" r:id="rId235"/>
        </xdr:cNvPr>
        <xdr:cNvPicPr>
          <a:picLocks noChangeAspect="1" noChangeArrowheads="1"/>
        </xdr:cNvPicPr>
      </xdr:nvPicPr>
      <xdr:blipFill>
        <a:blip xmlns:r="http://schemas.openxmlformats.org/officeDocument/2006/relationships" r:embed="rId236" cstate="print"/>
        <a:srcRect/>
        <a:stretch>
          <a:fillRect/>
        </a:stretch>
      </xdr:blipFill>
      <xdr:spPr bwMode="auto">
        <a:xfrm>
          <a:off x="609600" y="52454175"/>
          <a:ext cx="952500" cy="952500"/>
        </a:xfrm>
        <a:prstGeom prst="rect">
          <a:avLst/>
        </a:prstGeom>
        <a:noFill/>
      </xdr:spPr>
    </xdr:pic>
    <xdr:clientData/>
  </xdr:twoCellAnchor>
  <xdr:twoCellAnchor editAs="oneCell">
    <xdr:from>
      <xdr:col>5</xdr:col>
      <xdr:colOff>0</xdr:colOff>
      <xdr:row>275</xdr:row>
      <xdr:rowOff>0</xdr:rowOff>
    </xdr:from>
    <xdr:to>
      <xdr:col>5</xdr:col>
      <xdr:colOff>152400</xdr:colOff>
      <xdr:row>275</xdr:row>
      <xdr:rowOff>85725</xdr:rowOff>
    </xdr:to>
    <xdr:pic>
      <xdr:nvPicPr>
        <xdr:cNvPr id="9526" name="Picture 310" descr="http://pubchem.ncbi.nlm.nih.gov/images/a_inactive.gif"/>
        <xdr:cNvPicPr>
          <a:picLocks noChangeAspect="1" noChangeArrowheads="1"/>
        </xdr:cNvPicPr>
      </xdr:nvPicPr>
      <xdr:blipFill>
        <a:blip xmlns:r="http://schemas.openxmlformats.org/officeDocument/2006/relationships" r:embed="rId102" cstate="print"/>
        <a:srcRect/>
        <a:stretch>
          <a:fillRect/>
        </a:stretch>
      </xdr:blipFill>
      <xdr:spPr bwMode="auto">
        <a:xfrm>
          <a:off x="3048000" y="52454175"/>
          <a:ext cx="152400" cy="85725"/>
        </a:xfrm>
        <a:prstGeom prst="rect">
          <a:avLst/>
        </a:prstGeom>
        <a:noFill/>
      </xdr:spPr>
    </xdr:pic>
    <xdr:clientData/>
  </xdr:twoCellAnchor>
  <xdr:twoCellAnchor editAs="oneCell">
    <xdr:from>
      <xdr:col>1</xdr:col>
      <xdr:colOff>0</xdr:colOff>
      <xdr:row>277</xdr:row>
      <xdr:rowOff>0</xdr:rowOff>
    </xdr:from>
    <xdr:to>
      <xdr:col>2</xdr:col>
      <xdr:colOff>342900</xdr:colOff>
      <xdr:row>282</xdr:row>
      <xdr:rowOff>0</xdr:rowOff>
    </xdr:to>
    <xdr:pic>
      <xdr:nvPicPr>
        <xdr:cNvPr id="9527" name="Picture 311" descr="http://pubchem.ncbi.nlm.nih.gov/image/imgsrv.fcgi?sid=4265453">
          <a:hlinkClick xmlns:r="http://schemas.openxmlformats.org/officeDocument/2006/relationships" r:id="rId237"/>
        </xdr:cNvPr>
        <xdr:cNvPicPr>
          <a:picLocks noChangeAspect="1" noChangeArrowheads="1"/>
        </xdr:cNvPicPr>
      </xdr:nvPicPr>
      <xdr:blipFill>
        <a:blip xmlns:r="http://schemas.openxmlformats.org/officeDocument/2006/relationships" r:embed="rId238" cstate="print"/>
        <a:srcRect/>
        <a:stretch>
          <a:fillRect/>
        </a:stretch>
      </xdr:blipFill>
      <xdr:spPr bwMode="auto">
        <a:xfrm>
          <a:off x="609600" y="52835175"/>
          <a:ext cx="952500" cy="952500"/>
        </a:xfrm>
        <a:prstGeom prst="rect">
          <a:avLst/>
        </a:prstGeom>
        <a:noFill/>
      </xdr:spPr>
    </xdr:pic>
    <xdr:clientData/>
  </xdr:twoCellAnchor>
  <xdr:twoCellAnchor editAs="oneCell">
    <xdr:from>
      <xdr:col>5</xdr:col>
      <xdr:colOff>0</xdr:colOff>
      <xdr:row>277</xdr:row>
      <xdr:rowOff>0</xdr:rowOff>
    </xdr:from>
    <xdr:to>
      <xdr:col>5</xdr:col>
      <xdr:colOff>152400</xdr:colOff>
      <xdr:row>277</xdr:row>
      <xdr:rowOff>85725</xdr:rowOff>
    </xdr:to>
    <xdr:pic>
      <xdr:nvPicPr>
        <xdr:cNvPr id="9528" name="Picture 312" descr="http://pubchem.ncbi.nlm.nih.gov/images/a_inactive.gif"/>
        <xdr:cNvPicPr>
          <a:picLocks noChangeAspect="1" noChangeArrowheads="1"/>
        </xdr:cNvPicPr>
      </xdr:nvPicPr>
      <xdr:blipFill>
        <a:blip xmlns:r="http://schemas.openxmlformats.org/officeDocument/2006/relationships" r:embed="rId102" cstate="print"/>
        <a:srcRect/>
        <a:stretch>
          <a:fillRect/>
        </a:stretch>
      </xdr:blipFill>
      <xdr:spPr bwMode="auto">
        <a:xfrm>
          <a:off x="3048000" y="52835175"/>
          <a:ext cx="152400" cy="85725"/>
        </a:xfrm>
        <a:prstGeom prst="rect">
          <a:avLst/>
        </a:prstGeom>
        <a:noFill/>
      </xdr:spPr>
    </xdr:pic>
    <xdr:clientData/>
  </xdr:twoCellAnchor>
  <xdr:twoCellAnchor editAs="oneCell">
    <xdr:from>
      <xdr:col>1</xdr:col>
      <xdr:colOff>0</xdr:colOff>
      <xdr:row>279</xdr:row>
      <xdr:rowOff>0</xdr:rowOff>
    </xdr:from>
    <xdr:to>
      <xdr:col>2</xdr:col>
      <xdr:colOff>342900</xdr:colOff>
      <xdr:row>284</xdr:row>
      <xdr:rowOff>0</xdr:rowOff>
    </xdr:to>
    <xdr:pic>
      <xdr:nvPicPr>
        <xdr:cNvPr id="9529" name="Picture 313" descr="http://pubchem.ncbi.nlm.nih.gov/image/imgsrv.fcgi?sid=4264277">
          <a:hlinkClick xmlns:r="http://schemas.openxmlformats.org/officeDocument/2006/relationships" r:id="rId239"/>
        </xdr:cNvPr>
        <xdr:cNvPicPr>
          <a:picLocks noChangeAspect="1" noChangeArrowheads="1"/>
        </xdr:cNvPicPr>
      </xdr:nvPicPr>
      <xdr:blipFill>
        <a:blip xmlns:r="http://schemas.openxmlformats.org/officeDocument/2006/relationships" r:embed="rId240" cstate="print"/>
        <a:srcRect/>
        <a:stretch>
          <a:fillRect/>
        </a:stretch>
      </xdr:blipFill>
      <xdr:spPr bwMode="auto">
        <a:xfrm>
          <a:off x="609600" y="53216175"/>
          <a:ext cx="952500" cy="952500"/>
        </a:xfrm>
        <a:prstGeom prst="rect">
          <a:avLst/>
        </a:prstGeom>
        <a:noFill/>
      </xdr:spPr>
    </xdr:pic>
    <xdr:clientData/>
  </xdr:twoCellAnchor>
  <xdr:twoCellAnchor editAs="oneCell">
    <xdr:from>
      <xdr:col>5</xdr:col>
      <xdr:colOff>0</xdr:colOff>
      <xdr:row>279</xdr:row>
      <xdr:rowOff>0</xdr:rowOff>
    </xdr:from>
    <xdr:to>
      <xdr:col>5</xdr:col>
      <xdr:colOff>152400</xdr:colOff>
      <xdr:row>279</xdr:row>
      <xdr:rowOff>85725</xdr:rowOff>
    </xdr:to>
    <xdr:pic>
      <xdr:nvPicPr>
        <xdr:cNvPr id="9530" name="Picture 314" descr="http://pubchem.ncbi.nlm.nih.gov/images/a_inactive.gif"/>
        <xdr:cNvPicPr>
          <a:picLocks noChangeAspect="1" noChangeArrowheads="1"/>
        </xdr:cNvPicPr>
      </xdr:nvPicPr>
      <xdr:blipFill>
        <a:blip xmlns:r="http://schemas.openxmlformats.org/officeDocument/2006/relationships" r:embed="rId102" cstate="print"/>
        <a:srcRect/>
        <a:stretch>
          <a:fillRect/>
        </a:stretch>
      </xdr:blipFill>
      <xdr:spPr bwMode="auto">
        <a:xfrm>
          <a:off x="3048000" y="53216175"/>
          <a:ext cx="152400" cy="85725"/>
        </a:xfrm>
        <a:prstGeom prst="rect">
          <a:avLst/>
        </a:prstGeom>
        <a:noFill/>
      </xdr:spPr>
    </xdr:pic>
    <xdr:clientData/>
  </xdr:twoCellAnchor>
  <xdr:twoCellAnchor editAs="oneCell">
    <xdr:from>
      <xdr:col>1</xdr:col>
      <xdr:colOff>0</xdr:colOff>
      <xdr:row>281</xdr:row>
      <xdr:rowOff>0</xdr:rowOff>
    </xdr:from>
    <xdr:to>
      <xdr:col>2</xdr:col>
      <xdr:colOff>342900</xdr:colOff>
      <xdr:row>286</xdr:row>
      <xdr:rowOff>0</xdr:rowOff>
    </xdr:to>
    <xdr:pic>
      <xdr:nvPicPr>
        <xdr:cNvPr id="9531" name="Picture 315" descr="http://pubchem.ncbi.nlm.nih.gov/image/imgsrv.fcgi?sid=4261661">
          <a:hlinkClick xmlns:r="http://schemas.openxmlformats.org/officeDocument/2006/relationships" r:id="rId241"/>
        </xdr:cNvPr>
        <xdr:cNvPicPr>
          <a:picLocks noChangeAspect="1" noChangeArrowheads="1"/>
        </xdr:cNvPicPr>
      </xdr:nvPicPr>
      <xdr:blipFill>
        <a:blip xmlns:r="http://schemas.openxmlformats.org/officeDocument/2006/relationships" r:embed="rId242" cstate="print"/>
        <a:srcRect/>
        <a:stretch>
          <a:fillRect/>
        </a:stretch>
      </xdr:blipFill>
      <xdr:spPr bwMode="auto">
        <a:xfrm>
          <a:off x="609600" y="53597175"/>
          <a:ext cx="952500" cy="952500"/>
        </a:xfrm>
        <a:prstGeom prst="rect">
          <a:avLst/>
        </a:prstGeom>
        <a:noFill/>
      </xdr:spPr>
    </xdr:pic>
    <xdr:clientData/>
  </xdr:twoCellAnchor>
  <xdr:twoCellAnchor editAs="oneCell">
    <xdr:from>
      <xdr:col>5</xdr:col>
      <xdr:colOff>0</xdr:colOff>
      <xdr:row>281</xdr:row>
      <xdr:rowOff>0</xdr:rowOff>
    </xdr:from>
    <xdr:to>
      <xdr:col>5</xdr:col>
      <xdr:colOff>152400</xdr:colOff>
      <xdr:row>281</xdr:row>
      <xdr:rowOff>85725</xdr:rowOff>
    </xdr:to>
    <xdr:pic>
      <xdr:nvPicPr>
        <xdr:cNvPr id="9532" name="Picture 316" descr="http://pubchem.ncbi.nlm.nih.gov/images/a_inactive.gif"/>
        <xdr:cNvPicPr>
          <a:picLocks noChangeAspect="1" noChangeArrowheads="1"/>
        </xdr:cNvPicPr>
      </xdr:nvPicPr>
      <xdr:blipFill>
        <a:blip xmlns:r="http://schemas.openxmlformats.org/officeDocument/2006/relationships" r:embed="rId102" cstate="print"/>
        <a:srcRect/>
        <a:stretch>
          <a:fillRect/>
        </a:stretch>
      </xdr:blipFill>
      <xdr:spPr bwMode="auto">
        <a:xfrm>
          <a:off x="3048000" y="53597175"/>
          <a:ext cx="152400" cy="85725"/>
        </a:xfrm>
        <a:prstGeom prst="rect">
          <a:avLst/>
        </a:prstGeom>
        <a:noFill/>
      </xdr:spPr>
    </xdr:pic>
    <xdr:clientData/>
  </xdr:twoCellAnchor>
  <xdr:twoCellAnchor editAs="oneCell">
    <xdr:from>
      <xdr:col>1</xdr:col>
      <xdr:colOff>0</xdr:colOff>
      <xdr:row>283</xdr:row>
      <xdr:rowOff>0</xdr:rowOff>
    </xdr:from>
    <xdr:to>
      <xdr:col>2</xdr:col>
      <xdr:colOff>342900</xdr:colOff>
      <xdr:row>287</xdr:row>
      <xdr:rowOff>190500</xdr:rowOff>
    </xdr:to>
    <xdr:pic>
      <xdr:nvPicPr>
        <xdr:cNvPr id="9533" name="Picture 317" descr="http://pubchem.ncbi.nlm.nih.gov/image/imgsrv.fcgi?sid=4261121">
          <a:hlinkClick xmlns:r="http://schemas.openxmlformats.org/officeDocument/2006/relationships" r:id="rId243"/>
        </xdr:cNvPr>
        <xdr:cNvPicPr>
          <a:picLocks noChangeAspect="1" noChangeArrowheads="1"/>
        </xdr:cNvPicPr>
      </xdr:nvPicPr>
      <xdr:blipFill>
        <a:blip xmlns:r="http://schemas.openxmlformats.org/officeDocument/2006/relationships" r:embed="rId244" cstate="print"/>
        <a:srcRect/>
        <a:stretch>
          <a:fillRect/>
        </a:stretch>
      </xdr:blipFill>
      <xdr:spPr bwMode="auto">
        <a:xfrm>
          <a:off x="609600" y="53978175"/>
          <a:ext cx="952500" cy="952500"/>
        </a:xfrm>
        <a:prstGeom prst="rect">
          <a:avLst/>
        </a:prstGeom>
        <a:noFill/>
      </xdr:spPr>
    </xdr:pic>
    <xdr:clientData/>
  </xdr:twoCellAnchor>
  <xdr:twoCellAnchor editAs="oneCell">
    <xdr:from>
      <xdr:col>5</xdr:col>
      <xdr:colOff>0</xdr:colOff>
      <xdr:row>283</xdr:row>
      <xdr:rowOff>0</xdr:rowOff>
    </xdr:from>
    <xdr:to>
      <xdr:col>5</xdr:col>
      <xdr:colOff>152400</xdr:colOff>
      <xdr:row>283</xdr:row>
      <xdr:rowOff>85725</xdr:rowOff>
    </xdr:to>
    <xdr:pic>
      <xdr:nvPicPr>
        <xdr:cNvPr id="9534" name="Picture 318" descr="http://pubchem.ncbi.nlm.nih.gov/images/a_inactive.gif"/>
        <xdr:cNvPicPr>
          <a:picLocks noChangeAspect="1" noChangeArrowheads="1"/>
        </xdr:cNvPicPr>
      </xdr:nvPicPr>
      <xdr:blipFill>
        <a:blip xmlns:r="http://schemas.openxmlformats.org/officeDocument/2006/relationships" r:embed="rId102" cstate="print"/>
        <a:srcRect/>
        <a:stretch>
          <a:fillRect/>
        </a:stretch>
      </xdr:blipFill>
      <xdr:spPr bwMode="auto">
        <a:xfrm>
          <a:off x="3048000" y="53978175"/>
          <a:ext cx="152400" cy="85725"/>
        </a:xfrm>
        <a:prstGeom prst="rect">
          <a:avLst/>
        </a:prstGeom>
        <a:noFill/>
      </xdr:spPr>
    </xdr:pic>
    <xdr:clientData/>
  </xdr:twoCellAnchor>
  <xdr:twoCellAnchor editAs="oneCell">
    <xdr:from>
      <xdr:col>1</xdr:col>
      <xdr:colOff>0</xdr:colOff>
      <xdr:row>285</xdr:row>
      <xdr:rowOff>0</xdr:rowOff>
    </xdr:from>
    <xdr:to>
      <xdr:col>2</xdr:col>
      <xdr:colOff>342900</xdr:colOff>
      <xdr:row>289</xdr:row>
      <xdr:rowOff>180975</xdr:rowOff>
    </xdr:to>
    <xdr:pic>
      <xdr:nvPicPr>
        <xdr:cNvPr id="9535" name="Picture 319" descr="http://pubchem.ncbi.nlm.nih.gov/image/imgsrv.fcgi?sid=4259121">
          <a:hlinkClick xmlns:r="http://schemas.openxmlformats.org/officeDocument/2006/relationships" r:id="rId245"/>
        </xdr:cNvPr>
        <xdr:cNvPicPr>
          <a:picLocks noChangeAspect="1" noChangeArrowheads="1"/>
        </xdr:cNvPicPr>
      </xdr:nvPicPr>
      <xdr:blipFill>
        <a:blip xmlns:r="http://schemas.openxmlformats.org/officeDocument/2006/relationships" r:embed="rId246" cstate="print"/>
        <a:srcRect/>
        <a:stretch>
          <a:fillRect/>
        </a:stretch>
      </xdr:blipFill>
      <xdr:spPr bwMode="auto">
        <a:xfrm>
          <a:off x="609600" y="54359175"/>
          <a:ext cx="952500" cy="952500"/>
        </a:xfrm>
        <a:prstGeom prst="rect">
          <a:avLst/>
        </a:prstGeom>
        <a:noFill/>
      </xdr:spPr>
    </xdr:pic>
    <xdr:clientData/>
  </xdr:twoCellAnchor>
  <xdr:twoCellAnchor editAs="oneCell">
    <xdr:from>
      <xdr:col>5</xdr:col>
      <xdr:colOff>0</xdr:colOff>
      <xdr:row>285</xdr:row>
      <xdr:rowOff>0</xdr:rowOff>
    </xdr:from>
    <xdr:to>
      <xdr:col>5</xdr:col>
      <xdr:colOff>152400</xdr:colOff>
      <xdr:row>285</xdr:row>
      <xdr:rowOff>85725</xdr:rowOff>
    </xdr:to>
    <xdr:pic>
      <xdr:nvPicPr>
        <xdr:cNvPr id="9536" name="Picture 320" descr="http://pubchem.ncbi.nlm.nih.gov/images/a_inactive.gif"/>
        <xdr:cNvPicPr>
          <a:picLocks noChangeAspect="1" noChangeArrowheads="1"/>
        </xdr:cNvPicPr>
      </xdr:nvPicPr>
      <xdr:blipFill>
        <a:blip xmlns:r="http://schemas.openxmlformats.org/officeDocument/2006/relationships" r:embed="rId102" cstate="print"/>
        <a:srcRect/>
        <a:stretch>
          <a:fillRect/>
        </a:stretch>
      </xdr:blipFill>
      <xdr:spPr bwMode="auto">
        <a:xfrm>
          <a:off x="3048000" y="54359175"/>
          <a:ext cx="152400" cy="85725"/>
        </a:xfrm>
        <a:prstGeom prst="rect">
          <a:avLst/>
        </a:prstGeom>
        <a:noFill/>
      </xdr:spPr>
    </xdr:pic>
    <xdr:clientData/>
  </xdr:twoCellAnchor>
  <xdr:twoCellAnchor editAs="oneCell">
    <xdr:from>
      <xdr:col>1</xdr:col>
      <xdr:colOff>0</xdr:colOff>
      <xdr:row>288</xdr:row>
      <xdr:rowOff>0</xdr:rowOff>
    </xdr:from>
    <xdr:to>
      <xdr:col>2</xdr:col>
      <xdr:colOff>342900</xdr:colOff>
      <xdr:row>293</xdr:row>
      <xdr:rowOff>0</xdr:rowOff>
    </xdr:to>
    <xdr:pic>
      <xdr:nvPicPr>
        <xdr:cNvPr id="9537" name="Picture 321" descr="http://pubchem.ncbi.nlm.nih.gov/image/imgsrv.fcgi?sid=4259020">
          <a:hlinkClick xmlns:r="http://schemas.openxmlformats.org/officeDocument/2006/relationships" r:id="rId247"/>
        </xdr:cNvPr>
        <xdr:cNvPicPr>
          <a:picLocks noChangeAspect="1" noChangeArrowheads="1"/>
        </xdr:cNvPicPr>
      </xdr:nvPicPr>
      <xdr:blipFill>
        <a:blip xmlns:r="http://schemas.openxmlformats.org/officeDocument/2006/relationships" r:embed="rId248" cstate="print"/>
        <a:srcRect/>
        <a:stretch>
          <a:fillRect/>
        </a:stretch>
      </xdr:blipFill>
      <xdr:spPr bwMode="auto">
        <a:xfrm>
          <a:off x="609600" y="54940200"/>
          <a:ext cx="952500" cy="952500"/>
        </a:xfrm>
        <a:prstGeom prst="rect">
          <a:avLst/>
        </a:prstGeom>
        <a:noFill/>
      </xdr:spPr>
    </xdr:pic>
    <xdr:clientData/>
  </xdr:twoCellAnchor>
  <xdr:twoCellAnchor editAs="oneCell">
    <xdr:from>
      <xdr:col>5</xdr:col>
      <xdr:colOff>0</xdr:colOff>
      <xdr:row>288</xdr:row>
      <xdr:rowOff>0</xdr:rowOff>
    </xdr:from>
    <xdr:to>
      <xdr:col>5</xdr:col>
      <xdr:colOff>152400</xdr:colOff>
      <xdr:row>288</xdr:row>
      <xdr:rowOff>85725</xdr:rowOff>
    </xdr:to>
    <xdr:pic>
      <xdr:nvPicPr>
        <xdr:cNvPr id="9538" name="Picture 322" descr="http://pubchem.ncbi.nlm.nih.gov/images/a_inactive.gif"/>
        <xdr:cNvPicPr>
          <a:picLocks noChangeAspect="1" noChangeArrowheads="1"/>
        </xdr:cNvPicPr>
      </xdr:nvPicPr>
      <xdr:blipFill>
        <a:blip xmlns:r="http://schemas.openxmlformats.org/officeDocument/2006/relationships" r:embed="rId102" cstate="print"/>
        <a:srcRect/>
        <a:stretch>
          <a:fillRect/>
        </a:stretch>
      </xdr:blipFill>
      <xdr:spPr bwMode="auto">
        <a:xfrm>
          <a:off x="3048000" y="54940200"/>
          <a:ext cx="152400" cy="85725"/>
        </a:xfrm>
        <a:prstGeom prst="rect">
          <a:avLst/>
        </a:prstGeom>
        <a:noFill/>
      </xdr:spPr>
    </xdr:pic>
    <xdr:clientData/>
  </xdr:twoCellAnchor>
  <xdr:twoCellAnchor editAs="oneCell">
    <xdr:from>
      <xdr:col>1</xdr:col>
      <xdr:colOff>0</xdr:colOff>
      <xdr:row>290</xdr:row>
      <xdr:rowOff>0</xdr:rowOff>
    </xdr:from>
    <xdr:to>
      <xdr:col>2</xdr:col>
      <xdr:colOff>342900</xdr:colOff>
      <xdr:row>295</xdr:row>
      <xdr:rowOff>0</xdr:rowOff>
    </xdr:to>
    <xdr:pic>
      <xdr:nvPicPr>
        <xdr:cNvPr id="9539" name="Picture 323" descr="http://pubchem.ncbi.nlm.nih.gov/image/imgsrv.fcgi?sid=4258593">
          <a:hlinkClick xmlns:r="http://schemas.openxmlformats.org/officeDocument/2006/relationships" r:id="rId249"/>
        </xdr:cNvPr>
        <xdr:cNvPicPr>
          <a:picLocks noChangeAspect="1" noChangeArrowheads="1"/>
        </xdr:cNvPicPr>
      </xdr:nvPicPr>
      <xdr:blipFill>
        <a:blip xmlns:r="http://schemas.openxmlformats.org/officeDocument/2006/relationships" r:embed="rId250" cstate="print"/>
        <a:srcRect/>
        <a:stretch>
          <a:fillRect/>
        </a:stretch>
      </xdr:blipFill>
      <xdr:spPr bwMode="auto">
        <a:xfrm>
          <a:off x="609600" y="55321200"/>
          <a:ext cx="952500" cy="952500"/>
        </a:xfrm>
        <a:prstGeom prst="rect">
          <a:avLst/>
        </a:prstGeom>
        <a:noFill/>
      </xdr:spPr>
    </xdr:pic>
    <xdr:clientData/>
  </xdr:twoCellAnchor>
  <xdr:twoCellAnchor editAs="oneCell">
    <xdr:from>
      <xdr:col>5</xdr:col>
      <xdr:colOff>0</xdr:colOff>
      <xdr:row>290</xdr:row>
      <xdr:rowOff>0</xdr:rowOff>
    </xdr:from>
    <xdr:to>
      <xdr:col>5</xdr:col>
      <xdr:colOff>152400</xdr:colOff>
      <xdr:row>290</xdr:row>
      <xdr:rowOff>85725</xdr:rowOff>
    </xdr:to>
    <xdr:pic>
      <xdr:nvPicPr>
        <xdr:cNvPr id="9540" name="Picture 324" descr="http://pubchem.ncbi.nlm.nih.gov/images/a_inactive.gif"/>
        <xdr:cNvPicPr>
          <a:picLocks noChangeAspect="1" noChangeArrowheads="1"/>
        </xdr:cNvPicPr>
      </xdr:nvPicPr>
      <xdr:blipFill>
        <a:blip xmlns:r="http://schemas.openxmlformats.org/officeDocument/2006/relationships" r:embed="rId102" cstate="print"/>
        <a:srcRect/>
        <a:stretch>
          <a:fillRect/>
        </a:stretch>
      </xdr:blipFill>
      <xdr:spPr bwMode="auto">
        <a:xfrm>
          <a:off x="3048000" y="55321200"/>
          <a:ext cx="152400" cy="85725"/>
        </a:xfrm>
        <a:prstGeom prst="rect">
          <a:avLst/>
        </a:prstGeom>
        <a:noFill/>
      </xdr:spPr>
    </xdr:pic>
    <xdr:clientData/>
  </xdr:twoCellAnchor>
  <xdr:twoCellAnchor editAs="oneCell">
    <xdr:from>
      <xdr:col>1</xdr:col>
      <xdr:colOff>0</xdr:colOff>
      <xdr:row>292</xdr:row>
      <xdr:rowOff>0</xdr:rowOff>
    </xdr:from>
    <xdr:to>
      <xdr:col>2</xdr:col>
      <xdr:colOff>342900</xdr:colOff>
      <xdr:row>297</xdr:row>
      <xdr:rowOff>0</xdr:rowOff>
    </xdr:to>
    <xdr:pic>
      <xdr:nvPicPr>
        <xdr:cNvPr id="9541" name="Picture 325" descr="http://pubchem.ncbi.nlm.nih.gov/image/imgsrv.fcgi?sid=4254734">
          <a:hlinkClick xmlns:r="http://schemas.openxmlformats.org/officeDocument/2006/relationships" r:id="rId251"/>
        </xdr:cNvPr>
        <xdr:cNvPicPr>
          <a:picLocks noChangeAspect="1" noChangeArrowheads="1"/>
        </xdr:cNvPicPr>
      </xdr:nvPicPr>
      <xdr:blipFill>
        <a:blip xmlns:r="http://schemas.openxmlformats.org/officeDocument/2006/relationships" r:embed="rId252" cstate="print"/>
        <a:srcRect/>
        <a:stretch>
          <a:fillRect/>
        </a:stretch>
      </xdr:blipFill>
      <xdr:spPr bwMode="auto">
        <a:xfrm>
          <a:off x="609600" y="55702200"/>
          <a:ext cx="952500" cy="952500"/>
        </a:xfrm>
        <a:prstGeom prst="rect">
          <a:avLst/>
        </a:prstGeom>
        <a:noFill/>
      </xdr:spPr>
    </xdr:pic>
    <xdr:clientData/>
  </xdr:twoCellAnchor>
  <xdr:twoCellAnchor editAs="oneCell">
    <xdr:from>
      <xdr:col>5</xdr:col>
      <xdr:colOff>0</xdr:colOff>
      <xdr:row>292</xdr:row>
      <xdr:rowOff>0</xdr:rowOff>
    </xdr:from>
    <xdr:to>
      <xdr:col>5</xdr:col>
      <xdr:colOff>152400</xdr:colOff>
      <xdr:row>292</xdr:row>
      <xdr:rowOff>85725</xdr:rowOff>
    </xdr:to>
    <xdr:pic>
      <xdr:nvPicPr>
        <xdr:cNvPr id="9542" name="Picture 326" descr="http://pubchem.ncbi.nlm.nih.gov/images/a_inactive.gif"/>
        <xdr:cNvPicPr>
          <a:picLocks noChangeAspect="1" noChangeArrowheads="1"/>
        </xdr:cNvPicPr>
      </xdr:nvPicPr>
      <xdr:blipFill>
        <a:blip xmlns:r="http://schemas.openxmlformats.org/officeDocument/2006/relationships" r:embed="rId102" cstate="print"/>
        <a:srcRect/>
        <a:stretch>
          <a:fillRect/>
        </a:stretch>
      </xdr:blipFill>
      <xdr:spPr bwMode="auto">
        <a:xfrm>
          <a:off x="3048000" y="55702200"/>
          <a:ext cx="152400" cy="85725"/>
        </a:xfrm>
        <a:prstGeom prst="rect">
          <a:avLst/>
        </a:prstGeom>
        <a:noFill/>
      </xdr:spPr>
    </xdr:pic>
    <xdr:clientData/>
  </xdr:twoCellAnchor>
  <xdr:twoCellAnchor editAs="oneCell">
    <xdr:from>
      <xdr:col>1</xdr:col>
      <xdr:colOff>0</xdr:colOff>
      <xdr:row>294</xdr:row>
      <xdr:rowOff>0</xdr:rowOff>
    </xdr:from>
    <xdr:to>
      <xdr:col>2</xdr:col>
      <xdr:colOff>342900</xdr:colOff>
      <xdr:row>299</xdr:row>
      <xdr:rowOff>0</xdr:rowOff>
    </xdr:to>
    <xdr:pic>
      <xdr:nvPicPr>
        <xdr:cNvPr id="9543" name="Picture 327" descr="http://pubchem.ncbi.nlm.nih.gov/image/imgsrv.fcgi?sid=861070">
          <a:hlinkClick xmlns:r="http://schemas.openxmlformats.org/officeDocument/2006/relationships" r:id="rId253"/>
        </xdr:cNvPr>
        <xdr:cNvPicPr>
          <a:picLocks noChangeAspect="1" noChangeArrowheads="1"/>
        </xdr:cNvPicPr>
      </xdr:nvPicPr>
      <xdr:blipFill>
        <a:blip xmlns:r="http://schemas.openxmlformats.org/officeDocument/2006/relationships" r:embed="rId254" cstate="print"/>
        <a:srcRect/>
        <a:stretch>
          <a:fillRect/>
        </a:stretch>
      </xdr:blipFill>
      <xdr:spPr bwMode="auto">
        <a:xfrm>
          <a:off x="609600" y="56083200"/>
          <a:ext cx="952500" cy="952500"/>
        </a:xfrm>
        <a:prstGeom prst="rect">
          <a:avLst/>
        </a:prstGeom>
        <a:noFill/>
      </xdr:spPr>
    </xdr:pic>
    <xdr:clientData/>
  </xdr:twoCellAnchor>
  <xdr:twoCellAnchor editAs="oneCell">
    <xdr:from>
      <xdr:col>5</xdr:col>
      <xdr:colOff>0</xdr:colOff>
      <xdr:row>294</xdr:row>
      <xdr:rowOff>0</xdr:rowOff>
    </xdr:from>
    <xdr:to>
      <xdr:col>5</xdr:col>
      <xdr:colOff>152400</xdr:colOff>
      <xdr:row>294</xdr:row>
      <xdr:rowOff>85725</xdr:rowOff>
    </xdr:to>
    <xdr:pic>
      <xdr:nvPicPr>
        <xdr:cNvPr id="9544" name="Picture 328" descr="http://pubchem.ncbi.nlm.nih.gov/images/a_inactive.gif"/>
        <xdr:cNvPicPr>
          <a:picLocks noChangeAspect="1" noChangeArrowheads="1"/>
        </xdr:cNvPicPr>
      </xdr:nvPicPr>
      <xdr:blipFill>
        <a:blip xmlns:r="http://schemas.openxmlformats.org/officeDocument/2006/relationships" r:embed="rId102" cstate="print"/>
        <a:srcRect/>
        <a:stretch>
          <a:fillRect/>
        </a:stretch>
      </xdr:blipFill>
      <xdr:spPr bwMode="auto">
        <a:xfrm>
          <a:off x="3048000" y="56083200"/>
          <a:ext cx="152400" cy="85725"/>
        </a:xfrm>
        <a:prstGeom prst="rect">
          <a:avLst/>
        </a:prstGeom>
        <a:noFill/>
      </xdr:spPr>
    </xdr:pic>
    <xdr:clientData/>
  </xdr:twoCellAnchor>
  <xdr:twoCellAnchor editAs="oneCell">
    <xdr:from>
      <xdr:col>1</xdr:col>
      <xdr:colOff>0</xdr:colOff>
      <xdr:row>296</xdr:row>
      <xdr:rowOff>0</xdr:rowOff>
    </xdr:from>
    <xdr:to>
      <xdr:col>2</xdr:col>
      <xdr:colOff>342900</xdr:colOff>
      <xdr:row>301</xdr:row>
      <xdr:rowOff>0</xdr:rowOff>
    </xdr:to>
    <xdr:pic>
      <xdr:nvPicPr>
        <xdr:cNvPr id="9545" name="Picture 329" descr="http://pubchem.ncbi.nlm.nih.gov/image/imgsrv.fcgi?sid=858667">
          <a:hlinkClick xmlns:r="http://schemas.openxmlformats.org/officeDocument/2006/relationships" r:id="rId255"/>
        </xdr:cNvPr>
        <xdr:cNvPicPr>
          <a:picLocks noChangeAspect="1" noChangeArrowheads="1"/>
        </xdr:cNvPicPr>
      </xdr:nvPicPr>
      <xdr:blipFill>
        <a:blip xmlns:r="http://schemas.openxmlformats.org/officeDocument/2006/relationships" r:embed="rId256" cstate="print"/>
        <a:srcRect/>
        <a:stretch>
          <a:fillRect/>
        </a:stretch>
      </xdr:blipFill>
      <xdr:spPr bwMode="auto">
        <a:xfrm>
          <a:off x="609600" y="56464200"/>
          <a:ext cx="952500" cy="952500"/>
        </a:xfrm>
        <a:prstGeom prst="rect">
          <a:avLst/>
        </a:prstGeom>
        <a:noFill/>
      </xdr:spPr>
    </xdr:pic>
    <xdr:clientData/>
  </xdr:twoCellAnchor>
  <xdr:twoCellAnchor editAs="oneCell">
    <xdr:from>
      <xdr:col>5</xdr:col>
      <xdr:colOff>0</xdr:colOff>
      <xdr:row>296</xdr:row>
      <xdr:rowOff>0</xdr:rowOff>
    </xdr:from>
    <xdr:to>
      <xdr:col>5</xdr:col>
      <xdr:colOff>152400</xdr:colOff>
      <xdr:row>296</xdr:row>
      <xdr:rowOff>85725</xdr:rowOff>
    </xdr:to>
    <xdr:pic>
      <xdr:nvPicPr>
        <xdr:cNvPr id="9546" name="Picture 330" descr="http://pubchem.ncbi.nlm.nih.gov/images/a_inactive.gif"/>
        <xdr:cNvPicPr>
          <a:picLocks noChangeAspect="1" noChangeArrowheads="1"/>
        </xdr:cNvPicPr>
      </xdr:nvPicPr>
      <xdr:blipFill>
        <a:blip xmlns:r="http://schemas.openxmlformats.org/officeDocument/2006/relationships" r:embed="rId102" cstate="print"/>
        <a:srcRect/>
        <a:stretch>
          <a:fillRect/>
        </a:stretch>
      </xdr:blipFill>
      <xdr:spPr bwMode="auto">
        <a:xfrm>
          <a:off x="3048000" y="56464200"/>
          <a:ext cx="152400" cy="85725"/>
        </a:xfrm>
        <a:prstGeom prst="rect">
          <a:avLst/>
        </a:prstGeom>
        <a:noFill/>
      </xdr:spPr>
    </xdr:pic>
    <xdr:clientData/>
  </xdr:twoCellAnchor>
  <xdr:twoCellAnchor editAs="oneCell">
    <xdr:from>
      <xdr:col>1</xdr:col>
      <xdr:colOff>0</xdr:colOff>
      <xdr:row>298</xdr:row>
      <xdr:rowOff>0</xdr:rowOff>
    </xdr:from>
    <xdr:to>
      <xdr:col>2</xdr:col>
      <xdr:colOff>342900</xdr:colOff>
      <xdr:row>303</xdr:row>
      <xdr:rowOff>0</xdr:rowOff>
    </xdr:to>
    <xdr:pic>
      <xdr:nvPicPr>
        <xdr:cNvPr id="9547" name="Picture 331" descr="http://pubchem.ncbi.nlm.nih.gov/image/imgsrv.fcgi?sid=858510">
          <a:hlinkClick xmlns:r="http://schemas.openxmlformats.org/officeDocument/2006/relationships" r:id="rId257"/>
        </xdr:cNvPr>
        <xdr:cNvPicPr>
          <a:picLocks noChangeAspect="1" noChangeArrowheads="1"/>
        </xdr:cNvPicPr>
      </xdr:nvPicPr>
      <xdr:blipFill>
        <a:blip xmlns:r="http://schemas.openxmlformats.org/officeDocument/2006/relationships" r:embed="rId258" cstate="print"/>
        <a:srcRect/>
        <a:stretch>
          <a:fillRect/>
        </a:stretch>
      </xdr:blipFill>
      <xdr:spPr bwMode="auto">
        <a:xfrm>
          <a:off x="609600" y="56845200"/>
          <a:ext cx="952500" cy="952500"/>
        </a:xfrm>
        <a:prstGeom prst="rect">
          <a:avLst/>
        </a:prstGeom>
        <a:noFill/>
      </xdr:spPr>
    </xdr:pic>
    <xdr:clientData/>
  </xdr:twoCellAnchor>
  <xdr:twoCellAnchor editAs="oneCell">
    <xdr:from>
      <xdr:col>5</xdr:col>
      <xdr:colOff>0</xdr:colOff>
      <xdr:row>298</xdr:row>
      <xdr:rowOff>0</xdr:rowOff>
    </xdr:from>
    <xdr:to>
      <xdr:col>5</xdr:col>
      <xdr:colOff>152400</xdr:colOff>
      <xdr:row>298</xdr:row>
      <xdr:rowOff>85725</xdr:rowOff>
    </xdr:to>
    <xdr:pic>
      <xdr:nvPicPr>
        <xdr:cNvPr id="9548" name="Picture 332" descr="http://pubchem.ncbi.nlm.nih.gov/images/a_inactive.gif"/>
        <xdr:cNvPicPr>
          <a:picLocks noChangeAspect="1" noChangeArrowheads="1"/>
        </xdr:cNvPicPr>
      </xdr:nvPicPr>
      <xdr:blipFill>
        <a:blip xmlns:r="http://schemas.openxmlformats.org/officeDocument/2006/relationships" r:embed="rId102" cstate="print"/>
        <a:srcRect/>
        <a:stretch>
          <a:fillRect/>
        </a:stretch>
      </xdr:blipFill>
      <xdr:spPr bwMode="auto">
        <a:xfrm>
          <a:off x="3048000" y="56845200"/>
          <a:ext cx="152400" cy="85725"/>
        </a:xfrm>
        <a:prstGeom prst="rect">
          <a:avLst/>
        </a:prstGeom>
        <a:noFill/>
      </xdr:spPr>
    </xdr:pic>
    <xdr:clientData/>
  </xdr:twoCellAnchor>
  <xdr:twoCellAnchor editAs="oneCell">
    <xdr:from>
      <xdr:col>1</xdr:col>
      <xdr:colOff>0</xdr:colOff>
      <xdr:row>300</xdr:row>
      <xdr:rowOff>0</xdr:rowOff>
    </xdr:from>
    <xdr:to>
      <xdr:col>2</xdr:col>
      <xdr:colOff>342900</xdr:colOff>
      <xdr:row>305</xdr:row>
      <xdr:rowOff>0</xdr:rowOff>
    </xdr:to>
    <xdr:pic>
      <xdr:nvPicPr>
        <xdr:cNvPr id="9549" name="Picture 333" descr="http://pubchem.ncbi.nlm.nih.gov/image/imgsrv.fcgi?sid=858296">
          <a:hlinkClick xmlns:r="http://schemas.openxmlformats.org/officeDocument/2006/relationships" r:id="rId259"/>
        </xdr:cNvPr>
        <xdr:cNvPicPr>
          <a:picLocks noChangeAspect="1" noChangeArrowheads="1"/>
        </xdr:cNvPicPr>
      </xdr:nvPicPr>
      <xdr:blipFill>
        <a:blip xmlns:r="http://schemas.openxmlformats.org/officeDocument/2006/relationships" r:embed="rId260" cstate="print"/>
        <a:srcRect/>
        <a:stretch>
          <a:fillRect/>
        </a:stretch>
      </xdr:blipFill>
      <xdr:spPr bwMode="auto">
        <a:xfrm>
          <a:off x="609600" y="57226200"/>
          <a:ext cx="952500" cy="952500"/>
        </a:xfrm>
        <a:prstGeom prst="rect">
          <a:avLst/>
        </a:prstGeom>
        <a:noFill/>
      </xdr:spPr>
    </xdr:pic>
    <xdr:clientData/>
  </xdr:twoCellAnchor>
  <xdr:twoCellAnchor editAs="oneCell">
    <xdr:from>
      <xdr:col>5</xdr:col>
      <xdr:colOff>0</xdr:colOff>
      <xdr:row>300</xdr:row>
      <xdr:rowOff>0</xdr:rowOff>
    </xdr:from>
    <xdr:to>
      <xdr:col>5</xdr:col>
      <xdr:colOff>152400</xdr:colOff>
      <xdr:row>300</xdr:row>
      <xdr:rowOff>85725</xdr:rowOff>
    </xdr:to>
    <xdr:pic>
      <xdr:nvPicPr>
        <xdr:cNvPr id="9550" name="Picture 334" descr="http://pubchem.ncbi.nlm.nih.gov/images/a_inactive.gif"/>
        <xdr:cNvPicPr>
          <a:picLocks noChangeAspect="1" noChangeArrowheads="1"/>
        </xdr:cNvPicPr>
      </xdr:nvPicPr>
      <xdr:blipFill>
        <a:blip xmlns:r="http://schemas.openxmlformats.org/officeDocument/2006/relationships" r:embed="rId102" cstate="print"/>
        <a:srcRect/>
        <a:stretch>
          <a:fillRect/>
        </a:stretch>
      </xdr:blipFill>
      <xdr:spPr bwMode="auto">
        <a:xfrm>
          <a:off x="3048000" y="57226200"/>
          <a:ext cx="152400" cy="85725"/>
        </a:xfrm>
        <a:prstGeom prst="rect">
          <a:avLst/>
        </a:prstGeom>
        <a:noFill/>
      </xdr:spPr>
    </xdr:pic>
    <xdr:clientData/>
  </xdr:twoCellAnchor>
  <xdr:twoCellAnchor editAs="oneCell">
    <xdr:from>
      <xdr:col>1</xdr:col>
      <xdr:colOff>0</xdr:colOff>
      <xdr:row>302</xdr:row>
      <xdr:rowOff>0</xdr:rowOff>
    </xdr:from>
    <xdr:to>
      <xdr:col>2</xdr:col>
      <xdr:colOff>342900</xdr:colOff>
      <xdr:row>307</xdr:row>
      <xdr:rowOff>0</xdr:rowOff>
    </xdr:to>
    <xdr:pic>
      <xdr:nvPicPr>
        <xdr:cNvPr id="9551" name="Picture 335" descr="http://pubchem.ncbi.nlm.nih.gov/image/imgsrv.fcgi?sid=856771">
          <a:hlinkClick xmlns:r="http://schemas.openxmlformats.org/officeDocument/2006/relationships" r:id="rId261"/>
        </xdr:cNvPr>
        <xdr:cNvPicPr>
          <a:picLocks noChangeAspect="1" noChangeArrowheads="1"/>
        </xdr:cNvPicPr>
      </xdr:nvPicPr>
      <xdr:blipFill>
        <a:blip xmlns:r="http://schemas.openxmlformats.org/officeDocument/2006/relationships" r:embed="rId262" cstate="print"/>
        <a:srcRect/>
        <a:stretch>
          <a:fillRect/>
        </a:stretch>
      </xdr:blipFill>
      <xdr:spPr bwMode="auto">
        <a:xfrm>
          <a:off x="609600" y="57607200"/>
          <a:ext cx="952500" cy="952500"/>
        </a:xfrm>
        <a:prstGeom prst="rect">
          <a:avLst/>
        </a:prstGeom>
        <a:noFill/>
      </xdr:spPr>
    </xdr:pic>
    <xdr:clientData/>
  </xdr:twoCellAnchor>
  <xdr:twoCellAnchor editAs="oneCell">
    <xdr:from>
      <xdr:col>5</xdr:col>
      <xdr:colOff>0</xdr:colOff>
      <xdr:row>302</xdr:row>
      <xdr:rowOff>0</xdr:rowOff>
    </xdr:from>
    <xdr:to>
      <xdr:col>5</xdr:col>
      <xdr:colOff>152400</xdr:colOff>
      <xdr:row>302</xdr:row>
      <xdr:rowOff>85725</xdr:rowOff>
    </xdr:to>
    <xdr:pic>
      <xdr:nvPicPr>
        <xdr:cNvPr id="9552" name="Picture 336" descr="http://pubchem.ncbi.nlm.nih.gov/images/a_inactive.gif"/>
        <xdr:cNvPicPr>
          <a:picLocks noChangeAspect="1" noChangeArrowheads="1"/>
        </xdr:cNvPicPr>
      </xdr:nvPicPr>
      <xdr:blipFill>
        <a:blip xmlns:r="http://schemas.openxmlformats.org/officeDocument/2006/relationships" r:embed="rId102" cstate="print"/>
        <a:srcRect/>
        <a:stretch>
          <a:fillRect/>
        </a:stretch>
      </xdr:blipFill>
      <xdr:spPr bwMode="auto">
        <a:xfrm>
          <a:off x="3048000" y="57607200"/>
          <a:ext cx="152400" cy="85725"/>
        </a:xfrm>
        <a:prstGeom prst="rect">
          <a:avLst/>
        </a:prstGeom>
        <a:noFill/>
      </xdr:spPr>
    </xdr:pic>
    <xdr:clientData/>
  </xdr:twoCellAnchor>
  <xdr:twoCellAnchor editAs="oneCell">
    <xdr:from>
      <xdr:col>1</xdr:col>
      <xdr:colOff>0</xdr:colOff>
      <xdr:row>304</xdr:row>
      <xdr:rowOff>0</xdr:rowOff>
    </xdr:from>
    <xdr:to>
      <xdr:col>2</xdr:col>
      <xdr:colOff>342900</xdr:colOff>
      <xdr:row>309</xdr:row>
      <xdr:rowOff>0</xdr:rowOff>
    </xdr:to>
    <xdr:pic>
      <xdr:nvPicPr>
        <xdr:cNvPr id="9553" name="Picture 337" descr="http://pubchem.ncbi.nlm.nih.gov/image/imgsrv.fcgi?sid=855839">
          <a:hlinkClick xmlns:r="http://schemas.openxmlformats.org/officeDocument/2006/relationships" r:id="rId263"/>
        </xdr:cNvPr>
        <xdr:cNvPicPr>
          <a:picLocks noChangeAspect="1" noChangeArrowheads="1"/>
        </xdr:cNvPicPr>
      </xdr:nvPicPr>
      <xdr:blipFill>
        <a:blip xmlns:r="http://schemas.openxmlformats.org/officeDocument/2006/relationships" r:embed="rId264" cstate="print"/>
        <a:srcRect/>
        <a:stretch>
          <a:fillRect/>
        </a:stretch>
      </xdr:blipFill>
      <xdr:spPr bwMode="auto">
        <a:xfrm>
          <a:off x="609600" y="57988200"/>
          <a:ext cx="952500" cy="952500"/>
        </a:xfrm>
        <a:prstGeom prst="rect">
          <a:avLst/>
        </a:prstGeom>
        <a:noFill/>
      </xdr:spPr>
    </xdr:pic>
    <xdr:clientData/>
  </xdr:twoCellAnchor>
  <xdr:twoCellAnchor editAs="oneCell">
    <xdr:from>
      <xdr:col>5</xdr:col>
      <xdr:colOff>0</xdr:colOff>
      <xdr:row>304</xdr:row>
      <xdr:rowOff>0</xdr:rowOff>
    </xdr:from>
    <xdr:to>
      <xdr:col>5</xdr:col>
      <xdr:colOff>152400</xdr:colOff>
      <xdr:row>304</xdr:row>
      <xdr:rowOff>85725</xdr:rowOff>
    </xdr:to>
    <xdr:pic>
      <xdr:nvPicPr>
        <xdr:cNvPr id="9554" name="Picture 338" descr="http://pubchem.ncbi.nlm.nih.gov/images/a_inactive.gif"/>
        <xdr:cNvPicPr>
          <a:picLocks noChangeAspect="1" noChangeArrowheads="1"/>
        </xdr:cNvPicPr>
      </xdr:nvPicPr>
      <xdr:blipFill>
        <a:blip xmlns:r="http://schemas.openxmlformats.org/officeDocument/2006/relationships" r:embed="rId102" cstate="print"/>
        <a:srcRect/>
        <a:stretch>
          <a:fillRect/>
        </a:stretch>
      </xdr:blipFill>
      <xdr:spPr bwMode="auto">
        <a:xfrm>
          <a:off x="3048000" y="57988200"/>
          <a:ext cx="152400" cy="85725"/>
        </a:xfrm>
        <a:prstGeom prst="rect">
          <a:avLst/>
        </a:prstGeom>
        <a:noFill/>
      </xdr:spPr>
    </xdr:pic>
    <xdr:clientData/>
  </xdr:twoCellAnchor>
  <xdr:twoCellAnchor editAs="oneCell">
    <xdr:from>
      <xdr:col>1</xdr:col>
      <xdr:colOff>0</xdr:colOff>
      <xdr:row>306</xdr:row>
      <xdr:rowOff>0</xdr:rowOff>
    </xdr:from>
    <xdr:to>
      <xdr:col>2</xdr:col>
      <xdr:colOff>342900</xdr:colOff>
      <xdr:row>311</xdr:row>
      <xdr:rowOff>0</xdr:rowOff>
    </xdr:to>
    <xdr:pic>
      <xdr:nvPicPr>
        <xdr:cNvPr id="9555" name="Picture 339" descr="http://pubchem.ncbi.nlm.nih.gov/image/imgsrv.fcgi?sid=852900">
          <a:hlinkClick xmlns:r="http://schemas.openxmlformats.org/officeDocument/2006/relationships" r:id="rId265"/>
        </xdr:cNvPr>
        <xdr:cNvPicPr>
          <a:picLocks noChangeAspect="1" noChangeArrowheads="1"/>
        </xdr:cNvPicPr>
      </xdr:nvPicPr>
      <xdr:blipFill>
        <a:blip xmlns:r="http://schemas.openxmlformats.org/officeDocument/2006/relationships" r:embed="rId266" cstate="print"/>
        <a:srcRect/>
        <a:stretch>
          <a:fillRect/>
        </a:stretch>
      </xdr:blipFill>
      <xdr:spPr bwMode="auto">
        <a:xfrm>
          <a:off x="609600" y="58369200"/>
          <a:ext cx="952500" cy="952500"/>
        </a:xfrm>
        <a:prstGeom prst="rect">
          <a:avLst/>
        </a:prstGeom>
        <a:noFill/>
      </xdr:spPr>
    </xdr:pic>
    <xdr:clientData/>
  </xdr:twoCellAnchor>
  <xdr:twoCellAnchor editAs="oneCell">
    <xdr:from>
      <xdr:col>5</xdr:col>
      <xdr:colOff>0</xdr:colOff>
      <xdr:row>306</xdr:row>
      <xdr:rowOff>0</xdr:rowOff>
    </xdr:from>
    <xdr:to>
      <xdr:col>5</xdr:col>
      <xdr:colOff>152400</xdr:colOff>
      <xdr:row>306</xdr:row>
      <xdr:rowOff>85725</xdr:rowOff>
    </xdr:to>
    <xdr:pic>
      <xdr:nvPicPr>
        <xdr:cNvPr id="9556" name="Picture 340" descr="http://pubchem.ncbi.nlm.nih.gov/images/a_inactive.gif"/>
        <xdr:cNvPicPr>
          <a:picLocks noChangeAspect="1" noChangeArrowheads="1"/>
        </xdr:cNvPicPr>
      </xdr:nvPicPr>
      <xdr:blipFill>
        <a:blip xmlns:r="http://schemas.openxmlformats.org/officeDocument/2006/relationships" r:embed="rId102" cstate="print"/>
        <a:srcRect/>
        <a:stretch>
          <a:fillRect/>
        </a:stretch>
      </xdr:blipFill>
      <xdr:spPr bwMode="auto">
        <a:xfrm>
          <a:off x="3048000" y="58369200"/>
          <a:ext cx="152400" cy="85725"/>
        </a:xfrm>
        <a:prstGeom prst="rect">
          <a:avLst/>
        </a:prstGeom>
        <a:noFill/>
      </xdr:spPr>
    </xdr:pic>
    <xdr:clientData/>
  </xdr:twoCellAnchor>
  <xdr:twoCellAnchor editAs="oneCell">
    <xdr:from>
      <xdr:col>1</xdr:col>
      <xdr:colOff>0</xdr:colOff>
      <xdr:row>308</xdr:row>
      <xdr:rowOff>0</xdr:rowOff>
    </xdr:from>
    <xdr:to>
      <xdr:col>2</xdr:col>
      <xdr:colOff>342900</xdr:colOff>
      <xdr:row>313</xdr:row>
      <xdr:rowOff>0</xdr:rowOff>
    </xdr:to>
    <xdr:pic>
      <xdr:nvPicPr>
        <xdr:cNvPr id="9557" name="Picture 341" descr="http://pubchem.ncbi.nlm.nih.gov/image/imgsrv.fcgi?sid=851812">
          <a:hlinkClick xmlns:r="http://schemas.openxmlformats.org/officeDocument/2006/relationships" r:id="rId267"/>
        </xdr:cNvPr>
        <xdr:cNvPicPr>
          <a:picLocks noChangeAspect="1" noChangeArrowheads="1"/>
        </xdr:cNvPicPr>
      </xdr:nvPicPr>
      <xdr:blipFill>
        <a:blip xmlns:r="http://schemas.openxmlformats.org/officeDocument/2006/relationships" r:embed="rId268" cstate="print"/>
        <a:srcRect/>
        <a:stretch>
          <a:fillRect/>
        </a:stretch>
      </xdr:blipFill>
      <xdr:spPr bwMode="auto">
        <a:xfrm>
          <a:off x="609600" y="58750200"/>
          <a:ext cx="952500" cy="952500"/>
        </a:xfrm>
        <a:prstGeom prst="rect">
          <a:avLst/>
        </a:prstGeom>
        <a:noFill/>
      </xdr:spPr>
    </xdr:pic>
    <xdr:clientData/>
  </xdr:twoCellAnchor>
  <xdr:twoCellAnchor editAs="oneCell">
    <xdr:from>
      <xdr:col>5</xdr:col>
      <xdr:colOff>0</xdr:colOff>
      <xdr:row>308</xdr:row>
      <xdr:rowOff>0</xdr:rowOff>
    </xdr:from>
    <xdr:to>
      <xdr:col>5</xdr:col>
      <xdr:colOff>152400</xdr:colOff>
      <xdr:row>308</xdr:row>
      <xdr:rowOff>85725</xdr:rowOff>
    </xdr:to>
    <xdr:pic>
      <xdr:nvPicPr>
        <xdr:cNvPr id="9558" name="Picture 342" descr="http://pubchem.ncbi.nlm.nih.gov/images/a_inactive.gif"/>
        <xdr:cNvPicPr>
          <a:picLocks noChangeAspect="1" noChangeArrowheads="1"/>
        </xdr:cNvPicPr>
      </xdr:nvPicPr>
      <xdr:blipFill>
        <a:blip xmlns:r="http://schemas.openxmlformats.org/officeDocument/2006/relationships" r:embed="rId102" cstate="print"/>
        <a:srcRect/>
        <a:stretch>
          <a:fillRect/>
        </a:stretch>
      </xdr:blipFill>
      <xdr:spPr bwMode="auto">
        <a:xfrm>
          <a:off x="3048000" y="58750200"/>
          <a:ext cx="152400" cy="85725"/>
        </a:xfrm>
        <a:prstGeom prst="rect">
          <a:avLst/>
        </a:prstGeom>
        <a:noFill/>
      </xdr:spPr>
    </xdr:pic>
    <xdr:clientData/>
  </xdr:twoCellAnchor>
  <xdr:twoCellAnchor editAs="oneCell">
    <xdr:from>
      <xdr:col>1</xdr:col>
      <xdr:colOff>0</xdr:colOff>
      <xdr:row>310</xdr:row>
      <xdr:rowOff>0</xdr:rowOff>
    </xdr:from>
    <xdr:to>
      <xdr:col>2</xdr:col>
      <xdr:colOff>342900</xdr:colOff>
      <xdr:row>315</xdr:row>
      <xdr:rowOff>0</xdr:rowOff>
    </xdr:to>
    <xdr:pic>
      <xdr:nvPicPr>
        <xdr:cNvPr id="9559" name="Picture 343" descr="http://pubchem.ncbi.nlm.nih.gov/image/imgsrv.fcgi?sid=850543">
          <a:hlinkClick xmlns:r="http://schemas.openxmlformats.org/officeDocument/2006/relationships" r:id="rId269"/>
        </xdr:cNvPr>
        <xdr:cNvPicPr>
          <a:picLocks noChangeAspect="1" noChangeArrowheads="1"/>
        </xdr:cNvPicPr>
      </xdr:nvPicPr>
      <xdr:blipFill>
        <a:blip xmlns:r="http://schemas.openxmlformats.org/officeDocument/2006/relationships" r:embed="rId270" cstate="print"/>
        <a:srcRect/>
        <a:stretch>
          <a:fillRect/>
        </a:stretch>
      </xdr:blipFill>
      <xdr:spPr bwMode="auto">
        <a:xfrm>
          <a:off x="609600" y="59131200"/>
          <a:ext cx="952500" cy="952500"/>
        </a:xfrm>
        <a:prstGeom prst="rect">
          <a:avLst/>
        </a:prstGeom>
        <a:noFill/>
      </xdr:spPr>
    </xdr:pic>
    <xdr:clientData/>
  </xdr:twoCellAnchor>
  <xdr:twoCellAnchor editAs="oneCell">
    <xdr:from>
      <xdr:col>5</xdr:col>
      <xdr:colOff>0</xdr:colOff>
      <xdr:row>310</xdr:row>
      <xdr:rowOff>0</xdr:rowOff>
    </xdr:from>
    <xdr:to>
      <xdr:col>5</xdr:col>
      <xdr:colOff>152400</xdr:colOff>
      <xdr:row>310</xdr:row>
      <xdr:rowOff>85725</xdr:rowOff>
    </xdr:to>
    <xdr:pic>
      <xdr:nvPicPr>
        <xdr:cNvPr id="9560" name="Picture 344" descr="http://pubchem.ncbi.nlm.nih.gov/images/a_inactive.gif"/>
        <xdr:cNvPicPr>
          <a:picLocks noChangeAspect="1" noChangeArrowheads="1"/>
        </xdr:cNvPicPr>
      </xdr:nvPicPr>
      <xdr:blipFill>
        <a:blip xmlns:r="http://schemas.openxmlformats.org/officeDocument/2006/relationships" r:embed="rId102" cstate="print"/>
        <a:srcRect/>
        <a:stretch>
          <a:fillRect/>
        </a:stretch>
      </xdr:blipFill>
      <xdr:spPr bwMode="auto">
        <a:xfrm>
          <a:off x="3048000" y="59131200"/>
          <a:ext cx="152400" cy="85725"/>
        </a:xfrm>
        <a:prstGeom prst="rect">
          <a:avLst/>
        </a:prstGeom>
        <a:noFill/>
      </xdr:spPr>
    </xdr:pic>
    <xdr:clientData/>
  </xdr:twoCellAnchor>
  <xdr:twoCellAnchor editAs="oneCell">
    <xdr:from>
      <xdr:col>1</xdr:col>
      <xdr:colOff>0</xdr:colOff>
      <xdr:row>312</xdr:row>
      <xdr:rowOff>0</xdr:rowOff>
    </xdr:from>
    <xdr:to>
      <xdr:col>2</xdr:col>
      <xdr:colOff>342900</xdr:colOff>
      <xdr:row>317</xdr:row>
      <xdr:rowOff>0</xdr:rowOff>
    </xdr:to>
    <xdr:pic>
      <xdr:nvPicPr>
        <xdr:cNvPr id="9561" name="Picture 345" descr="http://pubchem.ncbi.nlm.nih.gov/image/imgsrv.fcgi?sid=845835">
          <a:hlinkClick xmlns:r="http://schemas.openxmlformats.org/officeDocument/2006/relationships" r:id="rId271"/>
        </xdr:cNvPr>
        <xdr:cNvPicPr>
          <a:picLocks noChangeAspect="1" noChangeArrowheads="1"/>
        </xdr:cNvPicPr>
      </xdr:nvPicPr>
      <xdr:blipFill>
        <a:blip xmlns:r="http://schemas.openxmlformats.org/officeDocument/2006/relationships" r:embed="rId272" cstate="print"/>
        <a:srcRect/>
        <a:stretch>
          <a:fillRect/>
        </a:stretch>
      </xdr:blipFill>
      <xdr:spPr bwMode="auto">
        <a:xfrm>
          <a:off x="609600" y="59512200"/>
          <a:ext cx="952500" cy="952500"/>
        </a:xfrm>
        <a:prstGeom prst="rect">
          <a:avLst/>
        </a:prstGeom>
        <a:noFill/>
      </xdr:spPr>
    </xdr:pic>
    <xdr:clientData/>
  </xdr:twoCellAnchor>
  <xdr:twoCellAnchor editAs="oneCell">
    <xdr:from>
      <xdr:col>5</xdr:col>
      <xdr:colOff>0</xdr:colOff>
      <xdr:row>312</xdr:row>
      <xdr:rowOff>0</xdr:rowOff>
    </xdr:from>
    <xdr:to>
      <xdr:col>5</xdr:col>
      <xdr:colOff>152400</xdr:colOff>
      <xdr:row>312</xdr:row>
      <xdr:rowOff>85725</xdr:rowOff>
    </xdr:to>
    <xdr:pic>
      <xdr:nvPicPr>
        <xdr:cNvPr id="9562" name="Picture 346" descr="http://pubchem.ncbi.nlm.nih.gov/images/a_inactive.gif"/>
        <xdr:cNvPicPr>
          <a:picLocks noChangeAspect="1" noChangeArrowheads="1"/>
        </xdr:cNvPicPr>
      </xdr:nvPicPr>
      <xdr:blipFill>
        <a:blip xmlns:r="http://schemas.openxmlformats.org/officeDocument/2006/relationships" r:embed="rId102" cstate="print"/>
        <a:srcRect/>
        <a:stretch>
          <a:fillRect/>
        </a:stretch>
      </xdr:blipFill>
      <xdr:spPr bwMode="auto">
        <a:xfrm>
          <a:off x="3048000" y="59512200"/>
          <a:ext cx="152400" cy="85725"/>
        </a:xfrm>
        <a:prstGeom prst="rect">
          <a:avLst/>
        </a:prstGeom>
        <a:noFill/>
      </xdr:spPr>
    </xdr:pic>
    <xdr:clientData/>
  </xdr:twoCellAnchor>
  <xdr:twoCellAnchor editAs="oneCell">
    <xdr:from>
      <xdr:col>1</xdr:col>
      <xdr:colOff>0</xdr:colOff>
      <xdr:row>314</xdr:row>
      <xdr:rowOff>0</xdr:rowOff>
    </xdr:from>
    <xdr:to>
      <xdr:col>2</xdr:col>
      <xdr:colOff>342900</xdr:colOff>
      <xdr:row>319</xdr:row>
      <xdr:rowOff>0</xdr:rowOff>
    </xdr:to>
    <xdr:pic>
      <xdr:nvPicPr>
        <xdr:cNvPr id="9563" name="Picture 347" descr="http://pubchem.ncbi.nlm.nih.gov/image/imgsrv.fcgi?sid=845738">
          <a:hlinkClick xmlns:r="http://schemas.openxmlformats.org/officeDocument/2006/relationships" r:id="rId273"/>
        </xdr:cNvPr>
        <xdr:cNvPicPr>
          <a:picLocks noChangeAspect="1" noChangeArrowheads="1"/>
        </xdr:cNvPicPr>
      </xdr:nvPicPr>
      <xdr:blipFill>
        <a:blip xmlns:r="http://schemas.openxmlformats.org/officeDocument/2006/relationships" r:embed="rId274" cstate="print"/>
        <a:srcRect/>
        <a:stretch>
          <a:fillRect/>
        </a:stretch>
      </xdr:blipFill>
      <xdr:spPr bwMode="auto">
        <a:xfrm>
          <a:off x="609600" y="59893200"/>
          <a:ext cx="952500" cy="952500"/>
        </a:xfrm>
        <a:prstGeom prst="rect">
          <a:avLst/>
        </a:prstGeom>
        <a:noFill/>
      </xdr:spPr>
    </xdr:pic>
    <xdr:clientData/>
  </xdr:twoCellAnchor>
  <xdr:twoCellAnchor editAs="oneCell">
    <xdr:from>
      <xdr:col>5</xdr:col>
      <xdr:colOff>0</xdr:colOff>
      <xdr:row>314</xdr:row>
      <xdr:rowOff>0</xdr:rowOff>
    </xdr:from>
    <xdr:to>
      <xdr:col>5</xdr:col>
      <xdr:colOff>152400</xdr:colOff>
      <xdr:row>314</xdr:row>
      <xdr:rowOff>85725</xdr:rowOff>
    </xdr:to>
    <xdr:pic>
      <xdr:nvPicPr>
        <xdr:cNvPr id="9564" name="Picture 348" descr="http://pubchem.ncbi.nlm.nih.gov/images/a_inactive.gif"/>
        <xdr:cNvPicPr>
          <a:picLocks noChangeAspect="1" noChangeArrowheads="1"/>
        </xdr:cNvPicPr>
      </xdr:nvPicPr>
      <xdr:blipFill>
        <a:blip xmlns:r="http://schemas.openxmlformats.org/officeDocument/2006/relationships" r:embed="rId102" cstate="print"/>
        <a:srcRect/>
        <a:stretch>
          <a:fillRect/>
        </a:stretch>
      </xdr:blipFill>
      <xdr:spPr bwMode="auto">
        <a:xfrm>
          <a:off x="3048000" y="59893200"/>
          <a:ext cx="152400" cy="85725"/>
        </a:xfrm>
        <a:prstGeom prst="rect">
          <a:avLst/>
        </a:prstGeom>
        <a:noFill/>
      </xdr:spPr>
    </xdr:pic>
    <xdr:clientData/>
  </xdr:twoCellAnchor>
  <xdr:twoCellAnchor editAs="oneCell">
    <xdr:from>
      <xdr:col>1</xdr:col>
      <xdr:colOff>0</xdr:colOff>
      <xdr:row>316</xdr:row>
      <xdr:rowOff>0</xdr:rowOff>
    </xdr:from>
    <xdr:to>
      <xdr:col>2</xdr:col>
      <xdr:colOff>342900</xdr:colOff>
      <xdr:row>321</xdr:row>
      <xdr:rowOff>0</xdr:rowOff>
    </xdr:to>
    <xdr:pic>
      <xdr:nvPicPr>
        <xdr:cNvPr id="9565" name="Picture 349" descr="http://pubchem.ncbi.nlm.nih.gov/image/imgsrv.fcgi?sid=845448">
          <a:hlinkClick xmlns:r="http://schemas.openxmlformats.org/officeDocument/2006/relationships" r:id="rId275"/>
        </xdr:cNvPr>
        <xdr:cNvPicPr>
          <a:picLocks noChangeAspect="1" noChangeArrowheads="1"/>
        </xdr:cNvPicPr>
      </xdr:nvPicPr>
      <xdr:blipFill>
        <a:blip xmlns:r="http://schemas.openxmlformats.org/officeDocument/2006/relationships" r:embed="rId276" cstate="print"/>
        <a:srcRect/>
        <a:stretch>
          <a:fillRect/>
        </a:stretch>
      </xdr:blipFill>
      <xdr:spPr bwMode="auto">
        <a:xfrm>
          <a:off x="609600" y="60274200"/>
          <a:ext cx="952500" cy="952500"/>
        </a:xfrm>
        <a:prstGeom prst="rect">
          <a:avLst/>
        </a:prstGeom>
        <a:noFill/>
      </xdr:spPr>
    </xdr:pic>
    <xdr:clientData/>
  </xdr:twoCellAnchor>
  <xdr:twoCellAnchor editAs="oneCell">
    <xdr:from>
      <xdr:col>5</xdr:col>
      <xdr:colOff>0</xdr:colOff>
      <xdr:row>316</xdr:row>
      <xdr:rowOff>0</xdr:rowOff>
    </xdr:from>
    <xdr:to>
      <xdr:col>5</xdr:col>
      <xdr:colOff>152400</xdr:colOff>
      <xdr:row>316</xdr:row>
      <xdr:rowOff>85725</xdr:rowOff>
    </xdr:to>
    <xdr:pic>
      <xdr:nvPicPr>
        <xdr:cNvPr id="9566" name="Picture 350" descr="http://pubchem.ncbi.nlm.nih.gov/images/a_inactive.gif"/>
        <xdr:cNvPicPr>
          <a:picLocks noChangeAspect="1" noChangeArrowheads="1"/>
        </xdr:cNvPicPr>
      </xdr:nvPicPr>
      <xdr:blipFill>
        <a:blip xmlns:r="http://schemas.openxmlformats.org/officeDocument/2006/relationships" r:embed="rId102" cstate="print"/>
        <a:srcRect/>
        <a:stretch>
          <a:fillRect/>
        </a:stretch>
      </xdr:blipFill>
      <xdr:spPr bwMode="auto">
        <a:xfrm>
          <a:off x="3048000" y="60274200"/>
          <a:ext cx="152400" cy="85725"/>
        </a:xfrm>
        <a:prstGeom prst="rect">
          <a:avLst/>
        </a:prstGeom>
        <a:noFill/>
      </xdr:spPr>
    </xdr:pic>
    <xdr:clientData/>
  </xdr:twoCellAnchor>
  <xdr:twoCellAnchor editAs="oneCell">
    <xdr:from>
      <xdr:col>1</xdr:col>
      <xdr:colOff>0</xdr:colOff>
      <xdr:row>318</xdr:row>
      <xdr:rowOff>0</xdr:rowOff>
    </xdr:from>
    <xdr:to>
      <xdr:col>2</xdr:col>
      <xdr:colOff>342900</xdr:colOff>
      <xdr:row>323</xdr:row>
      <xdr:rowOff>0</xdr:rowOff>
    </xdr:to>
    <xdr:pic>
      <xdr:nvPicPr>
        <xdr:cNvPr id="9567" name="Picture 351" descr="http://pubchem.ncbi.nlm.nih.gov/image/imgsrv.fcgi?sid=842868">
          <a:hlinkClick xmlns:r="http://schemas.openxmlformats.org/officeDocument/2006/relationships" r:id="rId277"/>
        </xdr:cNvPr>
        <xdr:cNvPicPr>
          <a:picLocks noChangeAspect="1" noChangeArrowheads="1"/>
        </xdr:cNvPicPr>
      </xdr:nvPicPr>
      <xdr:blipFill>
        <a:blip xmlns:r="http://schemas.openxmlformats.org/officeDocument/2006/relationships" r:embed="rId278" cstate="print"/>
        <a:srcRect/>
        <a:stretch>
          <a:fillRect/>
        </a:stretch>
      </xdr:blipFill>
      <xdr:spPr bwMode="auto">
        <a:xfrm>
          <a:off x="609600" y="60655200"/>
          <a:ext cx="952500" cy="952500"/>
        </a:xfrm>
        <a:prstGeom prst="rect">
          <a:avLst/>
        </a:prstGeom>
        <a:noFill/>
      </xdr:spPr>
    </xdr:pic>
    <xdr:clientData/>
  </xdr:twoCellAnchor>
  <xdr:twoCellAnchor editAs="oneCell">
    <xdr:from>
      <xdr:col>5</xdr:col>
      <xdr:colOff>0</xdr:colOff>
      <xdr:row>318</xdr:row>
      <xdr:rowOff>0</xdr:rowOff>
    </xdr:from>
    <xdr:to>
      <xdr:col>5</xdr:col>
      <xdr:colOff>152400</xdr:colOff>
      <xdr:row>318</xdr:row>
      <xdr:rowOff>85725</xdr:rowOff>
    </xdr:to>
    <xdr:pic>
      <xdr:nvPicPr>
        <xdr:cNvPr id="9568" name="Picture 352" descr="http://pubchem.ncbi.nlm.nih.gov/images/a_inactive.gif"/>
        <xdr:cNvPicPr>
          <a:picLocks noChangeAspect="1" noChangeArrowheads="1"/>
        </xdr:cNvPicPr>
      </xdr:nvPicPr>
      <xdr:blipFill>
        <a:blip xmlns:r="http://schemas.openxmlformats.org/officeDocument/2006/relationships" r:embed="rId102" cstate="print"/>
        <a:srcRect/>
        <a:stretch>
          <a:fillRect/>
        </a:stretch>
      </xdr:blipFill>
      <xdr:spPr bwMode="auto">
        <a:xfrm>
          <a:off x="3048000" y="60655200"/>
          <a:ext cx="152400" cy="85725"/>
        </a:xfrm>
        <a:prstGeom prst="rect">
          <a:avLst/>
        </a:prstGeom>
        <a:noFill/>
      </xdr:spPr>
    </xdr:pic>
    <xdr:clientData/>
  </xdr:twoCellAnchor>
  <xdr:twoCellAnchor editAs="oneCell">
    <xdr:from>
      <xdr:col>1</xdr:col>
      <xdr:colOff>0</xdr:colOff>
      <xdr:row>320</xdr:row>
      <xdr:rowOff>0</xdr:rowOff>
    </xdr:from>
    <xdr:to>
      <xdr:col>2</xdr:col>
      <xdr:colOff>342900</xdr:colOff>
      <xdr:row>325</xdr:row>
      <xdr:rowOff>0</xdr:rowOff>
    </xdr:to>
    <xdr:pic>
      <xdr:nvPicPr>
        <xdr:cNvPr id="9569" name="Picture 353" descr="http://pubchem.ncbi.nlm.nih.gov/image/imgsrv.fcgi?sid=7967321">
          <a:hlinkClick xmlns:r="http://schemas.openxmlformats.org/officeDocument/2006/relationships" r:id="rId279"/>
        </xdr:cNvPr>
        <xdr:cNvPicPr>
          <a:picLocks noChangeAspect="1" noChangeArrowheads="1"/>
        </xdr:cNvPicPr>
      </xdr:nvPicPr>
      <xdr:blipFill>
        <a:blip xmlns:r="http://schemas.openxmlformats.org/officeDocument/2006/relationships" r:embed="rId280" cstate="print"/>
        <a:srcRect/>
        <a:stretch>
          <a:fillRect/>
        </a:stretch>
      </xdr:blipFill>
      <xdr:spPr bwMode="auto">
        <a:xfrm>
          <a:off x="609600" y="61036200"/>
          <a:ext cx="952500" cy="952500"/>
        </a:xfrm>
        <a:prstGeom prst="rect">
          <a:avLst/>
        </a:prstGeom>
        <a:noFill/>
      </xdr:spPr>
    </xdr:pic>
    <xdr:clientData/>
  </xdr:twoCellAnchor>
  <xdr:twoCellAnchor editAs="oneCell">
    <xdr:from>
      <xdr:col>5</xdr:col>
      <xdr:colOff>0</xdr:colOff>
      <xdr:row>320</xdr:row>
      <xdr:rowOff>0</xdr:rowOff>
    </xdr:from>
    <xdr:to>
      <xdr:col>5</xdr:col>
      <xdr:colOff>152400</xdr:colOff>
      <xdr:row>320</xdr:row>
      <xdr:rowOff>85725</xdr:rowOff>
    </xdr:to>
    <xdr:pic>
      <xdr:nvPicPr>
        <xdr:cNvPr id="9570" name="Picture 354" descr="http://pubchem.ncbi.nlm.nih.gov/images/a_inactive.gif"/>
        <xdr:cNvPicPr>
          <a:picLocks noChangeAspect="1" noChangeArrowheads="1"/>
        </xdr:cNvPicPr>
      </xdr:nvPicPr>
      <xdr:blipFill>
        <a:blip xmlns:r="http://schemas.openxmlformats.org/officeDocument/2006/relationships" r:embed="rId102" cstate="print"/>
        <a:srcRect/>
        <a:stretch>
          <a:fillRect/>
        </a:stretch>
      </xdr:blipFill>
      <xdr:spPr bwMode="auto">
        <a:xfrm>
          <a:off x="3048000" y="61036200"/>
          <a:ext cx="152400" cy="85725"/>
        </a:xfrm>
        <a:prstGeom prst="rect">
          <a:avLst/>
        </a:prstGeom>
        <a:noFill/>
      </xdr:spPr>
    </xdr:pic>
    <xdr:clientData/>
  </xdr:twoCellAnchor>
  <xdr:twoCellAnchor editAs="oneCell">
    <xdr:from>
      <xdr:col>1</xdr:col>
      <xdr:colOff>0</xdr:colOff>
      <xdr:row>322</xdr:row>
      <xdr:rowOff>0</xdr:rowOff>
    </xdr:from>
    <xdr:to>
      <xdr:col>2</xdr:col>
      <xdr:colOff>342900</xdr:colOff>
      <xdr:row>327</xdr:row>
      <xdr:rowOff>0</xdr:rowOff>
    </xdr:to>
    <xdr:pic>
      <xdr:nvPicPr>
        <xdr:cNvPr id="9571" name="Picture 355" descr="http://pubchem.ncbi.nlm.nih.gov/image/imgsrv.fcgi?sid=7976099">
          <a:hlinkClick xmlns:r="http://schemas.openxmlformats.org/officeDocument/2006/relationships" r:id="rId281"/>
        </xdr:cNvPr>
        <xdr:cNvPicPr>
          <a:picLocks noChangeAspect="1" noChangeArrowheads="1"/>
        </xdr:cNvPicPr>
      </xdr:nvPicPr>
      <xdr:blipFill>
        <a:blip xmlns:r="http://schemas.openxmlformats.org/officeDocument/2006/relationships" r:embed="rId282" cstate="print"/>
        <a:srcRect/>
        <a:stretch>
          <a:fillRect/>
        </a:stretch>
      </xdr:blipFill>
      <xdr:spPr bwMode="auto">
        <a:xfrm>
          <a:off x="609600" y="61417200"/>
          <a:ext cx="952500" cy="952500"/>
        </a:xfrm>
        <a:prstGeom prst="rect">
          <a:avLst/>
        </a:prstGeom>
        <a:noFill/>
      </xdr:spPr>
    </xdr:pic>
    <xdr:clientData/>
  </xdr:twoCellAnchor>
  <xdr:twoCellAnchor editAs="oneCell">
    <xdr:from>
      <xdr:col>5</xdr:col>
      <xdr:colOff>0</xdr:colOff>
      <xdr:row>322</xdr:row>
      <xdr:rowOff>0</xdr:rowOff>
    </xdr:from>
    <xdr:to>
      <xdr:col>5</xdr:col>
      <xdr:colOff>152400</xdr:colOff>
      <xdr:row>322</xdr:row>
      <xdr:rowOff>85725</xdr:rowOff>
    </xdr:to>
    <xdr:pic>
      <xdr:nvPicPr>
        <xdr:cNvPr id="9572" name="Picture 356" descr="http://pubchem.ncbi.nlm.nih.gov/images/a_inactive.gif"/>
        <xdr:cNvPicPr>
          <a:picLocks noChangeAspect="1" noChangeArrowheads="1"/>
        </xdr:cNvPicPr>
      </xdr:nvPicPr>
      <xdr:blipFill>
        <a:blip xmlns:r="http://schemas.openxmlformats.org/officeDocument/2006/relationships" r:embed="rId102" cstate="print"/>
        <a:srcRect/>
        <a:stretch>
          <a:fillRect/>
        </a:stretch>
      </xdr:blipFill>
      <xdr:spPr bwMode="auto">
        <a:xfrm>
          <a:off x="3048000" y="61417200"/>
          <a:ext cx="152400" cy="85725"/>
        </a:xfrm>
        <a:prstGeom prst="rect">
          <a:avLst/>
        </a:prstGeom>
        <a:noFill/>
      </xdr:spPr>
    </xdr:pic>
    <xdr:clientData/>
  </xdr:twoCellAnchor>
  <xdr:twoCellAnchor editAs="oneCell">
    <xdr:from>
      <xdr:col>1</xdr:col>
      <xdr:colOff>0</xdr:colOff>
      <xdr:row>324</xdr:row>
      <xdr:rowOff>0</xdr:rowOff>
    </xdr:from>
    <xdr:to>
      <xdr:col>2</xdr:col>
      <xdr:colOff>342900</xdr:colOff>
      <xdr:row>328</xdr:row>
      <xdr:rowOff>190500</xdr:rowOff>
    </xdr:to>
    <xdr:pic>
      <xdr:nvPicPr>
        <xdr:cNvPr id="9573" name="Picture 357" descr="http://pubchem.ncbi.nlm.nih.gov/image/imgsrv.fcgi?sid=4250121">
          <a:hlinkClick xmlns:r="http://schemas.openxmlformats.org/officeDocument/2006/relationships" r:id="rId283"/>
        </xdr:cNvPr>
        <xdr:cNvPicPr>
          <a:picLocks noChangeAspect="1" noChangeArrowheads="1"/>
        </xdr:cNvPicPr>
      </xdr:nvPicPr>
      <xdr:blipFill>
        <a:blip xmlns:r="http://schemas.openxmlformats.org/officeDocument/2006/relationships" r:embed="rId284" cstate="print"/>
        <a:srcRect/>
        <a:stretch>
          <a:fillRect/>
        </a:stretch>
      </xdr:blipFill>
      <xdr:spPr bwMode="auto">
        <a:xfrm>
          <a:off x="609600" y="61798200"/>
          <a:ext cx="952500" cy="952500"/>
        </a:xfrm>
        <a:prstGeom prst="rect">
          <a:avLst/>
        </a:prstGeom>
        <a:noFill/>
      </xdr:spPr>
    </xdr:pic>
    <xdr:clientData/>
  </xdr:twoCellAnchor>
  <xdr:twoCellAnchor editAs="oneCell">
    <xdr:from>
      <xdr:col>5</xdr:col>
      <xdr:colOff>0</xdr:colOff>
      <xdr:row>324</xdr:row>
      <xdr:rowOff>0</xdr:rowOff>
    </xdr:from>
    <xdr:to>
      <xdr:col>5</xdr:col>
      <xdr:colOff>152400</xdr:colOff>
      <xdr:row>324</xdr:row>
      <xdr:rowOff>85725</xdr:rowOff>
    </xdr:to>
    <xdr:pic>
      <xdr:nvPicPr>
        <xdr:cNvPr id="9574" name="Picture 358" descr="http://pubchem.ncbi.nlm.nih.gov/images/a_inactive.gif"/>
        <xdr:cNvPicPr>
          <a:picLocks noChangeAspect="1" noChangeArrowheads="1"/>
        </xdr:cNvPicPr>
      </xdr:nvPicPr>
      <xdr:blipFill>
        <a:blip xmlns:r="http://schemas.openxmlformats.org/officeDocument/2006/relationships" r:embed="rId102" cstate="print"/>
        <a:srcRect/>
        <a:stretch>
          <a:fillRect/>
        </a:stretch>
      </xdr:blipFill>
      <xdr:spPr bwMode="auto">
        <a:xfrm>
          <a:off x="3048000" y="61798200"/>
          <a:ext cx="152400" cy="85725"/>
        </a:xfrm>
        <a:prstGeom prst="rect">
          <a:avLst/>
        </a:prstGeom>
        <a:noFill/>
      </xdr:spPr>
    </xdr:pic>
    <xdr:clientData/>
  </xdr:twoCellAnchor>
  <xdr:twoCellAnchor editAs="oneCell">
    <xdr:from>
      <xdr:col>1</xdr:col>
      <xdr:colOff>0</xdr:colOff>
      <xdr:row>326</xdr:row>
      <xdr:rowOff>0</xdr:rowOff>
    </xdr:from>
    <xdr:to>
      <xdr:col>2</xdr:col>
      <xdr:colOff>342900</xdr:colOff>
      <xdr:row>330</xdr:row>
      <xdr:rowOff>180975</xdr:rowOff>
    </xdr:to>
    <xdr:pic>
      <xdr:nvPicPr>
        <xdr:cNvPr id="9575" name="Picture 359" descr="http://pubchem.ncbi.nlm.nih.gov/image/imgsrv.fcgi?sid=7972407">
          <a:hlinkClick xmlns:r="http://schemas.openxmlformats.org/officeDocument/2006/relationships" r:id="rId285"/>
        </xdr:cNvPr>
        <xdr:cNvPicPr>
          <a:picLocks noChangeAspect="1" noChangeArrowheads="1"/>
        </xdr:cNvPicPr>
      </xdr:nvPicPr>
      <xdr:blipFill>
        <a:blip xmlns:r="http://schemas.openxmlformats.org/officeDocument/2006/relationships" r:embed="rId286" cstate="print"/>
        <a:srcRect/>
        <a:stretch>
          <a:fillRect/>
        </a:stretch>
      </xdr:blipFill>
      <xdr:spPr bwMode="auto">
        <a:xfrm>
          <a:off x="609600" y="62179200"/>
          <a:ext cx="952500" cy="952500"/>
        </a:xfrm>
        <a:prstGeom prst="rect">
          <a:avLst/>
        </a:prstGeom>
        <a:noFill/>
      </xdr:spPr>
    </xdr:pic>
    <xdr:clientData/>
  </xdr:twoCellAnchor>
  <xdr:twoCellAnchor editAs="oneCell">
    <xdr:from>
      <xdr:col>5</xdr:col>
      <xdr:colOff>0</xdr:colOff>
      <xdr:row>326</xdr:row>
      <xdr:rowOff>0</xdr:rowOff>
    </xdr:from>
    <xdr:to>
      <xdr:col>5</xdr:col>
      <xdr:colOff>152400</xdr:colOff>
      <xdr:row>326</xdr:row>
      <xdr:rowOff>85725</xdr:rowOff>
    </xdr:to>
    <xdr:pic>
      <xdr:nvPicPr>
        <xdr:cNvPr id="9576" name="Picture 360" descr="http://pubchem.ncbi.nlm.nih.gov/images/a_inactive.gif"/>
        <xdr:cNvPicPr>
          <a:picLocks noChangeAspect="1" noChangeArrowheads="1"/>
        </xdr:cNvPicPr>
      </xdr:nvPicPr>
      <xdr:blipFill>
        <a:blip xmlns:r="http://schemas.openxmlformats.org/officeDocument/2006/relationships" r:embed="rId102" cstate="print"/>
        <a:srcRect/>
        <a:stretch>
          <a:fillRect/>
        </a:stretch>
      </xdr:blipFill>
      <xdr:spPr bwMode="auto">
        <a:xfrm>
          <a:off x="3048000" y="62179200"/>
          <a:ext cx="152400" cy="85725"/>
        </a:xfrm>
        <a:prstGeom prst="rect">
          <a:avLst/>
        </a:prstGeom>
        <a:noFill/>
      </xdr:spPr>
    </xdr:pic>
    <xdr:clientData/>
  </xdr:twoCellAnchor>
  <xdr:twoCellAnchor editAs="oneCell">
    <xdr:from>
      <xdr:col>1</xdr:col>
      <xdr:colOff>0</xdr:colOff>
      <xdr:row>329</xdr:row>
      <xdr:rowOff>0</xdr:rowOff>
    </xdr:from>
    <xdr:to>
      <xdr:col>2</xdr:col>
      <xdr:colOff>342900</xdr:colOff>
      <xdr:row>334</xdr:row>
      <xdr:rowOff>0</xdr:rowOff>
    </xdr:to>
    <xdr:pic>
      <xdr:nvPicPr>
        <xdr:cNvPr id="9577" name="Picture 361" descr="http://pubchem.ncbi.nlm.nih.gov/image/imgsrv.fcgi?sid=4251017">
          <a:hlinkClick xmlns:r="http://schemas.openxmlformats.org/officeDocument/2006/relationships" r:id="rId287"/>
        </xdr:cNvPr>
        <xdr:cNvPicPr>
          <a:picLocks noChangeAspect="1" noChangeArrowheads="1"/>
        </xdr:cNvPicPr>
      </xdr:nvPicPr>
      <xdr:blipFill>
        <a:blip xmlns:r="http://schemas.openxmlformats.org/officeDocument/2006/relationships" r:embed="rId288" cstate="print"/>
        <a:srcRect/>
        <a:stretch>
          <a:fillRect/>
        </a:stretch>
      </xdr:blipFill>
      <xdr:spPr bwMode="auto">
        <a:xfrm>
          <a:off x="609600" y="62760225"/>
          <a:ext cx="952500" cy="952500"/>
        </a:xfrm>
        <a:prstGeom prst="rect">
          <a:avLst/>
        </a:prstGeom>
        <a:noFill/>
      </xdr:spPr>
    </xdr:pic>
    <xdr:clientData/>
  </xdr:twoCellAnchor>
  <xdr:twoCellAnchor editAs="oneCell">
    <xdr:from>
      <xdr:col>5</xdr:col>
      <xdr:colOff>0</xdr:colOff>
      <xdr:row>329</xdr:row>
      <xdr:rowOff>0</xdr:rowOff>
    </xdr:from>
    <xdr:to>
      <xdr:col>5</xdr:col>
      <xdr:colOff>152400</xdr:colOff>
      <xdr:row>329</xdr:row>
      <xdr:rowOff>85725</xdr:rowOff>
    </xdr:to>
    <xdr:pic>
      <xdr:nvPicPr>
        <xdr:cNvPr id="9578" name="Picture 362" descr="http://pubchem.ncbi.nlm.nih.gov/images/a_inactive.gif"/>
        <xdr:cNvPicPr>
          <a:picLocks noChangeAspect="1" noChangeArrowheads="1"/>
        </xdr:cNvPicPr>
      </xdr:nvPicPr>
      <xdr:blipFill>
        <a:blip xmlns:r="http://schemas.openxmlformats.org/officeDocument/2006/relationships" r:embed="rId102" cstate="print"/>
        <a:srcRect/>
        <a:stretch>
          <a:fillRect/>
        </a:stretch>
      </xdr:blipFill>
      <xdr:spPr bwMode="auto">
        <a:xfrm>
          <a:off x="3048000" y="62760225"/>
          <a:ext cx="152400" cy="85725"/>
        </a:xfrm>
        <a:prstGeom prst="rect">
          <a:avLst/>
        </a:prstGeom>
        <a:noFill/>
      </xdr:spPr>
    </xdr:pic>
    <xdr:clientData/>
  </xdr:twoCellAnchor>
  <xdr:twoCellAnchor editAs="oneCell">
    <xdr:from>
      <xdr:col>1</xdr:col>
      <xdr:colOff>0</xdr:colOff>
      <xdr:row>331</xdr:row>
      <xdr:rowOff>0</xdr:rowOff>
    </xdr:from>
    <xdr:to>
      <xdr:col>2</xdr:col>
      <xdr:colOff>342900</xdr:colOff>
      <xdr:row>336</xdr:row>
      <xdr:rowOff>0</xdr:rowOff>
    </xdr:to>
    <xdr:pic>
      <xdr:nvPicPr>
        <xdr:cNvPr id="9579" name="Picture 363" descr="http://pubchem.ncbi.nlm.nih.gov/image/imgsrv.fcgi?sid=7975979">
          <a:hlinkClick xmlns:r="http://schemas.openxmlformats.org/officeDocument/2006/relationships" r:id="rId289"/>
        </xdr:cNvPr>
        <xdr:cNvPicPr>
          <a:picLocks noChangeAspect="1" noChangeArrowheads="1"/>
        </xdr:cNvPicPr>
      </xdr:nvPicPr>
      <xdr:blipFill>
        <a:blip xmlns:r="http://schemas.openxmlformats.org/officeDocument/2006/relationships" r:embed="rId290" cstate="print"/>
        <a:srcRect/>
        <a:stretch>
          <a:fillRect/>
        </a:stretch>
      </xdr:blipFill>
      <xdr:spPr bwMode="auto">
        <a:xfrm>
          <a:off x="609600" y="63141225"/>
          <a:ext cx="952500" cy="952500"/>
        </a:xfrm>
        <a:prstGeom prst="rect">
          <a:avLst/>
        </a:prstGeom>
        <a:noFill/>
      </xdr:spPr>
    </xdr:pic>
    <xdr:clientData/>
  </xdr:twoCellAnchor>
  <xdr:twoCellAnchor editAs="oneCell">
    <xdr:from>
      <xdr:col>5</xdr:col>
      <xdr:colOff>0</xdr:colOff>
      <xdr:row>331</xdr:row>
      <xdr:rowOff>0</xdr:rowOff>
    </xdr:from>
    <xdr:to>
      <xdr:col>5</xdr:col>
      <xdr:colOff>152400</xdr:colOff>
      <xdr:row>331</xdr:row>
      <xdr:rowOff>85725</xdr:rowOff>
    </xdr:to>
    <xdr:pic>
      <xdr:nvPicPr>
        <xdr:cNvPr id="9580" name="Picture 364" descr="http://pubchem.ncbi.nlm.nih.gov/images/a_inactive.gif"/>
        <xdr:cNvPicPr>
          <a:picLocks noChangeAspect="1" noChangeArrowheads="1"/>
        </xdr:cNvPicPr>
      </xdr:nvPicPr>
      <xdr:blipFill>
        <a:blip xmlns:r="http://schemas.openxmlformats.org/officeDocument/2006/relationships" r:embed="rId102" cstate="print"/>
        <a:srcRect/>
        <a:stretch>
          <a:fillRect/>
        </a:stretch>
      </xdr:blipFill>
      <xdr:spPr bwMode="auto">
        <a:xfrm>
          <a:off x="3048000" y="63141225"/>
          <a:ext cx="152400" cy="85725"/>
        </a:xfrm>
        <a:prstGeom prst="rect">
          <a:avLst/>
        </a:prstGeom>
        <a:noFill/>
      </xdr:spPr>
    </xdr:pic>
    <xdr:clientData/>
  </xdr:twoCellAnchor>
  <xdr:twoCellAnchor editAs="oneCell">
    <xdr:from>
      <xdr:col>1</xdr:col>
      <xdr:colOff>0</xdr:colOff>
      <xdr:row>333</xdr:row>
      <xdr:rowOff>0</xdr:rowOff>
    </xdr:from>
    <xdr:to>
      <xdr:col>2</xdr:col>
      <xdr:colOff>342900</xdr:colOff>
      <xdr:row>338</xdr:row>
      <xdr:rowOff>0</xdr:rowOff>
    </xdr:to>
    <xdr:pic>
      <xdr:nvPicPr>
        <xdr:cNvPr id="9581" name="Picture 365" descr="http://pubchem.ncbi.nlm.nih.gov/image/imgsrv.fcgi?sid=7972304">
          <a:hlinkClick xmlns:r="http://schemas.openxmlformats.org/officeDocument/2006/relationships" r:id="rId291"/>
        </xdr:cNvPr>
        <xdr:cNvPicPr>
          <a:picLocks noChangeAspect="1" noChangeArrowheads="1"/>
        </xdr:cNvPicPr>
      </xdr:nvPicPr>
      <xdr:blipFill>
        <a:blip xmlns:r="http://schemas.openxmlformats.org/officeDocument/2006/relationships" r:embed="rId292" cstate="print"/>
        <a:srcRect/>
        <a:stretch>
          <a:fillRect/>
        </a:stretch>
      </xdr:blipFill>
      <xdr:spPr bwMode="auto">
        <a:xfrm>
          <a:off x="609600" y="63522225"/>
          <a:ext cx="952500" cy="952500"/>
        </a:xfrm>
        <a:prstGeom prst="rect">
          <a:avLst/>
        </a:prstGeom>
        <a:noFill/>
      </xdr:spPr>
    </xdr:pic>
    <xdr:clientData/>
  </xdr:twoCellAnchor>
  <xdr:twoCellAnchor editAs="oneCell">
    <xdr:from>
      <xdr:col>5</xdr:col>
      <xdr:colOff>0</xdr:colOff>
      <xdr:row>333</xdr:row>
      <xdr:rowOff>0</xdr:rowOff>
    </xdr:from>
    <xdr:to>
      <xdr:col>5</xdr:col>
      <xdr:colOff>152400</xdr:colOff>
      <xdr:row>333</xdr:row>
      <xdr:rowOff>85725</xdr:rowOff>
    </xdr:to>
    <xdr:pic>
      <xdr:nvPicPr>
        <xdr:cNvPr id="9582" name="Picture 366" descr="http://pubchem.ncbi.nlm.nih.gov/images/a_inactive.gif"/>
        <xdr:cNvPicPr>
          <a:picLocks noChangeAspect="1" noChangeArrowheads="1"/>
        </xdr:cNvPicPr>
      </xdr:nvPicPr>
      <xdr:blipFill>
        <a:blip xmlns:r="http://schemas.openxmlformats.org/officeDocument/2006/relationships" r:embed="rId102" cstate="print"/>
        <a:srcRect/>
        <a:stretch>
          <a:fillRect/>
        </a:stretch>
      </xdr:blipFill>
      <xdr:spPr bwMode="auto">
        <a:xfrm>
          <a:off x="3048000" y="63522225"/>
          <a:ext cx="152400" cy="85725"/>
        </a:xfrm>
        <a:prstGeom prst="rect">
          <a:avLst/>
        </a:prstGeom>
        <a:noFill/>
      </xdr:spPr>
    </xdr:pic>
    <xdr:clientData/>
  </xdr:twoCellAnchor>
  <xdr:twoCellAnchor editAs="oneCell">
    <xdr:from>
      <xdr:col>1</xdr:col>
      <xdr:colOff>0</xdr:colOff>
      <xdr:row>335</xdr:row>
      <xdr:rowOff>0</xdr:rowOff>
    </xdr:from>
    <xdr:to>
      <xdr:col>2</xdr:col>
      <xdr:colOff>342900</xdr:colOff>
      <xdr:row>340</xdr:row>
      <xdr:rowOff>0</xdr:rowOff>
    </xdr:to>
    <xdr:pic>
      <xdr:nvPicPr>
        <xdr:cNvPr id="9583" name="Picture 367" descr="http://pubchem.ncbi.nlm.nih.gov/image/imgsrv.fcgi?sid=7971065">
          <a:hlinkClick xmlns:r="http://schemas.openxmlformats.org/officeDocument/2006/relationships" r:id="rId293"/>
        </xdr:cNvPr>
        <xdr:cNvPicPr>
          <a:picLocks noChangeAspect="1" noChangeArrowheads="1"/>
        </xdr:cNvPicPr>
      </xdr:nvPicPr>
      <xdr:blipFill>
        <a:blip xmlns:r="http://schemas.openxmlformats.org/officeDocument/2006/relationships" r:embed="rId294" cstate="print"/>
        <a:srcRect/>
        <a:stretch>
          <a:fillRect/>
        </a:stretch>
      </xdr:blipFill>
      <xdr:spPr bwMode="auto">
        <a:xfrm>
          <a:off x="609600" y="63903225"/>
          <a:ext cx="952500" cy="952500"/>
        </a:xfrm>
        <a:prstGeom prst="rect">
          <a:avLst/>
        </a:prstGeom>
        <a:noFill/>
      </xdr:spPr>
    </xdr:pic>
    <xdr:clientData/>
  </xdr:twoCellAnchor>
  <xdr:twoCellAnchor editAs="oneCell">
    <xdr:from>
      <xdr:col>5</xdr:col>
      <xdr:colOff>0</xdr:colOff>
      <xdr:row>335</xdr:row>
      <xdr:rowOff>0</xdr:rowOff>
    </xdr:from>
    <xdr:to>
      <xdr:col>5</xdr:col>
      <xdr:colOff>152400</xdr:colOff>
      <xdr:row>335</xdr:row>
      <xdr:rowOff>85725</xdr:rowOff>
    </xdr:to>
    <xdr:pic>
      <xdr:nvPicPr>
        <xdr:cNvPr id="9584" name="Picture 368" descr="http://pubchem.ncbi.nlm.nih.gov/images/a_inactive.gif"/>
        <xdr:cNvPicPr>
          <a:picLocks noChangeAspect="1" noChangeArrowheads="1"/>
        </xdr:cNvPicPr>
      </xdr:nvPicPr>
      <xdr:blipFill>
        <a:blip xmlns:r="http://schemas.openxmlformats.org/officeDocument/2006/relationships" r:embed="rId102" cstate="print"/>
        <a:srcRect/>
        <a:stretch>
          <a:fillRect/>
        </a:stretch>
      </xdr:blipFill>
      <xdr:spPr bwMode="auto">
        <a:xfrm>
          <a:off x="3048000" y="63903225"/>
          <a:ext cx="152400" cy="85725"/>
        </a:xfrm>
        <a:prstGeom prst="rect">
          <a:avLst/>
        </a:prstGeom>
        <a:noFill/>
      </xdr:spPr>
    </xdr:pic>
    <xdr:clientData/>
  </xdr:twoCellAnchor>
  <xdr:twoCellAnchor editAs="oneCell">
    <xdr:from>
      <xdr:col>1</xdr:col>
      <xdr:colOff>0</xdr:colOff>
      <xdr:row>337</xdr:row>
      <xdr:rowOff>0</xdr:rowOff>
    </xdr:from>
    <xdr:to>
      <xdr:col>2</xdr:col>
      <xdr:colOff>342900</xdr:colOff>
      <xdr:row>342</xdr:row>
      <xdr:rowOff>0</xdr:rowOff>
    </xdr:to>
    <xdr:pic>
      <xdr:nvPicPr>
        <xdr:cNvPr id="9585" name="Picture 369" descr="http://pubchem.ncbi.nlm.nih.gov/image/imgsrv.fcgi?sid=7967382">
          <a:hlinkClick xmlns:r="http://schemas.openxmlformats.org/officeDocument/2006/relationships" r:id="rId295"/>
        </xdr:cNvPr>
        <xdr:cNvPicPr>
          <a:picLocks noChangeAspect="1" noChangeArrowheads="1"/>
        </xdr:cNvPicPr>
      </xdr:nvPicPr>
      <xdr:blipFill>
        <a:blip xmlns:r="http://schemas.openxmlformats.org/officeDocument/2006/relationships" r:embed="rId296" cstate="print"/>
        <a:srcRect/>
        <a:stretch>
          <a:fillRect/>
        </a:stretch>
      </xdr:blipFill>
      <xdr:spPr bwMode="auto">
        <a:xfrm>
          <a:off x="609600" y="64284225"/>
          <a:ext cx="952500" cy="952500"/>
        </a:xfrm>
        <a:prstGeom prst="rect">
          <a:avLst/>
        </a:prstGeom>
        <a:noFill/>
      </xdr:spPr>
    </xdr:pic>
    <xdr:clientData/>
  </xdr:twoCellAnchor>
  <xdr:twoCellAnchor editAs="oneCell">
    <xdr:from>
      <xdr:col>5</xdr:col>
      <xdr:colOff>0</xdr:colOff>
      <xdr:row>337</xdr:row>
      <xdr:rowOff>0</xdr:rowOff>
    </xdr:from>
    <xdr:to>
      <xdr:col>5</xdr:col>
      <xdr:colOff>152400</xdr:colOff>
      <xdr:row>337</xdr:row>
      <xdr:rowOff>85725</xdr:rowOff>
    </xdr:to>
    <xdr:pic>
      <xdr:nvPicPr>
        <xdr:cNvPr id="9586" name="Picture 370" descr="http://pubchem.ncbi.nlm.nih.gov/images/a_inactive.gif"/>
        <xdr:cNvPicPr>
          <a:picLocks noChangeAspect="1" noChangeArrowheads="1"/>
        </xdr:cNvPicPr>
      </xdr:nvPicPr>
      <xdr:blipFill>
        <a:blip xmlns:r="http://schemas.openxmlformats.org/officeDocument/2006/relationships" r:embed="rId102" cstate="print"/>
        <a:srcRect/>
        <a:stretch>
          <a:fillRect/>
        </a:stretch>
      </xdr:blipFill>
      <xdr:spPr bwMode="auto">
        <a:xfrm>
          <a:off x="3048000" y="64284225"/>
          <a:ext cx="152400" cy="85725"/>
        </a:xfrm>
        <a:prstGeom prst="rect">
          <a:avLst/>
        </a:prstGeom>
        <a:noFill/>
      </xdr:spPr>
    </xdr:pic>
    <xdr:clientData/>
  </xdr:twoCellAnchor>
  <xdr:twoCellAnchor editAs="oneCell">
    <xdr:from>
      <xdr:col>1</xdr:col>
      <xdr:colOff>0</xdr:colOff>
      <xdr:row>339</xdr:row>
      <xdr:rowOff>0</xdr:rowOff>
    </xdr:from>
    <xdr:to>
      <xdr:col>2</xdr:col>
      <xdr:colOff>342900</xdr:colOff>
      <xdr:row>344</xdr:row>
      <xdr:rowOff>0</xdr:rowOff>
    </xdr:to>
    <xdr:pic>
      <xdr:nvPicPr>
        <xdr:cNvPr id="9587" name="Picture 371" descr="http://pubchem.ncbi.nlm.nih.gov/image/imgsrv.fcgi?sid=7966508">
          <a:hlinkClick xmlns:r="http://schemas.openxmlformats.org/officeDocument/2006/relationships" r:id="rId297"/>
        </xdr:cNvPr>
        <xdr:cNvPicPr>
          <a:picLocks noChangeAspect="1" noChangeArrowheads="1"/>
        </xdr:cNvPicPr>
      </xdr:nvPicPr>
      <xdr:blipFill>
        <a:blip xmlns:r="http://schemas.openxmlformats.org/officeDocument/2006/relationships" r:embed="rId298" cstate="print"/>
        <a:srcRect/>
        <a:stretch>
          <a:fillRect/>
        </a:stretch>
      </xdr:blipFill>
      <xdr:spPr bwMode="auto">
        <a:xfrm>
          <a:off x="609600" y="64665225"/>
          <a:ext cx="952500" cy="952500"/>
        </a:xfrm>
        <a:prstGeom prst="rect">
          <a:avLst/>
        </a:prstGeom>
        <a:noFill/>
      </xdr:spPr>
    </xdr:pic>
    <xdr:clientData/>
  </xdr:twoCellAnchor>
  <xdr:twoCellAnchor editAs="oneCell">
    <xdr:from>
      <xdr:col>5</xdr:col>
      <xdr:colOff>0</xdr:colOff>
      <xdr:row>339</xdr:row>
      <xdr:rowOff>0</xdr:rowOff>
    </xdr:from>
    <xdr:to>
      <xdr:col>5</xdr:col>
      <xdr:colOff>152400</xdr:colOff>
      <xdr:row>339</xdr:row>
      <xdr:rowOff>85725</xdr:rowOff>
    </xdr:to>
    <xdr:pic>
      <xdr:nvPicPr>
        <xdr:cNvPr id="9588" name="Picture 372" descr="http://pubchem.ncbi.nlm.nih.gov/images/a_inactive.gif"/>
        <xdr:cNvPicPr>
          <a:picLocks noChangeAspect="1" noChangeArrowheads="1"/>
        </xdr:cNvPicPr>
      </xdr:nvPicPr>
      <xdr:blipFill>
        <a:blip xmlns:r="http://schemas.openxmlformats.org/officeDocument/2006/relationships" r:embed="rId102" cstate="print"/>
        <a:srcRect/>
        <a:stretch>
          <a:fillRect/>
        </a:stretch>
      </xdr:blipFill>
      <xdr:spPr bwMode="auto">
        <a:xfrm>
          <a:off x="3048000" y="64665225"/>
          <a:ext cx="152400" cy="85725"/>
        </a:xfrm>
        <a:prstGeom prst="rect">
          <a:avLst/>
        </a:prstGeom>
        <a:noFill/>
      </xdr:spPr>
    </xdr:pic>
    <xdr:clientData/>
  </xdr:twoCellAnchor>
  <xdr:twoCellAnchor editAs="oneCell">
    <xdr:from>
      <xdr:col>1</xdr:col>
      <xdr:colOff>0</xdr:colOff>
      <xdr:row>341</xdr:row>
      <xdr:rowOff>0</xdr:rowOff>
    </xdr:from>
    <xdr:to>
      <xdr:col>2</xdr:col>
      <xdr:colOff>342900</xdr:colOff>
      <xdr:row>346</xdr:row>
      <xdr:rowOff>0</xdr:rowOff>
    </xdr:to>
    <xdr:pic>
      <xdr:nvPicPr>
        <xdr:cNvPr id="9589" name="Picture 373" descr="http://pubchem.ncbi.nlm.nih.gov/image/imgsrv.fcgi?sid=4264502">
          <a:hlinkClick xmlns:r="http://schemas.openxmlformats.org/officeDocument/2006/relationships" r:id="rId299"/>
        </xdr:cNvPr>
        <xdr:cNvPicPr>
          <a:picLocks noChangeAspect="1" noChangeArrowheads="1"/>
        </xdr:cNvPicPr>
      </xdr:nvPicPr>
      <xdr:blipFill>
        <a:blip xmlns:r="http://schemas.openxmlformats.org/officeDocument/2006/relationships" r:embed="rId300" cstate="print"/>
        <a:srcRect/>
        <a:stretch>
          <a:fillRect/>
        </a:stretch>
      </xdr:blipFill>
      <xdr:spPr bwMode="auto">
        <a:xfrm>
          <a:off x="609600" y="65046225"/>
          <a:ext cx="952500" cy="952500"/>
        </a:xfrm>
        <a:prstGeom prst="rect">
          <a:avLst/>
        </a:prstGeom>
        <a:noFill/>
      </xdr:spPr>
    </xdr:pic>
    <xdr:clientData/>
  </xdr:twoCellAnchor>
  <xdr:twoCellAnchor editAs="oneCell">
    <xdr:from>
      <xdr:col>5</xdr:col>
      <xdr:colOff>0</xdr:colOff>
      <xdr:row>341</xdr:row>
      <xdr:rowOff>0</xdr:rowOff>
    </xdr:from>
    <xdr:to>
      <xdr:col>5</xdr:col>
      <xdr:colOff>152400</xdr:colOff>
      <xdr:row>341</xdr:row>
      <xdr:rowOff>85725</xdr:rowOff>
    </xdr:to>
    <xdr:pic>
      <xdr:nvPicPr>
        <xdr:cNvPr id="9590" name="Picture 374" descr="http://pubchem.ncbi.nlm.nih.gov/images/a_inactive.gif"/>
        <xdr:cNvPicPr>
          <a:picLocks noChangeAspect="1" noChangeArrowheads="1"/>
        </xdr:cNvPicPr>
      </xdr:nvPicPr>
      <xdr:blipFill>
        <a:blip xmlns:r="http://schemas.openxmlformats.org/officeDocument/2006/relationships" r:embed="rId102" cstate="print"/>
        <a:srcRect/>
        <a:stretch>
          <a:fillRect/>
        </a:stretch>
      </xdr:blipFill>
      <xdr:spPr bwMode="auto">
        <a:xfrm>
          <a:off x="3048000" y="65046225"/>
          <a:ext cx="152400" cy="85725"/>
        </a:xfrm>
        <a:prstGeom prst="rect">
          <a:avLst/>
        </a:prstGeom>
        <a:noFill/>
      </xdr:spPr>
    </xdr:pic>
    <xdr:clientData/>
  </xdr:twoCellAnchor>
  <xdr:twoCellAnchor editAs="oneCell">
    <xdr:from>
      <xdr:col>1</xdr:col>
      <xdr:colOff>0</xdr:colOff>
      <xdr:row>343</xdr:row>
      <xdr:rowOff>0</xdr:rowOff>
    </xdr:from>
    <xdr:to>
      <xdr:col>2</xdr:col>
      <xdr:colOff>342900</xdr:colOff>
      <xdr:row>348</xdr:row>
      <xdr:rowOff>0</xdr:rowOff>
    </xdr:to>
    <xdr:pic>
      <xdr:nvPicPr>
        <xdr:cNvPr id="9591" name="Picture 375" descr="http://pubchem.ncbi.nlm.nih.gov/image/imgsrv.fcgi?sid=4263389">
          <a:hlinkClick xmlns:r="http://schemas.openxmlformats.org/officeDocument/2006/relationships" r:id="rId301"/>
        </xdr:cNvPr>
        <xdr:cNvPicPr>
          <a:picLocks noChangeAspect="1" noChangeArrowheads="1"/>
        </xdr:cNvPicPr>
      </xdr:nvPicPr>
      <xdr:blipFill>
        <a:blip xmlns:r="http://schemas.openxmlformats.org/officeDocument/2006/relationships" r:embed="rId302" cstate="print"/>
        <a:srcRect/>
        <a:stretch>
          <a:fillRect/>
        </a:stretch>
      </xdr:blipFill>
      <xdr:spPr bwMode="auto">
        <a:xfrm>
          <a:off x="609600" y="65427225"/>
          <a:ext cx="952500" cy="952500"/>
        </a:xfrm>
        <a:prstGeom prst="rect">
          <a:avLst/>
        </a:prstGeom>
        <a:noFill/>
      </xdr:spPr>
    </xdr:pic>
    <xdr:clientData/>
  </xdr:twoCellAnchor>
  <xdr:twoCellAnchor editAs="oneCell">
    <xdr:from>
      <xdr:col>5</xdr:col>
      <xdr:colOff>0</xdr:colOff>
      <xdr:row>343</xdr:row>
      <xdr:rowOff>0</xdr:rowOff>
    </xdr:from>
    <xdr:to>
      <xdr:col>5</xdr:col>
      <xdr:colOff>152400</xdr:colOff>
      <xdr:row>343</xdr:row>
      <xdr:rowOff>85725</xdr:rowOff>
    </xdr:to>
    <xdr:pic>
      <xdr:nvPicPr>
        <xdr:cNvPr id="9592" name="Picture 376" descr="http://pubchem.ncbi.nlm.nih.gov/images/a_inactive.gif"/>
        <xdr:cNvPicPr>
          <a:picLocks noChangeAspect="1" noChangeArrowheads="1"/>
        </xdr:cNvPicPr>
      </xdr:nvPicPr>
      <xdr:blipFill>
        <a:blip xmlns:r="http://schemas.openxmlformats.org/officeDocument/2006/relationships" r:embed="rId102" cstate="print"/>
        <a:srcRect/>
        <a:stretch>
          <a:fillRect/>
        </a:stretch>
      </xdr:blipFill>
      <xdr:spPr bwMode="auto">
        <a:xfrm>
          <a:off x="3048000" y="65427225"/>
          <a:ext cx="152400" cy="85725"/>
        </a:xfrm>
        <a:prstGeom prst="rect">
          <a:avLst/>
        </a:prstGeom>
        <a:noFill/>
      </xdr:spPr>
    </xdr:pic>
    <xdr:clientData/>
  </xdr:twoCellAnchor>
  <xdr:twoCellAnchor editAs="oneCell">
    <xdr:from>
      <xdr:col>1</xdr:col>
      <xdr:colOff>0</xdr:colOff>
      <xdr:row>345</xdr:row>
      <xdr:rowOff>0</xdr:rowOff>
    </xdr:from>
    <xdr:to>
      <xdr:col>2</xdr:col>
      <xdr:colOff>342900</xdr:colOff>
      <xdr:row>350</xdr:row>
      <xdr:rowOff>0</xdr:rowOff>
    </xdr:to>
    <xdr:pic>
      <xdr:nvPicPr>
        <xdr:cNvPr id="9593" name="Picture 377" descr="http://pubchem.ncbi.nlm.nih.gov/image/imgsrv.fcgi?sid=4261933">
          <a:hlinkClick xmlns:r="http://schemas.openxmlformats.org/officeDocument/2006/relationships" r:id="rId303"/>
        </xdr:cNvPr>
        <xdr:cNvPicPr>
          <a:picLocks noChangeAspect="1" noChangeArrowheads="1"/>
        </xdr:cNvPicPr>
      </xdr:nvPicPr>
      <xdr:blipFill>
        <a:blip xmlns:r="http://schemas.openxmlformats.org/officeDocument/2006/relationships" r:embed="rId304" cstate="print"/>
        <a:srcRect/>
        <a:stretch>
          <a:fillRect/>
        </a:stretch>
      </xdr:blipFill>
      <xdr:spPr bwMode="auto">
        <a:xfrm>
          <a:off x="609600" y="65808225"/>
          <a:ext cx="952500" cy="952500"/>
        </a:xfrm>
        <a:prstGeom prst="rect">
          <a:avLst/>
        </a:prstGeom>
        <a:noFill/>
      </xdr:spPr>
    </xdr:pic>
    <xdr:clientData/>
  </xdr:twoCellAnchor>
  <xdr:twoCellAnchor editAs="oneCell">
    <xdr:from>
      <xdr:col>5</xdr:col>
      <xdr:colOff>0</xdr:colOff>
      <xdr:row>345</xdr:row>
      <xdr:rowOff>0</xdr:rowOff>
    </xdr:from>
    <xdr:to>
      <xdr:col>5</xdr:col>
      <xdr:colOff>152400</xdr:colOff>
      <xdr:row>345</xdr:row>
      <xdr:rowOff>85725</xdr:rowOff>
    </xdr:to>
    <xdr:pic>
      <xdr:nvPicPr>
        <xdr:cNvPr id="9594" name="Picture 378" descr="http://pubchem.ncbi.nlm.nih.gov/images/a_inactive.gif"/>
        <xdr:cNvPicPr>
          <a:picLocks noChangeAspect="1" noChangeArrowheads="1"/>
        </xdr:cNvPicPr>
      </xdr:nvPicPr>
      <xdr:blipFill>
        <a:blip xmlns:r="http://schemas.openxmlformats.org/officeDocument/2006/relationships" r:embed="rId102" cstate="print"/>
        <a:srcRect/>
        <a:stretch>
          <a:fillRect/>
        </a:stretch>
      </xdr:blipFill>
      <xdr:spPr bwMode="auto">
        <a:xfrm>
          <a:off x="3048000" y="65808225"/>
          <a:ext cx="152400" cy="85725"/>
        </a:xfrm>
        <a:prstGeom prst="rect">
          <a:avLst/>
        </a:prstGeom>
        <a:noFill/>
      </xdr:spPr>
    </xdr:pic>
    <xdr:clientData/>
  </xdr:twoCellAnchor>
  <xdr:twoCellAnchor editAs="oneCell">
    <xdr:from>
      <xdr:col>1</xdr:col>
      <xdr:colOff>0</xdr:colOff>
      <xdr:row>347</xdr:row>
      <xdr:rowOff>0</xdr:rowOff>
    </xdr:from>
    <xdr:to>
      <xdr:col>2</xdr:col>
      <xdr:colOff>342900</xdr:colOff>
      <xdr:row>352</xdr:row>
      <xdr:rowOff>0</xdr:rowOff>
    </xdr:to>
    <xdr:pic>
      <xdr:nvPicPr>
        <xdr:cNvPr id="9595" name="Picture 379" descr="http://pubchem.ncbi.nlm.nih.gov/image/imgsrv.fcgi?sid=4261754">
          <a:hlinkClick xmlns:r="http://schemas.openxmlformats.org/officeDocument/2006/relationships" r:id="rId305"/>
        </xdr:cNvPr>
        <xdr:cNvPicPr>
          <a:picLocks noChangeAspect="1" noChangeArrowheads="1"/>
        </xdr:cNvPicPr>
      </xdr:nvPicPr>
      <xdr:blipFill>
        <a:blip xmlns:r="http://schemas.openxmlformats.org/officeDocument/2006/relationships" r:embed="rId306" cstate="print"/>
        <a:srcRect/>
        <a:stretch>
          <a:fillRect/>
        </a:stretch>
      </xdr:blipFill>
      <xdr:spPr bwMode="auto">
        <a:xfrm>
          <a:off x="609600" y="66189225"/>
          <a:ext cx="952500" cy="952500"/>
        </a:xfrm>
        <a:prstGeom prst="rect">
          <a:avLst/>
        </a:prstGeom>
        <a:noFill/>
      </xdr:spPr>
    </xdr:pic>
    <xdr:clientData/>
  </xdr:twoCellAnchor>
  <xdr:twoCellAnchor editAs="oneCell">
    <xdr:from>
      <xdr:col>5</xdr:col>
      <xdr:colOff>0</xdr:colOff>
      <xdr:row>347</xdr:row>
      <xdr:rowOff>0</xdr:rowOff>
    </xdr:from>
    <xdr:to>
      <xdr:col>5</xdr:col>
      <xdr:colOff>152400</xdr:colOff>
      <xdr:row>347</xdr:row>
      <xdr:rowOff>85725</xdr:rowOff>
    </xdr:to>
    <xdr:pic>
      <xdr:nvPicPr>
        <xdr:cNvPr id="9596" name="Picture 380" descr="http://pubchem.ncbi.nlm.nih.gov/images/a_inactive.gif"/>
        <xdr:cNvPicPr>
          <a:picLocks noChangeAspect="1" noChangeArrowheads="1"/>
        </xdr:cNvPicPr>
      </xdr:nvPicPr>
      <xdr:blipFill>
        <a:blip xmlns:r="http://schemas.openxmlformats.org/officeDocument/2006/relationships" r:embed="rId102" cstate="print"/>
        <a:srcRect/>
        <a:stretch>
          <a:fillRect/>
        </a:stretch>
      </xdr:blipFill>
      <xdr:spPr bwMode="auto">
        <a:xfrm>
          <a:off x="3048000" y="66189225"/>
          <a:ext cx="152400" cy="85725"/>
        </a:xfrm>
        <a:prstGeom prst="rect">
          <a:avLst/>
        </a:prstGeom>
        <a:noFill/>
      </xdr:spPr>
    </xdr:pic>
    <xdr:clientData/>
  </xdr:twoCellAnchor>
  <xdr:twoCellAnchor editAs="oneCell">
    <xdr:from>
      <xdr:col>1</xdr:col>
      <xdr:colOff>0</xdr:colOff>
      <xdr:row>349</xdr:row>
      <xdr:rowOff>0</xdr:rowOff>
    </xdr:from>
    <xdr:to>
      <xdr:col>2</xdr:col>
      <xdr:colOff>342900</xdr:colOff>
      <xdr:row>354</xdr:row>
      <xdr:rowOff>0</xdr:rowOff>
    </xdr:to>
    <xdr:pic>
      <xdr:nvPicPr>
        <xdr:cNvPr id="9597" name="Picture 381" descr="http://pubchem.ncbi.nlm.nih.gov/image/imgsrv.fcgi?sid=4261439">
          <a:hlinkClick xmlns:r="http://schemas.openxmlformats.org/officeDocument/2006/relationships" r:id="rId307"/>
        </xdr:cNvPr>
        <xdr:cNvPicPr>
          <a:picLocks noChangeAspect="1" noChangeArrowheads="1"/>
        </xdr:cNvPicPr>
      </xdr:nvPicPr>
      <xdr:blipFill>
        <a:blip xmlns:r="http://schemas.openxmlformats.org/officeDocument/2006/relationships" r:embed="rId308" cstate="print"/>
        <a:srcRect/>
        <a:stretch>
          <a:fillRect/>
        </a:stretch>
      </xdr:blipFill>
      <xdr:spPr bwMode="auto">
        <a:xfrm>
          <a:off x="609600" y="66570225"/>
          <a:ext cx="952500" cy="952500"/>
        </a:xfrm>
        <a:prstGeom prst="rect">
          <a:avLst/>
        </a:prstGeom>
        <a:noFill/>
      </xdr:spPr>
    </xdr:pic>
    <xdr:clientData/>
  </xdr:twoCellAnchor>
  <xdr:twoCellAnchor editAs="oneCell">
    <xdr:from>
      <xdr:col>5</xdr:col>
      <xdr:colOff>0</xdr:colOff>
      <xdr:row>349</xdr:row>
      <xdr:rowOff>0</xdr:rowOff>
    </xdr:from>
    <xdr:to>
      <xdr:col>5</xdr:col>
      <xdr:colOff>152400</xdr:colOff>
      <xdr:row>349</xdr:row>
      <xdr:rowOff>85725</xdr:rowOff>
    </xdr:to>
    <xdr:pic>
      <xdr:nvPicPr>
        <xdr:cNvPr id="9598" name="Picture 382" descr="http://pubchem.ncbi.nlm.nih.gov/images/a_inactive.gif"/>
        <xdr:cNvPicPr>
          <a:picLocks noChangeAspect="1" noChangeArrowheads="1"/>
        </xdr:cNvPicPr>
      </xdr:nvPicPr>
      <xdr:blipFill>
        <a:blip xmlns:r="http://schemas.openxmlformats.org/officeDocument/2006/relationships" r:embed="rId102" cstate="print"/>
        <a:srcRect/>
        <a:stretch>
          <a:fillRect/>
        </a:stretch>
      </xdr:blipFill>
      <xdr:spPr bwMode="auto">
        <a:xfrm>
          <a:off x="3048000" y="66570225"/>
          <a:ext cx="152400" cy="85725"/>
        </a:xfrm>
        <a:prstGeom prst="rect">
          <a:avLst/>
        </a:prstGeom>
        <a:noFill/>
      </xdr:spPr>
    </xdr:pic>
    <xdr:clientData/>
  </xdr:twoCellAnchor>
  <xdr:twoCellAnchor editAs="oneCell">
    <xdr:from>
      <xdr:col>1</xdr:col>
      <xdr:colOff>0</xdr:colOff>
      <xdr:row>351</xdr:row>
      <xdr:rowOff>0</xdr:rowOff>
    </xdr:from>
    <xdr:to>
      <xdr:col>2</xdr:col>
      <xdr:colOff>342900</xdr:colOff>
      <xdr:row>356</xdr:row>
      <xdr:rowOff>0</xdr:rowOff>
    </xdr:to>
    <xdr:pic>
      <xdr:nvPicPr>
        <xdr:cNvPr id="9599" name="Picture 383" descr="http://pubchem.ncbi.nlm.nih.gov/image/imgsrv.fcgi?sid=4260179">
          <a:hlinkClick xmlns:r="http://schemas.openxmlformats.org/officeDocument/2006/relationships" r:id="rId309"/>
        </xdr:cNvPr>
        <xdr:cNvPicPr>
          <a:picLocks noChangeAspect="1" noChangeArrowheads="1"/>
        </xdr:cNvPicPr>
      </xdr:nvPicPr>
      <xdr:blipFill>
        <a:blip xmlns:r="http://schemas.openxmlformats.org/officeDocument/2006/relationships" r:embed="rId310" cstate="print"/>
        <a:srcRect/>
        <a:stretch>
          <a:fillRect/>
        </a:stretch>
      </xdr:blipFill>
      <xdr:spPr bwMode="auto">
        <a:xfrm>
          <a:off x="609600" y="66951225"/>
          <a:ext cx="952500" cy="952500"/>
        </a:xfrm>
        <a:prstGeom prst="rect">
          <a:avLst/>
        </a:prstGeom>
        <a:noFill/>
      </xdr:spPr>
    </xdr:pic>
    <xdr:clientData/>
  </xdr:twoCellAnchor>
  <xdr:twoCellAnchor editAs="oneCell">
    <xdr:from>
      <xdr:col>5</xdr:col>
      <xdr:colOff>0</xdr:colOff>
      <xdr:row>351</xdr:row>
      <xdr:rowOff>0</xdr:rowOff>
    </xdr:from>
    <xdr:to>
      <xdr:col>5</xdr:col>
      <xdr:colOff>152400</xdr:colOff>
      <xdr:row>351</xdr:row>
      <xdr:rowOff>85725</xdr:rowOff>
    </xdr:to>
    <xdr:pic>
      <xdr:nvPicPr>
        <xdr:cNvPr id="9600" name="Picture 384" descr="http://pubchem.ncbi.nlm.nih.gov/images/a_inactive.gif"/>
        <xdr:cNvPicPr>
          <a:picLocks noChangeAspect="1" noChangeArrowheads="1"/>
        </xdr:cNvPicPr>
      </xdr:nvPicPr>
      <xdr:blipFill>
        <a:blip xmlns:r="http://schemas.openxmlformats.org/officeDocument/2006/relationships" r:embed="rId102" cstate="print"/>
        <a:srcRect/>
        <a:stretch>
          <a:fillRect/>
        </a:stretch>
      </xdr:blipFill>
      <xdr:spPr bwMode="auto">
        <a:xfrm>
          <a:off x="3048000" y="66951225"/>
          <a:ext cx="152400" cy="85725"/>
        </a:xfrm>
        <a:prstGeom prst="rect">
          <a:avLst/>
        </a:prstGeom>
        <a:noFill/>
      </xdr:spPr>
    </xdr:pic>
    <xdr:clientData/>
  </xdr:twoCellAnchor>
  <xdr:twoCellAnchor editAs="oneCell">
    <xdr:from>
      <xdr:col>1</xdr:col>
      <xdr:colOff>0</xdr:colOff>
      <xdr:row>353</xdr:row>
      <xdr:rowOff>0</xdr:rowOff>
    </xdr:from>
    <xdr:to>
      <xdr:col>2</xdr:col>
      <xdr:colOff>342900</xdr:colOff>
      <xdr:row>358</xdr:row>
      <xdr:rowOff>0</xdr:rowOff>
    </xdr:to>
    <xdr:pic>
      <xdr:nvPicPr>
        <xdr:cNvPr id="9601" name="Picture 385" descr="http://pubchem.ncbi.nlm.nih.gov/image/imgsrv.fcgi?sid=4259674">
          <a:hlinkClick xmlns:r="http://schemas.openxmlformats.org/officeDocument/2006/relationships" r:id="rId311"/>
        </xdr:cNvPr>
        <xdr:cNvPicPr>
          <a:picLocks noChangeAspect="1" noChangeArrowheads="1"/>
        </xdr:cNvPicPr>
      </xdr:nvPicPr>
      <xdr:blipFill>
        <a:blip xmlns:r="http://schemas.openxmlformats.org/officeDocument/2006/relationships" r:embed="rId312" cstate="print"/>
        <a:srcRect/>
        <a:stretch>
          <a:fillRect/>
        </a:stretch>
      </xdr:blipFill>
      <xdr:spPr bwMode="auto">
        <a:xfrm>
          <a:off x="609600" y="67332225"/>
          <a:ext cx="952500" cy="952500"/>
        </a:xfrm>
        <a:prstGeom prst="rect">
          <a:avLst/>
        </a:prstGeom>
        <a:noFill/>
      </xdr:spPr>
    </xdr:pic>
    <xdr:clientData/>
  </xdr:twoCellAnchor>
  <xdr:twoCellAnchor editAs="oneCell">
    <xdr:from>
      <xdr:col>5</xdr:col>
      <xdr:colOff>0</xdr:colOff>
      <xdr:row>353</xdr:row>
      <xdr:rowOff>0</xdr:rowOff>
    </xdr:from>
    <xdr:to>
      <xdr:col>5</xdr:col>
      <xdr:colOff>152400</xdr:colOff>
      <xdr:row>353</xdr:row>
      <xdr:rowOff>85725</xdr:rowOff>
    </xdr:to>
    <xdr:pic>
      <xdr:nvPicPr>
        <xdr:cNvPr id="9602" name="Picture 386" descr="http://pubchem.ncbi.nlm.nih.gov/images/a_inactive.gif"/>
        <xdr:cNvPicPr>
          <a:picLocks noChangeAspect="1" noChangeArrowheads="1"/>
        </xdr:cNvPicPr>
      </xdr:nvPicPr>
      <xdr:blipFill>
        <a:blip xmlns:r="http://schemas.openxmlformats.org/officeDocument/2006/relationships" r:embed="rId102" cstate="print"/>
        <a:srcRect/>
        <a:stretch>
          <a:fillRect/>
        </a:stretch>
      </xdr:blipFill>
      <xdr:spPr bwMode="auto">
        <a:xfrm>
          <a:off x="3048000" y="67332225"/>
          <a:ext cx="152400" cy="85725"/>
        </a:xfrm>
        <a:prstGeom prst="rect">
          <a:avLst/>
        </a:prstGeom>
        <a:noFill/>
      </xdr:spPr>
    </xdr:pic>
    <xdr:clientData/>
  </xdr:twoCellAnchor>
  <xdr:twoCellAnchor editAs="oneCell">
    <xdr:from>
      <xdr:col>1</xdr:col>
      <xdr:colOff>0</xdr:colOff>
      <xdr:row>355</xdr:row>
      <xdr:rowOff>0</xdr:rowOff>
    </xdr:from>
    <xdr:to>
      <xdr:col>2</xdr:col>
      <xdr:colOff>342900</xdr:colOff>
      <xdr:row>360</xdr:row>
      <xdr:rowOff>0</xdr:rowOff>
    </xdr:to>
    <xdr:pic>
      <xdr:nvPicPr>
        <xdr:cNvPr id="9603" name="Picture 387" descr="http://pubchem.ncbi.nlm.nih.gov/image/imgsrv.fcgi?sid=4259619">
          <a:hlinkClick xmlns:r="http://schemas.openxmlformats.org/officeDocument/2006/relationships" r:id="rId313"/>
        </xdr:cNvPr>
        <xdr:cNvPicPr>
          <a:picLocks noChangeAspect="1" noChangeArrowheads="1"/>
        </xdr:cNvPicPr>
      </xdr:nvPicPr>
      <xdr:blipFill>
        <a:blip xmlns:r="http://schemas.openxmlformats.org/officeDocument/2006/relationships" r:embed="rId314" cstate="print"/>
        <a:srcRect/>
        <a:stretch>
          <a:fillRect/>
        </a:stretch>
      </xdr:blipFill>
      <xdr:spPr bwMode="auto">
        <a:xfrm>
          <a:off x="609600" y="67713225"/>
          <a:ext cx="952500" cy="952500"/>
        </a:xfrm>
        <a:prstGeom prst="rect">
          <a:avLst/>
        </a:prstGeom>
        <a:noFill/>
      </xdr:spPr>
    </xdr:pic>
    <xdr:clientData/>
  </xdr:twoCellAnchor>
  <xdr:twoCellAnchor editAs="oneCell">
    <xdr:from>
      <xdr:col>5</xdr:col>
      <xdr:colOff>0</xdr:colOff>
      <xdr:row>355</xdr:row>
      <xdr:rowOff>0</xdr:rowOff>
    </xdr:from>
    <xdr:to>
      <xdr:col>5</xdr:col>
      <xdr:colOff>152400</xdr:colOff>
      <xdr:row>355</xdr:row>
      <xdr:rowOff>85725</xdr:rowOff>
    </xdr:to>
    <xdr:pic>
      <xdr:nvPicPr>
        <xdr:cNvPr id="9604" name="Picture 388" descr="http://pubchem.ncbi.nlm.nih.gov/images/a_inactive.gif"/>
        <xdr:cNvPicPr>
          <a:picLocks noChangeAspect="1" noChangeArrowheads="1"/>
        </xdr:cNvPicPr>
      </xdr:nvPicPr>
      <xdr:blipFill>
        <a:blip xmlns:r="http://schemas.openxmlformats.org/officeDocument/2006/relationships" r:embed="rId102" cstate="print"/>
        <a:srcRect/>
        <a:stretch>
          <a:fillRect/>
        </a:stretch>
      </xdr:blipFill>
      <xdr:spPr bwMode="auto">
        <a:xfrm>
          <a:off x="3048000" y="67713225"/>
          <a:ext cx="152400" cy="85725"/>
        </a:xfrm>
        <a:prstGeom prst="rect">
          <a:avLst/>
        </a:prstGeom>
        <a:noFill/>
      </xdr:spPr>
    </xdr:pic>
    <xdr:clientData/>
  </xdr:twoCellAnchor>
  <xdr:twoCellAnchor editAs="oneCell">
    <xdr:from>
      <xdr:col>1</xdr:col>
      <xdr:colOff>0</xdr:colOff>
      <xdr:row>357</xdr:row>
      <xdr:rowOff>0</xdr:rowOff>
    </xdr:from>
    <xdr:to>
      <xdr:col>2</xdr:col>
      <xdr:colOff>342900</xdr:colOff>
      <xdr:row>362</xdr:row>
      <xdr:rowOff>0</xdr:rowOff>
    </xdr:to>
    <xdr:pic>
      <xdr:nvPicPr>
        <xdr:cNvPr id="9605" name="Picture 389" descr="http://pubchem.ncbi.nlm.nih.gov/image/imgsrv.fcgi?sid=4258256">
          <a:hlinkClick xmlns:r="http://schemas.openxmlformats.org/officeDocument/2006/relationships" r:id="rId315"/>
        </xdr:cNvPr>
        <xdr:cNvPicPr>
          <a:picLocks noChangeAspect="1" noChangeArrowheads="1"/>
        </xdr:cNvPicPr>
      </xdr:nvPicPr>
      <xdr:blipFill>
        <a:blip xmlns:r="http://schemas.openxmlformats.org/officeDocument/2006/relationships" r:embed="rId316" cstate="print"/>
        <a:srcRect/>
        <a:stretch>
          <a:fillRect/>
        </a:stretch>
      </xdr:blipFill>
      <xdr:spPr bwMode="auto">
        <a:xfrm>
          <a:off x="609600" y="68094225"/>
          <a:ext cx="952500" cy="952500"/>
        </a:xfrm>
        <a:prstGeom prst="rect">
          <a:avLst/>
        </a:prstGeom>
        <a:noFill/>
      </xdr:spPr>
    </xdr:pic>
    <xdr:clientData/>
  </xdr:twoCellAnchor>
  <xdr:twoCellAnchor editAs="oneCell">
    <xdr:from>
      <xdr:col>5</xdr:col>
      <xdr:colOff>0</xdr:colOff>
      <xdr:row>357</xdr:row>
      <xdr:rowOff>0</xdr:rowOff>
    </xdr:from>
    <xdr:to>
      <xdr:col>5</xdr:col>
      <xdr:colOff>152400</xdr:colOff>
      <xdr:row>357</xdr:row>
      <xdr:rowOff>85725</xdr:rowOff>
    </xdr:to>
    <xdr:pic>
      <xdr:nvPicPr>
        <xdr:cNvPr id="9606" name="Picture 390" descr="http://pubchem.ncbi.nlm.nih.gov/images/a_inactive.gif"/>
        <xdr:cNvPicPr>
          <a:picLocks noChangeAspect="1" noChangeArrowheads="1"/>
        </xdr:cNvPicPr>
      </xdr:nvPicPr>
      <xdr:blipFill>
        <a:blip xmlns:r="http://schemas.openxmlformats.org/officeDocument/2006/relationships" r:embed="rId102" cstate="print"/>
        <a:srcRect/>
        <a:stretch>
          <a:fillRect/>
        </a:stretch>
      </xdr:blipFill>
      <xdr:spPr bwMode="auto">
        <a:xfrm>
          <a:off x="3048000" y="68094225"/>
          <a:ext cx="152400" cy="85725"/>
        </a:xfrm>
        <a:prstGeom prst="rect">
          <a:avLst/>
        </a:prstGeom>
        <a:noFill/>
      </xdr:spPr>
    </xdr:pic>
    <xdr:clientData/>
  </xdr:twoCellAnchor>
  <xdr:twoCellAnchor editAs="oneCell">
    <xdr:from>
      <xdr:col>1</xdr:col>
      <xdr:colOff>0</xdr:colOff>
      <xdr:row>359</xdr:row>
      <xdr:rowOff>0</xdr:rowOff>
    </xdr:from>
    <xdr:to>
      <xdr:col>2</xdr:col>
      <xdr:colOff>342900</xdr:colOff>
      <xdr:row>364</xdr:row>
      <xdr:rowOff>0</xdr:rowOff>
    </xdr:to>
    <xdr:pic>
      <xdr:nvPicPr>
        <xdr:cNvPr id="9607" name="Picture 391" descr="http://pubchem.ncbi.nlm.nih.gov/image/imgsrv.fcgi?sid=4257491">
          <a:hlinkClick xmlns:r="http://schemas.openxmlformats.org/officeDocument/2006/relationships" r:id="rId317"/>
        </xdr:cNvPr>
        <xdr:cNvPicPr>
          <a:picLocks noChangeAspect="1" noChangeArrowheads="1"/>
        </xdr:cNvPicPr>
      </xdr:nvPicPr>
      <xdr:blipFill>
        <a:blip xmlns:r="http://schemas.openxmlformats.org/officeDocument/2006/relationships" r:embed="rId318" cstate="print"/>
        <a:srcRect/>
        <a:stretch>
          <a:fillRect/>
        </a:stretch>
      </xdr:blipFill>
      <xdr:spPr bwMode="auto">
        <a:xfrm>
          <a:off x="609600" y="68475225"/>
          <a:ext cx="952500" cy="952500"/>
        </a:xfrm>
        <a:prstGeom prst="rect">
          <a:avLst/>
        </a:prstGeom>
        <a:noFill/>
      </xdr:spPr>
    </xdr:pic>
    <xdr:clientData/>
  </xdr:twoCellAnchor>
  <xdr:twoCellAnchor editAs="oneCell">
    <xdr:from>
      <xdr:col>5</xdr:col>
      <xdr:colOff>0</xdr:colOff>
      <xdr:row>359</xdr:row>
      <xdr:rowOff>0</xdr:rowOff>
    </xdr:from>
    <xdr:to>
      <xdr:col>5</xdr:col>
      <xdr:colOff>152400</xdr:colOff>
      <xdr:row>359</xdr:row>
      <xdr:rowOff>85725</xdr:rowOff>
    </xdr:to>
    <xdr:pic>
      <xdr:nvPicPr>
        <xdr:cNvPr id="9608" name="Picture 392" descr="http://pubchem.ncbi.nlm.nih.gov/images/a_inactive.gif"/>
        <xdr:cNvPicPr>
          <a:picLocks noChangeAspect="1" noChangeArrowheads="1"/>
        </xdr:cNvPicPr>
      </xdr:nvPicPr>
      <xdr:blipFill>
        <a:blip xmlns:r="http://schemas.openxmlformats.org/officeDocument/2006/relationships" r:embed="rId102" cstate="print"/>
        <a:srcRect/>
        <a:stretch>
          <a:fillRect/>
        </a:stretch>
      </xdr:blipFill>
      <xdr:spPr bwMode="auto">
        <a:xfrm>
          <a:off x="3048000" y="68475225"/>
          <a:ext cx="152400" cy="85725"/>
        </a:xfrm>
        <a:prstGeom prst="rect">
          <a:avLst/>
        </a:prstGeom>
        <a:noFill/>
      </xdr:spPr>
    </xdr:pic>
    <xdr:clientData/>
  </xdr:twoCellAnchor>
  <xdr:twoCellAnchor editAs="oneCell">
    <xdr:from>
      <xdr:col>1</xdr:col>
      <xdr:colOff>0</xdr:colOff>
      <xdr:row>361</xdr:row>
      <xdr:rowOff>0</xdr:rowOff>
    </xdr:from>
    <xdr:to>
      <xdr:col>2</xdr:col>
      <xdr:colOff>342900</xdr:colOff>
      <xdr:row>366</xdr:row>
      <xdr:rowOff>0</xdr:rowOff>
    </xdr:to>
    <xdr:pic>
      <xdr:nvPicPr>
        <xdr:cNvPr id="9609" name="Picture 393" descr="http://pubchem.ncbi.nlm.nih.gov/image/imgsrv.fcgi?sid=4257302">
          <a:hlinkClick xmlns:r="http://schemas.openxmlformats.org/officeDocument/2006/relationships" r:id="rId319"/>
        </xdr:cNvPr>
        <xdr:cNvPicPr>
          <a:picLocks noChangeAspect="1" noChangeArrowheads="1"/>
        </xdr:cNvPicPr>
      </xdr:nvPicPr>
      <xdr:blipFill>
        <a:blip xmlns:r="http://schemas.openxmlformats.org/officeDocument/2006/relationships" r:embed="rId320" cstate="print"/>
        <a:srcRect/>
        <a:stretch>
          <a:fillRect/>
        </a:stretch>
      </xdr:blipFill>
      <xdr:spPr bwMode="auto">
        <a:xfrm>
          <a:off x="609600" y="68856225"/>
          <a:ext cx="952500" cy="952500"/>
        </a:xfrm>
        <a:prstGeom prst="rect">
          <a:avLst/>
        </a:prstGeom>
        <a:noFill/>
      </xdr:spPr>
    </xdr:pic>
    <xdr:clientData/>
  </xdr:twoCellAnchor>
  <xdr:twoCellAnchor editAs="oneCell">
    <xdr:from>
      <xdr:col>5</xdr:col>
      <xdr:colOff>0</xdr:colOff>
      <xdr:row>361</xdr:row>
      <xdr:rowOff>0</xdr:rowOff>
    </xdr:from>
    <xdr:to>
      <xdr:col>5</xdr:col>
      <xdr:colOff>152400</xdr:colOff>
      <xdr:row>361</xdr:row>
      <xdr:rowOff>85725</xdr:rowOff>
    </xdr:to>
    <xdr:pic>
      <xdr:nvPicPr>
        <xdr:cNvPr id="9610" name="Picture 394" descr="http://pubchem.ncbi.nlm.nih.gov/images/a_inactive.gif"/>
        <xdr:cNvPicPr>
          <a:picLocks noChangeAspect="1" noChangeArrowheads="1"/>
        </xdr:cNvPicPr>
      </xdr:nvPicPr>
      <xdr:blipFill>
        <a:blip xmlns:r="http://schemas.openxmlformats.org/officeDocument/2006/relationships" r:embed="rId102" cstate="print"/>
        <a:srcRect/>
        <a:stretch>
          <a:fillRect/>
        </a:stretch>
      </xdr:blipFill>
      <xdr:spPr bwMode="auto">
        <a:xfrm>
          <a:off x="3048000" y="68856225"/>
          <a:ext cx="152400" cy="85725"/>
        </a:xfrm>
        <a:prstGeom prst="rect">
          <a:avLst/>
        </a:prstGeom>
        <a:noFill/>
      </xdr:spPr>
    </xdr:pic>
    <xdr:clientData/>
  </xdr:twoCellAnchor>
  <xdr:twoCellAnchor editAs="oneCell">
    <xdr:from>
      <xdr:col>1</xdr:col>
      <xdr:colOff>0</xdr:colOff>
      <xdr:row>363</xdr:row>
      <xdr:rowOff>0</xdr:rowOff>
    </xdr:from>
    <xdr:to>
      <xdr:col>2</xdr:col>
      <xdr:colOff>342900</xdr:colOff>
      <xdr:row>368</xdr:row>
      <xdr:rowOff>0</xdr:rowOff>
    </xdr:to>
    <xdr:pic>
      <xdr:nvPicPr>
        <xdr:cNvPr id="9611" name="Picture 395" descr="http://pubchem.ncbi.nlm.nih.gov/image/imgsrv.fcgi?sid=4252105">
          <a:hlinkClick xmlns:r="http://schemas.openxmlformats.org/officeDocument/2006/relationships" r:id="rId321"/>
        </xdr:cNvPr>
        <xdr:cNvPicPr>
          <a:picLocks noChangeAspect="1" noChangeArrowheads="1"/>
        </xdr:cNvPicPr>
      </xdr:nvPicPr>
      <xdr:blipFill>
        <a:blip xmlns:r="http://schemas.openxmlformats.org/officeDocument/2006/relationships" r:embed="rId322" cstate="print"/>
        <a:srcRect/>
        <a:stretch>
          <a:fillRect/>
        </a:stretch>
      </xdr:blipFill>
      <xdr:spPr bwMode="auto">
        <a:xfrm>
          <a:off x="609600" y="69237225"/>
          <a:ext cx="952500" cy="952500"/>
        </a:xfrm>
        <a:prstGeom prst="rect">
          <a:avLst/>
        </a:prstGeom>
        <a:noFill/>
      </xdr:spPr>
    </xdr:pic>
    <xdr:clientData/>
  </xdr:twoCellAnchor>
  <xdr:twoCellAnchor editAs="oneCell">
    <xdr:from>
      <xdr:col>5</xdr:col>
      <xdr:colOff>0</xdr:colOff>
      <xdr:row>363</xdr:row>
      <xdr:rowOff>0</xdr:rowOff>
    </xdr:from>
    <xdr:to>
      <xdr:col>5</xdr:col>
      <xdr:colOff>152400</xdr:colOff>
      <xdr:row>363</xdr:row>
      <xdr:rowOff>85725</xdr:rowOff>
    </xdr:to>
    <xdr:pic>
      <xdr:nvPicPr>
        <xdr:cNvPr id="9612" name="Picture 396" descr="http://pubchem.ncbi.nlm.nih.gov/images/a_inactive.gif"/>
        <xdr:cNvPicPr>
          <a:picLocks noChangeAspect="1" noChangeArrowheads="1"/>
        </xdr:cNvPicPr>
      </xdr:nvPicPr>
      <xdr:blipFill>
        <a:blip xmlns:r="http://schemas.openxmlformats.org/officeDocument/2006/relationships" r:embed="rId102" cstate="print"/>
        <a:srcRect/>
        <a:stretch>
          <a:fillRect/>
        </a:stretch>
      </xdr:blipFill>
      <xdr:spPr bwMode="auto">
        <a:xfrm>
          <a:off x="3048000" y="69237225"/>
          <a:ext cx="152400" cy="85725"/>
        </a:xfrm>
        <a:prstGeom prst="rect">
          <a:avLst/>
        </a:prstGeom>
        <a:noFill/>
      </xdr:spPr>
    </xdr:pic>
    <xdr:clientData/>
  </xdr:twoCellAnchor>
  <xdr:twoCellAnchor editAs="oneCell">
    <xdr:from>
      <xdr:col>1</xdr:col>
      <xdr:colOff>0</xdr:colOff>
      <xdr:row>365</xdr:row>
      <xdr:rowOff>0</xdr:rowOff>
    </xdr:from>
    <xdr:to>
      <xdr:col>2</xdr:col>
      <xdr:colOff>342900</xdr:colOff>
      <xdr:row>369</xdr:row>
      <xdr:rowOff>190500</xdr:rowOff>
    </xdr:to>
    <xdr:pic>
      <xdr:nvPicPr>
        <xdr:cNvPr id="9613" name="Picture 397" descr="http://pubchem.ncbi.nlm.nih.gov/image/imgsrv.fcgi?sid=4250819">
          <a:hlinkClick xmlns:r="http://schemas.openxmlformats.org/officeDocument/2006/relationships" r:id="rId323"/>
        </xdr:cNvPr>
        <xdr:cNvPicPr>
          <a:picLocks noChangeAspect="1" noChangeArrowheads="1"/>
        </xdr:cNvPicPr>
      </xdr:nvPicPr>
      <xdr:blipFill>
        <a:blip xmlns:r="http://schemas.openxmlformats.org/officeDocument/2006/relationships" r:embed="rId324" cstate="print"/>
        <a:srcRect/>
        <a:stretch>
          <a:fillRect/>
        </a:stretch>
      </xdr:blipFill>
      <xdr:spPr bwMode="auto">
        <a:xfrm>
          <a:off x="609600" y="69618225"/>
          <a:ext cx="952500" cy="952500"/>
        </a:xfrm>
        <a:prstGeom prst="rect">
          <a:avLst/>
        </a:prstGeom>
        <a:noFill/>
      </xdr:spPr>
    </xdr:pic>
    <xdr:clientData/>
  </xdr:twoCellAnchor>
  <xdr:twoCellAnchor editAs="oneCell">
    <xdr:from>
      <xdr:col>5</xdr:col>
      <xdr:colOff>0</xdr:colOff>
      <xdr:row>365</xdr:row>
      <xdr:rowOff>0</xdr:rowOff>
    </xdr:from>
    <xdr:to>
      <xdr:col>5</xdr:col>
      <xdr:colOff>152400</xdr:colOff>
      <xdr:row>365</xdr:row>
      <xdr:rowOff>85725</xdr:rowOff>
    </xdr:to>
    <xdr:pic>
      <xdr:nvPicPr>
        <xdr:cNvPr id="9614" name="Picture 398" descr="http://pubchem.ncbi.nlm.nih.gov/images/a_inactive.gif"/>
        <xdr:cNvPicPr>
          <a:picLocks noChangeAspect="1" noChangeArrowheads="1"/>
        </xdr:cNvPicPr>
      </xdr:nvPicPr>
      <xdr:blipFill>
        <a:blip xmlns:r="http://schemas.openxmlformats.org/officeDocument/2006/relationships" r:embed="rId102" cstate="print"/>
        <a:srcRect/>
        <a:stretch>
          <a:fillRect/>
        </a:stretch>
      </xdr:blipFill>
      <xdr:spPr bwMode="auto">
        <a:xfrm>
          <a:off x="3048000" y="69618225"/>
          <a:ext cx="152400" cy="85725"/>
        </a:xfrm>
        <a:prstGeom prst="rect">
          <a:avLst/>
        </a:prstGeom>
        <a:noFill/>
      </xdr:spPr>
    </xdr:pic>
    <xdr:clientData/>
  </xdr:twoCellAnchor>
  <xdr:twoCellAnchor editAs="oneCell">
    <xdr:from>
      <xdr:col>1</xdr:col>
      <xdr:colOff>0</xdr:colOff>
      <xdr:row>367</xdr:row>
      <xdr:rowOff>0</xdr:rowOff>
    </xdr:from>
    <xdr:to>
      <xdr:col>2</xdr:col>
      <xdr:colOff>342900</xdr:colOff>
      <xdr:row>371</xdr:row>
      <xdr:rowOff>180975</xdr:rowOff>
    </xdr:to>
    <xdr:pic>
      <xdr:nvPicPr>
        <xdr:cNvPr id="9615" name="Picture 399" descr="http://pubchem.ncbi.nlm.nih.gov/image/imgsrv.fcgi?sid=4245897">
          <a:hlinkClick xmlns:r="http://schemas.openxmlformats.org/officeDocument/2006/relationships" r:id="rId325"/>
        </xdr:cNvPr>
        <xdr:cNvPicPr>
          <a:picLocks noChangeAspect="1" noChangeArrowheads="1"/>
        </xdr:cNvPicPr>
      </xdr:nvPicPr>
      <xdr:blipFill>
        <a:blip xmlns:r="http://schemas.openxmlformats.org/officeDocument/2006/relationships" r:embed="rId326" cstate="print"/>
        <a:srcRect/>
        <a:stretch>
          <a:fillRect/>
        </a:stretch>
      </xdr:blipFill>
      <xdr:spPr bwMode="auto">
        <a:xfrm>
          <a:off x="609600" y="69999225"/>
          <a:ext cx="952500" cy="952500"/>
        </a:xfrm>
        <a:prstGeom prst="rect">
          <a:avLst/>
        </a:prstGeom>
        <a:noFill/>
      </xdr:spPr>
    </xdr:pic>
    <xdr:clientData/>
  </xdr:twoCellAnchor>
  <xdr:twoCellAnchor editAs="oneCell">
    <xdr:from>
      <xdr:col>5</xdr:col>
      <xdr:colOff>0</xdr:colOff>
      <xdr:row>367</xdr:row>
      <xdr:rowOff>0</xdr:rowOff>
    </xdr:from>
    <xdr:to>
      <xdr:col>5</xdr:col>
      <xdr:colOff>152400</xdr:colOff>
      <xdr:row>367</xdr:row>
      <xdr:rowOff>85725</xdr:rowOff>
    </xdr:to>
    <xdr:pic>
      <xdr:nvPicPr>
        <xdr:cNvPr id="9616" name="Picture 400" descr="http://pubchem.ncbi.nlm.nih.gov/images/a_inactive.gif"/>
        <xdr:cNvPicPr>
          <a:picLocks noChangeAspect="1" noChangeArrowheads="1"/>
        </xdr:cNvPicPr>
      </xdr:nvPicPr>
      <xdr:blipFill>
        <a:blip xmlns:r="http://schemas.openxmlformats.org/officeDocument/2006/relationships" r:embed="rId102" cstate="print"/>
        <a:srcRect/>
        <a:stretch>
          <a:fillRect/>
        </a:stretch>
      </xdr:blipFill>
      <xdr:spPr bwMode="auto">
        <a:xfrm>
          <a:off x="3048000" y="69999225"/>
          <a:ext cx="152400" cy="85725"/>
        </a:xfrm>
        <a:prstGeom prst="rect">
          <a:avLst/>
        </a:prstGeom>
        <a:noFill/>
      </xdr:spPr>
    </xdr:pic>
    <xdr:clientData/>
  </xdr:twoCellAnchor>
  <xdr:twoCellAnchor editAs="oneCell">
    <xdr:from>
      <xdr:col>1</xdr:col>
      <xdr:colOff>0</xdr:colOff>
      <xdr:row>370</xdr:row>
      <xdr:rowOff>0</xdr:rowOff>
    </xdr:from>
    <xdr:to>
      <xdr:col>2</xdr:col>
      <xdr:colOff>342900</xdr:colOff>
      <xdr:row>375</xdr:row>
      <xdr:rowOff>0</xdr:rowOff>
    </xdr:to>
    <xdr:pic>
      <xdr:nvPicPr>
        <xdr:cNvPr id="9617" name="Picture 401" descr="http://pubchem.ncbi.nlm.nih.gov/image/imgsrv.fcgi?sid=4245320">
          <a:hlinkClick xmlns:r="http://schemas.openxmlformats.org/officeDocument/2006/relationships" r:id="rId327"/>
        </xdr:cNvPr>
        <xdr:cNvPicPr>
          <a:picLocks noChangeAspect="1" noChangeArrowheads="1"/>
        </xdr:cNvPicPr>
      </xdr:nvPicPr>
      <xdr:blipFill>
        <a:blip xmlns:r="http://schemas.openxmlformats.org/officeDocument/2006/relationships" r:embed="rId328" cstate="print"/>
        <a:srcRect/>
        <a:stretch>
          <a:fillRect/>
        </a:stretch>
      </xdr:blipFill>
      <xdr:spPr bwMode="auto">
        <a:xfrm>
          <a:off x="609600" y="70580250"/>
          <a:ext cx="952500" cy="952500"/>
        </a:xfrm>
        <a:prstGeom prst="rect">
          <a:avLst/>
        </a:prstGeom>
        <a:noFill/>
      </xdr:spPr>
    </xdr:pic>
    <xdr:clientData/>
  </xdr:twoCellAnchor>
  <xdr:twoCellAnchor editAs="oneCell">
    <xdr:from>
      <xdr:col>5</xdr:col>
      <xdr:colOff>0</xdr:colOff>
      <xdr:row>370</xdr:row>
      <xdr:rowOff>0</xdr:rowOff>
    </xdr:from>
    <xdr:to>
      <xdr:col>5</xdr:col>
      <xdr:colOff>152400</xdr:colOff>
      <xdr:row>370</xdr:row>
      <xdr:rowOff>85725</xdr:rowOff>
    </xdr:to>
    <xdr:pic>
      <xdr:nvPicPr>
        <xdr:cNvPr id="9618" name="Picture 402" descr="http://pubchem.ncbi.nlm.nih.gov/images/a_inactive.gif"/>
        <xdr:cNvPicPr>
          <a:picLocks noChangeAspect="1" noChangeArrowheads="1"/>
        </xdr:cNvPicPr>
      </xdr:nvPicPr>
      <xdr:blipFill>
        <a:blip xmlns:r="http://schemas.openxmlformats.org/officeDocument/2006/relationships" r:embed="rId102" cstate="print"/>
        <a:srcRect/>
        <a:stretch>
          <a:fillRect/>
        </a:stretch>
      </xdr:blipFill>
      <xdr:spPr bwMode="auto">
        <a:xfrm>
          <a:off x="3048000" y="70580250"/>
          <a:ext cx="152400" cy="85725"/>
        </a:xfrm>
        <a:prstGeom prst="rect">
          <a:avLst/>
        </a:prstGeom>
        <a:noFill/>
      </xdr:spPr>
    </xdr:pic>
    <xdr:clientData/>
  </xdr:twoCellAnchor>
  <xdr:twoCellAnchor editAs="oneCell">
    <xdr:from>
      <xdr:col>1</xdr:col>
      <xdr:colOff>0</xdr:colOff>
      <xdr:row>372</xdr:row>
      <xdr:rowOff>0</xdr:rowOff>
    </xdr:from>
    <xdr:to>
      <xdr:col>2</xdr:col>
      <xdr:colOff>342900</xdr:colOff>
      <xdr:row>377</xdr:row>
      <xdr:rowOff>0</xdr:rowOff>
    </xdr:to>
    <xdr:pic>
      <xdr:nvPicPr>
        <xdr:cNvPr id="9619" name="Picture 403" descr="http://pubchem.ncbi.nlm.nih.gov/image/imgsrv.fcgi?sid=4243836">
          <a:hlinkClick xmlns:r="http://schemas.openxmlformats.org/officeDocument/2006/relationships" r:id="rId329"/>
        </xdr:cNvPr>
        <xdr:cNvPicPr>
          <a:picLocks noChangeAspect="1" noChangeArrowheads="1"/>
        </xdr:cNvPicPr>
      </xdr:nvPicPr>
      <xdr:blipFill>
        <a:blip xmlns:r="http://schemas.openxmlformats.org/officeDocument/2006/relationships" r:embed="rId330" cstate="print"/>
        <a:srcRect/>
        <a:stretch>
          <a:fillRect/>
        </a:stretch>
      </xdr:blipFill>
      <xdr:spPr bwMode="auto">
        <a:xfrm>
          <a:off x="609600" y="70961250"/>
          <a:ext cx="952500" cy="952500"/>
        </a:xfrm>
        <a:prstGeom prst="rect">
          <a:avLst/>
        </a:prstGeom>
        <a:noFill/>
      </xdr:spPr>
    </xdr:pic>
    <xdr:clientData/>
  </xdr:twoCellAnchor>
  <xdr:twoCellAnchor editAs="oneCell">
    <xdr:from>
      <xdr:col>5</xdr:col>
      <xdr:colOff>0</xdr:colOff>
      <xdr:row>372</xdr:row>
      <xdr:rowOff>0</xdr:rowOff>
    </xdr:from>
    <xdr:to>
      <xdr:col>5</xdr:col>
      <xdr:colOff>152400</xdr:colOff>
      <xdr:row>372</xdr:row>
      <xdr:rowOff>85725</xdr:rowOff>
    </xdr:to>
    <xdr:pic>
      <xdr:nvPicPr>
        <xdr:cNvPr id="9620" name="Picture 404" descr="http://pubchem.ncbi.nlm.nih.gov/images/a_inactive.gif"/>
        <xdr:cNvPicPr>
          <a:picLocks noChangeAspect="1" noChangeArrowheads="1"/>
        </xdr:cNvPicPr>
      </xdr:nvPicPr>
      <xdr:blipFill>
        <a:blip xmlns:r="http://schemas.openxmlformats.org/officeDocument/2006/relationships" r:embed="rId102" cstate="print"/>
        <a:srcRect/>
        <a:stretch>
          <a:fillRect/>
        </a:stretch>
      </xdr:blipFill>
      <xdr:spPr bwMode="auto">
        <a:xfrm>
          <a:off x="3048000" y="70961250"/>
          <a:ext cx="152400" cy="85725"/>
        </a:xfrm>
        <a:prstGeom prst="rect">
          <a:avLst/>
        </a:prstGeom>
        <a:noFill/>
      </xdr:spPr>
    </xdr:pic>
    <xdr:clientData/>
  </xdr:twoCellAnchor>
  <xdr:twoCellAnchor editAs="oneCell">
    <xdr:from>
      <xdr:col>1</xdr:col>
      <xdr:colOff>0</xdr:colOff>
      <xdr:row>374</xdr:row>
      <xdr:rowOff>0</xdr:rowOff>
    </xdr:from>
    <xdr:to>
      <xdr:col>2</xdr:col>
      <xdr:colOff>342900</xdr:colOff>
      <xdr:row>379</xdr:row>
      <xdr:rowOff>0</xdr:rowOff>
    </xdr:to>
    <xdr:pic>
      <xdr:nvPicPr>
        <xdr:cNvPr id="9621" name="Picture 405" descr="http://pubchem.ncbi.nlm.nih.gov/image/imgsrv.fcgi?sid=4243420">
          <a:hlinkClick xmlns:r="http://schemas.openxmlformats.org/officeDocument/2006/relationships" r:id="rId331"/>
        </xdr:cNvPr>
        <xdr:cNvPicPr>
          <a:picLocks noChangeAspect="1" noChangeArrowheads="1"/>
        </xdr:cNvPicPr>
      </xdr:nvPicPr>
      <xdr:blipFill>
        <a:blip xmlns:r="http://schemas.openxmlformats.org/officeDocument/2006/relationships" r:embed="rId332" cstate="print"/>
        <a:srcRect/>
        <a:stretch>
          <a:fillRect/>
        </a:stretch>
      </xdr:blipFill>
      <xdr:spPr bwMode="auto">
        <a:xfrm>
          <a:off x="609600" y="71342250"/>
          <a:ext cx="952500" cy="952500"/>
        </a:xfrm>
        <a:prstGeom prst="rect">
          <a:avLst/>
        </a:prstGeom>
        <a:noFill/>
      </xdr:spPr>
    </xdr:pic>
    <xdr:clientData/>
  </xdr:twoCellAnchor>
  <xdr:twoCellAnchor editAs="oneCell">
    <xdr:from>
      <xdr:col>5</xdr:col>
      <xdr:colOff>0</xdr:colOff>
      <xdr:row>374</xdr:row>
      <xdr:rowOff>0</xdr:rowOff>
    </xdr:from>
    <xdr:to>
      <xdr:col>5</xdr:col>
      <xdr:colOff>152400</xdr:colOff>
      <xdr:row>374</xdr:row>
      <xdr:rowOff>85725</xdr:rowOff>
    </xdr:to>
    <xdr:pic>
      <xdr:nvPicPr>
        <xdr:cNvPr id="9622" name="Picture 406" descr="http://pubchem.ncbi.nlm.nih.gov/images/a_inactive.gif"/>
        <xdr:cNvPicPr>
          <a:picLocks noChangeAspect="1" noChangeArrowheads="1"/>
        </xdr:cNvPicPr>
      </xdr:nvPicPr>
      <xdr:blipFill>
        <a:blip xmlns:r="http://schemas.openxmlformats.org/officeDocument/2006/relationships" r:embed="rId102" cstate="print"/>
        <a:srcRect/>
        <a:stretch>
          <a:fillRect/>
        </a:stretch>
      </xdr:blipFill>
      <xdr:spPr bwMode="auto">
        <a:xfrm>
          <a:off x="3048000" y="71342250"/>
          <a:ext cx="152400" cy="85725"/>
        </a:xfrm>
        <a:prstGeom prst="rect">
          <a:avLst/>
        </a:prstGeom>
        <a:noFill/>
      </xdr:spPr>
    </xdr:pic>
    <xdr:clientData/>
  </xdr:twoCellAnchor>
  <xdr:twoCellAnchor editAs="oneCell">
    <xdr:from>
      <xdr:col>1</xdr:col>
      <xdr:colOff>0</xdr:colOff>
      <xdr:row>376</xdr:row>
      <xdr:rowOff>0</xdr:rowOff>
    </xdr:from>
    <xdr:to>
      <xdr:col>2</xdr:col>
      <xdr:colOff>342900</xdr:colOff>
      <xdr:row>381</xdr:row>
      <xdr:rowOff>0</xdr:rowOff>
    </xdr:to>
    <xdr:pic>
      <xdr:nvPicPr>
        <xdr:cNvPr id="9623" name="Picture 407" descr="http://pubchem.ncbi.nlm.nih.gov/image/imgsrv.fcgi?sid=4241677">
          <a:hlinkClick xmlns:r="http://schemas.openxmlformats.org/officeDocument/2006/relationships" r:id="rId333"/>
        </xdr:cNvPr>
        <xdr:cNvPicPr>
          <a:picLocks noChangeAspect="1" noChangeArrowheads="1"/>
        </xdr:cNvPicPr>
      </xdr:nvPicPr>
      <xdr:blipFill>
        <a:blip xmlns:r="http://schemas.openxmlformats.org/officeDocument/2006/relationships" r:embed="rId334" cstate="print"/>
        <a:srcRect/>
        <a:stretch>
          <a:fillRect/>
        </a:stretch>
      </xdr:blipFill>
      <xdr:spPr bwMode="auto">
        <a:xfrm>
          <a:off x="609600" y="71723250"/>
          <a:ext cx="952500" cy="952500"/>
        </a:xfrm>
        <a:prstGeom prst="rect">
          <a:avLst/>
        </a:prstGeom>
        <a:noFill/>
      </xdr:spPr>
    </xdr:pic>
    <xdr:clientData/>
  </xdr:twoCellAnchor>
  <xdr:twoCellAnchor editAs="oneCell">
    <xdr:from>
      <xdr:col>5</xdr:col>
      <xdr:colOff>0</xdr:colOff>
      <xdr:row>376</xdr:row>
      <xdr:rowOff>0</xdr:rowOff>
    </xdr:from>
    <xdr:to>
      <xdr:col>5</xdr:col>
      <xdr:colOff>152400</xdr:colOff>
      <xdr:row>376</xdr:row>
      <xdr:rowOff>85725</xdr:rowOff>
    </xdr:to>
    <xdr:pic>
      <xdr:nvPicPr>
        <xdr:cNvPr id="9624" name="Picture 408" descr="http://pubchem.ncbi.nlm.nih.gov/images/a_inactive.gif"/>
        <xdr:cNvPicPr>
          <a:picLocks noChangeAspect="1" noChangeArrowheads="1"/>
        </xdr:cNvPicPr>
      </xdr:nvPicPr>
      <xdr:blipFill>
        <a:blip xmlns:r="http://schemas.openxmlformats.org/officeDocument/2006/relationships" r:embed="rId102" cstate="print"/>
        <a:srcRect/>
        <a:stretch>
          <a:fillRect/>
        </a:stretch>
      </xdr:blipFill>
      <xdr:spPr bwMode="auto">
        <a:xfrm>
          <a:off x="3048000" y="71723250"/>
          <a:ext cx="152400" cy="85725"/>
        </a:xfrm>
        <a:prstGeom prst="rect">
          <a:avLst/>
        </a:prstGeom>
        <a:noFill/>
      </xdr:spPr>
    </xdr:pic>
    <xdr:clientData/>
  </xdr:twoCellAnchor>
  <xdr:twoCellAnchor editAs="oneCell">
    <xdr:from>
      <xdr:col>1</xdr:col>
      <xdr:colOff>0</xdr:colOff>
      <xdr:row>378</xdr:row>
      <xdr:rowOff>0</xdr:rowOff>
    </xdr:from>
    <xdr:to>
      <xdr:col>2</xdr:col>
      <xdr:colOff>342900</xdr:colOff>
      <xdr:row>383</xdr:row>
      <xdr:rowOff>0</xdr:rowOff>
    </xdr:to>
    <xdr:pic>
      <xdr:nvPicPr>
        <xdr:cNvPr id="9625" name="Picture 409" descr="http://pubchem.ncbi.nlm.nih.gov/image/imgsrv.fcgi?sid=3716517">
          <a:hlinkClick xmlns:r="http://schemas.openxmlformats.org/officeDocument/2006/relationships" r:id="rId335"/>
        </xdr:cNvPr>
        <xdr:cNvPicPr>
          <a:picLocks noChangeAspect="1" noChangeArrowheads="1"/>
        </xdr:cNvPicPr>
      </xdr:nvPicPr>
      <xdr:blipFill>
        <a:blip xmlns:r="http://schemas.openxmlformats.org/officeDocument/2006/relationships" r:embed="rId336" cstate="print"/>
        <a:srcRect/>
        <a:stretch>
          <a:fillRect/>
        </a:stretch>
      </xdr:blipFill>
      <xdr:spPr bwMode="auto">
        <a:xfrm>
          <a:off x="609600" y="72104250"/>
          <a:ext cx="952500" cy="952500"/>
        </a:xfrm>
        <a:prstGeom prst="rect">
          <a:avLst/>
        </a:prstGeom>
        <a:noFill/>
      </xdr:spPr>
    </xdr:pic>
    <xdr:clientData/>
  </xdr:twoCellAnchor>
  <xdr:twoCellAnchor editAs="oneCell">
    <xdr:from>
      <xdr:col>5</xdr:col>
      <xdr:colOff>0</xdr:colOff>
      <xdr:row>378</xdr:row>
      <xdr:rowOff>0</xdr:rowOff>
    </xdr:from>
    <xdr:to>
      <xdr:col>5</xdr:col>
      <xdr:colOff>152400</xdr:colOff>
      <xdr:row>378</xdr:row>
      <xdr:rowOff>85725</xdr:rowOff>
    </xdr:to>
    <xdr:pic>
      <xdr:nvPicPr>
        <xdr:cNvPr id="9626" name="Picture 410" descr="http://pubchem.ncbi.nlm.nih.gov/images/a_inactive.gif"/>
        <xdr:cNvPicPr>
          <a:picLocks noChangeAspect="1" noChangeArrowheads="1"/>
        </xdr:cNvPicPr>
      </xdr:nvPicPr>
      <xdr:blipFill>
        <a:blip xmlns:r="http://schemas.openxmlformats.org/officeDocument/2006/relationships" r:embed="rId102" cstate="print"/>
        <a:srcRect/>
        <a:stretch>
          <a:fillRect/>
        </a:stretch>
      </xdr:blipFill>
      <xdr:spPr bwMode="auto">
        <a:xfrm>
          <a:off x="3048000" y="72104250"/>
          <a:ext cx="152400" cy="85725"/>
        </a:xfrm>
        <a:prstGeom prst="rect">
          <a:avLst/>
        </a:prstGeom>
        <a:noFill/>
      </xdr:spPr>
    </xdr:pic>
    <xdr:clientData/>
  </xdr:twoCellAnchor>
  <xdr:twoCellAnchor editAs="oneCell">
    <xdr:from>
      <xdr:col>1</xdr:col>
      <xdr:colOff>0</xdr:colOff>
      <xdr:row>380</xdr:row>
      <xdr:rowOff>0</xdr:rowOff>
    </xdr:from>
    <xdr:to>
      <xdr:col>2</xdr:col>
      <xdr:colOff>342900</xdr:colOff>
      <xdr:row>385</xdr:row>
      <xdr:rowOff>0</xdr:rowOff>
    </xdr:to>
    <xdr:pic>
      <xdr:nvPicPr>
        <xdr:cNvPr id="9627" name="Picture 411" descr="http://pubchem.ncbi.nlm.nih.gov/image/imgsrv.fcgi?sid=3715139">
          <a:hlinkClick xmlns:r="http://schemas.openxmlformats.org/officeDocument/2006/relationships" r:id="rId337"/>
        </xdr:cNvPr>
        <xdr:cNvPicPr>
          <a:picLocks noChangeAspect="1" noChangeArrowheads="1"/>
        </xdr:cNvPicPr>
      </xdr:nvPicPr>
      <xdr:blipFill>
        <a:blip xmlns:r="http://schemas.openxmlformats.org/officeDocument/2006/relationships" r:embed="rId338" cstate="print"/>
        <a:srcRect/>
        <a:stretch>
          <a:fillRect/>
        </a:stretch>
      </xdr:blipFill>
      <xdr:spPr bwMode="auto">
        <a:xfrm>
          <a:off x="609600" y="72485250"/>
          <a:ext cx="952500" cy="952500"/>
        </a:xfrm>
        <a:prstGeom prst="rect">
          <a:avLst/>
        </a:prstGeom>
        <a:noFill/>
      </xdr:spPr>
    </xdr:pic>
    <xdr:clientData/>
  </xdr:twoCellAnchor>
  <xdr:twoCellAnchor editAs="oneCell">
    <xdr:from>
      <xdr:col>5</xdr:col>
      <xdr:colOff>0</xdr:colOff>
      <xdr:row>380</xdr:row>
      <xdr:rowOff>0</xdr:rowOff>
    </xdr:from>
    <xdr:to>
      <xdr:col>5</xdr:col>
      <xdr:colOff>152400</xdr:colOff>
      <xdr:row>380</xdr:row>
      <xdr:rowOff>85725</xdr:rowOff>
    </xdr:to>
    <xdr:pic>
      <xdr:nvPicPr>
        <xdr:cNvPr id="9628" name="Picture 412" descr="http://pubchem.ncbi.nlm.nih.gov/images/a_inactive.gif"/>
        <xdr:cNvPicPr>
          <a:picLocks noChangeAspect="1" noChangeArrowheads="1"/>
        </xdr:cNvPicPr>
      </xdr:nvPicPr>
      <xdr:blipFill>
        <a:blip xmlns:r="http://schemas.openxmlformats.org/officeDocument/2006/relationships" r:embed="rId102" cstate="print"/>
        <a:srcRect/>
        <a:stretch>
          <a:fillRect/>
        </a:stretch>
      </xdr:blipFill>
      <xdr:spPr bwMode="auto">
        <a:xfrm>
          <a:off x="3048000" y="72485250"/>
          <a:ext cx="152400" cy="85725"/>
        </a:xfrm>
        <a:prstGeom prst="rect">
          <a:avLst/>
        </a:prstGeom>
        <a:noFill/>
      </xdr:spPr>
    </xdr:pic>
    <xdr:clientData/>
  </xdr:twoCellAnchor>
  <xdr:twoCellAnchor editAs="oneCell">
    <xdr:from>
      <xdr:col>1</xdr:col>
      <xdr:colOff>0</xdr:colOff>
      <xdr:row>382</xdr:row>
      <xdr:rowOff>0</xdr:rowOff>
    </xdr:from>
    <xdr:to>
      <xdr:col>2</xdr:col>
      <xdr:colOff>342900</xdr:colOff>
      <xdr:row>387</xdr:row>
      <xdr:rowOff>0</xdr:rowOff>
    </xdr:to>
    <xdr:pic>
      <xdr:nvPicPr>
        <xdr:cNvPr id="9629" name="Picture 413" descr="http://pubchem.ncbi.nlm.nih.gov/image/imgsrv.fcgi?sid=3713049">
          <a:hlinkClick xmlns:r="http://schemas.openxmlformats.org/officeDocument/2006/relationships" r:id="rId339"/>
        </xdr:cNvPr>
        <xdr:cNvPicPr>
          <a:picLocks noChangeAspect="1" noChangeArrowheads="1"/>
        </xdr:cNvPicPr>
      </xdr:nvPicPr>
      <xdr:blipFill>
        <a:blip xmlns:r="http://schemas.openxmlformats.org/officeDocument/2006/relationships" r:embed="rId340" cstate="print"/>
        <a:srcRect/>
        <a:stretch>
          <a:fillRect/>
        </a:stretch>
      </xdr:blipFill>
      <xdr:spPr bwMode="auto">
        <a:xfrm>
          <a:off x="609600" y="72866250"/>
          <a:ext cx="952500" cy="952500"/>
        </a:xfrm>
        <a:prstGeom prst="rect">
          <a:avLst/>
        </a:prstGeom>
        <a:noFill/>
      </xdr:spPr>
    </xdr:pic>
    <xdr:clientData/>
  </xdr:twoCellAnchor>
  <xdr:twoCellAnchor editAs="oneCell">
    <xdr:from>
      <xdr:col>5</xdr:col>
      <xdr:colOff>0</xdr:colOff>
      <xdr:row>382</xdr:row>
      <xdr:rowOff>0</xdr:rowOff>
    </xdr:from>
    <xdr:to>
      <xdr:col>5</xdr:col>
      <xdr:colOff>152400</xdr:colOff>
      <xdr:row>382</xdr:row>
      <xdr:rowOff>85725</xdr:rowOff>
    </xdr:to>
    <xdr:pic>
      <xdr:nvPicPr>
        <xdr:cNvPr id="9630" name="Picture 414" descr="http://pubchem.ncbi.nlm.nih.gov/images/a_inactive.gif"/>
        <xdr:cNvPicPr>
          <a:picLocks noChangeAspect="1" noChangeArrowheads="1"/>
        </xdr:cNvPicPr>
      </xdr:nvPicPr>
      <xdr:blipFill>
        <a:blip xmlns:r="http://schemas.openxmlformats.org/officeDocument/2006/relationships" r:embed="rId102" cstate="print"/>
        <a:srcRect/>
        <a:stretch>
          <a:fillRect/>
        </a:stretch>
      </xdr:blipFill>
      <xdr:spPr bwMode="auto">
        <a:xfrm>
          <a:off x="3048000" y="72866250"/>
          <a:ext cx="152400" cy="85725"/>
        </a:xfrm>
        <a:prstGeom prst="rect">
          <a:avLst/>
        </a:prstGeom>
        <a:noFill/>
      </xdr:spPr>
    </xdr:pic>
    <xdr:clientData/>
  </xdr:twoCellAnchor>
  <xdr:twoCellAnchor editAs="oneCell">
    <xdr:from>
      <xdr:col>1</xdr:col>
      <xdr:colOff>0</xdr:colOff>
      <xdr:row>384</xdr:row>
      <xdr:rowOff>0</xdr:rowOff>
    </xdr:from>
    <xdr:to>
      <xdr:col>2</xdr:col>
      <xdr:colOff>342900</xdr:colOff>
      <xdr:row>389</xdr:row>
      <xdr:rowOff>0</xdr:rowOff>
    </xdr:to>
    <xdr:pic>
      <xdr:nvPicPr>
        <xdr:cNvPr id="9631" name="Picture 415" descr="http://pubchem.ncbi.nlm.nih.gov/image/imgsrv.fcgi?sid=3712922">
          <a:hlinkClick xmlns:r="http://schemas.openxmlformats.org/officeDocument/2006/relationships" r:id="rId341"/>
        </xdr:cNvPr>
        <xdr:cNvPicPr>
          <a:picLocks noChangeAspect="1" noChangeArrowheads="1"/>
        </xdr:cNvPicPr>
      </xdr:nvPicPr>
      <xdr:blipFill>
        <a:blip xmlns:r="http://schemas.openxmlformats.org/officeDocument/2006/relationships" r:embed="rId342" cstate="print"/>
        <a:srcRect/>
        <a:stretch>
          <a:fillRect/>
        </a:stretch>
      </xdr:blipFill>
      <xdr:spPr bwMode="auto">
        <a:xfrm>
          <a:off x="609600" y="73247250"/>
          <a:ext cx="952500" cy="952500"/>
        </a:xfrm>
        <a:prstGeom prst="rect">
          <a:avLst/>
        </a:prstGeom>
        <a:noFill/>
      </xdr:spPr>
    </xdr:pic>
    <xdr:clientData/>
  </xdr:twoCellAnchor>
  <xdr:twoCellAnchor editAs="oneCell">
    <xdr:from>
      <xdr:col>5</xdr:col>
      <xdr:colOff>0</xdr:colOff>
      <xdr:row>384</xdr:row>
      <xdr:rowOff>0</xdr:rowOff>
    </xdr:from>
    <xdr:to>
      <xdr:col>5</xdr:col>
      <xdr:colOff>152400</xdr:colOff>
      <xdr:row>384</xdr:row>
      <xdr:rowOff>85725</xdr:rowOff>
    </xdr:to>
    <xdr:pic>
      <xdr:nvPicPr>
        <xdr:cNvPr id="9632" name="Picture 416" descr="http://pubchem.ncbi.nlm.nih.gov/images/a_inactive.gif"/>
        <xdr:cNvPicPr>
          <a:picLocks noChangeAspect="1" noChangeArrowheads="1"/>
        </xdr:cNvPicPr>
      </xdr:nvPicPr>
      <xdr:blipFill>
        <a:blip xmlns:r="http://schemas.openxmlformats.org/officeDocument/2006/relationships" r:embed="rId102" cstate="print"/>
        <a:srcRect/>
        <a:stretch>
          <a:fillRect/>
        </a:stretch>
      </xdr:blipFill>
      <xdr:spPr bwMode="auto">
        <a:xfrm>
          <a:off x="3048000" y="73247250"/>
          <a:ext cx="152400" cy="85725"/>
        </a:xfrm>
        <a:prstGeom prst="rect">
          <a:avLst/>
        </a:prstGeom>
        <a:noFill/>
      </xdr:spPr>
    </xdr:pic>
    <xdr:clientData/>
  </xdr:twoCellAnchor>
  <xdr:twoCellAnchor editAs="oneCell">
    <xdr:from>
      <xdr:col>1</xdr:col>
      <xdr:colOff>0</xdr:colOff>
      <xdr:row>386</xdr:row>
      <xdr:rowOff>0</xdr:rowOff>
    </xdr:from>
    <xdr:to>
      <xdr:col>2</xdr:col>
      <xdr:colOff>342900</xdr:colOff>
      <xdr:row>391</xdr:row>
      <xdr:rowOff>0</xdr:rowOff>
    </xdr:to>
    <xdr:pic>
      <xdr:nvPicPr>
        <xdr:cNvPr id="9633" name="Picture 417" descr="http://pubchem.ncbi.nlm.nih.gov/image/imgsrv.fcgi?sid=3711987">
          <a:hlinkClick xmlns:r="http://schemas.openxmlformats.org/officeDocument/2006/relationships" r:id="rId343"/>
        </xdr:cNvPr>
        <xdr:cNvPicPr>
          <a:picLocks noChangeAspect="1" noChangeArrowheads="1"/>
        </xdr:cNvPicPr>
      </xdr:nvPicPr>
      <xdr:blipFill>
        <a:blip xmlns:r="http://schemas.openxmlformats.org/officeDocument/2006/relationships" r:embed="rId344" cstate="print"/>
        <a:srcRect/>
        <a:stretch>
          <a:fillRect/>
        </a:stretch>
      </xdr:blipFill>
      <xdr:spPr bwMode="auto">
        <a:xfrm>
          <a:off x="609600" y="73628250"/>
          <a:ext cx="952500" cy="952500"/>
        </a:xfrm>
        <a:prstGeom prst="rect">
          <a:avLst/>
        </a:prstGeom>
        <a:noFill/>
      </xdr:spPr>
    </xdr:pic>
    <xdr:clientData/>
  </xdr:twoCellAnchor>
  <xdr:twoCellAnchor editAs="oneCell">
    <xdr:from>
      <xdr:col>5</xdr:col>
      <xdr:colOff>0</xdr:colOff>
      <xdr:row>386</xdr:row>
      <xdr:rowOff>0</xdr:rowOff>
    </xdr:from>
    <xdr:to>
      <xdr:col>5</xdr:col>
      <xdr:colOff>152400</xdr:colOff>
      <xdr:row>386</xdr:row>
      <xdr:rowOff>85725</xdr:rowOff>
    </xdr:to>
    <xdr:pic>
      <xdr:nvPicPr>
        <xdr:cNvPr id="9634" name="Picture 418" descr="http://pubchem.ncbi.nlm.nih.gov/images/a_inactive.gif"/>
        <xdr:cNvPicPr>
          <a:picLocks noChangeAspect="1" noChangeArrowheads="1"/>
        </xdr:cNvPicPr>
      </xdr:nvPicPr>
      <xdr:blipFill>
        <a:blip xmlns:r="http://schemas.openxmlformats.org/officeDocument/2006/relationships" r:embed="rId102" cstate="print"/>
        <a:srcRect/>
        <a:stretch>
          <a:fillRect/>
        </a:stretch>
      </xdr:blipFill>
      <xdr:spPr bwMode="auto">
        <a:xfrm>
          <a:off x="3048000" y="73628250"/>
          <a:ext cx="152400" cy="85725"/>
        </a:xfrm>
        <a:prstGeom prst="rect">
          <a:avLst/>
        </a:prstGeom>
        <a:noFill/>
      </xdr:spPr>
    </xdr:pic>
    <xdr:clientData/>
  </xdr:twoCellAnchor>
  <xdr:twoCellAnchor editAs="oneCell">
    <xdr:from>
      <xdr:col>1</xdr:col>
      <xdr:colOff>0</xdr:colOff>
      <xdr:row>388</xdr:row>
      <xdr:rowOff>0</xdr:rowOff>
    </xdr:from>
    <xdr:to>
      <xdr:col>2</xdr:col>
      <xdr:colOff>342900</xdr:colOff>
      <xdr:row>393</xdr:row>
      <xdr:rowOff>0</xdr:rowOff>
    </xdr:to>
    <xdr:pic>
      <xdr:nvPicPr>
        <xdr:cNvPr id="9635" name="Picture 419" descr="http://pubchem.ncbi.nlm.nih.gov/image/imgsrv.fcgi?sid=866083">
          <a:hlinkClick xmlns:r="http://schemas.openxmlformats.org/officeDocument/2006/relationships" r:id="rId345"/>
        </xdr:cNvPr>
        <xdr:cNvPicPr>
          <a:picLocks noChangeAspect="1" noChangeArrowheads="1"/>
        </xdr:cNvPicPr>
      </xdr:nvPicPr>
      <xdr:blipFill>
        <a:blip xmlns:r="http://schemas.openxmlformats.org/officeDocument/2006/relationships" r:embed="rId346" cstate="print"/>
        <a:srcRect/>
        <a:stretch>
          <a:fillRect/>
        </a:stretch>
      </xdr:blipFill>
      <xdr:spPr bwMode="auto">
        <a:xfrm>
          <a:off x="609600" y="74009250"/>
          <a:ext cx="952500" cy="952500"/>
        </a:xfrm>
        <a:prstGeom prst="rect">
          <a:avLst/>
        </a:prstGeom>
        <a:noFill/>
      </xdr:spPr>
    </xdr:pic>
    <xdr:clientData/>
  </xdr:twoCellAnchor>
  <xdr:twoCellAnchor editAs="oneCell">
    <xdr:from>
      <xdr:col>5</xdr:col>
      <xdr:colOff>0</xdr:colOff>
      <xdr:row>388</xdr:row>
      <xdr:rowOff>0</xdr:rowOff>
    </xdr:from>
    <xdr:to>
      <xdr:col>5</xdr:col>
      <xdr:colOff>152400</xdr:colOff>
      <xdr:row>388</xdr:row>
      <xdr:rowOff>85725</xdr:rowOff>
    </xdr:to>
    <xdr:pic>
      <xdr:nvPicPr>
        <xdr:cNvPr id="9636" name="Picture 420" descr="http://pubchem.ncbi.nlm.nih.gov/images/a_inactive.gif"/>
        <xdr:cNvPicPr>
          <a:picLocks noChangeAspect="1" noChangeArrowheads="1"/>
        </xdr:cNvPicPr>
      </xdr:nvPicPr>
      <xdr:blipFill>
        <a:blip xmlns:r="http://schemas.openxmlformats.org/officeDocument/2006/relationships" r:embed="rId102" cstate="print"/>
        <a:srcRect/>
        <a:stretch>
          <a:fillRect/>
        </a:stretch>
      </xdr:blipFill>
      <xdr:spPr bwMode="auto">
        <a:xfrm>
          <a:off x="3048000" y="74009250"/>
          <a:ext cx="152400" cy="85725"/>
        </a:xfrm>
        <a:prstGeom prst="rect">
          <a:avLst/>
        </a:prstGeom>
        <a:noFill/>
      </xdr:spPr>
    </xdr:pic>
    <xdr:clientData/>
  </xdr:twoCellAnchor>
  <xdr:twoCellAnchor editAs="oneCell">
    <xdr:from>
      <xdr:col>1</xdr:col>
      <xdr:colOff>0</xdr:colOff>
      <xdr:row>390</xdr:row>
      <xdr:rowOff>0</xdr:rowOff>
    </xdr:from>
    <xdr:to>
      <xdr:col>2</xdr:col>
      <xdr:colOff>342900</xdr:colOff>
      <xdr:row>395</xdr:row>
      <xdr:rowOff>0</xdr:rowOff>
    </xdr:to>
    <xdr:pic>
      <xdr:nvPicPr>
        <xdr:cNvPr id="9637" name="Picture 421" descr="http://pubchem.ncbi.nlm.nih.gov/image/imgsrv.fcgi?sid=858460">
          <a:hlinkClick xmlns:r="http://schemas.openxmlformats.org/officeDocument/2006/relationships" r:id="rId347"/>
        </xdr:cNvPr>
        <xdr:cNvPicPr>
          <a:picLocks noChangeAspect="1" noChangeArrowheads="1"/>
        </xdr:cNvPicPr>
      </xdr:nvPicPr>
      <xdr:blipFill>
        <a:blip xmlns:r="http://schemas.openxmlformats.org/officeDocument/2006/relationships" r:embed="rId348" cstate="print"/>
        <a:srcRect/>
        <a:stretch>
          <a:fillRect/>
        </a:stretch>
      </xdr:blipFill>
      <xdr:spPr bwMode="auto">
        <a:xfrm>
          <a:off x="609600" y="74390250"/>
          <a:ext cx="952500" cy="952500"/>
        </a:xfrm>
        <a:prstGeom prst="rect">
          <a:avLst/>
        </a:prstGeom>
        <a:noFill/>
      </xdr:spPr>
    </xdr:pic>
    <xdr:clientData/>
  </xdr:twoCellAnchor>
  <xdr:twoCellAnchor editAs="oneCell">
    <xdr:from>
      <xdr:col>5</xdr:col>
      <xdr:colOff>0</xdr:colOff>
      <xdr:row>390</xdr:row>
      <xdr:rowOff>0</xdr:rowOff>
    </xdr:from>
    <xdr:to>
      <xdr:col>5</xdr:col>
      <xdr:colOff>152400</xdr:colOff>
      <xdr:row>390</xdr:row>
      <xdr:rowOff>85725</xdr:rowOff>
    </xdr:to>
    <xdr:pic>
      <xdr:nvPicPr>
        <xdr:cNvPr id="9638" name="Picture 422" descr="http://pubchem.ncbi.nlm.nih.gov/images/a_inactive.gif"/>
        <xdr:cNvPicPr>
          <a:picLocks noChangeAspect="1" noChangeArrowheads="1"/>
        </xdr:cNvPicPr>
      </xdr:nvPicPr>
      <xdr:blipFill>
        <a:blip xmlns:r="http://schemas.openxmlformats.org/officeDocument/2006/relationships" r:embed="rId102" cstate="print"/>
        <a:srcRect/>
        <a:stretch>
          <a:fillRect/>
        </a:stretch>
      </xdr:blipFill>
      <xdr:spPr bwMode="auto">
        <a:xfrm>
          <a:off x="3048000" y="74390250"/>
          <a:ext cx="152400" cy="85725"/>
        </a:xfrm>
        <a:prstGeom prst="rect">
          <a:avLst/>
        </a:prstGeom>
        <a:noFill/>
      </xdr:spPr>
    </xdr:pic>
    <xdr:clientData/>
  </xdr:twoCellAnchor>
  <xdr:twoCellAnchor editAs="oneCell">
    <xdr:from>
      <xdr:col>1</xdr:col>
      <xdr:colOff>0</xdr:colOff>
      <xdr:row>392</xdr:row>
      <xdr:rowOff>0</xdr:rowOff>
    </xdr:from>
    <xdr:to>
      <xdr:col>2</xdr:col>
      <xdr:colOff>342900</xdr:colOff>
      <xdr:row>397</xdr:row>
      <xdr:rowOff>0</xdr:rowOff>
    </xdr:to>
    <xdr:pic>
      <xdr:nvPicPr>
        <xdr:cNvPr id="9639" name="Picture 423" descr="http://pubchem.ncbi.nlm.nih.gov/image/imgsrv.fcgi?sid=858417">
          <a:hlinkClick xmlns:r="http://schemas.openxmlformats.org/officeDocument/2006/relationships" r:id="rId349"/>
        </xdr:cNvPr>
        <xdr:cNvPicPr>
          <a:picLocks noChangeAspect="1" noChangeArrowheads="1"/>
        </xdr:cNvPicPr>
      </xdr:nvPicPr>
      <xdr:blipFill>
        <a:blip xmlns:r="http://schemas.openxmlformats.org/officeDocument/2006/relationships" r:embed="rId350" cstate="print"/>
        <a:srcRect/>
        <a:stretch>
          <a:fillRect/>
        </a:stretch>
      </xdr:blipFill>
      <xdr:spPr bwMode="auto">
        <a:xfrm>
          <a:off x="609600" y="74771250"/>
          <a:ext cx="952500" cy="952500"/>
        </a:xfrm>
        <a:prstGeom prst="rect">
          <a:avLst/>
        </a:prstGeom>
        <a:noFill/>
      </xdr:spPr>
    </xdr:pic>
    <xdr:clientData/>
  </xdr:twoCellAnchor>
  <xdr:twoCellAnchor editAs="oneCell">
    <xdr:from>
      <xdr:col>5</xdr:col>
      <xdr:colOff>0</xdr:colOff>
      <xdr:row>392</xdr:row>
      <xdr:rowOff>0</xdr:rowOff>
    </xdr:from>
    <xdr:to>
      <xdr:col>5</xdr:col>
      <xdr:colOff>152400</xdr:colOff>
      <xdr:row>392</xdr:row>
      <xdr:rowOff>85725</xdr:rowOff>
    </xdr:to>
    <xdr:pic>
      <xdr:nvPicPr>
        <xdr:cNvPr id="9640" name="Picture 424" descr="http://pubchem.ncbi.nlm.nih.gov/images/a_inactive.gif"/>
        <xdr:cNvPicPr>
          <a:picLocks noChangeAspect="1" noChangeArrowheads="1"/>
        </xdr:cNvPicPr>
      </xdr:nvPicPr>
      <xdr:blipFill>
        <a:blip xmlns:r="http://schemas.openxmlformats.org/officeDocument/2006/relationships" r:embed="rId102" cstate="print"/>
        <a:srcRect/>
        <a:stretch>
          <a:fillRect/>
        </a:stretch>
      </xdr:blipFill>
      <xdr:spPr bwMode="auto">
        <a:xfrm>
          <a:off x="3048000" y="74771250"/>
          <a:ext cx="152400" cy="85725"/>
        </a:xfrm>
        <a:prstGeom prst="rect">
          <a:avLst/>
        </a:prstGeom>
        <a:noFill/>
      </xdr:spPr>
    </xdr:pic>
    <xdr:clientData/>
  </xdr:twoCellAnchor>
  <xdr:twoCellAnchor editAs="oneCell">
    <xdr:from>
      <xdr:col>1</xdr:col>
      <xdr:colOff>0</xdr:colOff>
      <xdr:row>394</xdr:row>
      <xdr:rowOff>0</xdr:rowOff>
    </xdr:from>
    <xdr:to>
      <xdr:col>2</xdr:col>
      <xdr:colOff>342900</xdr:colOff>
      <xdr:row>399</xdr:row>
      <xdr:rowOff>0</xdr:rowOff>
    </xdr:to>
    <xdr:pic>
      <xdr:nvPicPr>
        <xdr:cNvPr id="9641" name="Picture 425" descr="http://pubchem.ncbi.nlm.nih.gov/image/imgsrv.fcgi?sid=858361">
          <a:hlinkClick xmlns:r="http://schemas.openxmlformats.org/officeDocument/2006/relationships" r:id="rId351"/>
        </xdr:cNvPr>
        <xdr:cNvPicPr>
          <a:picLocks noChangeAspect="1" noChangeArrowheads="1"/>
        </xdr:cNvPicPr>
      </xdr:nvPicPr>
      <xdr:blipFill>
        <a:blip xmlns:r="http://schemas.openxmlformats.org/officeDocument/2006/relationships" r:embed="rId352" cstate="print"/>
        <a:srcRect/>
        <a:stretch>
          <a:fillRect/>
        </a:stretch>
      </xdr:blipFill>
      <xdr:spPr bwMode="auto">
        <a:xfrm>
          <a:off x="609600" y="75152250"/>
          <a:ext cx="952500" cy="952500"/>
        </a:xfrm>
        <a:prstGeom prst="rect">
          <a:avLst/>
        </a:prstGeom>
        <a:noFill/>
      </xdr:spPr>
    </xdr:pic>
    <xdr:clientData/>
  </xdr:twoCellAnchor>
  <xdr:twoCellAnchor editAs="oneCell">
    <xdr:from>
      <xdr:col>5</xdr:col>
      <xdr:colOff>0</xdr:colOff>
      <xdr:row>394</xdr:row>
      <xdr:rowOff>0</xdr:rowOff>
    </xdr:from>
    <xdr:to>
      <xdr:col>5</xdr:col>
      <xdr:colOff>152400</xdr:colOff>
      <xdr:row>394</xdr:row>
      <xdr:rowOff>85725</xdr:rowOff>
    </xdr:to>
    <xdr:pic>
      <xdr:nvPicPr>
        <xdr:cNvPr id="9642" name="Picture 426" descr="http://pubchem.ncbi.nlm.nih.gov/images/a_inactive.gif"/>
        <xdr:cNvPicPr>
          <a:picLocks noChangeAspect="1" noChangeArrowheads="1"/>
        </xdr:cNvPicPr>
      </xdr:nvPicPr>
      <xdr:blipFill>
        <a:blip xmlns:r="http://schemas.openxmlformats.org/officeDocument/2006/relationships" r:embed="rId102" cstate="print"/>
        <a:srcRect/>
        <a:stretch>
          <a:fillRect/>
        </a:stretch>
      </xdr:blipFill>
      <xdr:spPr bwMode="auto">
        <a:xfrm>
          <a:off x="3048000" y="75152250"/>
          <a:ext cx="152400" cy="85725"/>
        </a:xfrm>
        <a:prstGeom prst="rect">
          <a:avLst/>
        </a:prstGeom>
        <a:noFill/>
      </xdr:spPr>
    </xdr:pic>
    <xdr:clientData/>
  </xdr:twoCellAnchor>
  <xdr:twoCellAnchor editAs="oneCell">
    <xdr:from>
      <xdr:col>1</xdr:col>
      <xdr:colOff>0</xdr:colOff>
      <xdr:row>396</xdr:row>
      <xdr:rowOff>0</xdr:rowOff>
    </xdr:from>
    <xdr:to>
      <xdr:col>2</xdr:col>
      <xdr:colOff>342900</xdr:colOff>
      <xdr:row>401</xdr:row>
      <xdr:rowOff>0</xdr:rowOff>
    </xdr:to>
    <xdr:pic>
      <xdr:nvPicPr>
        <xdr:cNvPr id="9643" name="Picture 427" descr="http://pubchem.ncbi.nlm.nih.gov/image/imgsrv.fcgi?sid=857510">
          <a:hlinkClick xmlns:r="http://schemas.openxmlformats.org/officeDocument/2006/relationships" r:id="rId353"/>
        </xdr:cNvPr>
        <xdr:cNvPicPr>
          <a:picLocks noChangeAspect="1" noChangeArrowheads="1"/>
        </xdr:cNvPicPr>
      </xdr:nvPicPr>
      <xdr:blipFill>
        <a:blip xmlns:r="http://schemas.openxmlformats.org/officeDocument/2006/relationships" r:embed="rId354" cstate="print"/>
        <a:srcRect/>
        <a:stretch>
          <a:fillRect/>
        </a:stretch>
      </xdr:blipFill>
      <xdr:spPr bwMode="auto">
        <a:xfrm>
          <a:off x="609600" y="75533250"/>
          <a:ext cx="952500" cy="952500"/>
        </a:xfrm>
        <a:prstGeom prst="rect">
          <a:avLst/>
        </a:prstGeom>
        <a:noFill/>
      </xdr:spPr>
    </xdr:pic>
    <xdr:clientData/>
  </xdr:twoCellAnchor>
  <xdr:twoCellAnchor editAs="oneCell">
    <xdr:from>
      <xdr:col>5</xdr:col>
      <xdr:colOff>0</xdr:colOff>
      <xdr:row>396</xdr:row>
      <xdr:rowOff>0</xdr:rowOff>
    </xdr:from>
    <xdr:to>
      <xdr:col>5</xdr:col>
      <xdr:colOff>152400</xdr:colOff>
      <xdr:row>396</xdr:row>
      <xdr:rowOff>85725</xdr:rowOff>
    </xdr:to>
    <xdr:pic>
      <xdr:nvPicPr>
        <xdr:cNvPr id="9644" name="Picture 428" descr="http://pubchem.ncbi.nlm.nih.gov/images/a_inactive.gif"/>
        <xdr:cNvPicPr>
          <a:picLocks noChangeAspect="1" noChangeArrowheads="1"/>
        </xdr:cNvPicPr>
      </xdr:nvPicPr>
      <xdr:blipFill>
        <a:blip xmlns:r="http://schemas.openxmlformats.org/officeDocument/2006/relationships" r:embed="rId102" cstate="print"/>
        <a:srcRect/>
        <a:stretch>
          <a:fillRect/>
        </a:stretch>
      </xdr:blipFill>
      <xdr:spPr bwMode="auto">
        <a:xfrm>
          <a:off x="3048000" y="75533250"/>
          <a:ext cx="152400" cy="85725"/>
        </a:xfrm>
        <a:prstGeom prst="rect">
          <a:avLst/>
        </a:prstGeom>
        <a:noFill/>
      </xdr:spPr>
    </xdr:pic>
    <xdr:clientData/>
  </xdr:twoCellAnchor>
  <xdr:twoCellAnchor editAs="oneCell">
    <xdr:from>
      <xdr:col>1</xdr:col>
      <xdr:colOff>0</xdr:colOff>
      <xdr:row>398</xdr:row>
      <xdr:rowOff>0</xdr:rowOff>
    </xdr:from>
    <xdr:to>
      <xdr:col>2</xdr:col>
      <xdr:colOff>342900</xdr:colOff>
      <xdr:row>403</xdr:row>
      <xdr:rowOff>0</xdr:rowOff>
    </xdr:to>
    <xdr:pic>
      <xdr:nvPicPr>
        <xdr:cNvPr id="9645" name="Picture 429" descr="http://pubchem.ncbi.nlm.nih.gov/image/imgsrv.fcgi?sid=857464">
          <a:hlinkClick xmlns:r="http://schemas.openxmlformats.org/officeDocument/2006/relationships" r:id="rId355"/>
        </xdr:cNvPr>
        <xdr:cNvPicPr>
          <a:picLocks noChangeAspect="1" noChangeArrowheads="1"/>
        </xdr:cNvPicPr>
      </xdr:nvPicPr>
      <xdr:blipFill>
        <a:blip xmlns:r="http://schemas.openxmlformats.org/officeDocument/2006/relationships" r:embed="rId356" cstate="print"/>
        <a:srcRect/>
        <a:stretch>
          <a:fillRect/>
        </a:stretch>
      </xdr:blipFill>
      <xdr:spPr bwMode="auto">
        <a:xfrm>
          <a:off x="609600" y="75914250"/>
          <a:ext cx="952500" cy="952500"/>
        </a:xfrm>
        <a:prstGeom prst="rect">
          <a:avLst/>
        </a:prstGeom>
        <a:noFill/>
      </xdr:spPr>
    </xdr:pic>
    <xdr:clientData/>
  </xdr:twoCellAnchor>
  <xdr:twoCellAnchor editAs="oneCell">
    <xdr:from>
      <xdr:col>5</xdr:col>
      <xdr:colOff>0</xdr:colOff>
      <xdr:row>398</xdr:row>
      <xdr:rowOff>0</xdr:rowOff>
    </xdr:from>
    <xdr:to>
      <xdr:col>5</xdr:col>
      <xdr:colOff>152400</xdr:colOff>
      <xdr:row>398</xdr:row>
      <xdr:rowOff>85725</xdr:rowOff>
    </xdr:to>
    <xdr:pic>
      <xdr:nvPicPr>
        <xdr:cNvPr id="9646" name="Picture 430" descr="http://pubchem.ncbi.nlm.nih.gov/images/a_inactive.gif"/>
        <xdr:cNvPicPr>
          <a:picLocks noChangeAspect="1" noChangeArrowheads="1"/>
        </xdr:cNvPicPr>
      </xdr:nvPicPr>
      <xdr:blipFill>
        <a:blip xmlns:r="http://schemas.openxmlformats.org/officeDocument/2006/relationships" r:embed="rId102" cstate="print"/>
        <a:srcRect/>
        <a:stretch>
          <a:fillRect/>
        </a:stretch>
      </xdr:blipFill>
      <xdr:spPr bwMode="auto">
        <a:xfrm>
          <a:off x="3048000" y="75914250"/>
          <a:ext cx="152400" cy="85725"/>
        </a:xfrm>
        <a:prstGeom prst="rect">
          <a:avLst/>
        </a:prstGeom>
        <a:noFill/>
      </xdr:spPr>
    </xdr:pic>
    <xdr:clientData/>
  </xdr:twoCellAnchor>
  <xdr:twoCellAnchor editAs="oneCell">
    <xdr:from>
      <xdr:col>1</xdr:col>
      <xdr:colOff>0</xdr:colOff>
      <xdr:row>400</xdr:row>
      <xdr:rowOff>0</xdr:rowOff>
    </xdr:from>
    <xdr:to>
      <xdr:col>2</xdr:col>
      <xdr:colOff>342900</xdr:colOff>
      <xdr:row>405</xdr:row>
      <xdr:rowOff>0</xdr:rowOff>
    </xdr:to>
    <xdr:pic>
      <xdr:nvPicPr>
        <xdr:cNvPr id="9647" name="Picture 431" descr="http://pubchem.ncbi.nlm.nih.gov/image/imgsrv.fcgi?sid=856982">
          <a:hlinkClick xmlns:r="http://schemas.openxmlformats.org/officeDocument/2006/relationships" r:id="rId357"/>
        </xdr:cNvPr>
        <xdr:cNvPicPr>
          <a:picLocks noChangeAspect="1" noChangeArrowheads="1"/>
        </xdr:cNvPicPr>
      </xdr:nvPicPr>
      <xdr:blipFill>
        <a:blip xmlns:r="http://schemas.openxmlformats.org/officeDocument/2006/relationships" r:embed="rId358" cstate="print"/>
        <a:srcRect/>
        <a:stretch>
          <a:fillRect/>
        </a:stretch>
      </xdr:blipFill>
      <xdr:spPr bwMode="auto">
        <a:xfrm>
          <a:off x="609600" y="76295250"/>
          <a:ext cx="952500" cy="952500"/>
        </a:xfrm>
        <a:prstGeom prst="rect">
          <a:avLst/>
        </a:prstGeom>
        <a:noFill/>
      </xdr:spPr>
    </xdr:pic>
    <xdr:clientData/>
  </xdr:twoCellAnchor>
  <xdr:twoCellAnchor editAs="oneCell">
    <xdr:from>
      <xdr:col>5</xdr:col>
      <xdr:colOff>0</xdr:colOff>
      <xdr:row>400</xdr:row>
      <xdr:rowOff>0</xdr:rowOff>
    </xdr:from>
    <xdr:to>
      <xdr:col>5</xdr:col>
      <xdr:colOff>152400</xdr:colOff>
      <xdr:row>400</xdr:row>
      <xdr:rowOff>85725</xdr:rowOff>
    </xdr:to>
    <xdr:pic>
      <xdr:nvPicPr>
        <xdr:cNvPr id="9648" name="Picture 432" descr="http://pubchem.ncbi.nlm.nih.gov/images/a_inactive.gif"/>
        <xdr:cNvPicPr>
          <a:picLocks noChangeAspect="1" noChangeArrowheads="1"/>
        </xdr:cNvPicPr>
      </xdr:nvPicPr>
      <xdr:blipFill>
        <a:blip xmlns:r="http://schemas.openxmlformats.org/officeDocument/2006/relationships" r:embed="rId102" cstate="print"/>
        <a:srcRect/>
        <a:stretch>
          <a:fillRect/>
        </a:stretch>
      </xdr:blipFill>
      <xdr:spPr bwMode="auto">
        <a:xfrm>
          <a:off x="3048000" y="76295250"/>
          <a:ext cx="152400" cy="85725"/>
        </a:xfrm>
        <a:prstGeom prst="rect">
          <a:avLst/>
        </a:prstGeom>
        <a:noFill/>
      </xdr:spPr>
    </xdr:pic>
    <xdr:clientData/>
  </xdr:twoCellAnchor>
  <xdr:twoCellAnchor editAs="oneCell">
    <xdr:from>
      <xdr:col>1</xdr:col>
      <xdr:colOff>0</xdr:colOff>
      <xdr:row>402</xdr:row>
      <xdr:rowOff>0</xdr:rowOff>
    </xdr:from>
    <xdr:to>
      <xdr:col>2</xdr:col>
      <xdr:colOff>342900</xdr:colOff>
      <xdr:row>407</xdr:row>
      <xdr:rowOff>0</xdr:rowOff>
    </xdr:to>
    <xdr:pic>
      <xdr:nvPicPr>
        <xdr:cNvPr id="9649" name="Picture 433" descr="http://pubchem.ncbi.nlm.nih.gov/image/imgsrv.fcgi?sid=856021">
          <a:hlinkClick xmlns:r="http://schemas.openxmlformats.org/officeDocument/2006/relationships" r:id="rId359"/>
        </xdr:cNvPr>
        <xdr:cNvPicPr>
          <a:picLocks noChangeAspect="1" noChangeArrowheads="1"/>
        </xdr:cNvPicPr>
      </xdr:nvPicPr>
      <xdr:blipFill>
        <a:blip xmlns:r="http://schemas.openxmlformats.org/officeDocument/2006/relationships" r:embed="rId360" cstate="print"/>
        <a:srcRect/>
        <a:stretch>
          <a:fillRect/>
        </a:stretch>
      </xdr:blipFill>
      <xdr:spPr bwMode="auto">
        <a:xfrm>
          <a:off x="609600" y="76676250"/>
          <a:ext cx="952500" cy="952500"/>
        </a:xfrm>
        <a:prstGeom prst="rect">
          <a:avLst/>
        </a:prstGeom>
        <a:noFill/>
      </xdr:spPr>
    </xdr:pic>
    <xdr:clientData/>
  </xdr:twoCellAnchor>
  <xdr:twoCellAnchor editAs="oneCell">
    <xdr:from>
      <xdr:col>5</xdr:col>
      <xdr:colOff>0</xdr:colOff>
      <xdr:row>402</xdr:row>
      <xdr:rowOff>0</xdr:rowOff>
    </xdr:from>
    <xdr:to>
      <xdr:col>5</xdr:col>
      <xdr:colOff>152400</xdr:colOff>
      <xdr:row>402</xdr:row>
      <xdr:rowOff>85725</xdr:rowOff>
    </xdr:to>
    <xdr:pic>
      <xdr:nvPicPr>
        <xdr:cNvPr id="9650" name="Picture 434" descr="http://pubchem.ncbi.nlm.nih.gov/images/a_inactive.gif"/>
        <xdr:cNvPicPr>
          <a:picLocks noChangeAspect="1" noChangeArrowheads="1"/>
        </xdr:cNvPicPr>
      </xdr:nvPicPr>
      <xdr:blipFill>
        <a:blip xmlns:r="http://schemas.openxmlformats.org/officeDocument/2006/relationships" r:embed="rId102" cstate="print"/>
        <a:srcRect/>
        <a:stretch>
          <a:fillRect/>
        </a:stretch>
      </xdr:blipFill>
      <xdr:spPr bwMode="auto">
        <a:xfrm>
          <a:off x="3048000" y="76676250"/>
          <a:ext cx="152400" cy="85725"/>
        </a:xfrm>
        <a:prstGeom prst="rect">
          <a:avLst/>
        </a:prstGeom>
        <a:noFill/>
      </xdr:spPr>
    </xdr:pic>
    <xdr:clientData/>
  </xdr:twoCellAnchor>
  <xdr:twoCellAnchor editAs="oneCell">
    <xdr:from>
      <xdr:col>1</xdr:col>
      <xdr:colOff>0</xdr:colOff>
      <xdr:row>404</xdr:row>
      <xdr:rowOff>0</xdr:rowOff>
    </xdr:from>
    <xdr:to>
      <xdr:col>2</xdr:col>
      <xdr:colOff>342900</xdr:colOff>
      <xdr:row>409</xdr:row>
      <xdr:rowOff>0</xdr:rowOff>
    </xdr:to>
    <xdr:pic>
      <xdr:nvPicPr>
        <xdr:cNvPr id="9651" name="Picture 435" descr="http://pubchem.ncbi.nlm.nih.gov/image/imgsrv.fcgi?sid=855774">
          <a:hlinkClick xmlns:r="http://schemas.openxmlformats.org/officeDocument/2006/relationships" r:id="rId361"/>
        </xdr:cNvPr>
        <xdr:cNvPicPr>
          <a:picLocks noChangeAspect="1" noChangeArrowheads="1"/>
        </xdr:cNvPicPr>
      </xdr:nvPicPr>
      <xdr:blipFill>
        <a:blip xmlns:r="http://schemas.openxmlformats.org/officeDocument/2006/relationships" r:embed="rId362" cstate="print"/>
        <a:srcRect/>
        <a:stretch>
          <a:fillRect/>
        </a:stretch>
      </xdr:blipFill>
      <xdr:spPr bwMode="auto">
        <a:xfrm>
          <a:off x="609600" y="77057250"/>
          <a:ext cx="952500" cy="952500"/>
        </a:xfrm>
        <a:prstGeom prst="rect">
          <a:avLst/>
        </a:prstGeom>
        <a:noFill/>
      </xdr:spPr>
    </xdr:pic>
    <xdr:clientData/>
  </xdr:twoCellAnchor>
  <xdr:twoCellAnchor editAs="oneCell">
    <xdr:from>
      <xdr:col>5</xdr:col>
      <xdr:colOff>0</xdr:colOff>
      <xdr:row>404</xdr:row>
      <xdr:rowOff>0</xdr:rowOff>
    </xdr:from>
    <xdr:to>
      <xdr:col>5</xdr:col>
      <xdr:colOff>152400</xdr:colOff>
      <xdr:row>404</xdr:row>
      <xdr:rowOff>85725</xdr:rowOff>
    </xdr:to>
    <xdr:pic>
      <xdr:nvPicPr>
        <xdr:cNvPr id="9652" name="Picture 436" descr="http://pubchem.ncbi.nlm.nih.gov/images/a_inactive.gif"/>
        <xdr:cNvPicPr>
          <a:picLocks noChangeAspect="1" noChangeArrowheads="1"/>
        </xdr:cNvPicPr>
      </xdr:nvPicPr>
      <xdr:blipFill>
        <a:blip xmlns:r="http://schemas.openxmlformats.org/officeDocument/2006/relationships" r:embed="rId102" cstate="print"/>
        <a:srcRect/>
        <a:stretch>
          <a:fillRect/>
        </a:stretch>
      </xdr:blipFill>
      <xdr:spPr bwMode="auto">
        <a:xfrm>
          <a:off x="3048000" y="77057250"/>
          <a:ext cx="152400" cy="85725"/>
        </a:xfrm>
        <a:prstGeom prst="rect">
          <a:avLst/>
        </a:prstGeom>
        <a:noFill/>
      </xdr:spPr>
    </xdr:pic>
    <xdr:clientData/>
  </xdr:twoCellAnchor>
  <xdr:twoCellAnchor editAs="oneCell">
    <xdr:from>
      <xdr:col>1</xdr:col>
      <xdr:colOff>0</xdr:colOff>
      <xdr:row>406</xdr:row>
      <xdr:rowOff>0</xdr:rowOff>
    </xdr:from>
    <xdr:to>
      <xdr:col>2</xdr:col>
      <xdr:colOff>342900</xdr:colOff>
      <xdr:row>410</xdr:row>
      <xdr:rowOff>190500</xdr:rowOff>
    </xdr:to>
    <xdr:pic>
      <xdr:nvPicPr>
        <xdr:cNvPr id="9653" name="Picture 437" descr="http://pubchem.ncbi.nlm.nih.gov/image/imgsrv.fcgi?sid=849318">
          <a:hlinkClick xmlns:r="http://schemas.openxmlformats.org/officeDocument/2006/relationships" r:id="rId363"/>
        </xdr:cNvPr>
        <xdr:cNvPicPr>
          <a:picLocks noChangeAspect="1" noChangeArrowheads="1"/>
        </xdr:cNvPicPr>
      </xdr:nvPicPr>
      <xdr:blipFill>
        <a:blip xmlns:r="http://schemas.openxmlformats.org/officeDocument/2006/relationships" r:embed="rId364" cstate="print"/>
        <a:srcRect/>
        <a:stretch>
          <a:fillRect/>
        </a:stretch>
      </xdr:blipFill>
      <xdr:spPr bwMode="auto">
        <a:xfrm>
          <a:off x="609600" y="77438250"/>
          <a:ext cx="952500" cy="952500"/>
        </a:xfrm>
        <a:prstGeom prst="rect">
          <a:avLst/>
        </a:prstGeom>
        <a:noFill/>
      </xdr:spPr>
    </xdr:pic>
    <xdr:clientData/>
  </xdr:twoCellAnchor>
  <xdr:twoCellAnchor editAs="oneCell">
    <xdr:from>
      <xdr:col>5</xdr:col>
      <xdr:colOff>0</xdr:colOff>
      <xdr:row>406</xdr:row>
      <xdr:rowOff>0</xdr:rowOff>
    </xdr:from>
    <xdr:to>
      <xdr:col>5</xdr:col>
      <xdr:colOff>152400</xdr:colOff>
      <xdr:row>406</xdr:row>
      <xdr:rowOff>85725</xdr:rowOff>
    </xdr:to>
    <xdr:pic>
      <xdr:nvPicPr>
        <xdr:cNvPr id="9654" name="Picture 438" descr="http://pubchem.ncbi.nlm.nih.gov/images/a_inactive.gif"/>
        <xdr:cNvPicPr>
          <a:picLocks noChangeAspect="1" noChangeArrowheads="1"/>
        </xdr:cNvPicPr>
      </xdr:nvPicPr>
      <xdr:blipFill>
        <a:blip xmlns:r="http://schemas.openxmlformats.org/officeDocument/2006/relationships" r:embed="rId102" cstate="print"/>
        <a:srcRect/>
        <a:stretch>
          <a:fillRect/>
        </a:stretch>
      </xdr:blipFill>
      <xdr:spPr bwMode="auto">
        <a:xfrm>
          <a:off x="3048000" y="77438250"/>
          <a:ext cx="152400" cy="85725"/>
        </a:xfrm>
        <a:prstGeom prst="rect">
          <a:avLst/>
        </a:prstGeom>
        <a:noFill/>
      </xdr:spPr>
    </xdr:pic>
    <xdr:clientData/>
  </xdr:twoCellAnchor>
  <xdr:twoCellAnchor editAs="oneCell">
    <xdr:from>
      <xdr:col>1</xdr:col>
      <xdr:colOff>0</xdr:colOff>
      <xdr:row>408</xdr:row>
      <xdr:rowOff>0</xdr:rowOff>
    </xdr:from>
    <xdr:to>
      <xdr:col>2</xdr:col>
      <xdr:colOff>342900</xdr:colOff>
      <xdr:row>412</xdr:row>
      <xdr:rowOff>180975</xdr:rowOff>
    </xdr:to>
    <xdr:pic>
      <xdr:nvPicPr>
        <xdr:cNvPr id="9655" name="Picture 439" descr="http://pubchem.ncbi.nlm.nih.gov/image/imgsrv.fcgi?sid=847906">
          <a:hlinkClick xmlns:r="http://schemas.openxmlformats.org/officeDocument/2006/relationships" r:id="rId365"/>
        </xdr:cNvPr>
        <xdr:cNvPicPr>
          <a:picLocks noChangeAspect="1" noChangeArrowheads="1"/>
        </xdr:cNvPicPr>
      </xdr:nvPicPr>
      <xdr:blipFill>
        <a:blip xmlns:r="http://schemas.openxmlformats.org/officeDocument/2006/relationships" r:embed="rId366" cstate="print"/>
        <a:srcRect/>
        <a:stretch>
          <a:fillRect/>
        </a:stretch>
      </xdr:blipFill>
      <xdr:spPr bwMode="auto">
        <a:xfrm>
          <a:off x="609600" y="77819250"/>
          <a:ext cx="952500" cy="952500"/>
        </a:xfrm>
        <a:prstGeom prst="rect">
          <a:avLst/>
        </a:prstGeom>
        <a:noFill/>
      </xdr:spPr>
    </xdr:pic>
    <xdr:clientData/>
  </xdr:twoCellAnchor>
  <xdr:twoCellAnchor editAs="oneCell">
    <xdr:from>
      <xdr:col>5</xdr:col>
      <xdr:colOff>0</xdr:colOff>
      <xdr:row>408</xdr:row>
      <xdr:rowOff>0</xdr:rowOff>
    </xdr:from>
    <xdr:to>
      <xdr:col>5</xdr:col>
      <xdr:colOff>152400</xdr:colOff>
      <xdr:row>408</xdr:row>
      <xdr:rowOff>85725</xdr:rowOff>
    </xdr:to>
    <xdr:pic>
      <xdr:nvPicPr>
        <xdr:cNvPr id="9656" name="Picture 440" descr="http://pubchem.ncbi.nlm.nih.gov/images/a_inactive.gif"/>
        <xdr:cNvPicPr>
          <a:picLocks noChangeAspect="1" noChangeArrowheads="1"/>
        </xdr:cNvPicPr>
      </xdr:nvPicPr>
      <xdr:blipFill>
        <a:blip xmlns:r="http://schemas.openxmlformats.org/officeDocument/2006/relationships" r:embed="rId102" cstate="print"/>
        <a:srcRect/>
        <a:stretch>
          <a:fillRect/>
        </a:stretch>
      </xdr:blipFill>
      <xdr:spPr bwMode="auto">
        <a:xfrm>
          <a:off x="3048000" y="77819250"/>
          <a:ext cx="152400" cy="85725"/>
        </a:xfrm>
        <a:prstGeom prst="rect">
          <a:avLst/>
        </a:prstGeom>
        <a:noFill/>
      </xdr:spPr>
    </xdr:pic>
    <xdr:clientData/>
  </xdr:twoCellAnchor>
  <xdr:twoCellAnchor editAs="oneCell">
    <xdr:from>
      <xdr:col>1</xdr:col>
      <xdr:colOff>0</xdr:colOff>
      <xdr:row>411</xdr:row>
      <xdr:rowOff>0</xdr:rowOff>
    </xdr:from>
    <xdr:to>
      <xdr:col>2</xdr:col>
      <xdr:colOff>342900</xdr:colOff>
      <xdr:row>416</xdr:row>
      <xdr:rowOff>0</xdr:rowOff>
    </xdr:to>
    <xdr:pic>
      <xdr:nvPicPr>
        <xdr:cNvPr id="9657" name="Picture 441" descr="http://pubchem.ncbi.nlm.nih.gov/image/imgsrv.fcgi?sid=847701">
          <a:hlinkClick xmlns:r="http://schemas.openxmlformats.org/officeDocument/2006/relationships" r:id="rId367"/>
        </xdr:cNvPr>
        <xdr:cNvPicPr>
          <a:picLocks noChangeAspect="1" noChangeArrowheads="1"/>
        </xdr:cNvPicPr>
      </xdr:nvPicPr>
      <xdr:blipFill>
        <a:blip xmlns:r="http://schemas.openxmlformats.org/officeDocument/2006/relationships" r:embed="rId368" cstate="print"/>
        <a:srcRect/>
        <a:stretch>
          <a:fillRect/>
        </a:stretch>
      </xdr:blipFill>
      <xdr:spPr bwMode="auto">
        <a:xfrm>
          <a:off x="609600" y="78400275"/>
          <a:ext cx="952500" cy="952500"/>
        </a:xfrm>
        <a:prstGeom prst="rect">
          <a:avLst/>
        </a:prstGeom>
        <a:noFill/>
      </xdr:spPr>
    </xdr:pic>
    <xdr:clientData/>
  </xdr:twoCellAnchor>
  <xdr:twoCellAnchor editAs="oneCell">
    <xdr:from>
      <xdr:col>5</xdr:col>
      <xdr:colOff>0</xdr:colOff>
      <xdr:row>411</xdr:row>
      <xdr:rowOff>0</xdr:rowOff>
    </xdr:from>
    <xdr:to>
      <xdr:col>5</xdr:col>
      <xdr:colOff>152400</xdr:colOff>
      <xdr:row>411</xdr:row>
      <xdr:rowOff>85725</xdr:rowOff>
    </xdr:to>
    <xdr:pic>
      <xdr:nvPicPr>
        <xdr:cNvPr id="9658" name="Picture 442" descr="http://pubchem.ncbi.nlm.nih.gov/images/a_inactive.gif"/>
        <xdr:cNvPicPr>
          <a:picLocks noChangeAspect="1" noChangeArrowheads="1"/>
        </xdr:cNvPicPr>
      </xdr:nvPicPr>
      <xdr:blipFill>
        <a:blip xmlns:r="http://schemas.openxmlformats.org/officeDocument/2006/relationships" r:embed="rId102" cstate="print"/>
        <a:srcRect/>
        <a:stretch>
          <a:fillRect/>
        </a:stretch>
      </xdr:blipFill>
      <xdr:spPr bwMode="auto">
        <a:xfrm>
          <a:off x="3048000" y="78400275"/>
          <a:ext cx="152400" cy="85725"/>
        </a:xfrm>
        <a:prstGeom prst="rect">
          <a:avLst/>
        </a:prstGeom>
        <a:noFill/>
      </xdr:spPr>
    </xdr:pic>
    <xdr:clientData/>
  </xdr:twoCellAnchor>
  <xdr:twoCellAnchor editAs="oneCell">
    <xdr:from>
      <xdr:col>1</xdr:col>
      <xdr:colOff>0</xdr:colOff>
      <xdr:row>413</xdr:row>
      <xdr:rowOff>0</xdr:rowOff>
    </xdr:from>
    <xdr:to>
      <xdr:col>2</xdr:col>
      <xdr:colOff>342900</xdr:colOff>
      <xdr:row>418</xdr:row>
      <xdr:rowOff>0</xdr:rowOff>
    </xdr:to>
    <xdr:pic>
      <xdr:nvPicPr>
        <xdr:cNvPr id="9659" name="Picture 443" descr="http://pubchem.ncbi.nlm.nih.gov/image/imgsrv.fcgi?sid=847279">
          <a:hlinkClick xmlns:r="http://schemas.openxmlformats.org/officeDocument/2006/relationships" r:id="rId369"/>
        </xdr:cNvPr>
        <xdr:cNvPicPr>
          <a:picLocks noChangeAspect="1" noChangeArrowheads="1"/>
        </xdr:cNvPicPr>
      </xdr:nvPicPr>
      <xdr:blipFill>
        <a:blip xmlns:r="http://schemas.openxmlformats.org/officeDocument/2006/relationships" r:embed="rId370" cstate="print"/>
        <a:srcRect/>
        <a:stretch>
          <a:fillRect/>
        </a:stretch>
      </xdr:blipFill>
      <xdr:spPr bwMode="auto">
        <a:xfrm>
          <a:off x="609600" y="78781275"/>
          <a:ext cx="952500" cy="952500"/>
        </a:xfrm>
        <a:prstGeom prst="rect">
          <a:avLst/>
        </a:prstGeom>
        <a:noFill/>
      </xdr:spPr>
    </xdr:pic>
    <xdr:clientData/>
  </xdr:twoCellAnchor>
  <xdr:twoCellAnchor editAs="oneCell">
    <xdr:from>
      <xdr:col>5</xdr:col>
      <xdr:colOff>0</xdr:colOff>
      <xdr:row>413</xdr:row>
      <xdr:rowOff>0</xdr:rowOff>
    </xdr:from>
    <xdr:to>
      <xdr:col>5</xdr:col>
      <xdr:colOff>152400</xdr:colOff>
      <xdr:row>413</xdr:row>
      <xdr:rowOff>85725</xdr:rowOff>
    </xdr:to>
    <xdr:pic>
      <xdr:nvPicPr>
        <xdr:cNvPr id="9660" name="Picture 444" descr="http://pubchem.ncbi.nlm.nih.gov/images/a_inactive.gif"/>
        <xdr:cNvPicPr>
          <a:picLocks noChangeAspect="1" noChangeArrowheads="1"/>
        </xdr:cNvPicPr>
      </xdr:nvPicPr>
      <xdr:blipFill>
        <a:blip xmlns:r="http://schemas.openxmlformats.org/officeDocument/2006/relationships" r:embed="rId102" cstate="print"/>
        <a:srcRect/>
        <a:stretch>
          <a:fillRect/>
        </a:stretch>
      </xdr:blipFill>
      <xdr:spPr bwMode="auto">
        <a:xfrm>
          <a:off x="3048000" y="78781275"/>
          <a:ext cx="152400" cy="85725"/>
        </a:xfrm>
        <a:prstGeom prst="rect">
          <a:avLst/>
        </a:prstGeom>
        <a:noFill/>
      </xdr:spPr>
    </xdr:pic>
    <xdr:clientData/>
  </xdr:twoCellAnchor>
  <xdr:twoCellAnchor editAs="oneCell">
    <xdr:from>
      <xdr:col>1</xdr:col>
      <xdr:colOff>0</xdr:colOff>
      <xdr:row>415</xdr:row>
      <xdr:rowOff>0</xdr:rowOff>
    </xdr:from>
    <xdr:to>
      <xdr:col>2</xdr:col>
      <xdr:colOff>342900</xdr:colOff>
      <xdr:row>420</xdr:row>
      <xdr:rowOff>0</xdr:rowOff>
    </xdr:to>
    <xdr:pic>
      <xdr:nvPicPr>
        <xdr:cNvPr id="9661" name="Picture 445" descr="http://pubchem.ncbi.nlm.nih.gov/image/imgsrv.fcgi?sid=847247">
          <a:hlinkClick xmlns:r="http://schemas.openxmlformats.org/officeDocument/2006/relationships" r:id="rId371"/>
        </xdr:cNvPr>
        <xdr:cNvPicPr>
          <a:picLocks noChangeAspect="1" noChangeArrowheads="1"/>
        </xdr:cNvPicPr>
      </xdr:nvPicPr>
      <xdr:blipFill>
        <a:blip xmlns:r="http://schemas.openxmlformats.org/officeDocument/2006/relationships" r:embed="rId372" cstate="print"/>
        <a:srcRect/>
        <a:stretch>
          <a:fillRect/>
        </a:stretch>
      </xdr:blipFill>
      <xdr:spPr bwMode="auto">
        <a:xfrm>
          <a:off x="609600" y="79162275"/>
          <a:ext cx="952500" cy="952500"/>
        </a:xfrm>
        <a:prstGeom prst="rect">
          <a:avLst/>
        </a:prstGeom>
        <a:noFill/>
      </xdr:spPr>
    </xdr:pic>
    <xdr:clientData/>
  </xdr:twoCellAnchor>
  <xdr:twoCellAnchor editAs="oneCell">
    <xdr:from>
      <xdr:col>5</xdr:col>
      <xdr:colOff>0</xdr:colOff>
      <xdr:row>415</xdr:row>
      <xdr:rowOff>0</xdr:rowOff>
    </xdr:from>
    <xdr:to>
      <xdr:col>5</xdr:col>
      <xdr:colOff>152400</xdr:colOff>
      <xdr:row>415</xdr:row>
      <xdr:rowOff>85725</xdr:rowOff>
    </xdr:to>
    <xdr:pic>
      <xdr:nvPicPr>
        <xdr:cNvPr id="9662" name="Picture 446" descr="http://pubchem.ncbi.nlm.nih.gov/images/a_inactive.gif"/>
        <xdr:cNvPicPr>
          <a:picLocks noChangeAspect="1" noChangeArrowheads="1"/>
        </xdr:cNvPicPr>
      </xdr:nvPicPr>
      <xdr:blipFill>
        <a:blip xmlns:r="http://schemas.openxmlformats.org/officeDocument/2006/relationships" r:embed="rId102" cstate="print"/>
        <a:srcRect/>
        <a:stretch>
          <a:fillRect/>
        </a:stretch>
      </xdr:blipFill>
      <xdr:spPr bwMode="auto">
        <a:xfrm>
          <a:off x="3048000" y="79162275"/>
          <a:ext cx="152400" cy="85725"/>
        </a:xfrm>
        <a:prstGeom prst="rect">
          <a:avLst/>
        </a:prstGeom>
        <a:noFill/>
      </xdr:spPr>
    </xdr:pic>
    <xdr:clientData/>
  </xdr:twoCellAnchor>
  <xdr:twoCellAnchor editAs="oneCell">
    <xdr:from>
      <xdr:col>1</xdr:col>
      <xdr:colOff>0</xdr:colOff>
      <xdr:row>417</xdr:row>
      <xdr:rowOff>0</xdr:rowOff>
    </xdr:from>
    <xdr:to>
      <xdr:col>2</xdr:col>
      <xdr:colOff>342900</xdr:colOff>
      <xdr:row>422</xdr:row>
      <xdr:rowOff>0</xdr:rowOff>
    </xdr:to>
    <xdr:pic>
      <xdr:nvPicPr>
        <xdr:cNvPr id="9663" name="Picture 447" descr="http://pubchem.ncbi.nlm.nih.gov/image/imgsrv.fcgi?sid=846514">
          <a:hlinkClick xmlns:r="http://schemas.openxmlformats.org/officeDocument/2006/relationships" r:id="rId373"/>
        </xdr:cNvPr>
        <xdr:cNvPicPr>
          <a:picLocks noChangeAspect="1" noChangeArrowheads="1"/>
        </xdr:cNvPicPr>
      </xdr:nvPicPr>
      <xdr:blipFill>
        <a:blip xmlns:r="http://schemas.openxmlformats.org/officeDocument/2006/relationships" r:embed="rId374" cstate="print"/>
        <a:srcRect/>
        <a:stretch>
          <a:fillRect/>
        </a:stretch>
      </xdr:blipFill>
      <xdr:spPr bwMode="auto">
        <a:xfrm>
          <a:off x="609600" y="79543275"/>
          <a:ext cx="952500" cy="952500"/>
        </a:xfrm>
        <a:prstGeom prst="rect">
          <a:avLst/>
        </a:prstGeom>
        <a:noFill/>
      </xdr:spPr>
    </xdr:pic>
    <xdr:clientData/>
  </xdr:twoCellAnchor>
  <xdr:twoCellAnchor editAs="oneCell">
    <xdr:from>
      <xdr:col>5</xdr:col>
      <xdr:colOff>0</xdr:colOff>
      <xdr:row>417</xdr:row>
      <xdr:rowOff>0</xdr:rowOff>
    </xdr:from>
    <xdr:to>
      <xdr:col>5</xdr:col>
      <xdr:colOff>152400</xdr:colOff>
      <xdr:row>417</xdr:row>
      <xdr:rowOff>85725</xdr:rowOff>
    </xdr:to>
    <xdr:pic>
      <xdr:nvPicPr>
        <xdr:cNvPr id="9664" name="Picture 448" descr="http://pubchem.ncbi.nlm.nih.gov/images/a_inactive.gif"/>
        <xdr:cNvPicPr>
          <a:picLocks noChangeAspect="1" noChangeArrowheads="1"/>
        </xdr:cNvPicPr>
      </xdr:nvPicPr>
      <xdr:blipFill>
        <a:blip xmlns:r="http://schemas.openxmlformats.org/officeDocument/2006/relationships" r:embed="rId102" cstate="print"/>
        <a:srcRect/>
        <a:stretch>
          <a:fillRect/>
        </a:stretch>
      </xdr:blipFill>
      <xdr:spPr bwMode="auto">
        <a:xfrm>
          <a:off x="3048000" y="79543275"/>
          <a:ext cx="152400" cy="85725"/>
        </a:xfrm>
        <a:prstGeom prst="rect">
          <a:avLst/>
        </a:prstGeom>
        <a:noFill/>
      </xdr:spPr>
    </xdr:pic>
    <xdr:clientData/>
  </xdr:twoCellAnchor>
  <xdr:twoCellAnchor editAs="oneCell">
    <xdr:from>
      <xdr:col>1</xdr:col>
      <xdr:colOff>0</xdr:colOff>
      <xdr:row>419</xdr:row>
      <xdr:rowOff>0</xdr:rowOff>
    </xdr:from>
    <xdr:to>
      <xdr:col>2</xdr:col>
      <xdr:colOff>342900</xdr:colOff>
      <xdr:row>423</xdr:row>
      <xdr:rowOff>190500</xdr:rowOff>
    </xdr:to>
    <xdr:pic>
      <xdr:nvPicPr>
        <xdr:cNvPr id="9665" name="Picture 449" descr="http://pubchem.ncbi.nlm.nih.gov/image/imgsrv.fcgi?sid=846220">
          <a:hlinkClick xmlns:r="http://schemas.openxmlformats.org/officeDocument/2006/relationships" r:id="rId375"/>
        </xdr:cNvPr>
        <xdr:cNvPicPr>
          <a:picLocks noChangeAspect="1" noChangeArrowheads="1"/>
        </xdr:cNvPicPr>
      </xdr:nvPicPr>
      <xdr:blipFill>
        <a:blip xmlns:r="http://schemas.openxmlformats.org/officeDocument/2006/relationships" r:embed="rId376" cstate="print"/>
        <a:srcRect/>
        <a:stretch>
          <a:fillRect/>
        </a:stretch>
      </xdr:blipFill>
      <xdr:spPr bwMode="auto">
        <a:xfrm>
          <a:off x="609600" y="79924275"/>
          <a:ext cx="952500" cy="952500"/>
        </a:xfrm>
        <a:prstGeom prst="rect">
          <a:avLst/>
        </a:prstGeom>
        <a:noFill/>
      </xdr:spPr>
    </xdr:pic>
    <xdr:clientData/>
  </xdr:twoCellAnchor>
  <xdr:twoCellAnchor editAs="oneCell">
    <xdr:from>
      <xdr:col>5</xdr:col>
      <xdr:colOff>0</xdr:colOff>
      <xdr:row>419</xdr:row>
      <xdr:rowOff>0</xdr:rowOff>
    </xdr:from>
    <xdr:to>
      <xdr:col>5</xdr:col>
      <xdr:colOff>152400</xdr:colOff>
      <xdr:row>419</xdr:row>
      <xdr:rowOff>85725</xdr:rowOff>
    </xdr:to>
    <xdr:pic>
      <xdr:nvPicPr>
        <xdr:cNvPr id="9666" name="Picture 450" descr="http://pubchem.ncbi.nlm.nih.gov/images/a_inactive.gif"/>
        <xdr:cNvPicPr>
          <a:picLocks noChangeAspect="1" noChangeArrowheads="1"/>
        </xdr:cNvPicPr>
      </xdr:nvPicPr>
      <xdr:blipFill>
        <a:blip xmlns:r="http://schemas.openxmlformats.org/officeDocument/2006/relationships" r:embed="rId102" cstate="print"/>
        <a:srcRect/>
        <a:stretch>
          <a:fillRect/>
        </a:stretch>
      </xdr:blipFill>
      <xdr:spPr bwMode="auto">
        <a:xfrm>
          <a:off x="3048000" y="79924275"/>
          <a:ext cx="152400" cy="85725"/>
        </a:xfrm>
        <a:prstGeom prst="rect">
          <a:avLst/>
        </a:prstGeom>
        <a:noFill/>
      </xdr:spPr>
    </xdr:pic>
    <xdr:clientData/>
  </xdr:twoCellAnchor>
  <xdr:twoCellAnchor editAs="oneCell">
    <xdr:from>
      <xdr:col>1</xdr:col>
      <xdr:colOff>0</xdr:colOff>
      <xdr:row>421</xdr:row>
      <xdr:rowOff>0</xdr:rowOff>
    </xdr:from>
    <xdr:to>
      <xdr:col>2</xdr:col>
      <xdr:colOff>342900</xdr:colOff>
      <xdr:row>425</xdr:row>
      <xdr:rowOff>180975</xdr:rowOff>
    </xdr:to>
    <xdr:pic>
      <xdr:nvPicPr>
        <xdr:cNvPr id="9667" name="Picture 451" descr="http://pubchem.ncbi.nlm.nih.gov/image/imgsrv.fcgi?sid=845582">
          <a:hlinkClick xmlns:r="http://schemas.openxmlformats.org/officeDocument/2006/relationships" r:id="rId377"/>
        </xdr:cNvPr>
        <xdr:cNvPicPr>
          <a:picLocks noChangeAspect="1" noChangeArrowheads="1"/>
        </xdr:cNvPicPr>
      </xdr:nvPicPr>
      <xdr:blipFill>
        <a:blip xmlns:r="http://schemas.openxmlformats.org/officeDocument/2006/relationships" r:embed="rId378" cstate="print"/>
        <a:srcRect/>
        <a:stretch>
          <a:fillRect/>
        </a:stretch>
      </xdr:blipFill>
      <xdr:spPr bwMode="auto">
        <a:xfrm>
          <a:off x="609600" y="80305275"/>
          <a:ext cx="952500" cy="952500"/>
        </a:xfrm>
        <a:prstGeom prst="rect">
          <a:avLst/>
        </a:prstGeom>
        <a:noFill/>
      </xdr:spPr>
    </xdr:pic>
    <xdr:clientData/>
  </xdr:twoCellAnchor>
  <xdr:twoCellAnchor editAs="oneCell">
    <xdr:from>
      <xdr:col>5</xdr:col>
      <xdr:colOff>0</xdr:colOff>
      <xdr:row>421</xdr:row>
      <xdr:rowOff>0</xdr:rowOff>
    </xdr:from>
    <xdr:to>
      <xdr:col>5</xdr:col>
      <xdr:colOff>152400</xdr:colOff>
      <xdr:row>421</xdr:row>
      <xdr:rowOff>85725</xdr:rowOff>
    </xdr:to>
    <xdr:pic>
      <xdr:nvPicPr>
        <xdr:cNvPr id="9668" name="Picture 452" descr="http://pubchem.ncbi.nlm.nih.gov/images/a_inactive.gif"/>
        <xdr:cNvPicPr>
          <a:picLocks noChangeAspect="1" noChangeArrowheads="1"/>
        </xdr:cNvPicPr>
      </xdr:nvPicPr>
      <xdr:blipFill>
        <a:blip xmlns:r="http://schemas.openxmlformats.org/officeDocument/2006/relationships" r:embed="rId102" cstate="print"/>
        <a:srcRect/>
        <a:stretch>
          <a:fillRect/>
        </a:stretch>
      </xdr:blipFill>
      <xdr:spPr bwMode="auto">
        <a:xfrm>
          <a:off x="3048000" y="80305275"/>
          <a:ext cx="152400" cy="85725"/>
        </a:xfrm>
        <a:prstGeom prst="rect">
          <a:avLst/>
        </a:prstGeom>
        <a:noFill/>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Simon/Desktop/Documents/Consultancy/Broad%20Inst/BAO/BARD_BAO_Tree_v11.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BARD_BAO_Tree_v11"/>
      <sheetName val="tabulate"/>
      <sheetName val="Elements"/>
      <sheetName val="treeview"/>
      <sheetName val="TREE_ROOT"/>
    </sheetNames>
    <sheetDataSet>
      <sheetData sheetId="0"/>
      <sheetData sheetId="1"/>
      <sheetData sheetId="2">
        <row r="2">
          <cell r="A2">
            <v>0</v>
          </cell>
        </row>
        <row r="3">
          <cell r="A3">
            <v>1</v>
          </cell>
        </row>
        <row r="4">
          <cell r="A4">
            <v>5</v>
          </cell>
        </row>
        <row r="5">
          <cell r="A5">
            <v>9</v>
          </cell>
        </row>
        <row r="6">
          <cell r="A6">
            <v>21</v>
          </cell>
        </row>
        <row r="7">
          <cell r="A7">
            <v>300</v>
          </cell>
        </row>
        <row r="8">
          <cell r="A8">
            <v>22</v>
          </cell>
        </row>
        <row r="9">
          <cell r="A9">
            <v>23</v>
          </cell>
        </row>
        <row r="10">
          <cell r="A10">
            <v>32</v>
          </cell>
        </row>
        <row r="11">
          <cell r="A11">
            <v>34</v>
          </cell>
        </row>
        <row r="12">
          <cell r="A12">
            <v>35</v>
          </cell>
        </row>
        <row r="13">
          <cell r="A13">
            <v>36</v>
          </cell>
        </row>
        <row r="14">
          <cell r="A14">
            <v>38</v>
          </cell>
        </row>
        <row r="15">
          <cell r="A15">
            <v>39</v>
          </cell>
        </row>
        <row r="16">
          <cell r="A16">
            <v>267</v>
          </cell>
        </row>
        <row r="17">
          <cell r="A17">
            <v>26</v>
          </cell>
        </row>
        <row r="18">
          <cell r="A18">
            <v>10</v>
          </cell>
        </row>
        <row r="19">
          <cell r="A19">
            <v>27</v>
          </cell>
        </row>
        <row r="20">
          <cell r="A20">
            <v>40</v>
          </cell>
        </row>
        <row r="21">
          <cell r="A21">
            <v>41</v>
          </cell>
        </row>
        <row r="22">
          <cell r="A22">
            <v>333</v>
          </cell>
        </row>
        <row r="23">
          <cell r="A23">
            <v>334</v>
          </cell>
        </row>
        <row r="24">
          <cell r="A24">
            <v>335</v>
          </cell>
        </row>
        <row r="25">
          <cell r="A25">
            <v>28</v>
          </cell>
        </row>
        <row r="26">
          <cell r="A26">
            <v>42</v>
          </cell>
        </row>
        <row r="27">
          <cell r="A27">
            <v>43</v>
          </cell>
        </row>
        <row r="28">
          <cell r="A28">
            <v>44</v>
          </cell>
        </row>
        <row r="29">
          <cell r="A29">
            <v>45</v>
          </cell>
        </row>
        <row r="30">
          <cell r="A30">
            <v>48</v>
          </cell>
        </row>
        <row r="31">
          <cell r="A31">
            <v>29</v>
          </cell>
        </row>
        <row r="32">
          <cell r="A32">
            <v>46</v>
          </cell>
        </row>
        <row r="33">
          <cell r="A33">
            <v>69</v>
          </cell>
        </row>
        <row r="34">
          <cell r="A34">
            <v>30</v>
          </cell>
        </row>
        <row r="35">
          <cell r="A35">
            <v>49</v>
          </cell>
        </row>
        <row r="36">
          <cell r="A36">
            <v>50</v>
          </cell>
        </row>
        <row r="37">
          <cell r="A37">
            <v>51</v>
          </cell>
        </row>
        <row r="38">
          <cell r="A38">
            <v>53</v>
          </cell>
        </row>
        <row r="39">
          <cell r="A39">
            <v>57</v>
          </cell>
        </row>
        <row r="40">
          <cell r="A40">
            <v>62</v>
          </cell>
        </row>
        <row r="41">
          <cell r="A41">
            <v>63</v>
          </cell>
        </row>
        <row r="42">
          <cell r="A42">
            <v>65</v>
          </cell>
        </row>
        <row r="43">
          <cell r="A43">
            <v>66</v>
          </cell>
        </row>
        <row r="44">
          <cell r="A44">
            <v>67</v>
          </cell>
        </row>
        <row r="45">
          <cell r="A45">
            <v>68</v>
          </cell>
        </row>
        <row r="46">
          <cell r="A46">
            <v>283</v>
          </cell>
        </row>
        <row r="47">
          <cell r="A47">
            <v>308</v>
          </cell>
        </row>
        <row r="48">
          <cell r="A48">
            <v>319</v>
          </cell>
        </row>
        <row r="49">
          <cell r="A49">
            <v>320</v>
          </cell>
        </row>
        <row r="50">
          <cell r="A50">
            <v>322</v>
          </cell>
        </row>
        <row r="51">
          <cell r="A51">
            <v>31</v>
          </cell>
        </row>
        <row r="52">
          <cell r="A52">
            <v>47</v>
          </cell>
        </row>
        <row r="53">
          <cell r="A53">
            <v>52</v>
          </cell>
        </row>
        <row r="54">
          <cell r="A54">
            <v>54</v>
          </cell>
        </row>
        <row r="55">
          <cell r="A55">
            <v>55</v>
          </cell>
        </row>
        <row r="56">
          <cell r="A56">
            <v>58</v>
          </cell>
        </row>
        <row r="57">
          <cell r="A57">
            <v>70</v>
          </cell>
        </row>
        <row r="58">
          <cell r="A58">
            <v>71</v>
          </cell>
        </row>
        <row r="59">
          <cell r="A59">
            <v>72</v>
          </cell>
        </row>
        <row r="60">
          <cell r="A60">
            <v>73</v>
          </cell>
        </row>
        <row r="61">
          <cell r="A61">
            <v>74</v>
          </cell>
        </row>
        <row r="62">
          <cell r="A62">
            <v>75</v>
          </cell>
        </row>
        <row r="63">
          <cell r="A63">
            <v>76</v>
          </cell>
        </row>
        <row r="64">
          <cell r="A64">
            <v>77</v>
          </cell>
        </row>
        <row r="65">
          <cell r="A65">
            <v>78</v>
          </cell>
        </row>
        <row r="66">
          <cell r="A66">
            <v>79</v>
          </cell>
        </row>
        <row r="67">
          <cell r="A67">
            <v>80</v>
          </cell>
        </row>
        <row r="68">
          <cell r="A68">
            <v>81</v>
          </cell>
        </row>
        <row r="69">
          <cell r="A69">
            <v>82</v>
          </cell>
        </row>
        <row r="70">
          <cell r="A70">
            <v>83</v>
          </cell>
        </row>
        <row r="71">
          <cell r="A71">
            <v>84</v>
          </cell>
        </row>
        <row r="72">
          <cell r="A72">
            <v>11</v>
          </cell>
        </row>
        <row r="73">
          <cell r="A73">
            <v>85</v>
          </cell>
        </row>
        <row r="74">
          <cell r="A74">
            <v>89</v>
          </cell>
        </row>
        <row r="75">
          <cell r="A75">
            <v>90</v>
          </cell>
        </row>
        <row r="76">
          <cell r="A76">
            <v>91</v>
          </cell>
        </row>
        <row r="77">
          <cell r="A77">
            <v>92</v>
          </cell>
        </row>
        <row r="78">
          <cell r="A78">
            <v>93</v>
          </cell>
        </row>
        <row r="79">
          <cell r="A79">
            <v>86</v>
          </cell>
        </row>
        <row r="80">
          <cell r="A80">
            <v>108</v>
          </cell>
        </row>
        <row r="81">
          <cell r="A81">
            <v>109</v>
          </cell>
        </row>
        <row r="82">
          <cell r="A82">
            <v>110</v>
          </cell>
        </row>
        <row r="83">
          <cell r="A83">
            <v>87</v>
          </cell>
        </row>
        <row r="84">
          <cell r="A84">
            <v>88</v>
          </cell>
        </row>
        <row r="85">
          <cell r="A85">
            <v>98</v>
          </cell>
        </row>
        <row r="86">
          <cell r="A86">
            <v>99</v>
          </cell>
        </row>
        <row r="87">
          <cell r="A87">
            <v>100</v>
          </cell>
        </row>
        <row r="88">
          <cell r="A88">
            <v>101</v>
          </cell>
        </row>
        <row r="89">
          <cell r="A89">
            <v>102</v>
          </cell>
        </row>
        <row r="90">
          <cell r="A90">
            <v>103</v>
          </cell>
        </row>
        <row r="91">
          <cell r="A91">
            <v>104</v>
          </cell>
        </row>
        <row r="92">
          <cell r="A92">
            <v>336</v>
          </cell>
        </row>
        <row r="93">
          <cell r="A93">
            <v>337</v>
          </cell>
        </row>
        <row r="94">
          <cell r="A94">
            <v>12</v>
          </cell>
        </row>
        <row r="95">
          <cell r="A95">
            <v>125</v>
          </cell>
        </row>
        <row r="96">
          <cell r="A96">
            <v>126</v>
          </cell>
        </row>
        <row r="97">
          <cell r="A97">
            <v>13</v>
          </cell>
        </row>
        <row r="98">
          <cell r="A98">
            <v>144</v>
          </cell>
        </row>
        <row r="99">
          <cell r="A99">
            <v>161</v>
          </cell>
        </row>
        <row r="100">
          <cell r="A100">
            <v>162</v>
          </cell>
        </row>
        <row r="101">
          <cell r="A101">
            <v>163</v>
          </cell>
        </row>
        <row r="102">
          <cell r="A102">
            <v>164</v>
          </cell>
        </row>
        <row r="103">
          <cell r="A103">
            <v>145</v>
          </cell>
        </row>
        <row r="104">
          <cell r="A104">
            <v>146</v>
          </cell>
        </row>
        <row r="105">
          <cell r="A105">
            <v>147</v>
          </cell>
        </row>
        <row r="106">
          <cell r="A106">
            <v>148</v>
          </cell>
        </row>
        <row r="107">
          <cell r="A107">
            <v>180</v>
          </cell>
        </row>
        <row r="108">
          <cell r="A108">
            <v>181</v>
          </cell>
        </row>
        <row r="109">
          <cell r="A109">
            <v>182</v>
          </cell>
        </row>
        <row r="110">
          <cell r="A110">
            <v>183</v>
          </cell>
        </row>
        <row r="111">
          <cell r="A111">
            <v>184</v>
          </cell>
        </row>
        <row r="112">
          <cell r="A112">
            <v>185</v>
          </cell>
        </row>
        <row r="113">
          <cell r="A113">
            <v>186</v>
          </cell>
        </row>
        <row r="114">
          <cell r="A114">
            <v>187</v>
          </cell>
        </row>
        <row r="115">
          <cell r="A115">
            <v>188</v>
          </cell>
        </row>
        <row r="116">
          <cell r="A116">
            <v>189</v>
          </cell>
        </row>
        <row r="117">
          <cell r="A117">
            <v>190</v>
          </cell>
        </row>
        <row r="118">
          <cell r="A118">
            <v>191</v>
          </cell>
        </row>
        <row r="119">
          <cell r="A119">
            <v>192</v>
          </cell>
        </row>
        <row r="120">
          <cell r="A120">
            <v>193</v>
          </cell>
        </row>
        <row r="121">
          <cell r="A121">
            <v>194</v>
          </cell>
        </row>
        <row r="122">
          <cell r="A122">
            <v>195</v>
          </cell>
        </row>
        <row r="123">
          <cell r="A123">
            <v>196</v>
          </cell>
        </row>
        <row r="124">
          <cell r="A124">
            <v>149</v>
          </cell>
        </row>
        <row r="125">
          <cell r="A125">
            <v>150</v>
          </cell>
        </row>
        <row r="126">
          <cell r="A126">
            <v>151</v>
          </cell>
        </row>
        <row r="127">
          <cell r="A127">
            <v>152</v>
          </cell>
        </row>
        <row r="128">
          <cell r="A128">
            <v>172</v>
          </cell>
        </row>
        <row r="129">
          <cell r="A129">
            <v>173</v>
          </cell>
        </row>
        <row r="130">
          <cell r="A130">
            <v>174</v>
          </cell>
        </row>
        <row r="131">
          <cell r="A131">
            <v>175</v>
          </cell>
        </row>
        <row r="132">
          <cell r="A132">
            <v>176</v>
          </cell>
        </row>
        <row r="133">
          <cell r="A133">
            <v>177</v>
          </cell>
        </row>
        <row r="134">
          <cell r="A134">
            <v>178</v>
          </cell>
        </row>
        <row r="135">
          <cell r="A135">
            <v>207</v>
          </cell>
        </row>
        <row r="136">
          <cell r="A136">
            <v>153</v>
          </cell>
        </row>
        <row r="137">
          <cell r="A137">
            <v>154</v>
          </cell>
        </row>
        <row r="138">
          <cell r="A138">
            <v>155</v>
          </cell>
        </row>
        <row r="139">
          <cell r="A139">
            <v>156</v>
          </cell>
        </row>
        <row r="140">
          <cell r="A140">
            <v>158</v>
          </cell>
        </row>
        <row r="141">
          <cell r="A141">
            <v>165</v>
          </cell>
        </row>
        <row r="142">
          <cell r="A142">
            <v>166</v>
          </cell>
        </row>
        <row r="143">
          <cell r="A143">
            <v>167</v>
          </cell>
        </row>
        <row r="144">
          <cell r="A144">
            <v>168</v>
          </cell>
        </row>
        <row r="145">
          <cell r="A145">
            <v>159</v>
          </cell>
        </row>
        <row r="146">
          <cell r="A146">
            <v>160</v>
          </cell>
        </row>
        <row r="147">
          <cell r="A147">
            <v>179</v>
          </cell>
        </row>
        <row r="148">
          <cell r="A148">
            <v>197</v>
          </cell>
        </row>
        <row r="149">
          <cell r="A149">
            <v>198</v>
          </cell>
        </row>
        <row r="150">
          <cell r="A150">
            <v>199</v>
          </cell>
        </row>
        <row r="151">
          <cell r="A151">
            <v>200</v>
          </cell>
        </row>
        <row r="152">
          <cell r="A152">
            <v>201</v>
          </cell>
        </row>
        <row r="153">
          <cell r="A153">
            <v>202</v>
          </cell>
        </row>
        <row r="154">
          <cell r="A154">
            <v>203</v>
          </cell>
        </row>
        <row r="155">
          <cell r="A155">
            <v>204</v>
          </cell>
        </row>
        <row r="156">
          <cell r="A156">
            <v>205</v>
          </cell>
        </row>
        <row r="157">
          <cell r="A157">
            <v>206</v>
          </cell>
        </row>
        <row r="158">
          <cell r="A158">
            <v>208</v>
          </cell>
        </row>
        <row r="159">
          <cell r="A159">
            <v>209</v>
          </cell>
        </row>
        <row r="160">
          <cell r="A160">
            <v>210</v>
          </cell>
        </row>
        <row r="161">
          <cell r="A161">
            <v>211</v>
          </cell>
        </row>
        <row r="162">
          <cell r="A162">
            <v>212</v>
          </cell>
        </row>
        <row r="163">
          <cell r="A163">
            <v>213</v>
          </cell>
        </row>
        <row r="164">
          <cell r="A164">
            <v>214</v>
          </cell>
        </row>
        <row r="165">
          <cell r="A165">
            <v>215</v>
          </cell>
        </row>
        <row r="166">
          <cell r="A166">
            <v>6</v>
          </cell>
        </row>
        <row r="167">
          <cell r="A167">
            <v>14</v>
          </cell>
        </row>
        <row r="168">
          <cell r="A168">
            <v>17</v>
          </cell>
        </row>
        <row r="169">
          <cell r="A169">
            <v>15</v>
          </cell>
        </row>
        <row r="170">
          <cell r="A170">
            <v>7</v>
          </cell>
        </row>
        <row r="171">
          <cell r="A171">
            <v>18</v>
          </cell>
        </row>
        <row r="172">
          <cell r="A172">
            <v>24</v>
          </cell>
        </row>
        <row r="173">
          <cell r="A173">
            <v>25</v>
          </cell>
        </row>
        <row r="174">
          <cell r="A174">
            <v>141</v>
          </cell>
        </row>
        <row r="175">
          <cell r="A175">
            <v>142</v>
          </cell>
        </row>
        <row r="176">
          <cell r="A176">
            <v>219</v>
          </cell>
        </row>
        <row r="177">
          <cell r="A177">
            <v>223</v>
          </cell>
        </row>
        <row r="178">
          <cell r="A178">
            <v>224</v>
          </cell>
        </row>
        <row r="179">
          <cell r="A179">
            <v>225</v>
          </cell>
        </row>
        <row r="180">
          <cell r="A180">
            <v>226</v>
          </cell>
        </row>
        <row r="181">
          <cell r="A181">
            <v>227</v>
          </cell>
        </row>
        <row r="182">
          <cell r="A182">
            <v>19</v>
          </cell>
        </row>
        <row r="183">
          <cell r="A183">
            <v>241</v>
          </cell>
        </row>
        <row r="184">
          <cell r="A184">
            <v>242</v>
          </cell>
        </row>
        <row r="185">
          <cell r="A185">
            <v>20</v>
          </cell>
        </row>
        <row r="186">
          <cell r="A186">
            <v>243</v>
          </cell>
        </row>
        <row r="187">
          <cell r="A187">
            <v>247</v>
          </cell>
        </row>
        <row r="188">
          <cell r="A188">
            <v>248</v>
          </cell>
        </row>
        <row r="189">
          <cell r="A189">
            <v>249</v>
          </cell>
        </row>
        <row r="190">
          <cell r="A190">
            <v>244</v>
          </cell>
        </row>
        <row r="191">
          <cell r="A191">
            <v>245</v>
          </cell>
        </row>
        <row r="192">
          <cell r="A192">
            <v>246</v>
          </cell>
        </row>
        <row r="193">
          <cell r="A193">
            <v>274</v>
          </cell>
        </row>
        <row r="194">
          <cell r="A194">
            <v>216</v>
          </cell>
        </row>
        <row r="195">
          <cell r="A195">
            <v>217</v>
          </cell>
        </row>
        <row r="196">
          <cell r="A196">
            <v>218</v>
          </cell>
        </row>
        <row r="197">
          <cell r="A197">
            <v>8</v>
          </cell>
        </row>
        <row r="198">
          <cell r="A198">
            <v>250</v>
          </cell>
        </row>
        <row r="199">
          <cell r="A199">
            <v>255</v>
          </cell>
        </row>
        <row r="200">
          <cell r="A200">
            <v>341</v>
          </cell>
        </row>
        <row r="201">
          <cell r="A201">
            <v>256</v>
          </cell>
        </row>
        <row r="202">
          <cell r="A202">
            <v>259</v>
          </cell>
        </row>
        <row r="203">
          <cell r="A203">
            <v>260</v>
          </cell>
        </row>
        <row r="204">
          <cell r="A204">
            <v>257</v>
          </cell>
        </row>
        <row r="205">
          <cell r="A205">
            <v>340</v>
          </cell>
        </row>
        <row r="206">
          <cell r="A206">
            <v>258</v>
          </cell>
        </row>
        <row r="207">
          <cell r="A207">
            <v>342</v>
          </cell>
        </row>
        <row r="208">
          <cell r="A208">
            <v>261</v>
          </cell>
        </row>
        <row r="209">
          <cell r="A209">
            <v>262</v>
          </cell>
        </row>
        <row r="210">
          <cell r="A210">
            <v>263</v>
          </cell>
        </row>
        <row r="211">
          <cell r="A211">
            <v>264</v>
          </cell>
        </row>
        <row r="212">
          <cell r="A212">
            <v>251</v>
          </cell>
        </row>
        <row r="213">
          <cell r="A213">
            <v>252</v>
          </cell>
        </row>
        <row r="214">
          <cell r="A214">
            <v>253</v>
          </cell>
        </row>
        <row r="215">
          <cell r="A215">
            <v>254</v>
          </cell>
        </row>
        <row r="216">
          <cell r="A216">
            <v>2</v>
          </cell>
        </row>
        <row r="217">
          <cell r="A217">
            <v>304</v>
          </cell>
        </row>
        <row r="218">
          <cell r="A218">
            <v>305</v>
          </cell>
        </row>
        <row r="219">
          <cell r="A219">
            <v>306</v>
          </cell>
        </row>
        <row r="220">
          <cell r="A220">
            <v>307</v>
          </cell>
        </row>
        <row r="221">
          <cell r="A221">
            <v>309</v>
          </cell>
        </row>
        <row r="222">
          <cell r="A222">
            <v>310</v>
          </cell>
        </row>
        <row r="223">
          <cell r="A223">
            <v>105</v>
          </cell>
        </row>
        <row r="224">
          <cell r="A224">
            <v>106</v>
          </cell>
        </row>
        <row r="225">
          <cell r="A225">
            <v>107</v>
          </cell>
        </row>
        <row r="226">
          <cell r="A226">
            <v>311</v>
          </cell>
        </row>
        <row r="227">
          <cell r="A227">
            <v>313</v>
          </cell>
        </row>
        <row r="228">
          <cell r="A228">
            <v>314</v>
          </cell>
        </row>
        <row r="229">
          <cell r="A229">
            <v>315</v>
          </cell>
        </row>
        <row r="230">
          <cell r="A230">
            <v>316</v>
          </cell>
        </row>
        <row r="231">
          <cell r="A231">
            <v>312</v>
          </cell>
        </row>
        <row r="232">
          <cell r="A232">
            <v>317</v>
          </cell>
        </row>
        <row r="233">
          <cell r="A233">
            <v>3</v>
          </cell>
        </row>
        <row r="234">
          <cell r="A234">
            <v>290</v>
          </cell>
        </row>
        <row r="235">
          <cell r="A235">
            <v>291</v>
          </cell>
        </row>
        <row r="236">
          <cell r="A236">
            <v>292</v>
          </cell>
        </row>
        <row r="237">
          <cell r="A237">
            <v>293</v>
          </cell>
        </row>
        <row r="238">
          <cell r="A238">
            <v>294</v>
          </cell>
        </row>
        <row r="239">
          <cell r="A239">
            <v>295</v>
          </cell>
        </row>
        <row r="240">
          <cell r="A240">
            <v>296</v>
          </cell>
        </row>
        <row r="241">
          <cell r="A241">
            <v>297</v>
          </cell>
        </row>
        <row r="242">
          <cell r="A242">
            <v>298</v>
          </cell>
        </row>
        <row r="243">
          <cell r="A243">
            <v>299</v>
          </cell>
        </row>
        <row r="244">
          <cell r="A244">
            <v>346</v>
          </cell>
        </row>
        <row r="245">
          <cell r="A245">
            <v>4</v>
          </cell>
        </row>
        <row r="246">
          <cell r="A246">
            <v>287</v>
          </cell>
        </row>
        <row r="247">
          <cell r="A247">
            <v>288</v>
          </cell>
        </row>
        <row r="248">
          <cell r="A248">
            <v>289</v>
          </cell>
        </row>
        <row r="249">
          <cell r="A249">
            <v>265</v>
          </cell>
        </row>
        <row r="250">
          <cell r="A250">
            <v>266</v>
          </cell>
        </row>
        <row r="251">
          <cell r="A251">
            <v>286</v>
          </cell>
        </row>
        <row r="252">
          <cell r="A252">
            <v>33</v>
          </cell>
        </row>
        <row r="253">
          <cell r="A253">
            <v>37</v>
          </cell>
        </row>
        <row r="254">
          <cell r="A254">
            <v>94</v>
          </cell>
        </row>
        <row r="255">
          <cell r="A255">
            <v>95</v>
          </cell>
        </row>
        <row r="256">
          <cell r="A256">
            <v>96</v>
          </cell>
        </row>
        <row r="257">
          <cell r="A257">
            <v>97</v>
          </cell>
        </row>
        <row r="258">
          <cell r="A258">
            <v>127</v>
          </cell>
        </row>
        <row r="259">
          <cell r="A259">
            <v>128</v>
          </cell>
        </row>
        <row r="260">
          <cell r="A260">
            <v>345</v>
          </cell>
        </row>
        <row r="261">
          <cell r="A261">
            <v>61</v>
          </cell>
        </row>
        <row r="262">
          <cell r="A262">
            <v>111</v>
          </cell>
        </row>
        <row r="263">
          <cell r="A263">
            <v>112</v>
          </cell>
        </row>
        <row r="264">
          <cell r="A264">
            <v>113</v>
          </cell>
        </row>
        <row r="265">
          <cell r="A265">
            <v>114</v>
          </cell>
        </row>
        <row r="266">
          <cell r="A266">
            <v>115</v>
          </cell>
        </row>
        <row r="267">
          <cell r="A267">
            <v>116</v>
          </cell>
        </row>
        <row r="268">
          <cell r="A268">
            <v>121</v>
          </cell>
        </row>
        <row r="269">
          <cell r="A269">
            <v>332</v>
          </cell>
        </row>
        <row r="270">
          <cell r="A270">
            <v>338</v>
          </cell>
        </row>
        <row r="271">
          <cell r="A271">
            <v>339</v>
          </cell>
        </row>
        <row r="272">
          <cell r="A272">
            <v>169</v>
          </cell>
        </row>
        <row r="273">
          <cell r="A273">
            <v>170</v>
          </cell>
        </row>
        <row r="274">
          <cell r="A274">
            <v>171</v>
          </cell>
        </row>
        <row r="275">
          <cell r="A275">
            <v>268</v>
          </cell>
        </row>
        <row r="276">
          <cell r="A276">
            <v>269</v>
          </cell>
        </row>
        <row r="277">
          <cell r="A277">
            <v>140</v>
          </cell>
        </row>
        <row r="278">
          <cell r="A278">
            <v>222</v>
          </cell>
        </row>
        <row r="279">
          <cell r="A279">
            <v>277</v>
          </cell>
        </row>
        <row r="280">
          <cell r="A280">
            <v>228</v>
          </cell>
        </row>
        <row r="281">
          <cell r="A281">
            <v>229</v>
          </cell>
        </row>
        <row r="282">
          <cell r="A282">
            <v>230</v>
          </cell>
        </row>
        <row r="283">
          <cell r="A283">
            <v>278</v>
          </cell>
        </row>
        <row r="284">
          <cell r="A284">
            <v>279</v>
          </cell>
        </row>
        <row r="285">
          <cell r="A285">
            <v>343</v>
          </cell>
        </row>
        <row r="286">
          <cell r="A286">
            <v>344</v>
          </cell>
        </row>
        <row r="287">
          <cell r="A287">
            <v>284</v>
          </cell>
        </row>
        <row r="288">
          <cell r="A288">
            <v>285</v>
          </cell>
        </row>
        <row r="289">
          <cell r="A289">
            <v>301</v>
          </cell>
        </row>
        <row r="290">
          <cell r="A290">
            <v>302</v>
          </cell>
        </row>
        <row r="291">
          <cell r="A291">
            <v>56</v>
          </cell>
        </row>
        <row r="292">
          <cell r="A292">
            <v>129</v>
          </cell>
        </row>
        <row r="293">
          <cell r="A293">
            <v>130</v>
          </cell>
        </row>
        <row r="294">
          <cell r="A294">
            <v>136</v>
          </cell>
        </row>
        <row r="295">
          <cell r="A295">
            <v>137</v>
          </cell>
        </row>
        <row r="296">
          <cell r="A296">
            <v>138</v>
          </cell>
        </row>
        <row r="297">
          <cell r="A297">
            <v>157</v>
          </cell>
        </row>
        <row r="298">
          <cell r="A298">
            <v>318</v>
          </cell>
        </row>
        <row r="299">
          <cell r="A299">
            <v>281</v>
          </cell>
        </row>
        <row r="300">
          <cell r="A300">
            <v>64</v>
          </cell>
        </row>
        <row r="301">
          <cell r="A301">
            <v>122</v>
          </cell>
        </row>
        <row r="302">
          <cell r="A302">
            <v>123</v>
          </cell>
        </row>
        <row r="303">
          <cell r="A303">
            <v>124</v>
          </cell>
        </row>
        <row r="304">
          <cell r="A304">
            <v>117</v>
          </cell>
        </row>
        <row r="305">
          <cell r="A305">
            <v>118</v>
          </cell>
        </row>
        <row r="306">
          <cell r="A306">
            <v>119</v>
          </cell>
        </row>
        <row r="307">
          <cell r="A307">
            <v>120</v>
          </cell>
        </row>
        <row r="308">
          <cell r="A308">
            <v>330</v>
          </cell>
        </row>
        <row r="309">
          <cell r="A309">
            <v>331</v>
          </cell>
        </row>
        <row r="310">
          <cell r="A310">
            <v>270</v>
          </cell>
        </row>
        <row r="311">
          <cell r="A311">
            <v>271</v>
          </cell>
        </row>
        <row r="312">
          <cell r="A312">
            <v>272</v>
          </cell>
        </row>
        <row r="313">
          <cell r="A313">
            <v>273</v>
          </cell>
        </row>
        <row r="314">
          <cell r="A314">
            <v>143</v>
          </cell>
        </row>
        <row r="315">
          <cell r="A315">
            <v>220</v>
          </cell>
        </row>
        <row r="316">
          <cell r="A316">
            <v>221</v>
          </cell>
        </row>
        <row r="317">
          <cell r="A317">
            <v>231</v>
          </cell>
        </row>
        <row r="318">
          <cell r="A318">
            <v>232</v>
          </cell>
        </row>
        <row r="319">
          <cell r="A319">
            <v>233</v>
          </cell>
        </row>
        <row r="320">
          <cell r="A320">
            <v>234</v>
          </cell>
        </row>
        <row r="321">
          <cell r="A321">
            <v>235</v>
          </cell>
        </row>
        <row r="322">
          <cell r="A322">
            <v>280</v>
          </cell>
        </row>
        <row r="323">
          <cell r="A323">
            <v>236</v>
          </cell>
        </row>
        <row r="324">
          <cell r="A324">
            <v>237</v>
          </cell>
        </row>
        <row r="325">
          <cell r="A325">
            <v>238</v>
          </cell>
        </row>
        <row r="326">
          <cell r="A326">
            <v>239</v>
          </cell>
        </row>
        <row r="327">
          <cell r="A327">
            <v>240</v>
          </cell>
        </row>
        <row r="328">
          <cell r="A328">
            <v>59</v>
          </cell>
        </row>
        <row r="329">
          <cell r="A329">
            <v>135</v>
          </cell>
        </row>
        <row r="330">
          <cell r="A330">
            <v>131</v>
          </cell>
        </row>
        <row r="331">
          <cell r="A331">
            <v>132</v>
          </cell>
        </row>
        <row r="332">
          <cell r="A332">
            <v>133</v>
          </cell>
        </row>
        <row r="333">
          <cell r="A333">
            <v>325</v>
          </cell>
        </row>
        <row r="334">
          <cell r="A334">
            <v>134</v>
          </cell>
        </row>
        <row r="335">
          <cell r="A335">
            <v>139</v>
          </cell>
        </row>
        <row r="336">
          <cell r="A336">
            <v>16</v>
          </cell>
        </row>
        <row r="337">
          <cell r="A337">
            <v>60</v>
          </cell>
        </row>
        <row r="338">
          <cell r="A338">
            <v>282</v>
          </cell>
        </row>
        <row r="339">
          <cell r="A339">
            <v>303</v>
          </cell>
        </row>
        <row r="340">
          <cell r="A340">
            <v>321</v>
          </cell>
        </row>
        <row r="341">
          <cell r="A341">
            <v>323</v>
          </cell>
        </row>
        <row r="342">
          <cell r="A342">
            <v>324</v>
          </cell>
        </row>
        <row r="343">
          <cell r="A343">
            <v>275</v>
          </cell>
        </row>
        <row r="344">
          <cell r="A344">
            <v>276</v>
          </cell>
        </row>
        <row r="345">
          <cell r="A345">
            <v>326</v>
          </cell>
        </row>
        <row r="346">
          <cell r="A346">
            <v>327</v>
          </cell>
        </row>
        <row r="347">
          <cell r="A347">
            <v>328</v>
          </cell>
        </row>
        <row r="348">
          <cell r="A348">
            <v>329</v>
          </cell>
        </row>
      </sheetData>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17" Type="http://schemas.openxmlformats.org/officeDocument/2006/relationships/hyperlink" Target="http://pubchem.ncbi.nlm.nih.gov/summary/summary.cgi?sid=4247839" TargetMode="External"/><Relationship Id="rId299" Type="http://schemas.openxmlformats.org/officeDocument/2006/relationships/hyperlink" Target="http://pubchem.ncbi.nlm.nih.gov/summary/summary.cgi?sid=852900" TargetMode="External"/><Relationship Id="rId21" Type="http://schemas.openxmlformats.org/officeDocument/2006/relationships/hyperlink" Target="http://pubchem.ncbi.nlm.nih.gov/summary/summary.cgi?sid=845954" TargetMode="External"/><Relationship Id="rId63" Type="http://schemas.openxmlformats.org/officeDocument/2006/relationships/hyperlink" Target="http://pubchem.ncbi.nlm.nih.gov/summary/summary.cgi?sid=4262721" TargetMode="External"/><Relationship Id="rId159" Type="http://schemas.openxmlformats.org/officeDocument/2006/relationships/hyperlink" Target="http://pubchem.ncbi.nlm.nih.gov/summary/summary.cgi?sid=4264371" TargetMode="External"/><Relationship Id="rId324" Type="http://schemas.openxmlformats.org/officeDocument/2006/relationships/hyperlink" Target="http://pubchem.ncbi.nlm.nih.gov/summary/summary.cgi?cid=5171033" TargetMode="External"/><Relationship Id="rId366" Type="http://schemas.openxmlformats.org/officeDocument/2006/relationships/hyperlink" Target="http://pubchem.ncbi.nlm.nih.gov/summary/summary.cgi?cid=3238146" TargetMode="External"/><Relationship Id="rId170" Type="http://schemas.openxmlformats.org/officeDocument/2006/relationships/hyperlink" Target="http://pubchem.ncbi.nlm.nih.gov/summary/summary.cgi?cid=756705" TargetMode="External"/><Relationship Id="rId226" Type="http://schemas.openxmlformats.org/officeDocument/2006/relationships/hyperlink" Target="http://pubchem.ncbi.nlm.nih.gov/summary/summary.cgi?cid=5345915" TargetMode="External"/><Relationship Id="rId268" Type="http://schemas.openxmlformats.org/officeDocument/2006/relationships/hyperlink" Target="http://pubchem.ncbi.nlm.nih.gov/summary/summary.cgi?cid=805075" TargetMode="External"/><Relationship Id="rId32" Type="http://schemas.openxmlformats.org/officeDocument/2006/relationships/hyperlink" Target="http://pubchem.ncbi.nlm.nih.gov/summary/summary.cgi?cid=2091316" TargetMode="External"/><Relationship Id="rId74" Type="http://schemas.openxmlformats.org/officeDocument/2006/relationships/hyperlink" Target="http://pubchem.ncbi.nlm.nih.gov/summary/summary.cgi?cid=2901964" TargetMode="External"/><Relationship Id="rId128" Type="http://schemas.openxmlformats.org/officeDocument/2006/relationships/hyperlink" Target="http://pubchem.ncbi.nlm.nih.gov/summary/summary.cgi?cid=726602" TargetMode="External"/><Relationship Id="rId335" Type="http://schemas.openxmlformats.org/officeDocument/2006/relationships/hyperlink" Target="http://pubchem.ncbi.nlm.nih.gov/summary/summary.cgi?sid=4263389" TargetMode="External"/><Relationship Id="rId377" Type="http://schemas.openxmlformats.org/officeDocument/2006/relationships/hyperlink" Target="http://pubchem.ncbi.nlm.nih.gov/summary/summary.cgi?sid=3711987" TargetMode="External"/><Relationship Id="rId5" Type="http://schemas.openxmlformats.org/officeDocument/2006/relationships/hyperlink" Target="http://pubchem.ncbi.nlm.nih.gov/summary/summary.cgi?sid=4257793" TargetMode="External"/><Relationship Id="rId95" Type="http://schemas.openxmlformats.org/officeDocument/2006/relationships/hyperlink" Target="http://pubchem.ncbi.nlm.nih.gov/summary/summary.cgi?sid=7975747" TargetMode="External"/><Relationship Id="rId160" Type="http://schemas.openxmlformats.org/officeDocument/2006/relationships/hyperlink" Target="http://pubchem.ncbi.nlm.nih.gov/summary/summary.cgi?cid=977261" TargetMode="External"/><Relationship Id="rId181" Type="http://schemas.openxmlformats.org/officeDocument/2006/relationships/hyperlink" Target="http://pubchem.ncbi.nlm.nih.gov/summary/summary.cgi?sid=7973625" TargetMode="External"/><Relationship Id="rId216" Type="http://schemas.openxmlformats.org/officeDocument/2006/relationships/hyperlink" Target="http://pubchem.ncbi.nlm.nih.gov/summary/summary.cgi?cid=3236724" TargetMode="External"/><Relationship Id="rId237" Type="http://schemas.openxmlformats.org/officeDocument/2006/relationships/hyperlink" Target="http://pubchem.ncbi.nlm.nih.gov/summary/summary.cgi?sid=4256690" TargetMode="External"/><Relationship Id="rId402" Type="http://schemas.openxmlformats.org/officeDocument/2006/relationships/hyperlink" Target="http://pubchem.ncbi.nlm.nih.gov/summary/summary.cgi?cid=650110" TargetMode="External"/><Relationship Id="rId258" Type="http://schemas.openxmlformats.org/officeDocument/2006/relationships/hyperlink" Target="http://pubchem.ncbi.nlm.nih.gov/summary/summary.cgi?cid=156525" TargetMode="External"/><Relationship Id="rId279" Type="http://schemas.openxmlformats.org/officeDocument/2006/relationships/hyperlink" Target="http://pubchem.ncbi.nlm.nih.gov/summary/summary.cgi?sid=4259121" TargetMode="External"/><Relationship Id="rId22" Type="http://schemas.openxmlformats.org/officeDocument/2006/relationships/hyperlink" Target="http://pubchem.ncbi.nlm.nih.gov/summary/summary.cgi?cid=648322" TargetMode="External"/><Relationship Id="rId43" Type="http://schemas.openxmlformats.org/officeDocument/2006/relationships/hyperlink" Target="http://pubchem.ncbi.nlm.nih.gov/summary/summary.cgi?sid=4259698" TargetMode="External"/><Relationship Id="rId64" Type="http://schemas.openxmlformats.org/officeDocument/2006/relationships/hyperlink" Target="http://pubchem.ncbi.nlm.nih.gov/summary/summary.cgi?cid=717087" TargetMode="External"/><Relationship Id="rId118" Type="http://schemas.openxmlformats.org/officeDocument/2006/relationships/hyperlink" Target="http://pubchem.ncbi.nlm.nih.gov/summary/summary.cgi?cid=2764765" TargetMode="External"/><Relationship Id="rId139" Type="http://schemas.openxmlformats.org/officeDocument/2006/relationships/hyperlink" Target="http://pubchem.ncbi.nlm.nih.gov/summary/summary.cgi?sid=7969455" TargetMode="External"/><Relationship Id="rId290" Type="http://schemas.openxmlformats.org/officeDocument/2006/relationships/hyperlink" Target="http://pubchem.ncbi.nlm.nih.gov/summary/summary.cgi?cid=659976" TargetMode="External"/><Relationship Id="rId304" Type="http://schemas.openxmlformats.org/officeDocument/2006/relationships/hyperlink" Target="http://pubchem.ncbi.nlm.nih.gov/summary/summary.cgi?cid=239202" TargetMode="External"/><Relationship Id="rId325" Type="http://schemas.openxmlformats.org/officeDocument/2006/relationships/hyperlink" Target="http://pubchem.ncbi.nlm.nih.gov/summary/summary.cgi?sid=7972304" TargetMode="External"/><Relationship Id="rId346" Type="http://schemas.openxmlformats.org/officeDocument/2006/relationships/hyperlink" Target="http://pubchem.ncbi.nlm.nih.gov/summary/summary.cgi?cid=973752" TargetMode="External"/><Relationship Id="rId367" Type="http://schemas.openxmlformats.org/officeDocument/2006/relationships/hyperlink" Target="http://pubchem.ncbi.nlm.nih.gov/summary/summary.cgi?sid=4241677" TargetMode="External"/><Relationship Id="rId388" Type="http://schemas.openxmlformats.org/officeDocument/2006/relationships/hyperlink" Target="http://pubchem.ncbi.nlm.nih.gov/summary/summary.cgi?cid=9568647" TargetMode="External"/><Relationship Id="rId85" Type="http://schemas.openxmlformats.org/officeDocument/2006/relationships/hyperlink" Target="http://pubchem.ncbi.nlm.nih.gov/summary/summary.cgi?sid=4248945" TargetMode="External"/><Relationship Id="rId150" Type="http://schemas.openxmlformats.org/officeDocument/2006/relationships/hyperlink" Target="http://pubchem.ncbi.nlm.nih.gov/summary/summary.cgi?cid=3641574" TargetMode="External"/><Relationship Id="rId171" Type="http://schemas.openxmlformats.org/officeDocument/2006/relationships/hyperlink" Target="http://pubchem.ncbi.nlm.nih.gov/summary/summary.cgi?sid=7968937" TargetMode="External"/><Relationship Id="rId192" Type="http://schemas.openxmlformats.org/officeDocument/2006/relationships/hyperlink" Target="http://pubchem.ncbi.nlm.nih.gov/summary/summary.cgi?cid=2618589" TargetMode="External"/><Relationship Id="rId206" Type="http://schemas.openxmlformats.org/officeDocument/2006/relationships/hyperlink" Target="http://pubchem.ncbi.nlm.nih.gov/summary/summary.cgi?cid=756711" TargetMode="External"/><Relationship Id="rId227" Type="http://schemas.openxmlformats.org/officeDocument/2006/relationships/hyperlink" Target="http://pubchem.ncbi.nlm.nih.gov/summary/summary.cgi?sid=4240703" TargetMode="External"/><Relationship Id="rId413" Type="http://schemas.openxmlformats.org/officeDocument/2006/relationships/printerSettings" Target="../printerSettings/printerSettings6.bin"/><Relationship Id="rId248" Type="http://schemas.openxmlformats.org/officeDocument/2006/relationships/hyperlink" Target="http://pubchem.ncbi.nlm.nih.gov/summary/summary.cgi?cid=713715" TargetMode="External"/><Relationship Id="rId269" Type="http://schemas.openxmlformats.org/officeDocument/2006/relationships/hyperlink" Target="http://pubchem.ncbi.nlm.nih.gov/summary/summary.cgi?sid=7969602" TargetMode="External"/><Relationship Id="rId12" Type="http://schemas.openxmlformats.org/officeDocument/2006/relationships/hyperlink" Target="http://pubchem.ncbi.nlm.nih.gov/summary/summary.cgi?cid=653177" TargetMode="External"/><Relationship Id="rId33" Type="http://schemas.openxmlformats.org/officeDocument/2006/relationships/hyperlink" Target="http://pubchem.ncbi.nlm.nih.gov/summary/summary.cgi?sid=7965051" TargetMode="External"/><Relationship Id="rId108" Type="http://schemas.openxmlformats.org/officeDocument/2006/relationships/hyperlink" Target="http://pubchem.ncbi.nlm.nih.gov/summary/summary.cgi?cid=4179438" TargetMode="External"/><Relationship Id="rId129" Type="http://schemas.openxmlformats.org/officeDocument/2006/relationships/hyperlink" Target="http://pubchem.ncbi.nlm.nih.gov/summary/summary.cgi?sid=4259358" TargetMode="External"/><Relationship Id="rId280" Type="http://schemas.openxmlformats.org/officeDocument/2006/relationships/hyperlink" Target="http://pubchem.ncbi.nlm.nih.gov/summary/summary.cgi?cid=897103" TargetMode="External"/><Relationship Id="rId315" Type="http://schemas.openxmlformats.org/officeDocument/2006/relationships/hyperlink" Target="http://pubchem.ncbi.nlm.nih.gov/summary/summary.cgi?sid=7976099" TargetMode="External"/><Relationship Id="rId336" Type="http://schemas.openxmlformats.org/officeDocument/2006/relationships/hyperlink" Target="http://pubchem.ncbi.nlm.nih.gov/summary/summary.cgi?cid=743485" TargetMode="External"/><Relationship Id="rId357" Type="http://schemas.openxmlformats.org/officeDocument/2006/relationships/hyperlink" Target="http://pubchem.ncbi.nlm.nih.gov/summary/summary.cgi?sid=4250819" TargetMode="External"/><Relationship Id="rId54" Type="http://schemas.openxmlformats.org/officeDocument/2006/relationships/hyperlink" Target="http://pubchem.ncbi.nlm.nih.gov/summary/summary.cgi?cid=973172" TargetMode="External"/><Relationship Id="rId75" Type="http://schemas.openxmlformats.org/officeDocument/2006/relationships/hyperlink" Target="http://pubchem.ncbi.nlm.nih.gov/summary/summary.cgi?sid=4257150" TargetMode="External"/><Relationship Id="rId96" Type="http://schemas.openxmlformats.org/officeDocument/2006/relationships/hyperlink" Target="http://pubchem.ncbi.nlm.nih.gov/summary/summary.cgi?cid=693068" TargetMode="External"/><Relationship Id="rId140" Type="http://schemas.openxmlformats.org/officeDocument/2006/relationships/hyperlink" Target="http://pubchem.ncbi.nlm.nih.gov/summary/summary.cgi?cid=5000909" TargetMode="External"/><Relationship Id="rId161" Type="http://schemas.openxmlformats.org/officeDocument/2006/relationships/hyperlink" Target="http://pubchem.ncbi.nlm.nih.gov/summary/summary.cgi?sid=849068" TargetMode="External"/><Relationship Id="rId182" Type="http://schemas.openxmlformats.org/officeDocument/2006/relationships/hyperlink" Target="http://pubchem.ncbi.nlm.nih.gov/summary/summary.cgi?cid=5343953" TargetMode="External"/><Relationship Id="rId217" Type="http://schemas.openxmlformats.org/officeDocument/2006/relationships/hyperlink" Target="http://pubchem.ncbi.nlm.nih.gov/summary/summary.cgi?sid=3717423" TargetMode="External"/><Relationship Id="rId378" Type="http://schemas.openxmlformats.org/officeDocument/2006/relationships/hyperlink" Target="http://pubchem.ncbi.nlm.nih.gov/summary/summary.cgi?cid=2531056" TargetMode="External"/><Relationship Id="rId399" Type="http://schemas.openxmlformats.org/officeDocument/2006/relationships/hyperlink" Target="http://pubchem.ncbi.nlm.nih.gov/summary/summary.cgi?sid=847906" TargetMode="External"/><Relationship Id="rId403" Type="http://schemas.openxmlformats.org/officeDocument/2006/relationships/hyperlink" Target="http://pubchem.ncbi.nlm.nih.gov/summary/summary.cgi?sid=847279" TargetMode="External"/><Relationship Id="rId6" Type="http://schemas.openxmlformats.org/officeDocument/2006/relationships/hyperlink" Target="http://pubchem.ncbi.nlm.nih.gov/summary/summary.cgi?cid=1246120" TargetMode="External"/><Relationship Id="rId238" Type="http://schemas.openxmlformats.org/officeDocument/2006/relationships/hyperlink" Target="http://pubchem.ncbi.nlm.nih.gov/summary/summary.cgi?cid=719348" TargetMode="External"/><Relationship Id="rId259" Type="http://schemas.openxmlformats.org/officeDocument/2006/relationships/hyperlink" Target="http://pubchem.ncbi.nlm.nih.gov/summary/summary.cgi?sid=4262826" TargetMode="External"/><Relationship Id="rId23" Type="http://schemas.openxmlformats.org/officeDocument/2006/relationships/hyperlink" Target="http://pubchem.ncbi.nlm.nih.gov/summary/summary.cgi?sid=4260348" TargetMode="External"/><Relationship Id="rId119" Type="http://schemas.openxmlformats.org/officeDocument/2006/relationships/hyperlink" Target="http://pubchem.ncbi.nlm.nih.gov/summary/summary.cgi?sid=3712176" TargetMode="External"/><Relationship Id="rId270" Type="http://schemas.openxmlformats.org/officeDocument/2006/relationships/hyperlink" Target="http://pubchem.ncbi.nlm.nih.gov/summary/summary.cgi?cid=3307731" TargetMode="External"/><Relationship Id="rId291" Type="http://schemas.openxmlformats.org/officeDocument/2006/relationships/hyperlink" Target="http://pubchem.ncbi.nlm.nih.gov/summary/summary.cgi?sid=858510" TargetMode="External"/><Relationship Id="rId305" Type="http://schemas.openxmlformats.org/officeDocument/2006/relationships/hyperlink" Target="http://pubchem.ncbi.nlm.nih.gov/summary/summary.cgi?sid=845835" TargetMode="External"/><Relationship Id="rId326" Type="http://schemas.openxmlformats.org/officeDocument/2006/relationships/hyperlink" Target="http://pubchem.ncbi.nlm.nih.gov/summary/summary.cgi?cid=800918" TargetMode="External"/><Relationship Id="rId347" Type="http://schemas.openxmlformats.org/officeDocument/2006/relationships/hyperlink" Target="http://pubchem.ncbi.nlm.nih.gov/summary/summary.cgi?sid=4259619" TargetMode="External"/><Relationship Id="rId44" Type="http://schemas.openxmlformats.org/officeDocument/2006/relationships/hyperlink" Target="http://pubchem.ncbi.nlm.nih.gov/summary/summary.cgi?cid=2969827" TargetMode="External"/><Relationship Id="rId65" Type="http://schemas.openxmlformats.org/officeDocument/2006/relationships/hyperlink" Target="http://pubchem.ncbi.nlm.nih.gov/summary/summary.cgi?sid=844679" TargetMode="External"/><Relationship Id="rId86" Type="http://schemas.openxmlformats.org/officeDocument/2006/relationships/hyperlink" Target="http://pubchem.ncbi.nlm.nih.gov/summary/summary.cgi?cid=3242955" TargetMode="External"/><Relationship Id="rId130" Type="http://schemas.openxmlformats.org/officeDocument/2006/relationships/hyperlink" Target="http://pubchem.ncbi.nlm.nih.gov/summary/summary.cgi?cid=3246771" TargetMode="External"/><Relationship Id="rId151" Type="http://schemas.openxmlformats.org/officeDocument/2006/relationships/hyperlink" Target="http://pubchem.ncbi.nlm.nih.gov/summary/summary.cgi?sid=3715547" TargetMode="External"/><Relationship Id="rId368" Type="http://schemas.openxmlformats.org/officeDocument/2006/relationships/hyperlink" Target="http://pubchem.ncbi.nlm.nih.gov/summary/summary.cgi?cid=3236619" TargetMode="External"/><Relationship Id="rId389" Type="http://schemas.openxmlformats.org/officeDocument/2006/relationships/hyperlink" Target="http://pubchem.ncbi.nlm.nih.gov/summary/summary.cgi?sid=857464" TargetMode="External"/><Relationship Id="rId172" Type="http://schemas.openxmlformats.org/officeDocument/2006/relationships/hyperlink" Target="http://pubchem.ncbi.nlm.nih.gov/summary/summary.cgi?cid=5309678" TargetMode="External"/><Relationship Id="rId193" Type="http://schemas.openxmlformats.org/officeDocument/2006/relationships/hyperlink" Target="http://pubchem.ncbi.nlm.nih.gov/summary/summary.cgi?sid=857189" TargetMode="External"/><Relationship Id="rId207" Type="http://schemas.openxmlformats.org/officeDocument/2006/relationships/hyperlink" Target="http://pubchem.ncbi.nlm.nih.gov/summary/summary.cgi?sid=4263928" TargetMode="External"/><Relationship Id="rId228" Type="http://schemas.openxmlformats.org/officeDocument/2006/relationships/hyperlink" Target="http://pubchem.ncbi.nlm.nih.gov/summary/summary.cgi?cid=3235783" TargetMode="External"/><Relationship Id="rId249" Type="http://schemas.openxmlformats.org/officeDocument/2006/relationships/hyperlink" Target="http://pubchem.ncbi.nlm.nih.gov/summary/summary.cgi?sid=4241324" TargetMode="External"/><Relationship Id="rId414" Type="http://schemas.openxmlformats.org/officeDocument/2006/relationships/drawing" Target="../drawings/drawing1.xml"/><Relationship Id="rId13" Type="http://schemas.openxmlformats.org/officeDocument/2006/relationships/hyperlink" Target="http://pubchem.ncbi.nlm.nih.gov/summary/summary.cgi?sid=857157" TargetMode="External"/><Relationship Id="rId109" Type="http://schemas.openxmlformats.org/officeDocument/2006/relationships/hyperlink" Target="http://pubchem.ncbi.nlm.nih.gov/summary/summary.cgi?sid=862467" TargetMode="External"/><Relationship Id="rId260" Type="http://schemas.openxmlformats.org/officeDocument/2006/relationships/hyperlink" Target="http://pubchem.ncbi.nlm.nih.gov/summary/summary.cgi?cid=2219801" TargetMode="External"/><Relationship Id="rId281" Type="http://schemas.openxmlformats.org/officeDocument/2006/relationships/hyperlink" Target="http://pubchem.ncbi.nlm.nih.gov/summary/summary.cgi?sid=4259020" TargetMode="External"/><Relationship Id="rId316" Type="http://schemas.openxmlformats.org/officeDocument/2006/relationships/hyperlink" Target="http://pubchem.ncbi.nlm.nih.gov/summary/summary.cgi?cid=685920" TargetMode="External"/><Relationship Id="rId337" Type="http://schemas.openxmlformats.org/officeDocument/2006/relationships/hyperlink" Target="http://pubchem.ncbi.nlm.nih.gov/summary/summary.cgi?sid=4261933" TargetMode="External"/><Relationship Id="rId34" Type="http://schemas.openxmlformats.org/officeDocument/2006/relationships/hyperlink" Target="http://pubchem.ncbi.nlm.nih.gov/summary/summary.cgi?cid=5307388" TargetMode="External"/><Relationship Id="rId55" Type="http://schemas.openxmlformats.org/officeDocument/2006/relationships/hyperlink" Target="http://pubchem.ncbi.nlm.nih.gov/summary/summary.cgi?sid=4245982" TargetMode="External"/><Relationship Id="rId76" Type="http://schemas.openxmlformats.org/officeDocument/2006/relationships/hyperlink" Target="http://pubchem.ncbi.nlm.nih.gov/summary/summary.cgi?cid=1245776" TargetMode="External"/><Relationship Id="rId97" Type="http://schemas.openxmlformats.org/officeDocument/2006/relationships/hyperlink" Target="http://pubchem.ncbi.nlm.nih.gov/summary/summary.cgi?sid=4251743" TargetMode="External"/><Relationship Id="rId120" Type="http://schemas.openxmlformats.org/officeDocument/2006/relationships/hyperlink" Target="http://pubchem.ncbi.nlm.nih.gov/summary/summary.cgi?cid=2086442" TargetMode="External"/><Relationship Id="rId141" Type="http://schemas.openxmlformats.org/officeDocument/2006/relationships/hyperlink" Target="http://pubchem.ncbi.nlm.nih.gov/summary/summary.cgi?sid=4256873" TargetMode="External"/><Relationship Id="rId358" Type="http://schemas.openxmlformats.org/officeDocument/2006/relationships/hyperlink" Target="http://pubchem.ncbi.nlm.nih.gov/summary/summary.cgi?cid=3244578" TargetMode="External"/><Relationship Id="rId379" Type="http://schemas.openxmlformats.org/officeDocument/2006/relationships/hyperlink" Target="http://pubchem.ncbi.nlm.nih.gov/summary/summary.cgi?sid=866083" TargetMode="External"/><Relationship Id="rId7" Type="http://schemas.openxmlformats.org/officeDocument/2006/relationships/hyperlink" Target="http://pubchem.ncbi.nlm.nih.gov/summary/summary.cgi?sid=855933" TargetMode="External"/><Relationship Id="rId162" Type="http://schemas.openxmlformats.org/officeDocument/2006/relationships/hyperlink" Target="http://pubchem.ncbi.nlm.nih.gov/summary/summary.cgi?cid=651533" TargetMode="External"/><Relationship Id="rId183" Type="http://schemas.openxmlformats.org/officeDocument/2006/relationships/hyperlink" Target="http://pubchem.ncbi.nlm.nih.gov/summary/summary.cgi?sid=7971829" TargetMode="External"/><Relationship Id="rId218" Type="http://schemas.openxmlformats.org/officeDocument/2006/relationships/hyperlink" Target="http://pubchem.ncbi.nlm.nih.gov/summary/summary.cgi?cid=4879" TargetMode="External"/><Relationship Id="rId239" Type="http://schemas.openxmlformats.org/officeDocument/2006/relationships/hyperlink" Target="http://pubchem.ncbi.nlm.nih.gov/summary/summary.cgi?sid=7977122" TargetMode="External"/><Relationship Id="rId390" Type="http://schemas.openxmlformats.org/officeDocument/2006/relationships/hyperlink" Target="http://pubchem.ncbi.nlm.nih.gov/summary/summary.cgi?cid=9568645" TargetMode="External"/><Relationship Id="rId404" Type="http://schemas.openxmlformats.org/officeDocument/2006/relationships/hyperlink" Target="http://pubchem.ncbi.nlm.nih.gov/summary/summary.cgi?cid=571349" TargetMode="External"/><Relationship Id="rId250" Type="http://schemas.openxmlformats.org/officeDocument/2006/relationships/hyperlink" Target="http://pubchem.ncbi.nlm.nih.gov/summary/summary.cgi?cid=3236317" TargetMode="External"/><Relationship Id="rId271" Type="http://schemas.openxmlformats.org/officeDocument/2006/relationships/hyperlink" Target="http://pubchem.ncbi.nlm.nih.gov/summary/summary.cgi?sid=4265453" TargetMode="External"/><Relationship Id="rId292" Type="http://schemas.openxmlformats.org/officeDocument/2006/relationships/hyperlink" Target="http://pubchem.ncbi.nlm.nih.gov/summary/summary.cgi?cid=659819" TargetMode="External"/><Relationship Id="rId306" Type="http://schemas.openxmlformats.org/officeDocument/2006/relationships/hyperlink" Target="http://pubchem.ncbi.nlm.nih.gov/summary/summary.cgi?cid=5405437" TargetMode="External"/><Relationship Id="rId24" Type="http://schemas.openxmlformats.org/officeDocument/2006/relationships/hyperlink" Target="http://pubchem.ncbi.nlm.nih.gov/summary/summary.cgi?cid=1245524" TargetMode="External"/><Relationship Id="rId45" Type="http://schemas.openxmlformats.org/officeDocument/2006/relationships/hyperlink" Target="http://pubchem.ncbi.nlm.nih.gov/summary/summary.cgi?sid=4255366" TargetMode="External"/><Relationship Id="rId66" Type="http://schemas.openxmlformats.org/officeDocument/2006/relationships/hyperlink" Target="http://pubchem.ncbi.nlm.nih.gov/summary/summary.cgi?cid=647010" TargetMode="External"/><Relationship Id="rId87" Type="http://schemas.openxmlformats.org/officeDocument/2006/relationships/hyperlink" Target="http://pubchem.ncbi.nlm.nih.gov/summary/summary.cgi?sid=4246813" TargetMode="External"/><Relationship Id="rId110" Type="http://schemas.openxmlformats.org/officeDocument/2006/relationships/hyperlink" Target="http://pubchem.ncbi.nlm.nih.gov/summary/summary.cgi?cid=76098" TargetMode="External"/><Relationship Id="rId131" Type="http://schemas.openxmlformats.org/officeDocument/2006/relationships/hyperlink" Target="http://pubchem.ncbi.nlm.nih.gov/summary/summary.cgi?sid=4251761" TargetMode="External"/><Relationship Id="rId327" Type="http://schemas.openxmlformats.org/officeDocument/2006/relationships/hyperlink" Target="http://pubchem.ncbi.nlm.nih.gov/summary/summary.cgi?sid=7971065" TargetMode="External"/><Relationship Id="rId348" Type="http://schemas.openxmlformats.org/officeDocument/2006/relationships/hyperlink" Target="http://pubchem.ncbi.nlm.nih.gov/summary/summary.cgi?cid=2980593" TargetMode="External"/><Relationship Id="rId369" Type="http://schemas.openxmlformats.org/officeDocument/2006/relationships/hyperlink" Target="http://pubchem.ncbi.nlm.nih.gov/summary/summary.cgi?sid=3716517" TargetMode="External"/><Relationship Id="rId152" Type="http://schemas.openxmlformats.org/officeDocument/2006/relationships/hyperlink" Target="http://pubchem.ncbi.nlm.nih.gov/summary/summary.cgi?cid=2081288" TargetMode="External"/><Relationship Id="rId173" Type="http://schemas.openxmlformats.org/officeDocument/2006/relationships/hyperlink" Target="http://pubchem.ncbi.nlm.nih.gov/summary/summary.cgi?sid=4263155" TargetMode="External"/><Relationship Id="rId194" Type="http://schemas.openxmlformats.org/officeDocument/2006/relationships/hyperlink" Target="http://pubchem.ncbi.nlm.nih.gov/summary/summary.cgi?cid=658543" TargetMode="External"/><Relationship Id="rId208" Type="http://schemas.openxmlformats.org/officeDocument/2006/relationships/hyperlink" Target="http://pubchem.ncbi.nlm.nih.gov/summary/summary.cgi?cid=973764" TargetMode="External"/><Relationship Id="rId229" Type="http://schemas.openxmlformats.org/officeDocument/2006/relationships/hyperlink" Target="http://pubchem.ncbi.nlm.nih.gov/summary/summary.cgi?sid=851540" TargetMode="External"/><Relationship Id="rId380" Type="http://schemas.openxmlformats.org/officeDocument/2006/relationships/hyperlink" Target="http://pubchem.ncbi.nlm.nih.gov/summary/summary.cgi?cid=667343" TargetMode="External"/><Relationship Id="rId240" Type="http://schemas.openxmlformats.org/officeDocument/2006/relationships/hyperlink" Target="http://pubchem.ncbi.nlm.nih.gov/summary/summary.cgi?cid=227783" TargetMode="External"/><Relationship Id="rId261" Type="http://schemas.openxmlformats.org/officeDocument/2006/relationships/hyperlink" Target="http://pubchem.ncbi.nlm.nih.gov/summary/summary.cgi?sid=4258848" TargetMode="External"/><Relationship Id="rId14" Type="http://schemas.openxmlformats.org/officeDocument/2006/relationships/hyperlink" Target="http://pubchem.ncbi.nlm.nih.gov/summary/summary.cgi?cid=658506" TargetMode="External"/><Relationship Id="rId35" Type="http://schemas.openxmlformats.org/officeDocument/2006/relationships/hyperlink" Target="http://pubchem.ncbi.nlm.nih.gov/summary/summary.cgi?sid=7974676" TargetMode="External"/><Relationship Id="rId56" Type="http://schemas.openxmlformats.org/officeDocument/2006/relationships/hyperlink" Target="http://pubchem.ncbi.nlm.nih.gov/summary/summary.cgi?cid=3240382" TargetMode="External"/><Relationship Id="rId77" Type="http://schemas.openxmlformats.org/officeDocument/2006/relationships/hyperlink" Target="http://pubchem.ncbi.nlm.nih.gov/summary/summary.cgi?sid=4255222" TargetMode="External"/><Relationship Id="rId100" Type="http://schemas.openxmlformats.org/officeDocument/2006/relationships/hyperlink" Target="http://pubchem.ncbi.nlm.nih.gov/summary/summary.cgi?cid=3213" TargetMode="External"/><Relationship Id="rId282" Type="http://schemas.openxmlformats.org/officeDocument/2006/relationships/hyperlink" Target="http://pubchem.ncbi.nlm.nih.gov/summary/summary.cgi?cid=2962214" TargetMode="External"/><Relationship Id="rId317" Type="http://schemas.openxmlformats.org/officeDocument/2006/relationships/hyperlink" Target="http://pubchem.ncbi.nlm.nih.gov/summary/summary.cgi?sid=4250121" TargetMode="External"/><Relationship Id="rId338" Type="http://schemas.openxmlformats.org/officeDocument/2006/relationships/hyperlink" Target="http://pubchem.ncbi.nlm.nih.gov/summary/summary.cgi?cid=971274" TargetMode="External"/><Relationship Id="rId359" Type="http://schemas.openxmlformats.org/officeDocument/2006/relationships/hyperlink" Target="http://pubchem.ncbi.nlm.nih.gov/summary/summary.cgi?sid=4245897" TargetMode="External"/><Relationship Id="rId8" Type="http://schemas.openxmlformats.org/officeDocument/2006/relationships/hyperlink" Target="http://pubchem.ncbi.nlm.nih.gov/summary/summary.cgi?cid=3542" TargetMode="External"/><Relationship Id="rId98" Type="http://schemas.openxmlformats.org/officeDocument/2006/relationships/hyperlink" Target="http://pubchem.ncbi.nlm.nih.gov/summary/summary.cgi?cid=692193" TargetMode="External"/><Relationship Id="rId121" Type="http://schemas.openxmlformats.org/officeDocument/2006/relationships/hyperlink" Target="http://pubchem.ncbi.nlm.nih.gov/summary/summary.cgi?sid=851976" TargetMode="External"/><Relationship Id="rId142" Type="http://schemas.openxmlformats.org/officeDocument/2006/relationships/hyperlink" Target="http://pubchem.ncbi.nlm.nih.gov/summary/summary.cgi?cid=974101" TargetMode="External"/><Relationship Id="rId163" Type="http://schemas.openxmlformats.org/officeDocument/2006/relationships/hyperlink" Target="http://pubchem.ncbi.nlm.nih.gov/summary/summary.cgi?sid=7976372" TargetMode="External"/><Relationship Id="rId184" Type="http://schemas.openxmlformats.org/officeDocument/2006/relationships/hyperlink" Target="http://pubchem.ncbi.nlm.nih.gov/summary/summary.cgi?cid=2155049" TargetMode="External"/><Relationship Id="rId219" Type="http://schemas.openxmlformats.org/officeDocument/2006/relationships/hyperlink" Target="http://pubchem.ncbi.nlm.nih.gov/summary/summary.cgi?sid=855536" TargetMode="External"/><Relationship Id="rId370" Type="http://schemas.openxmlformats.org/officeDocument/2006/relationships/hyperlink" Target="http://pubchem.ncbi.nlm.nih.gov/summary/summary.cgi?cid=2562343" TargetMode="External"/><Relationship Id="rId391" Type="http://schemas.openxmlformats.org/officeDocument/2006/relationships/hyperlink" Target="http://pubchem.ncbi.nlm.nih.gov/summary/summary.cgi?sid=856982" TargetMode="External"/><Relationship Id="rId405" Type="http://schemas.openxmlformats.org/officeDocument/2006/relationships/hyperlink" Target="http://pubchem.ncbi.nlm.nih.gov/summary/summary.cgi?sid=847247" TargetMode="External"/><Relationship Id="rId230" Type="http://schemas.openxmlformats.org/officeDocument/2006/relationships/hyperlink" Target="http://pubchem.ncbi.nlm.nih.gov/summary/summary.cgi?cid=654115" TargetMode="External"/><Relationship Id="rId251" Type="http://schemas.openxmlformats.org/officeDocument/2006/relationships/hyperlink" Target="http://pubchem.ncbi.nlm.nih.gov/summary/summary.cgi?sid=864692" TargetMode="External"/><Relationship Id="rId25" Type="http://schemas.openxmlformats.org/officeDocument/2006/relationships/hyperlink" Target="http://pubchem.ncbi.nlm.nih.gov/summary/summary.cgi?sid=7971315" TargetMode="External"/><Relationship Id="rId46" Type="http://schemas.openxmlformats.org/officeDocument/2006/relationships/hyperlink" Target="http://pubchem.ncbi.nlm.nih.gov/summary/summary.cgi?cid=851257" TargetMode="External"/><Relationship Id="rId67" Type="http://schemas.openxmlformats.org/officeDocument/2006/relationships/hyperlink" Target="http://pubchem.ncbi.nlm.nih.gov/summary/summary.cgi?sid=4260761" TargetMode="External"/><Relationship Id="rId272" Type="http://schemas.openxmlformats.org/officeDocument/2006/relationships/hyperlink" Target="http://pubchem.ncbi.nlm.nih.gov/summary/summary.cgi?cid=894960" TargetMode="External"/><Relationship Id="rId293" Type="http://schemas.openxmlformats.org/officeDocument/2006/relationships/hyperlink" Target="http://pubchem.ncbi.nlm.nih.gov/summary/summary.cgi?sid=858296" TargetMode="External"/><Relationship Id="rId307" Type="http://schemas.openxmlformats.org/officeDocument/2006/relationships/hyperlink" Target="http://pubchem.ncbi.nlm.nih.gov/summary/summary.cgi?sid=845738" TargetMode="External"/><Relationship Id="rId328" Type="http://schemas.openxmlformats.org/officeDocument/2006/relationships/hyperlink" Target="http://pubchem.ncbi.nlm.nih.gov/summary/summary.cgi?cid=5310372" TargetMode="External"/><Relationship Id="rId349" Type="http://schemas.openxmlformats.org/officeDocument/2006/relationships/hyperlink" Target="http://pubchem.ncbi.nlm.nih.gov/summary/summary.cgi?sid=4258256" TargetMode="External"/><Relationship Id="rId88" Type="http://schemas.openxmlformats.org/officeDocument/2006/relationships/hyperlink" Target="http://pubchem.ncbi.nlm.nih.gov/summary/summary.cgi?cid=3241106" TargetMode="External"/><Relationship Id="rId111" Type="http://schemas.openxmlformats.org/officeDocument/2006/relationships/hyperlink" Target="http://pubchem.ncbi.nlm.nih.gov/summary/summary.cgi?sid=7970706" TargetMode="External"/><Relationship Id="rId132" Type="http://schemas.openxmlformats.org/officeDocument/2006/relationships/hyperlink" Target="http://pubchem.ncbi.nlm.nih.gov/summary/summary.cgi?cid=3245407" TargetMode="External"/><Relationship Id="rId153" Type="http://schemas.openxmlformats.org/officeDocument/2006/relationships/hyperlink" Target="http://pubchem.ncbi.nlm.nih.gov/summary/summary.cgi?sid=856722" TargetMode="External"/><Relationship Id="rId174" Type="http://schemas.openxmlformats.org/officeDocument/2006/relationships/hyperlink" Target="http://pubchem.ncbi.nlm.nih.gov/summary/summary.cgi?cid=868062" TargetMode="External"/><Relationship Id="rId195" Type="http://schemas.openxmlformats.org/officeDocument/2006/relationships/hyperlink" Target="http://pubchem.ncbi.nlm.nih.gov/summary/summary.cgi?sid=850190" TargetMode="External"/><Relationship Id="rId209" Type="http://schemas.openxmlformats.org/officeDocument/2006/relationships/hyperlink" Target="http://pubchem.ncbi.nlm.nih.gov/summary/summary.cgi?sid=4251161" TargetMode="External"/><Relationship Id="rId360" Type="http://schemas.openxmlformats.org/officeDocument/2006/relationships/hyperlink" Target="http://pubchem.ncbi.nlm.nih.gov/summary/summary.cgi?cid=3240311" TargetMode="External"/><Relationship Id="rId381" Type="http://schemas.openxmlformats.org/officeDocument/2006/relationships/hyperlink" Target="http://pubchem.ncbi.nlm.nih.gov/summary/summary.cgi?sid=858460" TargetMode="External"/><Relationship Id="rId220" Type="http://schemas.openxmlformats.org/officeDocument/2006/relationships/hyperlink" Target="http://pubchem.ncbi.nlm.nih.gov/summary/summary.cgi?cid=64961" TargetMode="External"/><Relationship Id="rId241" Type="http://schemas.openxmlformats.org/officeDocument/2006/relationships/hyperlink" Target="http://pubchem.ncbi.nlm.nih.gov/summary/summary.cgi?sid=4248661" TargetMode="External"/><Relationship Id="rId15" Type="http://schemas.openxmlformats.org/officeDocument/2006/relationships/hyperlink" Target="http://pubchem.ncbi.nlm.nih.gov/summary/summary.cgi?sid=844493" TargetMode="External"/><Relationship Id="rId36" Type="http://schemas.openxmlformats.org/officeDocument/2006/relationships/hyperlink" Target="http://pubchem.ncbi.nlm.nih.gov/summary/summary.cgi?cid=870804" TargetMode="External"/><Relationship Id="rId57" Type="http://schemas.openxmlformats.org/officeDocument/2006/relationships/hyperlink" Target="http://pubchem.ncbi.nlm.nih.gov/summary/summary.cgi?sid=4244225" TargetMode="External"/><Relationship Id="rId262" Type="http://schemas.openxmlformats.org/officeDocument/2006/relationships/hyperlink" Target="http://pubchem.ncbi.nlm.nih.gov/summary/summary.cgi?cid=973290" TargetMode="External"/><Relationship Id="rId283" Type="http://schemas.openxmlformats.org/officeDocument/2006/relationships/hyperlink" Target="http://pubchem.ncbi.nlm.nih.gov/summary/summary.cgi?sid=4258593" TargetMode="External"/><Relationship Id="rId318" Type="http://schemas.openxmlformats.org/officeDocument/2006/relationships/hyperlink" Target="http://pubchem.ncbi.nlm.nih.gov/summary/summary.cgi?cid=604350" TargetMode="External"/><Relationship Id="rId339" Type="http://schemas.openxmlformats.org/officeDocument/2006/relationships/hyperlink" Target="http://pubchem.ncbi.nlm.nih.gov/summary/summary.cgi?sid=4261754" TargetMode="External"/><Relationship Id="rId78" Type="http://schemas.openxmlformats.org/officeDocument/2006/relationships/hyperlink" Target="http://pubchem.ncbi.nlm.nih.gov/summary/summary.cgi?cid=1247272" TargetMode="External"/><Relationship Id="rId99" Type="http://schemas.openxmlformats.org/officeDocument/2006/relationships/hyperlink" Target="http://pubchem.ncbi.nlm.nih.gov/summary/summary.cgi?sid=855686" TargetMode="External"/><Relationship Id="rId101" Type="http://schemas.openxmlformats.org/officeDocument/2006/relationships/hyperlink" Target="http://pubchem.ncbi.nlm.nih.gov/summary/summary.cgi?sid=849655" TargetMode="External"/><Relationship Id="rId122" Type="http://schemas.openxmlformats.org/officeDocument/2006/relationships/hyperlink" Target="http://pubchem.ncbi.nlm.nih.gov/summary/summary.cgi?cid=654581" TargetMode="External"/><Relationship Id="rId143" Type="http://schemas.openxmlformats.org/officeDocument/2006/relationships/hyperlink" Target="http://pubchem.ncbi.nlm.nih.gov/summary/summary.cgi?sid=3713862" TargetMode="External"/><Relationship Id="rId164" Type="http://schemas.openxmlformats.org/officeDocument/2006/relationships/hyperlink" Target="http://pubchem.ncbi.nlm.nih.gov/summary/summary.cgi?cid=788870" TargetMode="External"/><Relationship Id="rId185" Type="http://schemas.openxmlformats.org/officeDocument/2006/relationships/hyperlink" Target="http://pubchem.ncbi.nlm.nih.gov/summary/summary.cgi?sid=4263899" TargetMode="External"/><Relationship Id="rId350" Type="http://schemas.openxmlformats.org/officeDocument/2006/relationships/hyperlink" Target="http://pubchem.ncbi.nlm.nih.gov/summary/summary.cgi?cid=561320" TargetMode="External"/><Relationship Id="rId371" Type="http://schemas.openxmlformats.org/officeDocument/2006/relationships/hyperlink" Target="http://pubchem.ncbi.nlm.nih.gov/summary/summary.cgi?sid=3715139" TargetMode="External"/><Relationship Id="rId406" Type="http://schemas.openxmlformats.org/officeDocument/2006/relationships/hyperlink" Target="http://pubchem.ncbi.nlm.nih.gov/summary/summary.cgi?cid=649646" TargetMode="External"/><Relationship Id="rId9" Type="http://schemas.openxmlformats.org/officeDocument/2006/relationships/hyperlink" Target="http://pubchem.ncbi.nlm.nih.gov/summary/summary.cgi?sid=843930" TargetMode="External"/><Relationship Id="rId210" Type="http://schemas.openxmlformats.org/officeDocument/2006/relationships/hyperlink" Target="http://pubchem.ncbi.nlm.nih.gov/summary/summary.cgi?cid=3244883" TargetMode="External"/><Relationship Id="rId392" Type="http://schemas.openxmlformats.org/officeDocument/2006/relationships/hyperlink" Target="http://pubchem.ncbi.nlm.nih.gov/summary/summary.cgi?cid=9568641" TargetMode="External"/><Relationship Id="rId26" Type="http://schemas.openxmlformats.org/officeDocument/2006/relationships/hyperlink" Target="http://pubchem.ncbi.nlm.nih.gov/summary/summary.cgi?cid=756689" TargetMode="External"/><Relationship Id="rId231" Type="http://schemas.openxmlformats.org/officeDocument/2006/relationships/hyperlink" Target="http://pubchem.ncbi.nlm.nih.gov/summary/summary.cgi?sid=7972038" TargetMode="External"/><Relationship Id="rId252" Type="http://schemas.openxmlformats.org/officeDocument/2006/relationships/hyperlink" Target="http://pubchem.ncbi.nlm.nih.gov/summary/summary.cgi?cid=665933" TargetMode="External"/><Relationship Id="rId273" Type="http://schemas.openxmlformats.org/officeDocument/2006/relationships/hyperlink" Target="http://pubchem.ncbi.nlm.nih.gov/summary/summary.cgi?sid=4264277" TargetMode="External"/><Relationship Id="rId294" Type="http://schemas.openxmlformats.org/officeDocument/2006/relationships/hyperlink" Target="http://pubchem.ncbi.nlm.nih.gov/summary/summary.cgi?cid=521506" TargetMode="External"/><Relationship Id="rId308" Type="http://schemas.openxmlformats.org/officeDocument/2006/relationships/hyperlink" Target="http://pubchem.ncbi.nlm.nih.gov/summary/summary.cgi?cid=648100" TargetMode="External"/><Relationship Id="rId329" Type="http://schemas.openxmlformats.org/officeDocument/2006/relationships/hyperlink" Target="http://pubchem.ncbi.nlm.nih.gov/summary/summary.cgi?sid=7967382" TargetMode="External"/><Relationship Id="rId47" Type="http://schemas.openxmlformats.org/officeDocument/2006/relationships/hyperlink" Target="http://pubchem.ncbi.nlm.nih.gov/summary/summary.cgi?sid=7977171" TargetMode="External"/><Relationship Id="rId68" Type="http://schemas.openxmlformats.org/officeDocument/2006/relationships/hyperlink" Target="http://pubchem.ncbi.nlm.nih.gov/summary/summary.cgi?cid=948017" TargetMode="External"/><Relationship Id="rId89" Type="http://schemas.openxmlformats.org/officeDocument/2006/relationships/hyperlink" Target="http://pubchem.ncbi.nlm.nih.gov/summary/summary.cgi?sid=4241672" TargetMode="External"/><Relationship Id="rId112" Type="http://schemas.openxmlformats.org/officeDocument/2006/relationships/hyperlink" Target="http://pubchem.ncbi.nlm.nih.gov/summary/summary.cgi?cid=2155067" TargetMode="External"/><Relationship Id="rId133" Type="http://schemas.openxmlformats.org/officeDocument/2006/relationships/hyperlink" Target="http://pubchem.ncbi.nlm.nih.gov/summary/summary.cgi?sid=4250541" TargetMode="External"/><Relationship Id="rId154" Type="http://schemas.openxmlformats.org/officeDocument/2006/relationships/hyperlink" Target="http://pubchem.ncbi.nlm.nih.gov/summary/summary.cgi?cid=658082" TargetMode="External"/><Relationship Id="rId175" Type="http://schemas.openxmlformats.org/officeDocument/2006/relationships/hyperlink" Target="http://pubchem.ncbi.nlm.nih.gov/summary/summary.cgi?sid=4244768" TargetMode="External"/><Relationship Id="rId340" Type="http://schemas.openxmlformats.org/officeDocument/2006/relationships/hyperlink" Target="http://pubchem.ncbi.nlm.nih.gov/summary/summary.cgi?cid=937213" TargetMode="External"/><Relationship Id="rId361" Type="http://schemas.openxmlformats.org/officeDocument/2006/relationships/hyperlink" Target="http://pubchem.ncbi.nlm.nih.gov/summary/summary.cgi?sid=4245320" TargetMode="External"/><Relationship Id="rId196" Type="http://schemas.openxmlformats.org/officeDocument/2006/relationships/hyperlink" Target="http://pubchem.ncbi.nlm.nih.gov/summary/summary.cgi?cid=652701" TargetMode="External"/><Relationship Id="rId200" Type="http://schemas.openxmlformats.org/officeDocument/2006/relationships/hyperlink" Target="http://pubchem.ncbi.nlm.nih.gov/summary/summary.cgi?cid=803153" TargetMode="External"/><Relationship Id="rId382" Type="http://schemas.openxmlformats.org/officeDocument/2006/relationships/hyperlink" Target="http://pubchem.ncbi.nlm.nih.gov/summary/summary.cgi?cid=659778" TargetMode="External"/><Relationship Id="rId16" Type="http://schemas.openxmlformats.org/officeDocument/2006/relationships/hyperlink" Target="http://pubchem.ncbi.nlm.nih.gov/summary/summary.cgi?cid=646821" TargetMode="External"/><Relationship Id="rId221" Type="http://schemas.openxmlformats.org/officeDocument/2006/relationships/hyperlink" Target="http://pubchem.ncbi.nlm.nih.gov/summary/summary.cgi?sid=848165" TargetMode="External"/><Relationship Id="rId242" Type="http://schemas.openxmlformats.org/officeDocument/2006/relationships/hyperlink" Target="http://pubchem.ncbi.nlm.nih.gov/summary/summary.cgi?cid=70766" TargetMode="External"/><Relationship Id="rId263" Type="http://schemas.openxmlformats.org/officeDocument/2006/relationships/hyperlink" Target="http://pubchem.ncbi.nlm.nih.gov/summary/summary.cgi?sid=4242615" TargetMode="External"/><Relationship Id="rId284" Type="http://schemas.openxmlformats.org/officeDocument/2006/relationships/hyperlink" Target="http://pubchem.ncbi.nlm.nih.gov/summary/summary.cgi?cid=892623" TargetMode="External"/><Relationship Id="rId319" Type="http://schemas.openxmlformats.org/officeDocument/2006/relationships/hyperlink" Target="http://pubchem.ncbi.nlm.nih.gov/summary/summary.cgi?sid=7972407" TargetMode="External"/><Relationship Id="rId37" Type="http://schemas.openxmlformats.org/officeDocument/2006/relationships/hyperlink" Target="http://pubchem.ncbi.nlm.nih.gov/summary/summary.cgi?sid=7973485" TargetMode="External"/><Relationship Id="rId58" Type="http://schemas.openxmlformats.org/officeDocument/2006/relationships/hyperlink" Target="http://pubchem.ncbi.nlm.nih.gov/summary/summary.cgi?cid=2761023" TargetMode="External"/><Relationship Id="rId79" Type="http://schemas.openxmlformats.org/officeDocument/2006/relationships/hyperlink" Target="http://pubchem.ncbi.nlm.nih.gov/summary/summary.cgi?sid=3714088" TargetMode="External"/><Relationship Id="rId102" Type="http://schemas.openxmlformats.org/officeDocument/2006/relationships/hyperlink" Target="http://pubchem.ncbi.nlm.nih.gov/summary/summary.cgi?cid=652152" TargetMode="External"/><Relationship Id="rId123" Type="http://schemas.openxmlformats.org/officeDocument/2006/relationships/hyperlink" Target="http://pubchem.ncbi.nlm.nih.gov/summary/summary.cgi?sid=7974791" TargetMode="External"/><Relationship Id="rId144" Type="http://schemas.openxmlformats.org/officeDocument/2006/relationships/hyperlink" Target="http://pubchem.ncbi.nlm.nih.gov/summary/summary.cgi?cid=2533120" TargetMode="External"/><Relationship Id="rId330" Type="http://schemas.openxmlformats.org/officeDocument/2006/relationships/hyperlink" Target="http://pubchem.ncbi.nlm.nih.gov/summary/summary.cgi?cid=5308796" TargetMode="External"/><Relationship Id="rId90" Type="http://schemas.openxmlformats.org/officeDocument/2006/relationships/hyperlink" Target="http://pubchem.ncbi.nlm.nih.gov/summary/summary.cgi?cid=3236615" TargetMode="External"/><Relationship Id="rId165" Type="http://schemas.openxmlformats.org/officeDocument/2006/relationships/hyperlink" Target="http://pubchem.ncbi.nlm.nih.gov/summary/summary.cgi?sid=7970925" TargetMode="External"/><Relationship Id="rId186" Type="http://schemas.openxmlformats.org/officeDocument/2006/relationships/hyperlink" Target="http://pubchem.ncbi.nlm.nih.gov/summary/summary.cgi?cid=2211956" TargetMode="External"/><Relationship Id="rId351" Type="http://schemas.openxmlformats.org/officeDocument/2006/relationships/hyperlink" Target="http://pubchem.ncbi.nlm.nih.gov/summary/summary.cgi?sid=4257491" TargetMode="External"/><Relationship Id="rId372" Type="http://schemas.openxmlformats.org/officeDocument/2006/relationships/hyperlink" Target="http://pubchem.ncbi.nlm.nih.gov/summary/summary.cgi?cid=2531382" TargetMode="External"/><Relationship Id="rId393" Type="http://schemas.openxmlformats.org/officeDocument/2006/relationships/hyperlink" Target="http://pubchem.ncbi.nlm.nih.gov/summary/summary.cgi?sid=856021" TargetMode="External"/><Relationship Id="rId407" Type="http://schemas.openxmlformats.org/officeDocument/2006/relationships/hyperlink" Target="http://pubchem.ncbi.nlm.nih.gov/summary/summary.cgi?sid=846514" TargetMode="External"/><Relationship Id="rId211" Type="http://schemas.openxmlformats.org/officeDocument/2006/relationships/hyperlink" Target="http://pubchem.ncbi.nlm.nih.gov/summary/summary.cgi?sid=4248646" TargetMode="External"/><Relationship Id="rId232" Type="http://schemas.openxmlformats.org/officeDocument/2006/relationships/hyperlink" Target="http://pubchem.ncbi.nlm.nih.gov/summary/summary.cgi?cid=1370094" TargetMode="External"/><Relationship Id="rId253" Type="http://schemas.openxmlformats.org/officeDocument/2006/relationships/hyperlink" Target="http://pubchem.ncbi.nlm.nih.gov/summary/summary.cgi?sid=4255894" TargetMode="External"/><Relationship Id="rId274" Type="http://schemas.openxmlformats.org/officeDocument/2006/relationships/hyperlink" Target="http://pubchem.ncbi.nlm.nih.gov/summary/summary.cgi?cid=5739478" TargetMode="External"/><Relationship Id="rId295" Type="http://schemas.openxmlformats.org/officeDocument/2006/relationships/hyperlink" Target="http://pubchem.ncbi.nlm.nih.gov/summary/summary.cgi?sid=856771" TargetMode="External"/><Relationship Id="rId309" Type="http://schemas.openxmlformats.org/officeDocument/2006/relationships/hyperlink" Target="http://pubchem.ncbi.nlm.nih.gov/summary/summary.cgi?sid=845448" TargetMode="External"/><Relationship Id="rId27" Type="http://schemas.openxmlformats.org/officeDocument/2006/relationships/hyperlink" Target="http://pubchem.ncbi.nlm.nih.gov/summary/summary.cgi?sid=7969955" TargetMode="External"/><Relationship Id="rId48" Type="http://schemas.openxmlformats.org/officeDocument/2006/relationships/hyperlink" Target="http://pubchem.ncbi.nlm.nih.gov/summary/summary.cgi?cid=2883004" TargetMode="External"/><Relationship Id="rId69" Type="http://schemas.openxmlformats.org/officeDocument/2006/relationships/hyperlink" Target="http://pubchem.ncbi.nlm.nih.gov/summary/summary.cgi?sid=7976469" TargetMode="External"/><Relationship Id="rId113" Type="http://schemas.openxmlformats.org/officeDocument/2006/relationships/hyperlink" Target="http://pubchem.ncbi.nlm.nih.gov/summary/summary.cgi?sid=7969183" TargetMode="External"/><Relationship Id="rId134" Type="http://schemas.openxmlformats.org/officeDocument/2006/relationships/hyperlink" Target="http://pubchem.ncbi.nlm.nih.gov/summary/summary.cgi?cid=3244338" TargetMode="External"/><Relationship Id="rId320" Type="http://schemas.openxmlformats.org/officeDocument/2006/relationships/hyperlink" Target="http://pubchem.ncbi.nlm.nih.gov/summary/summary.cgi?cid=2893957" TargetMode="External"/><Relationship Id="rId80" Type="http://schemas.openxmlformats.org/officeDocument/2006/relationships/hyperlink" Target="http://pubchem.ncbi.nlm.nih.gov/summary/summary.cgi?cid=2998662" TargetMode="External"/><Relationship Id="rId155" Type="http://schemas.openxmlformats.org/officeDocument/2006/relationships/hyperlink" Target="http://pubchem.ncbi.nlm.nih.gov/summary/summary.cgi?sid=855743" TargetMode="External"/><Relationship Id="rId176" Type="http://schemas.openxmlformats.org/officeDocument/2006/relationships/hyperlink" Target="http://pubchem.ncbi.nlm.nih.gov/summary/summary.cgi?cid=761929" TargetMode="External"/><Relationship Id="rId197" Type="http://schemas.openxmlformats.org/officeDocument/2006/relationships/hyperlink" Target="http://pubchem.ncbi.nlm.nih.gov/summary/summary.cgi?sid=846226" TargetMode="External"/><Relationship Id="rId341" Type="http://schemas.openxmlformats.org/officeDocument/2006/relationships/hyperlink" Target="http://pubchem.ncbi.nlm.nih.gov/summary/summary.cgi?sid=4261439" TargetMode="External"/><Relationship Id="rId362" Type="http://schemas.openxmlformats.org/officeDocument/2006/relationships/hyperlink" Target="http://pubchem.ncbi.nlm.nih.gov/summary/summary.cgi?cid=99313" TargetMode="External"/><Relationship Id="rId383" Type="http://schemas.openxmlformats.org/officeDocument/2006/relationships/hyperlink" Target="http://pubchem.ncbi.nlm.nih.gov/summary/summary.cgi?sid=858417" TargetMode="External"/><Relationship Id="rId201" Type="http://schemas.openxmlformats.org/officeDocument/2006/relationships/hyperlink" Target="http://pubchem.ncbi.nlm.nih.gov/summary/summary.cgi?sid=7972762" TargetMode="External"/><Relationship Id="rId222" Type="http://schemas.openxmlformats.org/officeDocument/2006/relationships/hyperlink" Target="http://pubchem.ncbi.nlm.nih.gov/summary/summary.cgi?cid=650594" TargetMode="External"/><Relationship Id="rId243" Type="http://schemas.openxmlformats.org/officeDocument/2006/relationships/hyperlink" Target="http://pubchem.ncbi.nlm.nih.gov/summary/summary.cgi?sid=7969559" TargetMode="External"/><Relationship Id="rId264" Type="http://schemas.openxmlformats.org/officeDocument/2006/relationships/hyperlink" Target="http://pubchem.ncbi.nlm.nih.gov/summary/summary.cgi?cid=3237447" TargetMode="External"/><Relationship Id="rId285" Type="http://schemas.openxmlformats.org/officeDocument/2006/relationships/hyperlink" Target="http://pubchem.ncbi.nlm.nih.gov/summary/summary.cgi?sid=4254734" TargetMode="External"/><Relationship Id="rId17" Type="http://schemas.openxmlformats.org/officeDocument/2006/relationships/hyperlink" Target="http://pubchem.ncbi.nlm.nih.gov/summary/summary.cgi?sid=7978068" TargetMode="External"/><Relationship Id="rId38" Type="http://schemas.openxmlformats.org/officeDocument/2006/relationships/hyperlink" Target="http://pubchem.ncbi.nlm.nih.gov/summary/summary.cgi?cid=676266" TargetMode="External"/><Relationship Id="rId59" Type="http://schemas.openxmlformats.org/officeDocument/2006/relationships/hyperlink" Target="http://pubchem.ncbi.nlm.nih.gov/summary/summary.cgi?sid=4242836" TargetMode="External"/><Relationship Id="rId103" Type="http://schemas.openxmlformats.org/officeDocument/2006/relationships/hyperlink" Target="http://pubchem.ncbi.nlm.nih.gov/summary/summary.cgi?sid=7974663" TargetMode="External"/><Relationship Id="rId124" Type="http://schemas.openxmlformats.org/officeDocument/2006/relationships/hyperlink" Target="http://pubchem.ncbi.nlm.nih.gov/summary/summary.cgi?cid=3485817" TargetMode="External"/><Relationship Id="rId310" Type="http://schemas.openxmlformats.org/officeDocument/2006/relationships/hyperlink" Target="http://pubchem.ncbi.nlm.nih.gov/summary/summary.cgi?cid=5447163" TargetMode="External"/><Relationship Id="rId70" Type="http://schemas.openxmlformats.org/officeDocument/2006/relationships/hyperlink" Target="http://pubchem.ncbi.nlm.nih.gov/summary/summary.cgi?cid=5310834" TargetMode="External"/><Relationship Id="rId91" Type="http://schemas.openxmlformats.org/officeDocument/2006/relationships/hyperlink" Target="http://pubchem.ncbi.nlm.nih.gov/summary/summary.cgi?sid=856610" TargetMode="External"/><Relationship Id="rId145" Type="http://schemas.openxmlformats.org/officeDocument/2006/relationships/hyperlink" Target="http://pubchem.ncbi.nlm.nih.gov/summary/summary.cgi?sid=850840" TargetMode="External"/><Relationship Id="rId166" Type="http://schemas.openxmlformats.org/officeDocument/2006/relationships/hyperlink" Target="http://pubchem.ncbi.nlm.nih.gov/summary/summary.cgi?cid=756722" TargetMode="External"/><Relationship Id="rId187" Type="http://schemas.openxmlformats.org/officeDocument/2006/relationships/hyperlink" Target="http://pubchem.ncbi.nlm.nih.gov/summary/summary.cgi?sid=4260494" TargetMode="External"/><Relationship Id="rId331" Type="http://schemas.openxmlformats.org/officeDocument/2006/relationships/hyperlink" Target="http://pubchem.ncbi.nlm.nih.gov/summary/summary.cgi?sid=7966508" TargetMode="External"/><Relationship Id="rId352" Type="http://schemas.openxmlformats.org/officeDocument/2006/relationships/hyperlink" Target="http://pubchem.ncbi.nlm.nih.gov/summary/summary.cgi?cid=1849635" TargetMode="External"/><Relationship Id="rId373" Type="http://schemas.openxmlformats.org/officeDocument/2006/relationships/hyperlink" Target="http://pubchem.ncbi.nlm.nih.gov/summary/summary.cgi?sid=3713049" TargetMode="External"/><Relationship Id="rId394" Type="http://schemas.openxmlformats.org/officeDocument/2006/relationships/hyperlink" Target="http://pubchem.ncbi.nlm.nih.gov/summary/summary.cgi?cid=73453" TargetMode="External"/><Relationship Id="rId408" Type="http://schemas.openxmlformats.org/officeDocument/2006/relationships/hyperlink" Target="http://pubchem.ncbi.nlm.nih.gov/summary/summary.cgi?cid=648906" TargetMode="External"/><Relationship Id="rId1" Type="http://schemas.openxmlformats.org/officeDocument/2006/relationships/hyperlink" Target="http://pubchem.ncbi.nlm.nih.gov/summary/summary.cgi?sid=7970106" TargetMode="External"/><Relationship Id="rId212" Type="http://schemas.openxmlformats.org/officeDocument/2006/relationships/hyperlink" Target="http://pubchem.ncbi.nlm.nih.gov/summary/summary.cgi?cid=3242703" TargetMode="External"/><Relationship Id="rId233" Type="http://schemas.openxmlformats.org/officeDocument/2006/relationships/hyperlink" Target="http://pubchem.ncbi.nlm.nih.gov/summary/summary.cgi?sid=4263392" TargetMode="External"/><Relationship Id="rId254" Type="http://schemas.openxmlformats.org/officeDocument/2006/relationships/hyperlink" Target="http://pubchem.ncbi.nlm.nih.gov/summary/summary.cgi?cid=2915112" TargetMode="External"/><Relationship Id="rId28" Type="http://schemas.openxmlformats.org/officeDocument/2006/relationships/hyperlink" Target="http://pubchem.ncbi.nlm.nih.gov/summary/summary.cgi?cid=756688" TargetMode="External"/><Relationship Id="rId49" Type="http://schemas.openxmlformats.org/officeDocument/2006/relationships/hyperlink" Target="http://pubchem.ncbi.nlm.nih.gov/summary/summary.cgi?sid=7971820" TargetMode="External"/><Relationship Id="rId114" Type="http://schemas.openxmlformats.org/officeDocument/2006/relationships/hyperlink" Target="http://pubchem.ncbi.nlm.nih.gov/summary/summary.cgi?cid=6603277" TargetMode="External"/><Relationship Id="rId275" Type="http://schemas.openxmlformats.org/officeDocument/2006/relationships/hyperlink" Target="http://pubchem.ncbi.nlm.nih.gov/summary/summary.cgi?sid=4261661" TargetMode="External"/><Relationship Id="rId296" Type="http://schemas.openxmlformats.org/officeDocument/2006/relationships/hyperlink" Target="http://pubchem.ncbi.nlm.nih.gov/summary/summary.cgi?cid=658128" TargetMode="External"/><Relationship Id="rId300" Type="http://schemas.openxmlformats.org/officeDocument/2006/relationships/hyperlink" Target="http://pubchem.ncbi.nlm.nih.gov/summary/summary.cgi?cid=5411856" TargetMode="External"/><Relationship Id="rId60" Type="http://schemas.openxmlformats.org/officeDocument/2006/relationships/hyperlink" Target="http://pubchem.ncbi.nlm.nih.gov/summary/summary.cgi?cid=756696" TargetMode="External"/><Relationship Id="rId81" Type="http://schemas.openxmlformats.org/officeDocument/2006/relationships/hyperlink" Target="http://pubchem.ncbi.nlm.nih.gov/summary/summary.cgi?sid=7969993" TargetMode="External"/><Relationship Id="rId135" Type="http://schemas.openxmlformats.org/officeDocument/2006/relationships/hyperlink" Target="http://pubchem.ncbi.nlm.nih.gov/summary/summary.cgi?sid=4242241" TargetMode="External"/><Relationship Id="rId156" Type="http://schemas.openxmlformats.org/officeDocument/2006/relationships/hyperlink" Target="http://pubchem.ncbi.nlm.nih.gov/summary/summary.cgi?cid=88012" TargetMode="External"/><Relationship Id="rId177" Type="http://schemas.openxmlformats.org/officeDocument/2006/relationships/hyperlink" Target="http://pubchem.ncbi.nlm.nih.gov/summary/summary.cgi?sid=856859" TargetMode="External"/><Relationship Id="rId198" Type="http://schemas.openxmlformats.org/officeDocument/2006/relationships/hyperlink" Target="http://pubchem.ncbi.nlm.nih.gov/summary/summary.cgi?cid=648606" TargetMode="External"/><Relationship Id="rId321" Type="http://schemas.openxmlformats.org/officeDocument/2006/relationships/hyperlink" Target="http://pubchem.ncbi.nlm.nih.gov/summary/summary.cgi?sid=4251017" TargetMode="External"/><Relationship Id="rId342" Type="http://schemas.openxmlformats.org/officeDocument/2006/relationships/hyperlink" Target="http://pubchem.ncbi.nlm.nih.gov/summary/summary.cgi?cid=893110" TargetMode="External"/><Relationship Id="rId363" Type="http://schemas.openxmlformats.org/officeDocument/2006/relationships/hyperlink" Target="http://pubchem.ncbi.nlm.nih.gov/summary/summary.cgi?sid=4243836" TargetMode="External"/><Relationship Id="rId384" Type="http://schemas.openxmlformats.org/officeDocument/2006/relationships/hyperlink" Target="http://pubchem.ncbi.nlm.nih.gov/summary/summary.cgi?cid=459731" TargetMode="External"/><Relationship Id="rId202" Type="http://schemas.openxmlformats.org/officeDocument/2006/relationships/hyperlink" Target="http://pubchem.ncbi.nlm.nih.gov/summary/summary.cgi?cid=2896212" TargetMode="External"/><Relationship Id="rId223" Type="http://schemas.openxmlformats.org/officeDocument/2006/relationships/hyperlink" Target="http://pubchem.ncbi.nlm.nih.gov/summary/summary.cgi?sid=4264255" TargetMode="External"/><Relationship Id="rId244" Type="http://schemas.openxmlformats.org/officeDocument/2006/relationships/hyperlink" Target="http://pubchem.ncbi.nlm.nih.gov/summary/summary.cgi?cid=5000908" TargetMode="External"/><Relationship Id="rId18" Type="http://schemas.openxmlformats.org/officeDocument/2006/relationships/hyperlink" Target="http://pubchem.ncbi.nlm.nih.gov/summary/summary.cgi?cid=579342" TargetMode="External"/><Relationship Id="rId39" Type="http://schemas.openxmlformats.org/officeDocument/2006/relationships/hyperlink" Target="http://pubchem.ncbi.nlm.nih.gov/summary/summary.cgi?sid=7976977" TargetMode="External"/><Relationship Id="rId265" Type="http://schemas.openxmlformats.org/officeDocument/2006/relationships/hyperlink" Target="http://pubchem.ncbi.nlm.nih.gov/summary/summary.cgi?sid=852387" TargetMode="External"/><Relationship Id="rId286" Type="http://schemas.openxmlformats.org/officeDocument/2006/relationships/hyperlink" Target="http://pubchem.ncbi.nlm.nih.gov/summary/summary.cgi?cid=1798597" TargetMode="External"/><Relationship Id="rId50" Type="http://schemas.openxmlformats.org/officeDocument/2006/relationships/hyperlink" Target="http://pubchem.ncbi.nlm.nih.gov/summary/summary.cgi?cid=2155099" TargetMode="External"/><Relationship Id="rId104" Type="http://schemas.openxmlformats.org/officeDocument/2006/relationships/hyperlink" Target="http://pubchem.ncbi.nlm.nih.gov/summary/summary.cgi?cid=242586" TargetMode="External"/><Relationship Id="rId125" Type="http://schemas.openxmlformats.org/officeDocument/2006/relationships/hyperlink" Target="http://pubchem.ncbi.nlm.nih.gov/summary/summary.cgi?sid=7971374" TargetMode="External"/><Relationship Id="rId146" Type="http://schemas.openxmlformats.org/officeDocument/2006/relationships/hyperlink" Target="http://pubchem.ncbi.nlm.nih.gov/summary/summary.cgi?cid=653387" TargetMode="External"/><Relationship Id="rId167" Type="http://schemas.openxmlformats.org/officeDocument/2006/relationships/hyperlink" Target="http://pubchem.ncbi.nlm.nih.gov/summary/summary.cgi?sid=7970810" TargetMode="External"/><Relationship Id="rId188" Type="http://schemas.openxmlformats.org/officeDocument/2006/relationships/hyperlink" Target="http://pubchem.ncbi.nlm.nih.gov/summary/summary.cgi?cid=898663" TargetMode="External"/><Relationship Id="rId311" Type="http://schemas.openxmlformats.org/officeDocument/2006/relationships/hyperlink" Target="http://pubchem.ncbi.nlm.nih.gov/summary/summary.cgi?sid=842868" TargetMode="External"/><Relationship Id="rId332" Type="http://schemas.openxmlformats.org/officeDocument/2006/relationships/hyperlink" Target="http://pubchem.ncbi.nlm.nih.gov/summary/summary.cgi?cid=6603286" TargetMode="External"/><Relationship Id="rId353" Type="http://schemas.openxmlformats.org/officeDocument/2006/relationships/hyperlink" Target="http://pubchem.ncbi.nlm.nih.gov/summary/summary.cgi?sid=4257302" TargetMode="External"/><Relationship Id="rId374" Type="http://schemas.openxmlformats.org/officeDocument/2006/relationships/hyperlink" Target="http://pubchem.ncbi.nlm.nih.gov/summary/summary.cgi?cid=705298" TargetMode="External"/><Relationship Id="rId395" Type="http://schemas.openxmlformats.org/officeDocument/2006/relationships/hyperlink" Target="http://pubchem.ncbi.nlm.nih.gov/summary/summary.cgi?sid=855774" TargetMode="External"/><Relationship Id="rId409" Type="http://schemas.openxmlformats.org/officeDocument/2006/relationships/hyperlink" Target="http://pubchem.ncbi.nlm.nih.gov/summary/summary.cgi?sid=846220" TargetMode="External"/><Relationship Id="rId71" Type="http://schemas.openxmlformats.org/officeDocument/2006/relationships/hyperlink" Target="http://pubchem.ncbi.nlm.nih.gov/summary/summary.cgi?sid=4264645" TargetMode="External"/><Relationship Id="rId92" Type="http://schemas.openxmlformats.org/officeDocument/2006/relationships/hyperlink" Target="http://pubchem.ncbi.nlm.nih.gov/summary/summary.cgi?cid=657967" TargetMode="External"/><Relationship Id="rId213" Type="http://schemas.openxmlformats.org/officeDocument/2006/relationships/hyperlink" Target="http://pubchem.ncbi.nlm.nih.gov/summary/summary.cgi?sid=4247898" TargetMode="External"/><Relationship Id="rId234" Type="http://schemas.openxmlformats.org/officeDocument/2006/relationships/hyperlink" Target="http://pubchem.ncbi.nlm.nih.gov/summary/summary.cgi?cid=2214554" TargetMode="External"/><Relationship Id="rId2" Type="http://schemas.openxmlformats.org/officeDocument/2006/relationships/hyperlink" Target="http://pubchem.ncbi.nlm.nih.gov/summary/summary.cgi?cid=5056270" TargetMode="External"/><Relationship Id="rId29" Type="http://schemas.openxmlformats.org/officeDocument/2006/relationships/hyperlink" Target="http://pubchem.ncbi.nlm.nih.gov/summary/summary.cgi?sid=7969667" TargetMode="External"/><Relationship Id="rId255" Type="http://schemas.openxmlformats.org/officeDocument/2006/relationships/hyperlink" Target="http://pubchem.ncbi.nlm.nih.gov/summary/summary.cgi?sid=4250862" TargetMode="External"/><Relationship Id="rId276" Type="http://schemas.openxmlformats.org/officeDocument/2006/relationships/hyperlink" Target="http://pubchem.ncbi.nlm.nih.gov/summary/summary.cgi?cid=2169661" TargetMode="External"/><Relationship Id="rId297" Type="http://schemas.openxmlformats.org/officeDocument/2006/relationships/hyperlink" Target="http://pubchem.ncbi.nlm.nih.gov/summary/summary.cgi?sid=855839" TargetMode="External"/><Relationship Id="rId40" Type="http://schemas.openxmlformats.org/officeDocument/2006/relationships/hyperlink" Target="http://pubchem.ncbi.nlm.nih.gov/summary/summary.cgi?cid=1316845" TargetMode="External"/><Relationship Id="rId115" Type="http://schemas.openxmlformats.org/officeDocument/2006/relationships/hyperlink" Target="http://pubchem.ncbi.nlm.nih.gov/summary/summary.cgi?sid=4263957" TargetMode="External"/><Relationship Id="rId136" Type="http://schemas.openxmlformats.org/officeDocument/2006/relationships/hyperlink" Target="http://pubchem.ncbi.nlm.nih.gov/summary/summary.cgi?cid=3237123" TargetMode="External"/><Relationship Id="rId157" Type="http://schemas.openxmlformats.org/officeDocument/2006/relationships/hyperlink" Target="http://pubchem.ncbi.nlm.nih.gov/summary/summary.cgi?sid=7973696" TargetMode="External"/><Relationship Id="rId178" Type="http://schemas.openxmlformats.org/officeDocument/2006/relationships/hyperlink" Target="http://pubchem.ncbi.nlm.nih.gov/summary/summary.cgi?cid=658219" TargetMode="External"/><Relationship Id="rId301" Type="http://schemas.openxmlformats.org/officeDocument/2006/relationships/hyperlink" Target="http://pubchem.ncbi.nlm.nih.gov/summary/summary.cgi?sid=851812" TargetMode="External"/><Relationship Id="rId322" Type="http://schemas.openxmlformats.org/officeDocument/2006/relationships/hyperlink" Target="http://pubchem.ncbi.nlm.nih.gov/summary/summary.cgi?cid=3244756" TargetMode="External"/><Relationship Id="rId343" Type="http://schemas.openxmlformats.org/officeDocument/2006/relationships/hyperlink" Target="http://pubchem.ncbi.nlm.nih.gov/summary/summary.cgi?sid=4260179" TargetMode="External"/><Relationship Id="rId364" Type="http://schemas.openxmlformats.org/officeDocument/2006/relationships/hyperlink" Target="http://pubchem.ncbi.nlm.nih.gov/summary/summary.cgi?cid=3238513" TargetMode="External"/><Relationship Id="rId61" Type="http://schemas.openxmlformats.org/officeDocument/2006/relationships/hyperlink" Target="http://pubchem.ncbi.nlm.nih.gov/summary/summary.cgi?sid=7970469" TargetMode="External"/><Relationship Id="rId82" Type="http://schemas.openxmlformats.org/officeDocument/2006/relationships/hyperlink" Target="http://pubchem.ncbi.nlm.nih.gov/summary/summary.cgi?cid=2155070" TargetMode="External"/><Relationship Id="rId199" Type="http://schemas.openxmlformats.org/officeDocument/2006/relationships/hyperlink" Target="http://pubchem.ncbi.nlm.nih.gov/summary/summary.cgi?sid=7973233" TargetMode="External"/><Relationship Id="rId203" Type="http://schemas.openxmlformats.org/officeDocument/2006/relationships/hyperlink" Target="http://pubchem.ncbi.nlm.nih.gov/summary/summary.cgi?sid=7969961" TargetMode="External"/><Relationship Id="rId385" Type="http://schemas.openxmlformats.org/officeDocument/2006/relationships/hyperlink" Target="http://pubchem.ncbi.nlm.nih.gov/summary/summary.cgi?sid=858361" TargetMode="External"/><Relationship Id="rId19" Type="http://schemas.openxmlformats.org/officeDocument/2006/relationships/hyperlink" Target="http://pubchem.ncbi.nlm.nih.gov/summary/summary.cgi?sid=852914" TargetMode="External"/><Relationship Id="rId224" Type="http://schemas.openxmlformats.org/officeDocument/2006/relationships/hyperlink" Target="http://pubchem.ncbi.nlm.nih.gov/summary/summary.cgi?cid=1242202" TargetMode="External"/><Relationship Id="rId245" Type="http://schemas.openxmlformats.org/officeDocument/2006/relationships/hyperlink" Target="http://pubchem.ncbi.nlm.nih.gov/summary/summary.cgi?sid=4256726" TargetMode="External"/><Relationship Id="rId266" Type="http://schemas.openxmlformats.org/officeDocument/2006/relationships/hyperlink" Target="http://pubchem.ncbi.nlm.nih.gov/summary/summary.cgi?cid=655010" TargetMode="External"/><Relationship Id="rId287" Type="http://schemas.openxmlformats.org/officeDocument/2006/relationships/hyperlink" Target="http://pubchem.ncbi.nlm.nih.gov/summary/summary.cgi?sid=861070" TargetMode="External"/><Relationship Id="rId410" Type="http://schemas.openxmlformats.org/officeDocument/2006/relationships/hyperlink" Target="http://pubchem.ncbi.nlm.nih.gov/summary/summary.cgi?cid=648601" TargetMode="External"/><Relationship Id="rId30" Type="http://schemas.openxmlformats.org/officeDocument/2006/relationships/hyperlink" Target="http://pubchem.ncbi.nlm.nih.gov/summary/summary.cgi?cid=3129049" TargetMode="External"/><Relationship Id="rId105" Type="http://schemas.openxmlformats.org/officeDocument/2006/relationships/hyperlink" Target="http://pubchem.ncbi.nlm.nih.gov/summary/summary.cgi?sid=7973242" TargetMode="External"/><Relationship Id="rId126" Type="http://schemas.openxmlformats.org/officeDocument/2006/relationships/hyperlink" Target="http://pubchem.ncbi.nlm.nih.gov/summary/summary.cgi?cid=212794" TargetMode="External"/><Relationship Id="rId147" Type="http://schemas.openxmlformats.org/officeDocument/2006/relationships/hyperlink" Target="http://pubchem.ncbi.nlm.nih.gov/summary/summary.cgi?sid=7969988" TargetMode="External"/><Relationship Id="rId168" Type="http://schemas.openxmlformats.org/officeDocument/2006/relationships/hyperlink" Target="http://pubchem.ncbi.nlm.nih.gov/summary/summary.cgi?cid=756681" TargetMode="External"/><Relationship Id="rId312" Type="http://schemas.openxmlformats.org/officeDocument/2006/relationships/hyperlink" Target="http://pubchem.ncbi.nlm.nih.gov/summary/summary.cgi?cid=645145" TargetMode="External"/><Relationship Id="rId333" Type="http://schemas.openxmlformats.org/officeDocument/2006/relationships/hyperlink" Target="http://pubchem.ncbi.nlm.nih.gov/summary/summary.cgi?sid=4264502" TargetMode="External"/><Relationship Id="rId354" Type="http://schemas.openxmlformats.org/officeDocument/2006/relationships/hyperlink" Target="http://pubchem.ncbi.nlm.nih.gov/summary/summary.cgi?cid=894384" TargetMode="External"/><Relationship Id="rId51" Type="http://schemas.openxmlformats.org/officeDocument/2006/relationships/hyperlink" Target="http://pubchem.ncbi.nlm.nih.gov/summary/summary.cgi?sid=4264846" TargetMode="External"/><Relationship Id="rId72" Type="http://schemas.openxmlformats.org/officeDocument/2006/relationships/hyperlink" Target="http://pubchem.ncbi.nlm.nih.gov/summary/summary.cgi?cid=2856664" TargetMode="External"/><Relationship Id="rId93" Type="http://schemas.openxmlformats.org/officeDocument/2006/relationships/hyperlink" Target="http://pubchem.ncbi.nlm.nih.gov/summary/summary.cgi?sid=843289" TargetMode="External"/><Relationship Id="rId189" Type="http://schemas.openxmlformats.org/officeDocument/2006/relationships/hyperlink" Target="http://pubchem.ncbi.nlm.nih.gov/summary/summary.cgi?sid=4254554" TargetMode="External"/><Relationship Id="rId375" Type="http://schemas.openxmlformats.org/officeDocument/2006/relationships/hyperlink" Target="http://pubchem.ncbi.nlm.nih.gov/summary/summary.cgi?sid=3712922" TargetMode="External"/><Relationship Id="rId396" Type="http://schemas.openxmlformats.org/officeDocument/2006/relationships/hyperlink" Target="http://pubchem.ncbi.nlm.nih.gov/summary/summary.cgi?cid=4021" TargetMode="External"/><Relationship Id="rId3" Type="http://schemas.openxmlformats.org/officeDocument/2006/relationships/hyperlink" Target="http://pubchem.ncbi.nlm.nih.gov/summary/summary.cgi?sid=855669" TargetMode="External"/><Relationship Id="rId214" Type="http://schemas.openxmlformats.org/officeDocument/2006/relationships/hyperlink" Target="http://pubchem.ncbi.nlm.nih.gov/summary/summary.cgi?cid=712803" TargetMode="External"/><Relationship Id="rId235" Type="http://schemas.openxmlformats.org/officeDocument/2006/relationships/hyperlink" Target="http://pubchem.ncbi.nlm.nih.gov/summary/summary.cgi?sid=4263002" TargetMode="External"/><Relationship Id="rId256" Type="http://schemas.openxmlformats.org/officeDocument/2006/relationships/hyperlink" Target="http://pubchem.ncbi.nlm.nih.gov/summary/summary.cgi?cid=3244619" TargetMode="External"/><Relationship Id="rId277" Type="http://schemas.openxmlformats.org/officeDocument/2006/relationships/hyperlink" Target="http://pubchem.ncbi.nlm.nih.gov/summary/summary.cgi?sid=4261121" TargetMode="External"/><Relationship Id="rId298" Type="http://schemas.openxmlformats.org/officeDocument/2006/relationships/hyperlink" Target="http://pubchem.ncbi.nlm.nih.gov/summary/summary.cgi?cid=81423" TargetMode="External"/><Relationship Id="rId400" Type="http://schemas.openxmlformats.org/officeDocument/2006/relationships/hyperlink" Target="http://pubchem.ncbi.nlm.nih.gov/summary/summary.cgi?cid=650324" TargetMode="External"/><Relationship Id="rId116" Type="http://schemas.openxmlformats.org/officeDocument/2006/relationships/hyperlink" Target="http://pubchem.ncbi.nlm.nih.gov/summary/summary.cgi?cid=1246563" TargetMode="External"/><Relationship Id="rId137" Type="http://schemas.openxmlformats.org/officeDocument/2006/relationships/hyperlink" Target="http://pubchem.ncbi.nlm.nih.gov/summary/summary.cgi?sid=7975679" TargetMode="External"/><Relationship Id="rId158" Type="http://schemas.openxmlformats.org/officeDocument/2006/relationships/hyperlink" Target="http://pubchem.ncbi.nlm.nih.gov/summary/summary.cgi?cid=704533" TargetMode="External"/><Relationship Id="rId302" Type="http://schemas.openxmlformats.org/officeDocument/2006/relationships/hyperlink" Target="http://pubchem.ncbi.nlm.nih.gov/summary/summary.cgi?cid=654415" TargetMode="External"/><Relationship Id="rId323" Type="http://schemas.openxmlformats.org/officeDocument/2006/relationships/hyperlink" Target="http://pubchem.ncbi.nlm.nih.gov/summary/summary.cgi?sid=7975979" TargetMode="External"/><Relationship Id="rId344" Type="http://schemas.openxmlformats.org/officeDocument/2006/relationships/hyperlink" Target="http://pubchem.ncbi.nlm.nih.gov/summary/summary.cgi?cid=2195245" TargetMode="External"/><Relationship Id="rId20" Type="http://schemas.openxmlformats.org/officeDocument/2006/relationships/hyperlink" Target="http://pubchem.ncbi.nlm.nih.gov/summary/summary.cgi?cid=644354" TargetMode="External"/><Relationship Id="rId41" Type="http://schemas.openxmlformats.org/officeDocument/2006/relationships/hyperlink" Target="http://pubchem.ncbi.nlm.nih.gov/summary/summary.cgi?sid=7971472" TargetMode="External"/><Relationship Id="rId62" Type="http://schemas.openxmlformats.org/officeDocument/2006/relationships/hyperlink" Target="http://pubchem.ncbi.nlm.nih.gov/summary/summary.cgi?cid=756700" TargetMode="External"/><Relationship Id="rId83" Type="http://schemas.openxmlformats.org/officeDocument/2006/relationships/hyperlink" Target="http://pubchem.ncbi.nlm.nih.gov/summary/summary.cgi?sid=7969844" TargetMode="External"/><Relationship Id="rId179" Type="http://schemas.openxmlformats.org/officeDocument/2006/relationships/hyperlink" Target="http://pubchem.ncbi.nlm.nih.gov/summary/summary.cgi?sid=845817" TargetMode="External"/><Relationship Id="rId365" Type="http://schemas.openxmlformats.org/officeDocument/2006/relationships/hyperlink" Target="http://pubchem.ncbi.nlm.nih.gov/summary/summary.cgi?sid=4243420" TargetMode="External"/><Relationship Id="rId386" Type="http://schemas.openxmlformats.org/officeDocument/2006/relationships/hyperlink" Target="http://pubchem.ncbi.nlm.nih.gov/summary/summary.cgi?cid=659689" TargetMode="External"/><Relationship Id="rId190" Type="http://schemas.openxmlformats.org/officeDocument/2006/relationships/hyperlink" Target="http://pubchem.ncbi.nlm.nih.gov/summary/summary.cgi?cid=1263614" TargetMode="External"/><Relationship Id="rId204" Type="http://schemas.openxmlformats.org/officeDocument/2006/relationships/hyperlink" Target="http://pubchem.ncbi.nlm.nih.gov/summary/summary.cgi?cid=3830" TargetMode="External"/><Relationship Id="rId225" Type="http://schemas.openxmlformats.org/officeDocument/2006/relationships/hyperlink" Target="http://pubchem.ncbi.nlm.nih.gov/summary/summary.cgi?sid=4259392" TargetMode="External"/><Relationship Id="rId246" Type="http://schemas.openxmlformats.org/officeDocument/2006/relationships/hyperlink" Target="http://pubchem.ncbi.nlm.nih.gov/summary/summary.cgi?cid=2967064" TargetMode="External"/><Relationship Id="rId267" Type="http://schemas.openxmlformats.org/officeDocument/2006/relationships/hyperlink" Target="http://pubchem.ncbi.nlm.nih.gov/summary/summary.cgi?sid=7976891" TargetMode="External"/><Relationship Id="rId288" Type="http://schemas.openxmlformats.org/officeDocument/2006/relationships/hyperlink" Target="http://pubchem.ncbi.nlm.nih.gov/summary/summary.cgi?cid=662339" TargetMode="External"/><Relationship Id="rId411" Type="http://schemas.openxmlformats.org/officeDocument/2006/relationships/hyperlink" Target="http://pubchem.ncbi.nlm.nih.gov/summary/summary.cgi?sid=845582" TargetMode="External"/><Relationship Id="rId106" Type="http://schemas.openxmlformats.org/officeDocument/2006/relationships/hyperlink" Target="http://pubchem.ncbi.nlm.nih.gov/summary/summary.cgi?cid=684207" TargetMode="External"/><Relationship Id="rId127" Type="http://schemas.openxmlformats.org/officeDocument/2006/relationships/hyperlink" Target="http://pubchem.ncbi.nlm.nih.gov/summary/summary.cgi?sid=7969486" TargetMode="External"/><Relationship Id="rId313" Type="http://schemas.openxmlformats.org/officeDocument/2006/relationships/hyperlink" Target="http://pubchem.ncbi.nlm.nih.gov/summary/summary.cgi?sid=7967321" TargetMode="External"/><Relationship Id="rId10" Type="http://schemas.openxmlformats.org/officeDocument/2006/relationships/hyperlink" Target="http://pubchem.ncbi.nlm.nih.gov/summary/summary.cgi?cid=646236" TargetMode="External"/><Relationship Id="rId31" Type="http://schemas.openxmlformats.org/officeDocument/2006/relationships/hyperlink" Target="http://pubchem.ncbi.nlm.nih.gov/summary/summary.cgi?sid=3717731" TargetMode="External"/><Relationship Id="rId52" Type="http://schemas.openxmlformats.org/officeDocument/2006/relationships/hyperlink" Target="http://pubchem.ncbi.nlm.nih.gov/summary/summary.cgi?cid=820817" TargetMode="External"/><Relationship Id="rId73" Type="http://schemas.openxmlformats.org/officeDocument/2006/relationships/hyperlink" Target="http://pubchem.ncbi.nlm.nih.gov/summary/summary.cgi?sid=4265686" TargetMode="External"/><Relationship Id="rId94" Type="http://schemas.openxmlformats.org/officeDocument/2006/relationships/hyperlink" Target="http://pubchem.ncbi.nlm.nih.gov/summary/summary.cgi?cid=645569" TargetMode="External"/><Relationship Id="rId148" Type="http://schemas.openxmlformats.org/officeDocument/2006/relationships/hyperlink" Target="http://pubchem.ncbi.nlm.nih.gov/summary/summary.cgi?cid=1549587" TargetMode="External"/><Relationship Id="rId169" Type="http://schemas.openxmlformats.org/officeDocument/2006/relationships/hyperlink" Target="http://pubchem.ncbi.nlm.nih.gov/summary/summary.cgi?sid=7970612" TargetMode="External"/><Relationship Id="rId334" Type="http://schemas.openxmlformats.org/officeDocument/2006/relationships/hyperlink" Target="http://pubchem.ncbi.nlm.nih.gov/summary/summary.cgi?cid=1235819" TargetMode="External"/><Relationship Id="rId355" Type="http://schemas.openxmlformats.org/officeDocument/2006/relationships/hyperlink" Target="http://pubchem.ncbi.nlm.nih.gov/summary/summary.cgi?sid=4252105" TargetMode="External"/><Relationship Id="rId376" Type="http://schemas.openxmlformats.org/officeDocument/2006/relationships/hyperlink" Target="http://pubchem.ncbi.nlm.nih.gov/summary/summary.cgi?cid=2998214" TargetMode="External"/><Relationship Id="rId397" Type="http://schemas.openxmlformats.org/officeDocument/2006/relationships/hyperlink" Target="http://pubchem.ncbi.nlm.nih.gov/summary/summary.cgi?sid=849318" TargetMode="External"/><Relationship Id="rId4" Type="http://schemas.openxmlformats.org/officeDocument/2006/relationships/hyperlink" Target="http://pubchem.ncbi.nlm.nih.gov/summary/summary.cgi?cid=163751" TargetMode="External"/><Relationship Id="rId180" Type="http://schemas.openxmlformats.org/officeDocument/2006/relationships/hyperlink" Target="http://pubchem.ncbi.nlm.nih.gov/summary/summary.cgi?cid=648179" TargetMode="External"/><Relationship Id="rId215" Type="http://schemas.openxmlformats.org/officeDocument/2006/relationships/hyperlink" Target="http://pubchem.ncbi.nlm.nih.gov/summary/summary.cgi?sid=4241792" TargetMode="External"/><Relationship Id="rId236" Type="http://schemas.openxmlformats.org/officeDocument/2006/relationships/hyperlink" Target="http://pubchem.ncbi.nlm.nih.gov/summary/summary.cgi?cid=2218453" TargetMode="External"/><Relationship Id="rId257" Type="http://schemas.openxmlformats.org/officeDocument/2006/relationships/hyperlink" Target="http://pubchem.ncbi.nlm.nih.gov/summary/summary.cgi?sid=858509" TargetMode="External"/><Relationship Id="rId278" Type="http://schemas.openxmlformats.org/officeDocument/2006/relationships/hyperlink" Target="http://pubchem.ncbi.nlm.nih.gov/summary/summary.cgi?cid=2969061" TargetMode="External"/><Relationship Id="rId401" Type="http://schemas.openxmlformats.org/officeDocument/2006/relationships/hyperlink" Target="http://pubchem.ncbi.nlm.nih.gov/summary/summary.cgi?sid=847701" TargetMode="External"/><Relationship Id="rId303" Type="http://schemas.openxmlformats.org/officeDocument/2006/relationships/hyperlink" Target="http://pubchem.ncbi.nlm.nih.gov/summary/summary.cgi?sid=850543" TargetMode="External"/><Relationship Id="rId42" Type="http://schemas.openxmlformats.org/officeDocument/2006/relationships/hyperlink" Target="http://pubchem.ncbi.nlm.nih.gov/summary/summary.cgi?cid=2155061" TargetMode="External"/><Relationship Id="rId84" Type="http://schemas.openxmlformats.org/officeDocument/2006/relationships/hyperlink" Target="http://pubchem.ncbi.nlm.nih.gov/summary/summary.cgi?cid=4639586" TargetMode="External"/><Relationship Id="rId138" Type="http://schemas.openxmlformats.org/officeDocument/2006/relationships/hyperlink" Target="http://pubchem.ncbi.nlm.nih.gov/summary/summary.cgi?cid=5310791" TargetMode="External"/><Relationship Id="rId345" Type="http://schemas.openxmlformats.org/officeDocument/2006/relationships/hyperlink" Target="http://pubchem.ncbi.nlm.nih.gov/summary/summary.cgi?sid=4259674" TargetMode="External"/><Relationship Id="rId387" Type="http://schemas.openxmlformats.org/officeDocument/2006/relationships/hyperlink" Target="http://pubchem.ncbi.nlm.nih.gov/summary/summary.cgi?sid=857510" TargetMode="External"/><Relationship Id="rId191" Type="http://schemas.openxmlformats.org/officeDocument/2006/relationships/hyperlink" Target="http://pubchem.ncbi.nlm.nih.gov/summary/summary.cgi?sid=3717225" TargetMode="External"/><Relationship Id="rId205" Type="http://schemas.openxmlformats.org/officeDocument/2006/relationships/hyperlink" Target="http://pubchem.ncbi.nlm.nih.gov/summary/summary.cgi?sid=7969849" TargetMode="External"/><Relationship Id="rId247" Type="http://schemas.openxmlformats.org/officeDocument/2006/relationships/hyperlink" Target="http://pubchem.ncbi.nlm.nih.gov/summary/summary.cgi?sid=4250041" TargetMode="External"/><Relationship Id="rId412" Type="http://schemas.openxmlformats.org/officeDocument/2006/relationships/hyperlink" Target="http://pubchem.ncbi.nlm.nih.gov/summary/summary.cgi?cid=647938" TargetMode="External"/><Relationship Id="rId107" Type="http://schemas.openxmlformats.org/officeDocument/2006/relationships/hyperlink" Target="http://pubchem.ncbi.nlm.nih.gov/summary/summary.cgi?sid=7971515" TargetMode="External"/><Relationship Id="rId289" Type="http://schemas.openxmlformats.org/officeDocument/2006/relationships/hyperlink" Target="http://pubchem.ncbi.nlm.nih.gov/summary/summary.cgi?sid=858667" TargetMode="External"/><Relationship Id="rId11" Type="http://schemas.openxmlformats.org/officeDocument/2006/relationships/hyperlink" Target="http://pubchem.ncbi.nlm.nih.gov/summary/summary.cgi?sid=850647" TargetMode="External"/><Relationship Id="rId53" Type="http://schemas.openxmlformats.org/officeDocument/2006/relationships/hyperlink" Target="http://pubchem.ncbi.nlm.nih.gov/summary/summary.cgi?sid=4264171" TargetMode="External"/><Relationship Id="rId149" Type="http://schemas.openxmlformats.org/officeDocument/2006/relationships/hyperlink" Target="http://pubchem.ncbi.nlm.nih.gov/summary/summary.cgi?sid=7966348" TargetMode="External"/><Relationship Id="rId314" Type="http://schemas.openxmlformats.org/officeDocument/2006/relationships/hyperlink" Target="http://pubchem.ncbi.nlm.nih.gov/summary/summary.cgi?cid=848732" TargetMode="External"/><Relationship Id="rId356" Type="http://schemas.openxmlformats.org/officeDocument/2006/relationships/hyperlink" Target="http://pubchem.ncbi.nlm.nih.gov/summary/summary.cgi?cid=3245700" TargetMode="External"/><Relationship Id="rId398" Type="http://schemas.openxmlformats.org/officeDocument/2006/relationships/hyperlink" Target="http://pubchem.ncbi.nlm.nih.gov/summary/summary.cgi?cid=651807" TargetMode="Externa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dimension ref="A1:D20"/>
  <sheetViews>
    <sheetView tabSelected="1" workbookViewId="0"/>
  </sheetViews>
  <sheetFormatPr defaultRowHeight="15"/>
  <cols>
    <col min="1" max="1" width="19.28515625" style="1" customWidth="1"/>
    <col min="2" max="2" width="129.5703125" style="9" customWidth="1"/>
  </cols>
  <sheetData>
    <row r="1" spans="1:4">
      <c r="A1" s="1" t="s">
        <v>0</v>
      </c>
    </row>
    <row r="2" spans="1:4">
      <c r="A2" s="5" t="s">
        <v>3</v>
      </c>
      <c r="B2" s="9" t="s">
        <v>1373</v>
      </c>
    </row>
    <row r="3" spans="1:4">
      <c r="A3" s="5" t="s">
        <v>1</v>
      </c>
      <c r="B3" s="9" t="s">
        <v>8</v>
      </c>
      <c r="D3" t="str">
        <f>"insert into assay (assay_id, assay_name, description, assay_status_id, designed_by) values ("&amp;B2&amp;", '"&amp;B3&amp;"', '"&amp;B7&amp;"', 2, '"&amp;B4&amp;"');"</f>
        <v>insert into assay (assay_id, assay_name, description, assay_status_id, designed_by) values (assay_id_seq.nextval, 'Dose-response biochemical assay of inhibitors of Rho kinase 2 (Rock2)', 'Rho-Kinase is a serine/threonine kinase involved in the regulation of smooth muscle contraction and cytoskeletal reorganization of nonmuscle cells (1). Its inhibition is known to promote the smooth muscle relaxation. Thus, small-molecule inhibitors of Rho-Kinase may be effective probes for treatment of cerebral vasospasm (2) and potentially effective for treatment of angina (3), hypertension (4), arteriosclerosis (5), and erectile dysfunction (6).', 2, 'Scripps Florida');</v>
      </c>
    </row>
    <row r="4" spans="1:4">
      <c r="A4" s="5" t="s">
        <v>2</v>
      </c>
      <c r="B4" s="9" t="s">
        <v>9</v>
      </c>
    </row>
    <row r="5" spans="1:4">
      <c r="A5" s="5" t="s">
        <v>4</v>
      </c>
      <c r="B5" s="9" t="s">
        <v>10</v>
      </c>
      <c r="D5" t="str">
        <f>"insert into external_system (external_system_id, system_name, owner, system_url) values (1, 'PubChem', 'NIH', 'http://pubchem.ncbi.nlm.nih.gov/assay/assay.cgi?');"</f>
        <v>insert into external_system (external_system_id, system_name, owner, system_url) values (1, 'PubChem', 'NIH', 'http://pubchem.ncbi.nlm.nih.gov/assay/assay.cgi?');</v>
      </c>
    </row>
    <row r="6" spans="1:4">
      <c r="A6" s="5" t="s">
        <v>5</v>
      </c>
      <c r="B6" s="9" t="s">
        <v>1356</v>
      </c>
      <c r="D6" t="str">
        <f>"insert into external_assay (external_system_id, assay_id, ext_assay_id) values (external_assay_id_seq.nextval, assay_id_seq.currval, '"&amp;B6&amp;"');"</f>
        <v>insert into external_assay (external_system_id, assay_id, ext_assay_id) values (external_assay_id_seq.nextval, assay_id_seq.currval, 'aid=644');</v>
      </c>
    </row>
    <row r="7" spans="1:4" ht="60">
      <c r="A7" s="5" t="s">
        <v>6</v>
      </c>
      <c r="B7" s="9" t="s">
        <v>11</v>
      </c>
      <c r="D7" t="str">
        <f>"insert into protocol (protocol_id, assay_id, protocol_name) values (1, assay_id_seq.currval, '"&amp;B3&amp;"');"</f>
        <v>insert into protocol (protocol_id, assay_id, protocol_name) values (1, assay_id_seq.currval, 'Dose-response biochemical assay of inhibitors of Rho kinase 2 (Rock2)');</v>
      </c>
    </row>
    <row r="8" spans="1:4" ht="405">
      <c r="A8" s="5" t="s">
        <v>7</v>
      </c>
      <c r="B8" s="9" t="s">
        <v>105</v>
      </c>
      <c r="D8" t="str">
        <f>"update protocol set protocol_document = '"&amp;SUBSTITUTE(B8,"'","*")&amp;"' where protocol_id = "&amp;B2&amp;";"</f>
        <v>update protocol set protocol_document = 'Assay Overview: 
Compounds identified from a previously described set of experiments entitled "Primary high-throughput assay for chemical inhibitors of Rho kinase 2 (Rhok2) activity" (PubChem AID = 604) were selected for testing in this assay. Out of 212 compounds identified during the primary screen, 206 compounds were assessed in this dose response experiment. Each compound was assayed in 10 point, 1:3 serial dilutions starting at a nominal test concentration of 60 micromolar.
As with the primary screen, the assay is based on ability of Rhok2 to phosphorylate a specific peptide sequence derived from its substrate - ribosomal protein S6 (amino acid residues 229-239). Rhok2 uses ATP as a donor of phosphate for the phosphorylation of the substrate, which leads to the depletion of ATP in the reaction mix. An assay kit (#Kinase-Glo#, Promega) was used to quantify enzyme activity. Using this kit, residual amounts of ATP are measured by a secondary enzymatic reaction, through which luciferase utilizes the remaining ATP to produce luminescence. Luminescent signal is directly proportional to ATP concentration and inversely proportional to Rhok2 activity. 
This dose response assay was conducted in 1536 well plate format. Each concentration was tested nominally in triplicate.
Protocol Summary:
1.25 microliters of solution containing 20 micromolar ATP and 20 micromolar S6 peptide (substrate) in assay buffer (50 millimolar HEPES pH 7.3, 10 millimolar MgCl2, 0.1% BSA, 2 millimolar DTT) were dispensed in 1536 microtiter plate. 15 nanoliters of test compound or positive and negative control (2.12 millimolar Y-27632 and DMSO, respectively) were then added to the appropriate wells. Each compound dilution was assayed in triplicate, for a nominal total of 30 data points per dose response curve. The enzymatic reaction was initiated by dispensing 1.25 microliters of 8 nanomolar Rhok2 solution in assay buffer (50 millimolar HEPES pH 7.3, 10 millimolar MgCl2, 0.1% BSA, 2 millimolar DTT). After 2 hours of incubation at 25 degrees Celsius, 2.5 microliters of Kinase Glo reagent (Promega Corporation, Madison, WI) was added to each well. Plates were incubated for 10 minutes and luminescence was read on Perkin-Elmer Viewlux for 60 seconds. 
Each compound was tested in triplicate. The percent inhibition for each well has been calculated as follows:
%inhibition = (test_compound - median_ negative_control)/(median_positive_control - median_negative_control)*100
where the positive control is Y-27632 (13 micromolar) and negative control is DMSO only.
For each compound, percentage inhibitions were plotted against compound concentration. A four parameter equation describing a sigmoidal dose-response curve was then fitted with adjustable baseline using Assay Explorer software (MDL Information Systems). The reported IC50 values were generated from fitted curves by solving for X-intercept at the 50% inhibition level of Y-intercept.In cases where the highest concentration tested (i.e. 60 micromolar) did not result in greater than 50% inhibition, the IC50 was determined manually as greater than 60 micromolar. 
Compounds with IC50 values of greater than 10 micromolar were considered inactive, compounds with IC50 equal or less than 10 micromolar are considered active.
The activity score was calculated based on pIC50 values for compounds for which an exact IC50 value was calculated and based on the observed pIC50 range, specifically the maximum lower limit of the pIC50 value as calculated from the lowest concentration for which greater than 50% inhibition is observed. This results in a conservative estimate of the activity score for compounds for which no exact IC50 value is given while maintaining a reasonable rank order of all compounds tested.
' where protocol_id = assay_id_seq.nextval;</v>
      </c>
    </row>
    <row r="9" spans="1:4">
      <c r="A9" s="5"/>
    </row>
    <row r="10" spans="1:4">
      <c r="A10" s="6" t="s">
        <v>61</v>
      </c>
    </row>
    <row r="11" spans="1:4">
      <c r="A11" s="5" t="s">
        <v>67</v>
      </c>
      <c r="B11" s="9">
        <v>1</v>
      </c>
      <c r="D11" t="str">
        <f>"insert into project (project_id, project_name, group_type, description) values ("&amp;B17&amp;", '"&amp;B12&amp;"', 'Project', '');"</f>
        <v>insert into project (project_id, project_name, group_type, description) values (1, 'Scripps special project #1', 'Project', '');</v>
      </c>
    </row>
    <row r="12" spans="1:4">
      <c r="A12" s="5" t="s">
        <v>68</v>
      </c>
      <c r="B12" s="9" t="s">
        <v>1353</v>
      </c>
    </row>
    <row r="13" spans="1:4">
      <c r="A13" s="5"/>
    </row>
    <row r="14" spans="1:4">
      <c r="A14" s="5"/>
    </row>
    <row r="15" spans="1:4">
      <c r="A15" s="6" t="s">
        <v>62</v>
      </c>
    </row>
    <row r="16" spans="1:4">
      <c r="A16" s="5" t="s">
        <v>63</v>
      </c>
      <c r="B16" s="9">
        <v>1</v>
      </c>
      <c r="D16" t="str">
        <f>"insert into project_assay (project_assay_id, project_id, assay_id, stage, promotion_criteria) values (1, "&amp;B17&amp;", "&amp;B16&amp;", '"&amp;B18&amp;"', '"&amp;B19&amp;"');"</f>
        <v>insert into project_assay (project_assay_id, project_id, assay_id, stage, promotion_criteria) values (1, 1, 1, 'confirmatory assay', 'The activity score was calculated based on pIC50 values for compounds for which an exact IC50 value was calculated and based on the observed pIC50 range, specifically the maximum lower limit of the pIC50 value as calculated from the lowest concentration for which greater than 50% inhibition is observed. This results in a conservative estimate of the activity score for compounds for which no exact IC50 value is given while maintaining a reasonable rank order of all compounds tested');</v>
      </c>
    </row>
    <row r="17" spans="1:2">
      <c r="A17" s="5" t="s">
        <v>64</v>
      </c>
      <c r="B17" s="9">
        <v>1</v>
      </c>
    </row>
    <row r="18" spans="1:2">
      <c r="A18" s="5" t="s">
        <v>65</v>
      </c>
      <c r="B18" s="9" t="s">
        <v>903</v>
      </c>
    </row>
    <row r="19" spans="1:2" ht="60">
      <c r="A19" s="5" t="s">
        <v>76</v>
      </c>
      <c r="B19" s="9" t="s">
        <v>77</v>
      </c>
    </row>
    <row r="20" spans="1:2">
      <c r="A20" s="5" t="s">
        <v>78</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dimension ref="A1:AB424"/>
  <sheetViews>
    <sheetView topLeftCell="A25" workbookViewId="0">
      <selection activeCell="K370" sqref="K370"/>
    </sheetView>
  </sheetViews>
  <sheetFormatPr defaultRowHeight="15"/>
  <sheetData>
    <row r="1" spans="1:28" ht="15.75" thickBot="1"/>
    <row r="2" spans="1:28">
      <c r="A2" s="36">
        <v>1</v>
      </c>
      <c r="B2" s="37"/>
      <c r="C2" s="38">
        <v>7970106</v>
      </c>
      <c r="D2" s="38">
        <v>5056270</v>
      </c>
      <c r="E2" s="39">
        <v>100</v>
      </c>
      <c r="F2" s="35"/>
      <c r="G2" s="39"/>
      <c r="H2" s="39" t="s">
        <v>1369</v>
      </c>
      <c r="I2" s="39">
        <v>3.0300000000000001E-3</v>
      </c>
      <c r="J2" s="39">
        <v>-8.52</v>
      </c>
      <c r="K2" s="39"/>
      <c r="L2" s="39"/>
      <c r="M2" s="39"/>
      <c r="N2" s="39"/>
      <c r="O2" s="39"/>
      <c r="P2" s="39"/>
      <c r="Q2" s="39">
        <v>0</v>
      </c>
      <c r="R2" s="39">
        <v>30</v>
      </c>
      <c r="S2" s="39">
        <v>80.2</v>
      </c>
      <c r="T2" s="39">
        <v>89.4</v>
      </c>
      <c r="U2" s="39">
        <v>100.7</v>
      </c>
      <c r="V2" s="39">
        <v>110.6</v>
      </c>
      <c r="W2" s="39">
        <v>115.2</v>
      </c>
      <c r="X2" s="39">
        <v>113.7</v>
      </c>
      <c r="Y2" s="39">
        <v>113.8</v>
      </c>
      <c r="Z2" s="39">
        <v>112</v>
      </c>
      <c r="AA2" s="39">
        <v>110.4</v>
      </c>
      <c r="AB2" s="40">
        <v>108.3</v>
      </c>
    </row>
    <row r="3" spans="1:28">
      <c r="A3" s="41"/>
      <c r="B3" s="42"/>
      <c r="C3" s="43"/>
      <c r="D3" s="43"/>
      <c r="E3" s="44"/>
      <c r="F3" s="33" t="s">
        <v>1368</v>
      </c>
      <c r="G3" s="44"/>
      <c r="H3" s="44"/>
      <c r="I3" s="44"/>
      <c r="J3" s="44"/>
      <c r="K3" s="44"/>
      <c r="L3" s="44"/>
      <c r="M3" s="44"/>
      <c r="N3" s="44"/>
      <c r="O3" s="44"/>
      <c r="P3" s="44"/>
      <c r="Q3" s="44"/>
      <c r="R3" s="44"/>
      <c r="S3" s="44"/>
      <c r="T3" s="44"/>
      <c r="U3" s="44"/>
      <c r="V3" s="44"/>
      <c r="W3" s="44"/>
      <c r="X3" s="44"/>
      <c r="Y3" s="44"/>
      <c r="Z3" s="44"/>
      <c r="AA3" s="44"/>
      <c r="AB3" s="45"/>
    </row>
    <row r="4" spans="1:28">
      <c r="A4" s="46">
        <v>2</v>
      </c>
      <c r="B4" s="47"/>
      <c r="C4" s="48">
        <v>855669</v>
      </c>
      <c r="D4" s="48">
        <v>163751</v>
      </c>
      <c r="E4" s="49">
        <v>75</v>
      </c>
      <c r="F4" s="34"/>
      <c r="G4" s="49"/>
      <c r="H4" s="49" t="s">
        <v>1370</v>
      </c>
      <c r="I4" s="49">
        <v>7.0999999999999994E-2</v>
      </c>
      <c r="J4" s="49">
        <v>-7.15</v>
      </c>
      <c r="K4" s="49">
        <v>1.1399999999999999</v>
      </c>
      <c r="L4" s="49"/>
      <c r="M4" s="49"/>
      <c r="N4" s="49"/>
      <c r="O4" s="49">
        <v>4.49</v>
      </c>
      <c r="P4" s="49">
        <v>1</v>
      </c>
      <c r="Q4" s="49">
        <v>0</v>
      </c>
      <c r="R4" s="49">
        <v>30</v>
      </c>
      <c r="S4" s="49">
        <v>17.5</v>
      </c>
      <c r="T4" s="49">
        <v>24.8</v>
      </c>
      <c r="U4" s="49">
        <v>34</v>
      </c>
      <c r="V4" s="49">
        <v>50.9</v>
      </c>
      <c r="W4" s="49">
        <v>80.900000000000006</v>
      </c>
      <c r="X4" s="49">
        <v>95.5</v>
      </c>
      <c r="Y4" s="49">
        <v>102.7</v>
      </c>
      <c r="Z4" s="49">
        <v>104.5</v>
      </c>
      <c r="AA4" s="49">
        <v>104.8</v>
      </c>
      <c r="AB4" s="50">
        <v>104.4</v>
      </c>
    </row>
    <row r="5" spans="1:28">
      <c r="A5" s="46"/>
      <c r="B5" s="47"/>
      <c r="C5" s="48"/>
      <c r="D5" s="48"/>
      <c r="E5" s="49"/>
      <c r="F5" s="34" t="s">
        <v>1368</v>
      </c>
      <c r="G5" s="49"/>
      <c r="H5" s="49"/>
      <c r="I5" s="49"/>
      <c r="J5" s="49"/>
      <c r="K5" s="49"/>
      <c r="L5" s="49"/>
      <c r="M5" s="49"/>
      <c r="N5" s="49"/>
      <c r="O5" s="49"/>
      <c r="P5" s="49"/>
      <c r="Q5" s="49"/>
      <c r="R5" s="49"/>
      <c r="S5" s="49"/>
      <c r="T5" s="49"/>
      <c r="U5" s="49"/>
      <c r="V5" s="49"/>
      <c r="W5" s="49"/>
      <c r="X5" s="49"/>
      <c r="Y5" s="49"/>
      <c r="Z5" s="49"/>
      <c r="AA5" s="49"/>
      <c r="AB5" s="50"/>
    </row>
    <row r="6" spans="1:28">
      <c r="A6" s="41">
        <v>3</v>
      </c>
      <c r="B6" s="42"/>
      <c r="C6" s="43">
        <v>4257793</v>
      </c>
      <c r="D6" s="43">
        <v>1246120</v>
      </c>
      <c r="E6" s="44">
        <v>74</v>
      </c>
      <c r="F6" s="33"/>
      <c r="G6" s="44"/>
      <c r="H6" s="44" t="s">
        <v>1370</v>
      </c>
      <c r="I6" s="44">
        <v>0.08</v>
      </c>
      <c r="J6" s="44">
        <v>-7.1</v>
      </c>
      <c r="K6" s="44">
        <v>0.81</v>
      </c>
      <c r="L6" s="44"/>
      <c r="M6" s="44"/>
      <c r="N6" s="44"/>
      <c r="O6" s="44">
        <v>9.06</v>
      </c>
      <c r="P6" s="44">
        <v>1</v>
      </c>
      <c r="Q6" s="44">
        <v>0</v>
      </c>
      <c r="R6" s="44">
        <v>30</v>
      </c>
      <c r="S6" s="44">
        <v>10.199999999999999</v>
      </c>
      <c r="T6" s="44">
        <v>17.3</v>
      </c>
      <c r="U6" s="44">
        <v>27.7</v>
      </c>
      <c r="V6" s="44">
        <v>50.9</v>
      </c>
      <c r="W6" s="44">
        <v>77</v>
      </c>
      <c r="X6" s="44">
        <v>96.1</v>
      </c>
      <c r="Y6" s="44">
        <v>108.9</v>
      </c>
      <c r="Z6" s="44">
        <v>116.1</v>
      </c>
      <c r="AA6" s="44">
        <v>117.7</v>
      </c>
      <c r="AB6" s="45">
        <v>121.2</v>
      </c>
    </row>
    <row r="7" spans="1:28">
      <c r="A7" s="41"/>
      <c r="B7" s="42"/>
      <c r="C7" s="43"/>
      <c r="D7" s="43"/>
      <c r="E7" s="44"/>
      <c r="F7" s="33" t="s">
        <v>1368</v>
      </c>
      <c r="G7" s="44"/>
      <c r="H7" s="44"/>
      <c r="I7" s="44"/>
      <c r="J7" s="44"/>
      <c r="K7" s="44"/>
      <c r="L7" s="44"/>
      <c r="M7" s="44"/>
      <c r="N7" s="44"/>
      <c r="O7" s="44"/>
      <c r="P7" s="44"/>
      <c r="Q7" s="44"/>
      <c r="R7" s="44"/>
      <c r="S7" s="44"/>
      <c r="T7" s="44"/>
      <c r="U7" s="44"/>
      <c r="V7" s="44"/>
      <c r="W7" s="44"/>
      <c r="X7" s="44"/>
      <c r="Y7" s="44"/>
      <c r="Z7" s="44"/>
      <c r="AA7" s="44"/>
      <c r="AB7" s="45"/>
    </row>
    <row r="8" spans="1:28">
      <c r="A8" s="46">
        <v>4</v>
      </c>
      <c r="B8" s="47"/>
      <c r="C8" s="48">
        <v>855933</v>
      </c>
      <c r="D8" s="48">
        <v>3542</v>
      </c>
      <c r="E8" s="49">
        <v>72</v>
      </c>
      <c r="F8" s="34"/>
      <c r="G8" s="49"/>
      <c r="H8" s="49" t="s">
        <v>1370</v>
      </c>
      <c r="I8" s="49">
        <v>0.1</v>
      </c>
      <c r="J8" s="49">
        <v>-7</v>
      </c>
      <c r="K8" s="49">
        <v>0.84</v>
      </c>
      <c r="L8" s="49"/>
      <c r="M8" s="49"/>
      <c r="N8" s="49"/>
      <c r="O8" s="49">
        <v>1.1299999999999999</v>
      </c>
      <c r="P8" s="49">
        <v>1</v>
      </c>
      <c r="Q8" s="49">
        <v>0</v>
      </c>
      <c r="R8" s="49">
        <v>30</v>
      </c>
      <c r="S8" s="49">
        <v>15.6</v>
      </c>
      <c r="T8" s="49">
        <v>19.2</v>
      </c>
      <c r="U8" s="49">
        <v>29</v>
      </c>
      <c r="V8" s="49">
        <v>46.5</v>
      </c>
      <c r="W8" s="49">
        <v>66.900000000000006</v>
      </c>
      <c r="X8" s="49">
        <v>85.9</v>
      </c>
      <c r="Y8" s="49">
        <v>92.2</v>
      </c>
      <c r="Z8" s="49">
        <v>99.7</v>
      </c>
      <c r="AA8" s="49">
        <v>102.5</v>
      </c>
      <c r="AB8" s="50">
        <v>102.9</v>
      </c>
    </row>
    <row r="9" spans="1:28">
      <c r="A9" s="46"/>
      <c r="B9" s="47"/>
      <c r="C9" s="48"/>
      <c r="D9" s="48"/>
      <c r="E9" s="49"/>
      <c r="F9" s="34" t="s">
        <v>1368</v>
      </c>
      <c r="G9" s="49"/>
      <c r="H9" s="49"/>
      <c r="I9" s="49"/>
      <c r="J9" s="49"/>
      <c r="K9" s="49"/>
      <c r="L9" s="49"/>
      <c r="M9" s="49"/>
      <c r="N9" s="49"/>
      <c r="O9" s="49"/>
      <c r="P9" s="49"/>
      <c r="Q9" s="49"/>
      <c r="R9" s="49"/>
      <c r="S9" s="49"/>
      <c r="T9" s="49"/>
      <c r="U9" s="49"/>
      <c r="V9" s="49"/>
      <c r="W9" s="49"/>
      <c r="X9" s="49"/>
      <c r="Y9" s="49"/>
      <c r="Z9" s="49"/>
      <c r="AA9" s="49"/>
      <c r="AB9" s="50"/>
    </row>
    <row r="10" spans="1:28">
      <c r="A10" s="41">
        <v>5</v>
      </c>
      <c r="B10" s="42"/>
      <c r="C10" s="43">
        <v>843930</v>
      </c>
      <c r="D10" s="43">
        <v>646236</v>
      </c>
      <c r="E10" s="44">
        <v>64</v>
      </c>
      <c r="F10" s="33"/>
      <c r="G10" s="44"/>
      <c r="H10" s="44" t="s">
        <v>1370</v>
      </c>
      <c r="I10" s="44">
        <v>0.26700000000000002</v>
      </c>
      <c r="J10" s="44">
        <v>-6.57</v>
      </c>
      <c r="K10" s="44">
        <v>0.88</v>
      </c>
      <c r="L10" s="44"/>
      <c r="M10" s="44"/>
      <c r="N10" s="44"/>
      <c r="O10" s="44">
        <v>6.66</v>
      </c>
      <c r="P10" s="44">
        <v>1</v>
      </c>
      <c r="Q10" s="44">
        <v>0</v>
      </c>
      <c r="R10" s="44">
        <v>30</v>
      </c>
      <c r="S10" s="44">
        <v>14.6</v>
      </c>
      <c r="T10" s="44">
        <v>17.600000000000001</v>
      </c>
      <c r="U10" s="44">
        <v>20.399999999999999</v>
      </c>
      <c r="V10" s="44">
        <v>29.6</v>
      </c>
      <c r="W10" s="44">
        <v>49.3</v>
      </c>
      <c r="X10" s="44">
        <v>70.900000000000006</v>
      </c>
      <c r="Y10" s="44">
        <v>87.3</v>
      </c>
      <c r="Z10" s="44">
        <v>98.6</v>
      </c>
      <c r="AA10" s="44">
        <v>103.4</v>
      </c>
      <c r="AB10" s="45">
        <v>105.4</v>
      </c>
    </row>
    <row r="11" spans="1:28">
      <c r="A11" s="41"/>
      <c r="B11" s="42"/>
      <c r="C11" s="43"/>
      <c r="D11" s="43"/>
      <c r="E11" s="44"/>
      <c r="F11" s="33" t="s">
        <v>1368</v>
      </c>
      <c r="G11" s="44"/>
      <c r="H11" s="44"/>
      <c r="I11" s="44"/>
      <c r="J11" s="44"/>
      <c r="K11" s="44"/>
      <c r="L11" s="44"/>
      <c r="M11" s="44"/>
      <c r="N11" s="44"/>
      <c r="O11" s="44"/>
      <c r="P11" s="44"/>
      <c r="Q11" s="44"/>
      <c r="R11" s="44"/>
      <c r="S11" s="44"/>
      <c r="T11" s="44"/>
      <c r="U11" s="44"/>
      <c r="V11" s="44"/>
      <c r="W11" s="44"/>
      <c r="X11" s="44"/>
      <c r="Y11" s="44"/>
      <c r="Z11" s="44"/>
      <c r="AA11" s="44"/>
      <c r="AB11" s="45"/>
    </row>
    <row r="12" spans="1:28">
      <c r="A12" s="46">
        <v>6</v>
      </c>
      <c r="B12" s="47"/>
      <c r="C12" s="48">
        <v>850647</v>
      </c>
      <c r="D12" s="48">
        <v>653177</v>
      </c>
      <c r="E12" s="49">
        <v>61</v>
      </c>
      <c r="F12" s="34"/>
      <c r="G12" s="49"/>
      <c r="H12" s="49" t="s">
        <v>1370</v>
      </c>
      <c r="I12" s="49">
        <v>0.41499999999999998</v>
      </c>
      <c r="J12" s="49">
        <v>-6.38</v>
      </c>
      <c r="K12" s="49">
        <v>1.01</v>
      </c>
      <c r="L12" s="49"/>
      <c r="M12" s="49"/>
      <c r="N12" s="49"/>
      <c r="O12" s="49">
        <v>4.87</v>
      </c>
      <c r="P12" s="49">
        <v>1</v>
      </c>
      <c r="Q12" s="49">
        <v>0</v>
      </c>
      <c r="R12" s="49">
        <v>30</v>
      </c>
      <c r="S12" s="49">
        <v>15.3</v>
      </c>
      <c r="T12" s="49">
        <v>15.6</v>
      </c>
      <c r="U12" s="49">
        <v>20.2</v>
      </c>
      <c r="V12" s="49">
        <v>26.3</v>
      </c>
      <c r="W12" s="49">
        <v>39.6</v>
      </c>
      <c r="X12" s="49">
        <v>62.9</v>
      </c>
      <c r="Y12" s="49">
        <v>82.9</v>
      </c>
      <c r="Z12" s="49">
        <v>103.2</v>
      </c>
      <c r="AA12" s="49">
        <v>106.1</v>
      </c>
      <c r="AB12" s="50">
        <v>101.9</v>
      </c>
    </row>
    <row r="13" spans="1:28">
      <c r="A13" s="46"/>
      <c r="B13" s="47"/>
      <c r="C13" s="48"/>
      <c r="D13" s="48"/>
      <c r="E13" s="49"/>
      <c r="F13" s="34" t="s">
        <v>1368</v>
      </c>
      <c r="G13" s="49"/>
      <c r="H13" s="49"/>
      <c r="I13" s="49"/>
      <c r="J13" s="49"/>
      <c r="K13" s="49"/>
      <c r="L13" s="49"/>
      <c r="M13" s="49"/>
      <c r="N13" s="49"/>
      <c r="O13" s="49"/>
      <c r="P13" s="49"/>
      <c r="Q13" s="49"/>
      <c r="R13" s="49"/>
      <c r="S13" s="49"/>
      <c r="T13" s="49"/>
      <c r="U13" s="49"/>
      <c r="V13" s="49"/>
      <c r="W13" s="49"/>
      <c r="X13" s="49"/>
      <c r="Y13" s="49"/>
      <c r="Z13" s="49"/>
      <c r="AA13" s="49"/>
      <c r="AB13" s="50"/>
    </row>
    <row r="14" spans="1:28">
      <c r="A14" s="41">
        <v>7</v>
      </c>
      <c r="B14" s="42"/>
      <c r="C14" s="43">
        <v>857157</v>
      </c>
      <c r="D14" s="43">
        <v>658506</v>
      </c>
      <c r="E14" s="44">
        <v>60</v>
      </c>
      <c r="F14" s="33"/>
      <c r="G14" s="44"/>
      <c r="H14" s="44" t="s">
        <v>1370</v>
      </c>
      <c r="I14" s="44">
        <v>0.46400000000000002</v>
      </c>
      <c r="J14" s="44">
        <v>-6.33</v>
      </c>
      <c r="K14" s="44">
        <v>0.93</v>
      </c>
      <c r="L14" s="44"/>
      <c r="M14" s="44"/>
      <c r="N14" s="44"/>
      <c r="O14" s="44">
        <v>12.28</v>
      </c>
      <c r="P14" s="44">
        <v>1</v>
      </c>
      <c r="Q14" s="44">
        <v>0</v>
      </c>
      <c r="R14" s="44">
        <v>30</v>
      </c>
      <c r="S14" s="44">
        <v>7</v>
      </c>
      <c r="T14" s="44">
        <v>9.6999999999999993</v>
      </c>
      <c r="U14" s="44">
        <v>13</v>
      </c>
      <c r="V14" s="44">
        <v>24.8</v>
      </c>
      <c r="W14" s="44">
        <v>34.6</v>
      </c>
      <c r="X14" s="44">
        <v>60.2</v>
      </c>
      <c r="Y14" s="44">
        <v>84.4</v>
      </c>
      <c r="Z14" s="44">
        <v>101.8</v>
      </c>
      <c r="AA14" s="44">
        <v>112.9</v>
      </c>
      <c r="AB14" s="45">
        <v>104.8</v>
      </c>
    </row>
    <row r="15" spans="1:28">
      <c r="A15" s="41"/>
      <c r="B15" s="42"/>
      <c r="C15" s="43"/>
      <c r="D15" s="43"/>
      <c r="E15" s="44"/>
      <c r="F15" s="33" t="s">
        <v>1368</v>
      </c>
      <c r="G15" s="44"/>
      <c r="H15" s="44"/>
      <c r="I15" s="44"/>
      <c r="J15" s="44"/>
      <c r="K15" s="44"/>
      <c r="L15" s="44"/>
      <c r="M15" s="44"/>
      <c r="N15" s="44"/>
      <c r="O15" s="44"/>
      <c r="P15" s="44"/>
      <c r="Q15" s="44"/>
      <c r="R15" s="44"/>
      <c r="S15" s="44"/>
      <c r="T15" s="44"/>
      <c r="U15" s="44"/>
      <c r="V15" s="44"/>
      <c r="W15" s="44"/>
      <c r="X15" s="44"/>
      <c r="Y15" s="44"/>
      <c r="Z15" s="44"/>
      <c r="AA15" s="44"/>
      <c r="AB15" s="45"/>
    </row>
    <row r="16" spans="1:28">
      <c r="A16" s="46">
        <v>8</v>
      </c>
      <c r="B16" s="47"/>
      <c r="C16" s="48">
        <v>844493</v>
      </c>
      <c r="D16" s="48">
        <v>646821</v>
      </c>
      <c r="E16" s="49">
        <v>57</v>
      </c>
      <c r="F16" s="34"/>
      <c r="G16" s="49"/>
      <c r="H16" s="49" t="s">
        <v>1370</v>
      </c>
      <c r="I16" s="49">
        <v>0.66100000000000003</v>
      </c>
      <c r="J16" s="49">
        <v>-6.18</v>
      </c>
      <c r="K16" s="49">
        <v>0.79</v>
      </c>
      <c r="L16" s="49"/>
      <c r="M16" s="49"/>
      <c r="N16" s="49"/>
      <c r="O16" s="49">
        <v>25.33</v>
      </c>
      <c r="P16" s="49">
        <v>0.99</v>
      </c>
      <c r="Q16" s="49">
        <v>0</v>
      </c>
      <c r="R16" s="49">
        <v>30</v>
      </c>
      <c r="S16" s="49">
        <v>12.6</v>
      </c>
      <c r="T16" s="49">
        <v>14</v>
      </c>
      <c r="U16" s="49">
        <v>16.899999999999999</v>
      </c>
      <c r="V16" s="49">
        <v>21.9</v>
      </c>
      <c r="W16" s="49">
        <v>36.9</v>
      </c>
      <c r="X16" s="49">
        <v>51.6</v>
      </c>
      <c r="Y16" s="49">
        <v>67.599999999999994</v>
      </c>
      <c r="Z16" s="49">
        <v>85.7</v>
      </c>
      <c r="AA16" s="49">
        <v>94.4</v>
      </c>
      <c r="AB16" s="50">
        <v>93.6</v>
      </c>
    </row>
    <row r="17" spans="1:28">
      <c r="A17" s="46"/>
      <c r="B17" s="47"/>
      <c r="C17" s="48"/>
      <c r="D17" s="48"/>
      <c r="E17" s="49"/>
      <c r="F17" s="34" t="s">
        <v>1368</v>
      </c>
      <c r="G17" s="49"/>
      <c r="H17" s="49"/>
      <c r="I17" s="49"/>
      <c r="J17" s="49"/>
      <c r="K17" s="49"/>
      <c r="L17" s="49"/>
      <c r="M17" s="49"/>
      <c r="N17" s="49"/>
      <c r="O17" s="49"/>
      <c r="P17" s="49"/>
      <c r="Q17" s="49"/>
      <c r="R17" s="49"/>
      <c r="S17" s="49"/>
      <c r="T17" s="49"/>
      <c r="U17" s="49"/>
      <c r="V17" s="49"/>
      <c r="W17" s="49"/>
      <c r="X17" s="49"/>
      <c r="Y17" s="49"/>
      <c r="Z17" s="49"/>
      <c r="AA17" s="49"/>
      <c r="AB17" s="50"/>
    </row>
    <row r="18" spans="1:28">
      <c r="A18" s="41">
        <v>9</v>
      </c>
      <c r="B18" s="42"/>
      <c r="C18" s="43">
        <v>7978068</v>
      </c>
      <c r="D18" s="43">
        <v>579342</v>
      </c>
      <c r="E18" s="44">
        <v>56</v>
      </c>
      <c r="F18" s="33"/>
      <c r="G18" s="44"/>
      <c r="H18" s="44" t="s">
        <v>1370</v>
      </c>
      <c r="I18" s="44">
        <v>0.80700000000000005</v>
      </c>
      <c r="J18" s="44">
        <v>-6.09</v>
      </c>
      <c r="K18" s="44">
        <v>0.76</v>
      </c>
      <c r="L18" s="44"/>
      <c r="M18" s="44"/>
      <c r="N18" s="44"/>
      <c r="O18" s="44">
        <v>10.41</v>
      </c>
      <c r="P18" s="44">
        <v>1</v>
      </c>
      <c r="Q18" s="44">
        <v>0</v>
      </c>
      <c r="R18" s="44">
        <v>30</v>
      </c>
      <c r="S18" s="44">
        <v>6.4</v>
      </c>
      <c r="T18" s="44">
        <v>8.3000000000000007</v>
      </c>
      <c r="U18" s="44">
        <v>12.3</v>
      </c>
      <c r="V18" s="44">
        <v>19.100000000000001</v>
      </c>
      <c r="W18" s="44">
        <v>29.3</v>
      </c>
      <c r="X18" s="44">
        <v>46.8</v>
      </c>
      <c r="Y18" s="44">
        <v>71.900000000000006</v>
      </c>
      <c r="Z18" s="44">
        <v>91.3</v>
      </c>
      <c r="AA18" s="44">
        <v>108.5</v>
      </c>
      <c r="AB18" s="45">
        <v>111.3</v>
      </c>
    </row>
    <row r="19" spans="1:28">
      <c r="A19" s="41"/>
      <c r="B19" s="42"/>
      <c r="C19" s="43"/>
      <c r="D19" s="43"/>
      <c r="E19" s="44"/>
      <c r="F19" s="33" t="s">
        <v>1368</v>
      </c>
      <c r="G19" s="44"/>
      <c r="H19" s="44"/>
      <c r="I19" s="44"/>
      <c r="J19" s="44"/>
      <c r="K19" s="44"/>
      <c r="L19" s="44"/>
      <c r="M19" s="44"/>
      <c r="N19" s="44"/>
      <c r="O19" s="44"/>
      <c r="P19" s="44"/>
      <c r="Q19" s="44"/>
      <c r="R19" s="44"/>
      <c r="S19" s="44"/>
      <c r="T19" s="44"/>
      <c r="U19" s="44"/>
      <c r="V19" s="44"/>
      <c r="W19" s="44"/>
      <c r="X19" s="44"/>
      <c r="Y19" s="44"/>
      <c r="Z19" s="44"/>
      <c r="AA19" s="44"/>
      <c r="AB19" s="45"/>
    </row>
    <row r="20" spans="1:28">
      <c r="A20" s="46">
        <v>10</v>
      </c>
      <c r="B20" s="47"/>
      <c r="C20" s="48">
        <v>852914</v>
      </c>
      <c r="D20" s="48">
        <v>644354</v>
      </c>
      <c r="E20" s="49">
        <v>56</v>
      </c>
      <c r="F20" s="34"/>
      <c r="G20" s="49"/>
      <c r="H20" s="49" t="s">
        <v>1370</v>
      </c>
      <c r="I20" s="49">
        <v>0.8</v>
      </c>
      <c r="J20" s="49">
        <v>-6.1</v>
      </c>
      <c r="K20" s="49">
        <v>0.7</v>
      </c>
      <c r="L20" s="49"/>
      <c r="M20" s="49"/>
      <c r="N20" s="49"/>
      <c r="O20" s="49">
        <v>7.21</v>
      </c>
      <c r="P20" s="49">
        <v>1</v>
      </c>
      <c r="Q20" s="49">
        <v>0</v>
      </c>
      <c r="R20" s="49">
        <v>30</v>
      </c>
      <c r="S20" s="49">
        <v>14.9</v>
      </c>
      <c r="T20" s="49">
        <v>16.600000000000001</v>
      </c>
      <c r="U20" s="49">
        <v>20.3</v>
      </c>
      <c r="V20" s="49">
        <v>25.3</v>
      </c>
      <c r="W20" s="49">
        <v>34.700000000000003</v>
      </c>
      <c r="X20" s="49">
        <v>46.7</v>
      </c>
      <c r="Y20" s="49">
        <v>68.900000000000006</v>
      </c>
      <c r="Z20" s="49">
        <v>85.1</v>
      </c>
      <c r="AA20" s="49">
        <v>102.7</v>
      </c>
      <c r="AB20" s="50">
        <v>107.6</v>
      </c>
    </row>
    <row r="21" spans="1:28">
      <c r="A21" s="46"/>
      <c r="B21" s="47"/>
      <c r="C21" s="48"/>
      <c r="D21" s="48"/>
      <c r="E21" s="49"/>
      <c r="F21" s="34" t="s">
        <v>1368</v>
      </c>
      <c r="G21" s="49"/>
      <c r="H21" s="49"/>
      <c r="I21" s="49"/>
      <c r="J21" s="49"/>
      <c r="K21" s="49"/>
      <c r="L21" s="49"/>
      <c r="M21" s="49"/>
      <c r="N21" s="49"/>
      <c r="O21" s="49"/>
      <c r="P21" s="49"/>
      <c r="Q21" s="49"/>
      <c r="R21" s="49"/>
      <c r="S21" s="49"/>
      <c r="T21" s="49"/>
      <c r="U21" s="49"/>
      <c r="V21" s="49"/>
      <c r="W21" s="49"/>
      <c r="X21" s="49"/>
      <c r="Y21" s="49"/>
      <c r="Z21" s="49"/>
      <c r="AA21" s="49"/>
      <c r="AB21" s="50"/>
    </row>
    <row r="22" spans="1:28">
      <c r="A22" s="41">
        <v>11</v>
      </c>
      <c r="B22" s="42"/>
      <c r="C22" s="43">
        <v>845954</v>
      </c>
      <c r="D22" s="43">
        <v>648322</v>
      </c>
      <c r="E22" s="44">
        <v>56</v>
      </c>
      <c r="F22" s="33"/>
      <c r="G22" s="44"/>
      <c r="H22" s="44" t="s">
        <v>1370</v>
      </c>
      <c r="I22" s="44">
        <v>0.76500000000000001</v>
      </c>
      <c r="J22" s="44">
        <v>-6.12</v>
      </c>
      <c r="K22" s="44">
        <v>0.77</v>
      </c>
      <c r="L22" s="44"/>
      <c r="M22" s="44"/>
      <c r="N22" s="44"/>
      <c r="O22" s="44">
        <v>13.15</v>
      </c>
      <c r="P22" s="44">
        <v>1</v>
      </c>
      <c r="Q22" s="44">
        <v>0</v>
      </c>
      <c r="R22" s="44">
        <v>30</v>
      </c>
      <c r="S22" s="44">
        <v>2.8</v>
      </c>
      <c r="T22" s="44">
        <v>3.1</v>
      </c>
      <c r="U22" s="44">
        <v>7.2</v>
      </c>
      <c r="V22" s="44">
        <v>12.8</v>
      </c>
      <c r="W22" s="44">
        <v>26.6</v>
      </c>
      <c r="X22" s="44">
        <v>52.4</v>
      </c>
      <c r="Y22" s="44">
        <v>72.2</v>
      </c>
      <c r="Z22" s="44">
        <v>88.9</v>
      </c>
      <c r="AA22" s="44">
        <v>98.4</v>
      </c>
      <c r="AB22" s="45">
        <v>109.5</v>
      </c>
    </row>
    <row r="23" spans="1:28">
      <c r="A23" s="41"/>
      <c r="B23" s="42"/>
      <c r="C23" s="43"/>
      <c r="D23" s="43"/>
      <c r="E23" s="44"/>
      <c r="F23" s="33" t="s">
        <v>1368</v>
      </c>
      <c r="G23" s="44"/>
      <c r="H23" s="44"/>
      <c r="I23" s="44"/>
      <c r="J23" s="44"/>
      <c r="K23" s="44"/>
      <c r="L23" s="44"/>
      <c r="M23" s="44"/>
      <c r="N23" s="44"/>
      <c r="O23" s="44"/>
      <c r="P23" s="44"/>
      <c r="Q23" s="44"/>
      <c r="R23" s="44"/>
      <c r="S23" s="44"/>
      <c r="T23" s="44"/>
      <c r="U23" s="44"/>
      <c r="V23" s="44"/>
      <c r="W23" s="44"/>
      <c r="X23" s="44"/>
      <c r="Y23" s="44"/>
      <c r="Z23" s="44"/>
      <c r="AA23" s="44"/>
      <c r="AB23" s="45"/>
    </row>
    <row r="24" spans="1:28">
      <c r="A24" s="46">
        <v>12</v>
      </c>
      <c r="B24" s="47"/>
      <c r="C24" s="48">
        <v>4260348</v>
      </c>
      <c r="D24" s="48">
        <v>1245524</v>
      </c>
      <c r="E24" s="49">
        <v>53</v>
      </c>
      <c r="F24" s="34"/>
      <c r="G24" s="49"/>
      <c r="H24" s="49" t="s">
        <v>1370</v>
      </c>
      <c r="I24" s="49">
        <v>1.1319999999999999</v>
      </c>
      <c r="J24" s="49">
        <v>-5.95</v>
      </c>
      <c r="K24" s="49">
        <v>0.8</v>
      </c>
      <c r="L24" s="49"/>
      <c r="M24" s="49"/>
      <c r="N24" s="49"/>
      <c r="O24" s="49">
        <v>6.95</v>
      </c>
      <c r="P24" s="49">
        <v>1</v>
      </c>
      <c r="Q24" s="49">
        <v>0</v>
      </c>
      <c r="R24" s="49">
        <v>30</v>
      </c>
      <c r="S24" s="49">
        <v>12.8</v>
      </c>
      <c r="T24" s="49">
        <v>14</v>
      </c>
      <c r="U24" s="49">
        <v>16.600000000000001</v>
      </c>
      <c r="V24" s="49">
        <v>19</v>
      </c>
      <c r="W24" s="49">
        <v>28.8</v>
      </c>
      <c r="X24" s="49">
        <v>43.1</v>
      </c>
      <c r="Y24" s="49">
        <v>60.6</v>
      </c>
      <c r="Z24" s="49">
        <v>82.2</v>
      </c>
      <c r="AA24" s="49">
        <v>96</v>
      </c>
      <c r="AB24" s="50">
        <v>100</v>
      </c>
    </row>
    <row r="25" spans="1:28">
      <c r="A25" s="46"/>
      <c r="B25" s="47"/>
      <c r="C25" s="48"/>
      <c r="D25" s="48"/>
      <c r="E25" s="49"/>
      <c r="F25" s="34" t="s">
        <v>1368</v>
      </c>
      <c r="G25" s="49"/>
      <c r="H25" s="49"/>
      <c r="I25" s="49"/>
      <c r="J25" s="49"/>
      <c r="K25" s="49"/>
      <c r="L25" s="49"/>
      <c r="M25" s="49"/>
      <c r="N25" s="49"/>
      <c r="O25" s="49"/>
      <c r="P25" s="49"/>
      <c r="Q25" s="49"/>
      <c r="R25" s="49"/>
      <c r="S25" s="49"/>
      <c r="T25" s="49"/>
      <c r="U25" s="49"/>
      <c r="V25" s="49"/>
      <c r="W25" s="49"/>
      <c r="X25" s="49"/>
      <c r="Y25" s="49"/>
      <c r="Z25" s="49"/>
      <c r="AA25" s="49"/>
      <c r="AB25" s="50"/>
    </row>
    <row r="26" spans="1:28">
      <c r="A26" s="41">
        <v>13</v>
      </c>
      <c r="B26" s="42"/>
      <c r="C26" s="43">
        <v>7971315</v>
      </c>
      <c r="D26" s="43">
        <v>756689</v>
      </c>
      <c r="E26" s="44">
        <v>51</v>
      </c>
      <c r="F26" s="33"/>
      <c r="G26" s="44"/>
      <c r="H26" s="44" t="s">
        <v>1370</v>
      </c>
      <c r="I26" s="44">
        <v>1.4890000000000001</v>
      </c>
      <c r="J26" s="44">
        <v>-5.83</v>
      </c>
      <c r="K26" s="44">
        <v>0.85</v>
      </c>
      <c r="L26" s="44"/>
      <c r="M26" s="44"/>
      <c r="N26" s="44"/>
      <c r="O26" s="44">
        <v>10.28</v>
      </c>
      <c r="P26" s="44">
        <v>1</v>
      </c>
      <c r="Q26" s="44">
        <v>0</v>
      </c>
      <c r="R26" s="44">
        <v>30</v>
      </c>
      <c r="S26" s="44">
        <v>4.4000000000000004</v>
      </c>
      <c r="T26" s="44">
        <v>7.2</v>
      </c>
      <c r="U26" s="44">
        <v>10.3</v>
      </c>
      <c r="V26" s="44">
        <v>13.9</v>
      </c>
      <c r="W26" s="44">
        <v>19.600000000000001</v>
      </c>
      <c r="X26" s="44">
        <v>35.9</v>
      </c>
      <c r="Y26" s="44">
        <v>57.5</v>
      </c>
      <c r="Z26" s="44">
        <v>84.6</v>
      </c>
      <c r="AA26" s="44">
        <v>102.3</v>
      </c>
      <c r="AB26" s="45">
        <v>109.2</v>
      </c>
    </row>
    <row r="27" spans="1:28">
      <c r="A27" s="41"/>
      <c r="B27" s="42"/>
      <c r="C27" s="43"/>
      <c r="D27" s="43"/>
      <c r="E27" s="44"/>
      <c r="F27" s="33" t="s">
        <v>1368</v>
      </c>
      <c r="G27" s="44"/>
      <c r="H27" s="44"/>
      <c r="I27" s="44"/>
      <c r="J27" s="44"/>
      <c r="K27" s="44"/>
      <c r="L27" s="44"/>
      <c r="M27" s="44"/>
      <c r="N27" s="44"/>
      <c r="O27" s="44"/>
      <c r="P27" s="44"/>
      <c r="Q27" s="44"/>
      <c r="R27" s="44"/>
      <c r="S27" s="44"/>
      <c r="T27" s="44"/>
      <c r="U27" s="44"/>
      <c r="V27" s="44"/>
      <c r="W27" s="44"/>
      <c r="X27" s="44"/>
      <c r="Y27" s="44"/>
      <c r="Z27" s="44"/>
      <c r="AA27" s="44"/>
      <c r="AB27" s="45"/>
    </row>
    <row r="28" spans="1:28">
      <c r="A28" s="46">
        <v>14</v>
      </c>
      <c r="B28" s="47"/>
      <c r="C28" s="48">
        <v>7969955</v>
      </c>
      <c r="D28" s="48">
        <v>756688</v>
      </c>
      <c r="E28" s="49">
        <v>51</v>
      </c>
      <c r="F28" s="34"/>
      <c r="G28" s="49"/>
      <c r="H28" s="49" t="s">
        <v>1370</v>
      </c>
      <c r="I28" s="49">
        <v>1.3819999999999999</v>
      </c>
      <c r="J28" s="49">
        <v>-5.86</v>
      </c>
      <c r="K28" s="49">
        <v>0.73</v>
      </c>
      <c r="L28" s="49"/>
      <c r="M28" s="49"/>
      <c r="N28" s="49"/>
      <c r="O28" s="49">
        <v>4.5</v>
      </c>
      <c r="P28" s="49">
        <v>1</v>
      </c>
      <c r="Q28" s="49">
        <v>0</v>
      </c>
      <c r="R28" s="49">
        <v>30</v>
      </c>
      <c r="S28" s="49">
        <v>3.4</v>
      </c>
      <c r="T28" s="49">
        <v>5.2</v>
      </c>
      <c r="U28" s="49">
        <v>9.1999999999999993</v>
      </c>
      <c r="V28" s="49">
        <v>13.2</v>
      </c>
      <c r="W28" s="49">
        <v>21.3</v>
      </c>
      <c r="X28" s="49">
        <v>38.799999999999997</v>
      </c>
      <c r="Y28" s="49">
        <v>58.2</v>
      </c>
      <c r="Z28" s="49">
        <v>82.6</v>
      </c>
      <c r="AA28" s="49">
        <v>98.9</v>
      </c>
      <c r="AB28" s="50">
        <v>107.6</v>
      </c>
    </row>
    <row r="29" spans="1:28">
      <c r="A29" s="46"/>
      <c r="B29" s="47"/>
      <c r="C29" s="48"/>
      <c r="D29" s="48"/>
      <c r="E29" s="49"/>
      <c r="F29" s="34" t="s">
        <v>1368</v>
      </c>
      <c r="G29" s="49"/>
      <c r="H29" s="49"/>
      <c r="I29" s="49"/>
      <c r="J29" s="49"/>
      <c r="K29" s="49"/>
      <c r="L29" s="49"/>
      <c r="M29" s="49"/>
      <c r="N29" s="49"/>
      <c r="O29" s="49"/>
      <c r="P29" s="49"/>
      <c r="Q29" s="49"/>
      <c r="R29" s="49"/>
      <c r="S29" s="49"/>
      <c r="T29" s="49"/>
      <c r="U29" s="49"/>
      <c r="V29" s="49"/>
      <c r="W29" s="49"/>
      <c r="X29" s="49"/>
      <c r="Y29" s="49"/>
      <c r="Z29" s="49"/>
      <c r="AA29" s="49"/>
      <c r="AB29" s="50"/>
    </row>
    <row r="30" spans="1:28">
      <c r="A30" s="41">
        <v>15</v>
      </c>
      <c r="B30" s="42"/>
      <c r="C30" s="43">
        <v>7969667</v>
      </c>
      <c r="D30" s="43">
        <v>3129049</v>
      </c>
      <c r="E30" s="44">
        <v>51</v>
      </c>
      <c r="F30" s="33"/>
      <c r="G30" s="44"/>
      <c r="H30" s="44" t="s">
        <v>1370</v>
      </c>
      <c r="I30" s="44">
        <v>1.395</v>
      </c>
      <c r="J30" s="44">
        <v>-5.86</v>
      </c>
      <c r="K30" s="44">
        <v>0.79</v>
      </c>
      <c r="L30" s="44"/>
      <c r="M30" s="44"/>
      <c r="N30" s="44"/>
      <c r="O30" s="44">
        <v>15.5</v>
      </c>
      <c r="P30" s="44">
        <v>1</v>
      </c>
      <c r="Q30" s="44">
        <v>0</v>
      </c>
      <c r="R30" s="44">
        <v>30</v>
      </c>
      <c r="S30" s="44">
        <v>3.7</v>
      </c>
      <c r="T30" s="44">
        <v>5.4</v>
      </c>
      <c r="U30" s="44">
        <v>8.1999999999999993</v>
      </c>
      <c r="V30" s="44">
        <v>11.5</v>
      </c>
      <c r="W30" s="44">
        <v>18.899999999999999</v>
      </c>
      <c r="X30" s="44">
        <v>37</v>
      </c>
      <c r="Y30" s="44">
        <v>61.5</v>
      </c>
      <c r="Z30" s="44">
        <v>84.9</v>
      </c>
      <c r="AA30" s="44">
        <v>101.9</v>
      </c>
      <c r="AB30" s="45">
        <v>114</v>
      </c>
    </row>
    <row r="31" spans="1:28">
      <c r="A31" s="41"/>
      <c r="B31" s="42"/>
      <c r="C31" s="43"/>
      <c r="D31" s="43"/>
      <c r="E31" s="44"/>
      <c r="F31" s="33" t="s">
        <v>1368</v>
      </c>
      <c r="G31" s="44"/>
      <c r="H31" s="44"/>
      <c r="I31" s="44"/>
      <c r="J31" s="44"/>
      <c r="K31" s="44"/>
      <c r="L31" s="44"/>
      <c r="M31" s="44"/>
      <c r="N31" s="44"/>
      <c r="O31" s="44"/>
      <c r="P31" s="44"/>
      <c r="Q31" s="44"/>
      <c r="R31" s="44"/>
      <c r="S31" s="44"/>
      <c r="T31" s="44"/>
      <c r="U31" s="44"/>
      <c r="V31" s="44"/>
      <c r="W31" s="44"/>
      <c r="X31" s="44"/>
      <c r="Y31" s="44"/>
      <c r="Z31" s="44"/>
      <c r="AA31" s="44"/>
      <c r="AB31" s="45"/>
    </row>
    <row r="32" spans="1:28">
      <c r="A32" s="46">
        <v>16</v>
      </c>
      <c r="B32" s="47"/>
      <c r="C32" s="48">
        <v>3717731</v>
      </c>
      <c r="D32" s="48">
        <v>2091316</v>
      </c>
      <c r="E32" s="49">
        <v>51</v>
      </c>
      <c r="F32" s="34"/>
      <c r="G32" s="49"/>
      <c r="H32" s="49" t="s">
        <v>1370</v>
      </c>
      <c r="I32" s="49">
        <v>1.5169999999999999</v>
      </c>
      <c r="J32" s="49">
        <v>-5.82</v>
      </c>
      <c r="K32" s="49">
        <v>0.84</v>
      </c>
      <c r="L32" s="49"/>
      <c r="M32" s="49"/>
      <c r="N32" s="49"/>
      <c r="O32" s="49">
        <v>29.6</v>
      </c>
      <c r="P32" s="49">
        <v>0.99</v>
      </c>
      <c r="Q32" s="49">
        <v>0</v>
      </c>
      <c r="R32" s="49">
        <v>30</v>
      </c>
      <c r="S32" s="49">
        <v>13.3</v>
      </c>
      <c r="T32" s="49">
        <v>14.2</v>
      </c>
      <c r="U32" s="49">
        <v>15</v>
      </c>
      <c r="V32" s="49">
        <v>16.5</v>
      </c>
      <c r="W32" s="49">
        <v>25.5</v>
      </c>
      <c r="X32" s="49">
        <v>37.799999999999997</v>
      </c>
      <c r="Y32" s="49">
        <v>56.5</v>
      </c>
      <c r="Z32" s="49">
        <v>79.8</v>
      </c>
      <c r="AA32" s="49">
        <v>96.5</v>
      </c>
      <c r="AB32" s="50">
        <v>104.1</v>
      </c>
    </row>
    <row r="33" spans="1:28">
      <c r="A33" s="46"/>
      <c r="B33" s="47"/>
      <c r="C33" s="48"/>
      <c r="D33" s="48"/>
      <c r="E33" s="49"/>
      <c r="F33" s="34" t="s">
        <v>1368</v>
      </c>
      <c r="G33" s="49"/>
      <c r="H33" s="49"/>
      <c r="I33" s="49"/>
      <c r="J33" s="49"/>
      <c r="K33" s="49"/>
      <c r="L33" s="49"/>
      <c r="M33" s="49"/>
      <c r="N33" s="49"/>
      <c r="O33" s="49"/>
      <c r="P33" s="49"/>
      <c r="Q33" s="49"/>
      <c r="R33" s="49"/>
      <c r="S33" s="49"/>
      <c r="T33" s="49"/>
      <c r="U33" s="49"/>
      <c r="V33" s="49"/>
      <c r="W33" s="49"/>
      <c r="X33" s="49"/>
      <c r="Y33" s="49"/>
      <c r="Z33" s="49"/>
      <c r="AA33" s="49"/>
      <c r="AB33" s="50"/>
    </row>
    <row r="34" spans="1:28">
      <c r="A34" s="41">
        <v>17</v>
      </c>
      <c r="B34" s="42"/>
      <c r="C34" s="43">
        <v>7965051</v>
      </c>
      <c r="D34" s="43">
        <v>5307388</v>
      </c>
      <c r="E34" s="44">
        <v>50</v>
      </c>
      <c r="F34" s="33"/>
      <c r="G34" s="44"/>
      <c r="H34" s="44" t="s">
        <v>1370</v>
      </c>
      <c r="I34" s="44">
        <v>1.7330000000000001</v>
      </c>
      <c r="J34" s="44">
        <v>-5.76</v>
      </c>
      <c r="K34" s="44">
        <v>1.1399999999999999</v>
      </c>
      <c r="L34" s="44"/>
      <c r="M34" s="44"/>
      <c r="N34" s="44"/>
      <c r="O34" s="44">
        <v>12.72</v>
      </c>
      <c r="P34" s="44">
        <v>1</v>
      </c>
      <c r="Q34" s="44">
        <v>0</v>
      </c>
      <c r="R34" s="44">
        <v>30</v>
      </c>
      <c r="S34" s="44">
        <v>16.8</v>
      </c>
      <c r="T34" s="44">
        <v>17.3</v>
      </c>
      <c r="U34" s="44">
        <v>18.7</v>
      </c>
      <c r="V34" s="44">
        <v>21.3</v>
      </c>
      <c r="W34" s="44">
        <v>25</v>
      </c>
      <c r="X34" s="44">
        <v>35.200000000000003</v>
      </c>
      <c r="Y34" s="44">
        <v>52.3</v>
      </c>
      <c r="Z34" s="44">
        <v>86.8</v>
      </c>
      <c r="AA34" s="44">
        <v>99.8</v>
      </c>
      <c r="AB34" s="45">
        <v>107.7</v>
      </c>
    </row>
    <row r="35" spans="1:28">
      <c r="A35" s="41"/>
      <c r="B35" s="42"/>
      <c r="C35" s="43"/>
      <c r="D35" s="43"/>
      <c r="E35" s="44"/>
      <c r="F35" s="33" t="s">
        <v>1368</v>
      </c>
      <c r="G35" s="44"/>
      <c r="H35" s="44"/>
      <c r="I35" s="44"/>
      <c r="J35" s="44"/>
      <c r="K35" s="44"/>
      <c r="L35" s="44"/>
      <c r="M35" s="44"/>
      <c r="N35" s="44"/>
      <c r="O35" s="44"/>
      <c r="P35" s="44"/>
      <c r="Q35" s="44"/>
      <c r="R35" s="44"/>
      <c r="S35" s="44"/>
      <c r="T35" s="44"/>
      <c r="U35" s="44"/>
      <c r="V35" s="44"/>
      <c r="W35" s="44"/>
      <c r="X35" s="44"/>
      <c r="Y35" s="44"/>
      <c r="Z35" s="44"/>
      <c r="AA35" s="44"/>
      <c r="AB35" s="45"/>
    </row>
    <row r="36" spans="1:28">
      <c r="A36" s="46">
        <v>18</v>
      </c>
      <c r="B36" s="47"/>
      <c r="C36" s="48">
        <v>7974676</v>
      </c>
      <c r="D36" s="48">
        <v>870804</v>
      </c>
      <c r="E36" s="49">
        <v>49</v>
      </c>
      <c r="F36" s="34"/>
      <c r="G36" s="49"/>
      <c r="H36" s="49" t="s">
        <v>1370</v>
      </c>
      <c r="I36" s="49">
        <v>1.798</v>
      </c>
      <c r="J36" s="49">
        <v>-5.75</v>
      </c>
      <c r="K36" s="49">
        <v>0.87</v>
      </c>
      <c r="L36" s="49"/>
      <c r="M36" s="49"/>
      <c r="N36" s="49"/>
      <c r="O36" s="49">
        <v>9.25</v>
      </c>
      <c r="P36" s="49">
        <v>1</v>
      </c>
      <c r="Q36" s="49">
        <v>0</v>
      </c>
      <c r="R36" s="49">
        <v>30</v>
      </c>
      <c r="S36" s="49">
        <v>14.4</v>
      </c>
      <c r="T36" s="49">
        <v>13.6</v>
      </c>
      <c r="U36" s="49">
        <v>15.6</v>
      </c>
      <c r="V36" s="49">
        <v>17.100000000000001</v>
      </c>
      <c r="W36" s="49">
        <v>22.7</v>
      </c>
      <c r="X36" s="49">
        <v>33.299999999999997</v>
      </c>
      <c r="Y36" s="49">
        <v>55.4</v>
      </c>
      <c r="Z36" s="49">
        <v>77.400000000000006</v>
      </c>
      <c r="AA36" s="49">
        <v>90.9</v>
      </c>
      <c r="AB36" s="50">
        <v>104.2</v>
      </c>
    </row>
    <row r="37" spans="1:28">
      <c r="A37" s="46"/>
      <c r="B37" s="47"/>
      <c r="C37" s="48"/>
      <c r="D37" s="48"/>
      <c r="E37" s="49"/>
      <c r="F37" s="34" t="s">
        <v>1368</v>
      </c>
      <c r="G37" s="49"/>
      <c r="H37" s="49"/>
      <c r="I37" s="49"/>
      <c r="J37" s="49"/>
      <c r="K37" s="49"/>
      <c r="L37" s="49"/>
      <c r="M37" s="49"/>
      <c r="N37" s="49"/>
      <c r="O37" s="49"/>
      <c r="P37" s="49"/>
      <c r="Q37" s="49"/>
      <c r="R37" s="49"/>
      <c r="S37" s="49"/>
      <c r="T37" s="49"/>
      <c r="U37" s="49"/>
      <c r="V37" s="49"/>
      <c r="W37" s="49"/>
      <c r="X37" s="49"/>
      <c r="Y37" s="49"/>
      <c r="Z37" s="49"/>
      <c r="AA37" s="49"/>
      <c r="AB37" s="50"/>
    </row>
    <row r="38" spans="1:28">
      <c r="A38" s="41">
        <v>19</v>
      </c>
      <c r="B38" s="42"/>
      <c r="C38" s="43">
        <v>7973485</v>
      </c>
      <c r="D38" s="43">
        <v>676266</v>
      </c>
      <c r="E38" s="44">
        <v>49</v>
      </c>
      <c r="F38" s="33"/>
      <c r="G38" s="44"/>
      <c r="H38" s="44" t="s">
        <v>1370</v>
      </c>
      <c r="I38" s="44">
        <v>1.9139999999999999</v>
      </c>
      <c r="J38" s="44">
        <v>-5.72</v>
      </c>
      <c r="K38" s="44">
        <v>0.75</v>
      </c>
      <c r="L38" s="44"/>
      <c r="M38" s="44"/>
      <c r="N38" s="44"/>
      <c r="O38" s="44">
        <v>3.61</v>
      </c>
      <c r="P38" s="44">
        <v>1</v>
      </c>
      <c r="Q38" s="44">
        <v>0</v>
      </c>
      <c r="R38" s="44">
        <v>30</v>
      </c>
      <c r="S38" s="44">
        <v>6.5</v>
      </c>
      <c r="T38" s="44">
        <v>9.3000000000000007</v>
      </c>
      <c r="U38" s="44">
        <v>11.1</v>
      </c>
      <c r="V38" s="44">
        <v>13.3</v>
      </c>
      <c r="W38" s="44">
        <v>21.9</v>
      </c>
      <c r="X38" s="44">
        <v>32.299999999999997</v>
      </c>
      <c r="Y38" s="44">
        <v>53</v>
      </c>
      <c r="Z38" s="44">
        <v>74.8</v>
      </c>
      <c r="AA38" s="44">
        <v>97.4</v>
      </c>
      <c r="AB38" s="45">
        <v>107.2</v>
      </c>
    </row>
    <row r="39" spans="1:28">
      <c r="A39" s="41"/>
      <c r="B39" s="42"/>
      <c r="C39" s="43"/>
      <c r="D39" s="43"/>
      <c r="E39" s="44"/>
      <c r="F39" s="33" t="s">
        <v>1368</v>
      </c>
      <c r="G39" s="44"/>
      <c r="H39" s="44"/>
      <c r="I39" s="44"/>
      <c r="J39" s="44"/>
      <c r="K39" s="44"/>
      <c r="L39" s="44"/>
      <c r="M39" s="44"/>
      <c r="N39" s="44"/>
      <c r="O39" s="44"/>
      <c r="P39" s="44"/>
      <c r="Q39" s="44"/>
      <c r="R39" s="44"/>
      <c r="S39" s="44"/>
      <c r="T39" s="44"/>
      <c r="U39" s="44"/>
      <c r="V39" s="44"/>
      <c r="W39" s="44"/>
      <c r="X39" s="44"/>
      <c r="Y39" s="44"/>
      <c r="Z39" s="44"/>
      <c r="AA39" s="44"/>
      <c r="AB39" s="45"/>
    </row>
    <row r="40" spans="1:28">
      <c r="A40" s="46">
        <v>20</v>
      </c>
      <c r="B40" s="47"/>
      <c r="C40" s="48">
        <v>7976977</v>
      </c>
      <c r="D40" s="48">
        <v>1316845</v>
      </c>
      <c r="E40" s="49">
        <v>48</v>
      </c>
      <c r="F40" s="34"/>
      <c r="G40" s="49"/>
      <c r="H40" s="49" t="s">
        <v>1370</v>
      </c>
      <c r="I40" s="49">
        <v>2.2040000000000002</v>
      </c>
      <c r="J40" s="49">
        <v>-5.66</v>
      </c>
      <c r="K40" s="49">
        <v>0.97</v>
      </c>
      <c r="L40" s="49"/>
      <c r="M40" s="49"/>
      <c r="N40" s="49"/>
      <c r="O40" s="49">
        <v>11.46</v>
      </c>
      <c r="P40" s="49">
        <v>1</v>
      </c>
      <c r="Q40" s="49">
        <v>0</v>
      </c>
      <c r="R40" s="49">
        <v>30</v>
      </c>
      <c r="S40" s="49">
        <v>16.5</v>
      </c>
      <c r="T40" s="49">
        <v>17</v>
      </c>
      <c r="U40" s="49">
        <v>17.100000000000001</v>
      </c>
      <c r="V40" s="49">
        <v>19.100000000000001</v>
      </c>
      <c r="W40" s="49">
        <v>22.5</v>
      </c>
      <c r="X40" s="49">
        <v>31.2</v>
      </c>
      <c r="Y40" s="49">
        <v>51.1</v>
      </c>
      <c r="Z40" s="49">
        <v>72.8</v>
      </c>
      <c r="AA40" s="49">
        <v>96.3</v>
      </c>
      <c r="AB40" s="50">
        <v>103.7</v>
      </c>
    </row>
    <row r="41" spans="1:28">
      <c r="A41" s="46"/>
      <c r="B41" s="47"/>
      <c r="C41" s="48"/>
      <c r="D41" s="48"/>
      <c r="E41" s="49"/>
      <c r="F41" s="34" t="s">
        <v>1368</v>
      </c>
      <c r="G41" s="49"/>
      <c r="H41" s="49"/>
      <c r="I41" s="49"/>
      <c r="J41" s="49"/>
      <c r="K41" s="49"/>
      <c r="L41" s="49"/>
      <c r="M41" s="49"/>
      <c r="N41" s="49"/>
      <c r="O41" s="49"/>
      <c r="P41" s="49"/>
      <c r="Q41" s="49"/>
      <c r="R41" s="49"/>
      <c r="S41" s="49"/>
      <c r="T41" s="49"/>
      <c r="U41" s="49"/>
      <c r="V41" s="49"/>
      <c r="W41" s="49"/>
      <c r="X41" s="49"/>
      <c r="Y41" s="49"/>
      <c r="Z41" s="49"/>
      <c r="AA41" s="49"/>
      <c r="AB41" s="50"/>
    </row>
    <row r="42" spans="1:28" ht="15.75" thickBot="1">
      <c r="A42" s="51"/>
      <c r="B42" s="52"/>
      <c r="C42" s="52"/>
      <c r="D42" s="52"/>
      <c r="E42" s="52"/>
      <c r="F42" s="52"/>
      <c r="G42" s="52"/>
      <c r="H42" s="52"/>
      <c r="I42" s="52"/>
      <c r="J42" s="52"/>
      <c r="K42" s="52"/>
      <c r="L42" s="52"/>
      <c r="M42" s="52"/>
      <c r="N42" s="52"/>
      <c r="O42" s="52"/>
      <c r="P42" s="52"/>
      <c r="Q42" s="52"/>
      <c r="R42" s="52"/>
      <c r="S42" s="52"/>
      <c r="T42" s="52"/>
      <c r="U42" s="52"/>
      <c r="V42" s="52"/>
      <c r="W42" s="52"/>
      <c r="X42" s="52"/>
      <c r="Y42" s="52"/>
      <c r="Z42" s="52"/>
      <c r="AA42" s="52"/>
      <c r="AB42" s="53"/>
    </row>
    <row r="43" spans="1:28">
      <c r="A43" s="36">
        <v>21</v>
      </c>
      <c r="B43" s="37"/>
      <c r="C43" s="38">
        <v>7971472</v>
      </c>
      <c r="D43" s="38">
        <v>2155061</v>
      </c>
      <c r="E43" s="39">
        <v>48</v>
      </c>
      <c r="F43" s="35"/>
      <c r="G43" s="39"/>
      <c r="H43" s="39" t="s">
        <v>1370</v>
      </c>
      <c r="I43" s="39">
        <v>2.1949999999999998</v>
      </c>
      <c r="J43" s="39">
        <v>-5.66</v>
      </c>
      <c r="K43" s="39">
        <v>0.78</v>
      </c>
      <c r="L43" s="39"/>
      <c r="M43" s="39"/>
      <c r="N43" s="39"/>
      <c r="O43" s="39">
        <v>7.94</v>
      </c>
      <c r="P43" s="39">
        <v>1</v>
      </c>
      <c r="Q43" s="39">
        <v>0</v>
      </c>
      <c r="R43" s="39">
        <v>30</v>
      </c>
      <c r="S43" s="39">
        <v>4.7</v>
      </c>
      <c r="T43" s="39">
        <v>6.2</v>
      </c>
      <c r="U43" s="39">
        <v>8.1999999999999993</v>
      </c>
      <c r="V43" s="39">
        <v>11.1</v>
      </c>
      <c r="W43" s="39">
        <v>16.600000000000001</v>
      </c>
      <c r="X43" s="39">
        <v>29.8</v>
      </c>
      <c r="Y43" s="39">
        <v>50.8</v>
      </c>
      <c r="Z43" s="39">
        <v>72.3</v>
      </c>
      <c r="AA43" s="39">
        <v>96.8</v>
      </c>
      <c r="AB43" s="40">
        <v>106</v>
      </c>
    </row>
    <row r="44" spans="1:28">
      <c r="A44" s="41"/>
      <c r="B44" s="42"/>
      <c r="C44" s="43"/>
      <c r="D44" s="43"/>
      <c r="E44" s="44"/>
      <c r="F44" s="33" t="s">
        <v>1368</v>
      </c>
      <c r="G44" s="44"/>
      <c r="H44" s="44"/>
      <c r="I44" s="44"/>
      <c r="J44" s="44"/>
      <c r="K44" s="44"/>
      <c r="L44" s="44"/>
      <c r="M44" s="44"/>
      <c r="N44" s="44"/>
      <c r="O44" s="44"/>
      <c r="P44" s="44"/>
      <c r="Q44" s="44"/>
      <c r="R44" s="44"/>
      <c r="S44" s="44"/>
      <c r="T44" s="44"/>
      <c r="U44" s="44"/>
      <c r="V44" s="44"/>
      <c r="W44" s="44"/>
      <c r="X44" s="44"/>
      <c r="Y44" s="44"/>
      <c r="Z44" s="44"/>
      <c r="AA44" s="44"/>
      <c r="AB44" s="45"/>
    </row>
    <row r="45" spans="1:28">
      <c r="A45" s="46">
        <v>22</v>
      </c>
      <c r="B45" s="47"/>
      <c r="C45" s="48">
        <v>4259698</v>
      </c>
      <c r="D45" s="48">
        <v>2969827</v>
      </c>
      <c r="E45" s="49">
        <v>48</v>
      </c>
      <c r="F45" s="34"/>
      <c r="G45" s="49"/>
      <c r="H45" s="49" t="s">
        <v>1370</v>
      </c>
      <c r="I45" s="49">
        <v>1.9890000000000001</v>
      </c>
      <c r="J45" s="49">
        <v>-5.7</v>
      </c>
      <c r="K45" s="49">
        <v>1.05</v>
      </c>
      <c r="L45" s="49"/>
      <c r="M45" s="49"/>
      <c r="N45" s="49"/>
      <c r="O45" s="49">
        <v>9.23</v>
      </c>
      <c r="P45" s="49">
        <v>1</v>
      </c>
      <c r="Q45" s="49">
        <v>0</v>
      </c>
      <c r="R45" s="49">
        <v>30</v>
      </c>
      <c r="S45" s="49">
        <v>-13.4</v>
      </c>
      <c r="T45" s="49">
        <v>-11.6</v>
      </c>
      <c r="U45" s="49">
        <v>-9</v>
      </c>
      <c r="V45" s="49">
        <v>-4.7</v>
      </c>
      <c r="W45" s="49">
        <v>0.5</v>
      </c>
      <c r="X45" s="49">
        <v>29.1</v>
      </c>
      <c r="Y45" s="49">
        <v>52.1</v>
      </c>
      <c r="Z45" s="49">
        <v>67.400000000000006</v>
      </c>
      <c r="AA45" s="49">
        <v>77.400000000000006</v>
      </c>
      <c r="AB45" s="50">
        <v>80.099999999999994</v>
      </c>
    </row>
    <row r="46" spans="1:28">
      <c r="A46" s="46"/>
      <c r="B46" s="47"/>
      <c r="C46" s="48"/>
      <c r="D46" s="48"/>
      <c r="E46" s="49"/>
      <c r="F46" s="34" t="s">
        <v>1368</v>
      </c>
      <c r="G46" s="49"/>
      <c r="H46" s="49"/>
      <c r="I46" s="49"/>
      <c r="J46" s="49"/>
      <c r="K46" s="49"/>
      <c r="L46" s="49"/>
      <c r="M46" s="49"/>
      <c r="N46" s="49"/>
      <c r="O46" s="49"/>
      <c r="P46" s="49"/>
      <c r="Q46" s="49"/>
      <c r="R46" s="49"/>
      <c r="S46" s="49"/>
      <c r="T46" s="49"/>
      <c r="U46" s="49"/>
      <c r="V46" s="49"/>
      <c r="W46" s="49"/>
      <c r="X46" s="49"/>
      <c r="Y46" s="49"/>
      <c r="Z46" s="49"/>
      <c r="AA46" s="49"/>
      <c r="AB46" s="50"/>
    </row>
    <row r="47" spans="1:28">
      <c r="A47" s="41">
        <v>23</v>
      </c>
      <c r="B47" s="42"/>
      <c r="C47" s="43">
        <v>4255366</v>
      </c>
      <c r="D47" s="43">
        <v>851257</v>
      </c>
      <c r="E47" s="44">
        <v>48</v>
      </c>
      <c r="F47" s="33"/>
      <c r="G47" s="44"/>
      <c r="H47" s="44" t="s">
        <v>1370</v>
      </c>
      <c r="I47" s="44">
        <v>1.994</v>
      </c>
      <c r="J47" s="44">
        <v>-5.7</v>
      </c>
      <c r="K47" s="44">
        <v>0.69</v>
      </c>
      <c r="L47" s="44"/>
      <c r="M47" s="44"/>
      <c r="N47" s="44"/>
      <c r="O47" s="44">
        <v>-0.11</v>
      </c>
      <c r="P47" s="44">
        <v>1</v>
      </c>
      <c r="Q47" s="44">
        <v>0</v>
      </c>
      <c r="R47" s="44">
        <v>30</v>
      </c>
      <c r="S47" s="44">
        <v>-7</v>
      </c>
      <c r="T47" s="44">
        <v>-6.4</v>
      </c>
      <c r="U47" s="44">
        <v>-3.2</v>
      </c>
      <c r="V47" s="44">
        <v>3.6</v>
      </c>
      <c r="W47" s="44">
        <v>14.7</v>
      </c>
      <c r="X47" s="44">
        <v>33.5</v>
      </c>
      <c r="Y47" s="44">
        <v>53.7</v>
      </c>
      <c r="Z47" s="44">
        <v>66.099999999999994</v>
      </c>
      <c r="AA47" s="44">
        <v>78.3</v>
      </c>
      <c r="AB47" s="45">
        <v>87.5</v>
      </c>
    </row>
    <row r="48" spans="1:28">
      <c r="A48" s="41"/>
      <c r="B48" s="42"/>
      <c r="C48" s="43"/>
      <c r="D48" s="43"/>
      <c r="E48" s="44"/>
      <c r="F48" s="33" t="s">
        <v>1368</v>
      </c>
      <c r="G48" s="44"/>
      <c r="H48" s="44"/>
      <c r="I48" s="44"/>
      <c r="J48" s="44"/>
      <c r="K48" s="44"/>
      <c r="L48" s="44"/>
      <c r="M48" s="44"/>
      <c r="N48" s="44"/>
      <c r="O48" s="44"/>
      <c r="P48" s="44"/>
      <c r="Q48" s="44"/>
      <c r="R48" s="44"/>
      <c r="S48" s="44"/>
      <c r="T48" s="44"/>
      <c r="U48" s="44"/>
      <c r="V48" s="44"/>
      <c r="W48" s="44"/>
      <c r="X48" s="44"/>
      <c r="Y48" s="44"/>
      <c r="Z48" s="44"/>
      <c r="AA48" s="44"/>
      <c r="AB48" s="45"/>
    </row>
    <row r="49" spans="1:28">
      <c r="A49" s="46">
        <v>24</v>
      </c>
      <c r="B49" s="47"/>
      <c r="C49" s="48">
        <v>7977171</v>
      </c>
      <c r="D49" s="48">
        <v>2883004</v>
      </c>
      <c r="E49" s="49">
        <v>47</v>
      </c>
      <c r="F49" s="34"/>
      <c r="G49" s="49"/>
      <c r="H49" s="49" t="s">
        <v>1370</v>
      </c>
      <c r="I49" s="49">
        <v>2.371</v>
      </c>
      <c r="J49" s="49">
        <v>-5.63</v>
      </c>
      <c r="K49" s="49">
        <v>0.84</v>
      </c>
      <c r="L49" s="49"/>
      <c r="M49" s="49"/>
      <c r="N49" s="49"/>
      <c r="O49" s="49">
        <v>41.71</v>
      </c>
      <c r="P49" s="49">
        <v>0.99</v>
      </c>
      <c r="Q49" s="49">
        <v>0</v>
      </c>
      <c r="R49" s="49">
        <v>30</v>
      </c>
      <c r="S49" s="49">
        <v>7.6</v>
      </c>
      <c r="T49" s="49">
        <v>8.6</v>
      </c>
      <c r="U49" s="49">
        <v>8.8000000000000007</v>
      </c>
      <c r="V49" s="49">
        <v>10.9</v>
      </c>
      <c r="W49" s="49">
        <v>19.8</v>
      </c>
      <c r="X49" s="49">
        <v>29.4</v>
      </c>
      <c r="Y49" s="49">
        <v>49.9</v>
      </c>
      <c r="Z49" s="49">
        <v>66.3</v>
      </c>
      <c r="AA49" s="49">
        <v>80.900000000000006</v>
      </c>
      <c r="AB49" s="50">
        <v>87</v>
      </c>
    </row>
    <row r="50" spans="1:28">
      <c r="A50" s="46"/>
      <c r="B50" s="47"/>
      <c r="C50" s="48"/>
      <c r="D50" s="48"/>
      <c r="E50" s="49"/>
      <c r="F50" s="34" t="s">
        <v>1368</v>
      </c>
      <c r="G50" s="49"/>
      <c r="H50" s="49"/>
      <c r="I50" s="49"/>
      <c r="J50" s="49"/>
      <c r="K50" s="49"/>
      <c r="L50" s="49"/>
      <c r="M50" s="49"/>
      <c r="N50" s="49"/>
      <c r="O50" s="49"/>
      <c r="P50" s="49"/>
      <c r="Q50" s="49"/>
      <c r="R50" s="49"/>
      <c r="S50" s="49"/>
      <c r="T50" s="49"/>
      <c r="U50" s="49"/>
      <c r="V50" s="49"/>
      <c r="W50" s="49"/>
      <c r="X50" s="49"/>
      <c r="Y50" s="49"/>
      <c r="Z50" s="49"/>
      <c r="AA50" s="49"/>
      <c r="AB50" s="50"/>
    </row>
    <row r="51" spans="1:28">
      <c r="A51" s="41">
        <v>25</v>
      </c>
      <c r="B51" s="42"/>
      <c r="C51" s="43">
        <v>7971820</v>
      </c>
      <c r="D51" s="43">
        <v>2155099</v>
      </c>
      <c r="E51" s="44">
        <v>47</v>
      </c>
      <c r="F51" s="33"/>
      <c r="G51" s="44"/>
      <c r="H51" s="44" t="s">
        <v>1370</v>
      </c>
      <c r="I51" s="44">
        <v>2.2989999999999999</v>
      </c>
      <c r="J51" s="44">
        <v>-5.64</v>
      </c>
      <c r="K51" s="44">
        <v>0.72</v>
      </c>
      <c r="L51" s="44"/>
      <c r="M51" s="44"/>
      <c r="N51" s="44"/>
      <c r="O51" s="44">
        <v>8.02</v>
      </c>
      <c r="P51" s="44">
        <v>1</v>
      </c>
      <c r="Q51" s="44">
        <v>0</v>
      </c>
      <c r="R51" s="44">
        <v>30</v>
      </c>
      <c r="S51" s="44">
        <v>5.6</v>
      </c>
      <c r="T51" s="44">
        <v>8.6</v>
      </c>
      <c r="U51" s="44">
        <v>10.9</v>
      </c>
      <c r="V51" s="44">
        <v>15.1</v>
      </c>
      <c r="W51" s="44">
        <v>18.399999999999999</v>
      </c>
      <c r="X51" s="44">
        <v>31.6</v>
      </c>
      <c r="Y51" s="44">
        <v>48</v>
      </c>
      <c r="Z51" s="44">
        <v>71.400000000000006</v>
      </c>
      <c r="AA51" s="44">
        <v>94.6</v>
      </c>
      <c r="AB51" s="45">
        <v>106.4</v>
      </c>
    </row>
    <row r="52" spans="1:28">
      <c r="A52" s="41"/>
      <c r="B52" s="42"/>
      <c r="C52" s="43"/>
      <c r="D52" s="43"/>
      <c r="E52" s="44"/>
      <c r="F52" s="33" t="s">
        <v>1368</v>
      </c>
      <c r="G52" s="44"/>
      <c r="H52" s="44"/>
      <c r="I52" s="44"/>
      <c r="J52" s="44"/>
      <c r="K52" s="44"/>
      <c r="L52" s="44"/>
      <c r="M52" s="44"/>
      <c r="N52" s="44"/>
      <c r="O52" s="44"/>
      <c r="P52" s="44"/>
      <c r="Q52" s="44"/>
      <c r="R52" s="44"/>
      <c r="S52" s="44"/>
      <c r="T52" s="44"/>
      <c r="U52" s="44"/>
      <c r="V52" s="44"/>
      <c r="W52" s="44"/>
      <c r="X52" s="44"/>
      <c r="Y52" s="44"/>
      <c r="Z52" s="44"/>
      <c r="AA52" s="44"/>
      <c r="AB52" s="45"/>
    </row>
    <row r="53" spans="1:28">
      <c r="A53" s="46">
        <v>26</v>
      </c>
      <c r="B53" s="47"/>
      <c r="C53" s="48">
        <v>4264846</v>
      </c>
      <c r="D53" s="48">
        <v>820817</v>
      </c>
      <c r="E53" s="49">
        <v>47</v>
      </c>
      <c r="F53" s="34"/>
      <c r="G53" s="49"/>
      <c r="H53" s="49" t="s">
        <v>1370</v>
      </c>
      <c r="I53" s="49">
        <v>2.415</v>
      </c>
      <c r="J53" s="49">
        <v>-5.62</v>
      </c>
      <c r="K53" s="49">
        <v>0.74</v>
      </c>
      <c r="L53" s="49"/>
      <c r="M53" s="49"/>
      <c r="N53" s="49"/>
      <c r="O53" s="49">
        <v>622.82000000000005</v>
      </c>
      <c r="P53" s="49">
        <v>0.99</v>
      </c>
      <c r="Q53" s="49">
        <v>0</v>
      </c>
      <c r="R53" s="49">
        <v>30</v>
      </c>
      <c r="S53" s="49">
        <v>0.2</v>
      </c>
      <c r="T53" s="49">
        <v>1.4</v>
      </c>
      <c r="U53" s="49">
        <v>3.6</v>
      </c>
      <c r="V53" s="49">
        <v>7.2</v>
      </c>
      <c r="W53" s="49">
        <v>18.899999999999999</v>
      </c>
      <c r="X53" s="49">
        <v>31</v>
      </c>
      <c r="Y53" s="49">
        <v>49</v>
      </c>
      <c r="Z53" s="49">
        <v>62.8</v>
      </c>
      <c r="AA53" s="49">
        <v>74.3</v>
      </c>
      <c r="AB53" s="50">
        <v>78.3</v>
      </c>
    </row>
    <row r="54" spans="1:28">
      <c r="A54" s="46"/>
      <c r="B54" s="47"/>
      <c r="C54" s="48"/>
      <c r="D54" s="48"/>
      <c r="E54" s="49"/>
      <c r="F54" s="34" t="s">
        <v>1368</v>
      </c>
      <c r="G54" s="49"/>
      <c r="H54" s="49"/>
      <c r="I54" s="49"/>
      <c r="J54" s="49"/>
      <c r="K54" s="49"/>
      <c r="L54" s="49"/>
      <c r="M54" s="49"/>
      <c r="N54" s="49"/>
      <c r="O54" s="49"/>
      <c r="P54" s="49"/>
      <c r="Q54" s="49"/>
      <c r="R54" s="49"/>
      <c r="S54" s="49"/>
      <c r="T54" s="49"/>
      <c r="U54" s="49"/>
      <c r="V54" s="49"/>
      <c r="W54" s="49"/>
      <c r="X54" s="49"/>
      <c r="Y54" s="49"/>
      <c r="Z54" s="49"/>
      <c r="AA54" s="49"/>
      <c r="AB54" s="50"/>
    </row>
    <row r="55" spans="1:28">
      <c r="A55" s="41">
        <v>27</v>
      </c>
      <c r="B55" s="42"/>
      <c r="C55" s="43">
        <v>4264171</v>
      </c>
      <c r="D55" s="43">
        <v>973172</v>
      </c>
      <c r="E55" s="44">
        <v>47</v>
      </c>
      <c r="F55" s="33"/>
      <c r="G55" s="44"/>
      <c r="H55" s="44" t="s">
        <v>1370</v>
      </c>
      <c r="I55" s="44">
        <v>2.3140000000000001</v>
      </c>
      <c r="J55" s="44">
        <v>-5.64</v>
      </c>
      <c r="K55" s="44">
        <v>0.78</v>
      </c>
      <c r="L55" s="44"/>
      <c r="M55" s="44"/>
      <c r="N55" s="44"/>
      <c r="O55" s="44">
        <v>9.2100000000000009</v>
      </c>
      <c r="P55" s="44">
        <v>1</v>
      </c>
      <c r="Q55" s="44">
        <v>0</v>
      </c>
      <c r="R55" s="44">
        <v>30</v>
      </c>
      <c r="S55" s="44">
        <v>16.8</v>
      </c>
      <c r="T55" s="44">
        <v>16.8</v>
      </c>
      <c r="U55" s="44">
        <v>17.5</v>
      </c>
      <c r="V55" s="44">
        <v>20.399999999999999</v>
      </c>
      <c r="W55" s="44">
        <v>23.6</v>
      </c>
      <c r="X55" s="44">
        <v>34.700000000000003</v>
      </c>
      <c r="Y55" s="44">
        <v>50.6</v>
      </c>
      <c r="Z55" s="44">
        <v>65</v>
      </c>
      <c r="AA55" s="44">
        <v>90.9</v>
      </c>
      <c r="AB55" s="45">
        <v>97.4</v>
      </c>
    </row>
    <row r="56" spans="1:28">
      <c r="A56" s="41"/>
      <c r="B56" s="42"/>
      <c r="C56" s="43"/>
      <c r="D56" s="43"/>
      <c r="E56" s="44"/>
      <c r="F56" s="33" t="s">
        <v>1368</v>
      </c>
      <c r="G56" s="44"/>
      <c r="H56" s="44"/>
      <c r="I56" s="44"/>
      <c r="J56" s="44"/>
      <c r="K56" s="44"/>
      <c r="L56" s="44"/>
      <c r="M56" s="44"/>
      <c r="N56" s="44"/>
      <c r="O56" s="44"/>
      <c r="P56" s="44"/>
      <c r="Q56" s="44"/>
      <c r="R56" s="44"/>
      <c r="S56" s="44"/>
      <c r="T56" s="44"/>
      <c r="U56" s="44"/>
      <c r="V56" s="44"/>
      <c r="W56" s="44"/>
      <c r="X56" s="44"/>
      <c r="Y56" s="44"/>
      <c r="Z56" s="44"/>
      <c r="AA56" s="44"/>
      <c r="AB56" s="45"/>
    </row>
    <row r="57" spans="1:28">
      <c r="A57" s="46">
        <v>28</v>
      </c>
      <c r="B57" s="47"/>
      <c r="C57" s="48">
        <v>4245982</v>
      </c>
      <c r="D57" s="48">
        <v>3240382</v>
      </c>
      <c r="E57" s="49">
        <v>47</v>
      </c>
      <c r="F57" s="34"/>
      <c r="G57" s="49"/>
      <c r="H57" s="49" t="s">
        <v>1370</v>
      </c>
      <c r="I57" s="49">
        <v>2.3010000000000002</v>
      </c>
      <c r="J57" s="49">
        <v>-5.64</v>
      </c>
      <c r="K57" s="49">
        <v>0.77</v>
      </c>
      <c r="L57" s="49"/>
      <c r="M57" s="49"/>
      <c r="N57" s="49"/>
      <c r="O57" s="49">
        <v>57.47</v>
      </c>
      <c r="P57" s="49">
        <v>0.99</v>
      </c>
      <c r="Q57" s="49">
        <v>0</v>
      </c>
      <c r="R57" s="49">
        <v>30</v>
      </c>
      <c r="S57" s="49">
        <v>2.1</v>
      </c>
      <c r="T57" s="49">
        <v>4.4000000000000004</v>
      </c>
      <c r="U57" s="49">
        <v>7.2</v>
      </c>
      <c r="V57" s="49">
        <v>8.8000000000000007</v>
      </c>
      <c r="W57" s="49">
        <v>16.7</v>
      </c>
      <c r="X57" s="49">
        <v>26.1</v>
      </c>
      <c r="Y57" s="49">
        <v>50.9</v>
      </c>
      <c r="Z57" s="49">
        <v>73.900000000000006</v>
      </c>
      <c r="AA57" s="49">
        <v>84.2</v>
      </c>
      <c r="AB57" s="50">
        <v>101.9</v>
      </c>
    </row>
    <row r="58" spans="1:28">
      <c r="A58" s="46"/>
      <c r="B58" s="47"/>
      <c r="C58" s="48"/>
      <c r="D58" s="48"/>
      <c r="E58" s="49"/>
      <c r="F58" s="34" t="s">
        <v>1368</v>
      </c>
      <c r="G58" s="49"/>
      <c r="H58" s="49"/>
      <c r="I58" s="49"/>
      <c r="J58" s="49"/>
      <c r="K58" s="49"/>
      <c r="L58" s="49"/>
      <c r="M58" s="49"/>
      <c r="N58" s="49"/>
      <c r="O58" s="49"/>
      <c r="P58" s="49"/>
      <c r="Q58" s="49"/>
      <c r="R58" s="49"/>
      <c r="S58" s="49"/>
      <c r="T58" s="49"/>
      <c r="U58" s="49"/>
      <c r="V58" s="49"/>
      <c r="W58" s="49"/>
      <c r="X58" s="49"/>
      <c r="Y58" s="49"/>
      <c r="Z58" s="49"/>
      <c r="AA58" s="49"/>
      <c r="AB58" s="50"/>
    </row>
    <row r="59" spans="1:28">
      <c r="A59" s="41">
        <v>29</v>
      </c>
      <c r="B59" s="42"/>
      <c r="C59" s="43">
        <v>4244225</v>
      </c>
      <c r="D59" s="43">
        <v>2761023</v>
      </c>
      <c r="E59" s="44">
        <v>47</v>
      </c>
      <c r="F59" s="33"/>
      <c r="G59" s="44"/>
      <c r="H59" s="44" t="s">
        <v>1370</v>
      </c>
      <c r="I59" s="44">
        <v>2.5270000000000001</v>
      </c>
      <c r="J59" s="44">
        <v>-5.6</v>
      </c>
      <c r="K59" s="44">
        <v>0.74</v>
      </c>
      <c r="L59" s="44"/>
      <c r="M59" s="44"/>
      <c r="N59" s="44"/>
      <c r="O59" s="44">
        <v>4.6399999999999997</v>
      </c>
      <c r="P59" s="44">
        <v>1</v>
      </c>
      <c r="Q59" s="44">
        <v>0</v>
      </c>
      <c r="R59" s="44">
        <v>30</v>
      </c>
      <c r="S59" s="44">
        <v>13.4</v>
      </c>
      <c r="T59" s="44">
        <v>13.1</v>
      </c>
      <c r="U59" s="44">
        <v>14.5</v>
      </c>
      <c r="V59" s="44">
        <v>17.899999999999999</v>
      </c>
      <c r="W59" s="44">
        <v>22.7</v>
      </c>
      <c r="X59" s="44">
        <v>32.200000000000003</v>
      </c>
      <c r="Y59" s="44">
        <v>47.7</v>
      </c>
      <c r="Z59" s="44">
        <v>66.2</v>
      </c>
      <c r="AA59" s="44">
        <v>83.5</v>
      </c>
      <c r="AB59" s="45">
        <v>93.9</v>
      </c>
    </row>
    <row r="60" spans="1:28">
      <c r="A60" s="41"/>
      <c r="B60" s="42"/>
      <c r="C60" s="43"/>
      <c r="D60" s="43"/>
      <c r="E60" s="44"/>
      <c r="F60" s="33" t="s">
        <v>1368</v>
      </c>
      <c r="G60" s="44"/>
      <c r="H60" s="44"/>
      <c r="I60" s="44"/>
      <c r="J60" s="44"/>
      <c r="K60" s="44"/>
      <c r="L60" s="44"/>
      <c r="M60" s="44"/>
      <c r="N60" s="44"/>
      <c r="O60" s="44"/>
      <c r="P60" s="44"/>
      <c r="Q60" s="44"/>
      <c r="R60" s="44"/>
      <c r="S60" s="44"/>
      <c r="T60" s="44"/>
      <c r="U60" s="44"/>
      <c r="V60" s="44"/>
      <c r="W60" s="44"/>
      <c r="X60" s="44"/>
      <c r="Y60" s="44"/>
      <c r="Z60" s="44"/>
      <c r="AA60" s="44"/>
      <c r="AB60" s="45"/>
    </row>
    <row r="61" spans="1:28">
      <c r="A61" s="46">
        <v>30</v>
      </c>
      <c r="B61" s="47"/>
      <c r="C61" s="48">
        <v>4242836</v>
      </c>
      <c r="D61" s="48">
        <v>756696</v>
      </c>
      <c r="E61" s="49">
        <v>46</v>
      </c>
      <c r="F61" s="34"/>
      <c r="G61" s="49"/>
      <c r="H61" s="49" t="s">
        <v>1370</v>
      </c>
      <c r="I61" s="49">
        <v>2.706</v>
      </c>
      <c r="J61" s="49">
        <v>-5.57</v>
      </c>
      <c r="K61" s="49">
        <v>0.64</v>
      </c>
      <c r="L61" s="49"/>
      <c r="M61" s="49"/>
      <c r="N61" s="49"/>
      <c r="O61" s="49">
        <v>32.24</v>
      </c>
      <c r="P61" s="49">
        <v>0.99</v>
      </c>
      <c r="Q61" s="49">
        <v>0</v>
      </c>
      <c r="R61" s="49">
        <v>30</v>
      </c>
      <c r="S61" s="49">
        <v>4.5</v>
      </c>
      <c r="T61" s="49">
        <v>6.6</v>
      </c>
      <c r="U61" s="49">
        <v>9.1</v>
      </c>
      <c r="V61" s="49">
        <v>11.2</v>
      </c>
      <c r="W61" s="49">
        <v>17.100000000000001</v>
      </c>
      <c r="X61" s="49">
        <v>28.4</v>
      </c>
      <c r="Y61" s="49">
        <v>48.6</v>
      </c>
      <c r="Z61" s="49">
        <v>66.2</v>
      </c>
      <c r="AA61" s="49">
        <v>90.4</v>
      </c>
      <c r="AB61" s="50">
        <v>107.7</v>
      </c>
    </row>
    <row r="62" spans="1:28">
      <c r="A62" s="46"/>
      <c r="B62" s="47"/>
      <c r="C62" s="48"/>
      <c r="D62" s="48"/>
      <c r="E62" s="49"/>
      <c r="F62" s="34" t="s">
        <v>1368</v>
      </c>
      <c r="G62" s="49"/>
      <c r="H62" s="49"/>
      <c r="I62" s="49"/>
      <c r="J62" s="49"/>
      <c r="K62" s="49"/>
      <c r="L62" s="49"/>
      <c r="M62" s="49"/>
      <c r="N62" s="49"/>
      <c r="O62" s="49"/>
      <c r="P62" s="49"/>
      <c r="Q62" s="49"/>
      <c r="R62" s="49"/>
      <c r="S62" s="49"/>
      <c r="T62" s="49"/>
      <c r="U62" s="49"/>
      <c r="V62" s="49"/>
      <c r="W62" s="49"/>
      <c r="X62" s="49"/>
      <c r="Y62" s="49"/>
      <c r="Z62" s="49"/>
      <c r="AA62" s="49"/>
      <c r="AB62" s="50"/>
    </row>
    <row r="63" spans="1:28">
      <c r="A63" s="41">
        <v>31</v>
      </c>
      <c r="B63" s="42"/>
      <c r="C63" s="43">
        <v>7970469</v>
      </c>
      <c r="D63" s="43">
        <v>756700</v>
      </c>
      <c r="E63" s="44">
        <v>44</v>
      </c>
      <c r="F63" s="33"/>
      <c r="G63" s="44"/>
      <c r="H63" s="44" t="s">
        <v>1370</v>
      </c>
      <c r="I63" s="44">
        <v>3.3250000000000002</v>
      </c>
      <c r="J63" s="44">
        <v>-5.48</v>
      </c>
      <c r="K63" s="44">
        <v>0.89</v>
      </c>
      <c r="L63" s="44"/>
      <c r="M63" s="44"/>
      <c r="N63" s="44"/>
      <c r="O63" s="44">
        <v>4.93</v>
      </c>
      <c r="P63" s="44">
        <v>1</v>
      </c>
      <c r="Q63" s="44">
        <v>0</v>
      </c>
      <c r="R63" s="44">
        <v>30</v>
      </c>
      <c r="S63" s="44">
        <v>5.0999999999999996</v>
      </c>
      <c r="T63" s="44">
        <v>6.2</v>
      </c>
      <c r="U63" s="44">
        <v>6.9</v>
      </c>
      <c r="V63" s="44">
        <v>10.3</v>
      </c>
      <c r="W63" s="44">
        <v>12.9</v>
      </c>
      <c r="X63" s="44">
        <v>23.9</v>
      </c>
      <c r="Y63" s="44">
        <v>38.799999999999997</v>
      </c>
      <c r="Z63" s="44">
        <v>67.099999999999994</v>
      </c>
      <c r="AA63" s="44">
        <v>92</v>
      </c>
      <c r="AB63" s="45">
        <v>104.9</v>
      </c>
    </row>
    <row r="64" spans="1:28">
      <c r="A64" s="41"/>
      <c r="B64" s="42"/>
      <c r="C64" s="43"/>
      <c r="D64" s="43"/>
      <c r="E64" s="44"/>
      <c r="F64" s="33" t="s">
        <v>1368</v>
      </c>
      <c r="G64" s="44"/>
      <c r="H64" s="44"/>
      <c r="I64" s="44"/>
      <c r="J64" s="44"/>
      <c r="K64" s="44"/>
      <c r="L64" s="44"/>
      <c r="M64" s="44"/>
      <c r="N64" s="44"/>
      <c r="O64" s="44"/>
      <c r="P64" s="44"/>
      <c r="Q64" s="44"/>
      <c r="R64" s="44"/>
      <c r="S64" s="44"/>
      <c r="T64" s="44"/>
      <c r="U64" s="44"/>
      <c r="V64" s="44"/>
      <c r="W64" s="44"/>
      <c r="X64" s="44"/>
      <c r="Y64" s="44"/>
      <c r="Z64" s="44"/>
      <c r="AA64" s="44"/>
      <c r="AB64" s="45"/>
    </row>
    <row r="65" spans="1:28">
      <c r="A65" s="46">
        <v>32</v>
      </c>
      <c r="B65" s="47"/>
      <c r="C65" s="48">
        <v>4262721</v>
      </c>
      <c r="D65" s="48">
        <v>717087</v>
      </c>
      <c r="E65" s="49">
        <v>44</v>
      </c>
      <c r="F65" s="34"/>
      <c r="G65" s="49"/>
      <c r="H65" s="49" t="s">
        <v>1370</v>
      </c>
      <c r="I65" s="49">
        <v>3.3050000000000002</v>
      </c>
      <c r="J65" s="49">
        <v>-5.48</v>
      </c>
      <c r="K65" s="49">
        <v>0.73</v>
      </c>
      <c r="L65" s="49"/>
      <c r="M65" s="49"/>
      <c r="N65" s="49"/>
      <c r="O65" s="49">
        <v>17.920000000000002</v>
      </c>
      <c r="P65" s="49">
        <v>1</v>
      </c>
      <c r="Q65" s="49">
        <v>0</v>
      </c>
      <c r="R65" s="49">
        <v>30</v>
      </c>
      <c r="S65" s="49">
        <v>5</v>
      </c>
      <c r="T65" s="49">
        <v>6.1</v>
      </c>
      <c r="U65" s="49">
        <v>9.5</v>
      </c>
      <c r="V65" s="49">
        <v>12.4</v>
      </c>
      <c r="W65" s="49">
        <v>15.5</v>
      </c>
      <c r="X65" s="49">
        <v>25.9</v>
      </c>
      <c r="Y65" s="49">
        <v>39.700000000000003</v>
      </c>
      <c r="Z65" s="49">
        <v>66.5</v>
      </c>
      <c r="AA65" s="49">
        <v>90.6</v>
      </c>
      <c r="AB65" s="50">
        <v>108.8</v>
      </c>
    </row>
    <row r="66" spans="1:28">
      <c r="A66" s="46"/>
      <c r="B66" s="47"/>
      <c r="C66" s="48"/>
      <c r="D66" s="48"/>
      <c r="E66" s="49"/>
      <c r="F66" s="34" t="s">
        <v>1368</v>
      </c>
      <c r="G66" s="49"/>
      <c r="H66" s="49"/>
      <c r="I66" s="49"/>
      <c r="J66" s="49"/>
      <c r="K66" s="49"/>
      <c r="L66" s="49"/>
      <c r="M66" s="49"/>
      <c r="N66" s="49"/>
      <c r="O66" s="49"/>
      <c r="P66" s="49"/>
      <c r="Q66" s="49"/>
      <c r="R66" s="49"/>
      <c r="S66" s="49"/>
      <c r="T66" s="49"/>
      <c r="U66" s="49"/>
      <c r="V66" s="49"/>
      <c r="W66" s="49"/>
      <c r="X66" s="49"/>
      <c r="Y66" s="49"/>
      <c r="Z66" s="49"/>
      <c r="AA66" s="49"/>
      <c r="AB66" s="50"/>
    </row>
    <row r="67" spans="1:28">
      <c r="A67" s="41">
        <v>33</v>
      </c>
      <c r="B67" s="42"/>
      <c r="C67" s="43">
        <v>844679</v>
      </c>
      <c r="D67" s="43">
        <v>647010</v>
      </c>
      <c r="E67" s="44">
        <v>44</v>
      </c>
      <c r="F67" s="33"/>
      <c r="G67" s="44"/>
      <c r="H67" s="44" t="s">
        <v>1370</v>
      </c>
      <c r="I67" s="44">
        <v>3.52</v>
      </c>
      <c r="J67" s="44">
        <v>-5.45</v>
      </c>
      <c r="K67" s="44">
        <v>0.87</v>
      </c>
      <c r="L67" s="44"/>
      <c r="M67" s="44"/>
      <c r="N67" s="44"/>
      <c r="O67" s="44">
        <v>10.09</v>
      </c>
      <c r="P67" s="44">
        <v>1</v>
      </c>
      <c r="Q67" s="44">
        <v>0</v>
      </c>
      <c r="R67" s="44">
        <v>30</v>
      </c>
      <c r="S67" s="44">
        <v>13</v>
      </c>
      <c r="T67" s="44">
        <v>14.4</v>
      </c>
      <c r="U67" s="44">
        <v>15.6</v>
      </c>
      <c r="V67" s="44">
        <v>16.5</v>
      </c>
      <c r="W67" s="44">
        <v>20.3</v>
      </c>
      <c r="X67" s="44">
        <v>28.8</v>
      </c>
      <c r="Y67" s="44">
        <v>41.4</v>
      </c>
      <c r="Z67" s="44">
        <v>59.1</v>
      </c>
      <c r="AA67" s="44">
        <v>90.2</v>
      </c>
      <c r="AB67" s="45">
        <v>97.9</v>
      </c>
    </row>
    <row r="68" spans="1:28">
      <c r="A68" s="41"/>
      <c r="B68" s="42"/>
      <c r="C68" s="43"/>
      <c r="D68" s="43"/>
      <c r="E68" s="44"/>
      <c r="F68" s="33" t="s">
        <v>1368</v>
      </c>
      <c r="G68" s="44"/>
      <c r="H68" s="44"/>
      <c r="I68" s="44"/>
      <c r="J68" s="44"/>
      <c r="K68" s="44"/>
      <c r="L68" s="44"/>
      <c r="M68" s="44"/>
      <c r="N68" s="44"/>
      <c r="O68" s="44"/>
      <c r="P68" s="44"/>
      <c r="Q68" s="44"/>
      <c r="R68" s="44"/>
      <c r="S68" s="44"/>
      <c r="T68" s="44"/>
      <c r="U68" s="44"/>
      <c r="V68" s="44"/>
      <c r="W68" s="44"/>
      <c r="X68" s="44"/>
      <c r="Y68" s="44"/>
      <c r="Z68" s="44"/>
      <c r="AA68" s="44"/>
      <c r="AB68" s="45"/>
    </row>
    <row r="69" spans="1:28">
      <c r="A69" s="46">
        <v>34</v>
      </c>
      <c r="B69" s="47"/>
      <c r="C69" s="48">
        <v>4260761</v>
      </c>
      <c r="D69" s="48">
        <v>948017</v>
      </c>
      <c r="E69" s="49">
        <v>43</v>
      </c>
      <c r="F69" s="34"/>
      <c r="G69" s="49"/>
      <c r="H69" s="49" t="s">
        <v>1370</v>
      </c>
      <c r="I69" s="49">
        <v>3.7989999999999999</v>
      </c>
      <c r="J69" s="49">
        <v>-5.42</v>
      </c>
      <c r="K69" s="49">
        <v>0.87</v>
      </c>
      <c r="L69" s="49"/>
      <c r="M69" s="49"/>
      <c r="N69" s="49"/>
      <c r="O69" s="49">
        <v>6.35</v>
      </c>
      <c r="P69" s="49">
        <v>1</v>
      </c>
      <c r="Q69" s="49">
        <v>0</v>
      </c>
      <c r="R69" s="49">
        <v>30</v>
      </c>
      <c r="S69" s="49">
        <v>12.7</v>
      </c>
      <c r="T69" s="49">
        <v>14.1</v>
      </c>
      <c r="U69" s="49">
        <v>15.9</v>
      </c>
      <c r="V69" s="49">
        <v>15.6</v>
      </c>
      <c r="W69" s="49">
        <v>18.100000000000001</v>
      </c>
      <c r="X69" s="49">
        <v>26.5</v>
      </c>
      <c r="Y69" s="49">
        <v>40.1</v>
      </c>
      <c r="Z69" s="49">
        <v>61.2</v>
      </c>
      <c r="AA69" s="49">
        <v>82.3</v>
      </c>
      <c r="AB69" s="50">
        <v>96.4</v>
      </c>
    </row>
    <row r="70" spans="1:28">
      <c r="A70" s="46"/>
      <c r="B70" s="47"/>
      <c r="C70" s="48"/>
      <c r="D70" s="48"/>
      <c r="E70" s="49"/>
      <c r="F70" s="34" t="s">
        <v>1368</v>
      </c>
      <c r="G70" s="49"/>
      <c r="H70" s="49"/>
      <c r="I70" s="49"/>
      <c r="J70" s="49"/>
      <c r="K70" s="49"/>
      <c r="L70" s="49"/>
      <c r="M70" s="49"/>
      <c r="N70" s="49"/>
      <c r="O70" s="49"/>
      <c r="P70" s="49"/>
      <c r="Q70" s="49"/>
      <c r="R70" s="49"/>
      <c r="S70" s="49"/>
      <c r="T70" s="49"/>
      <c r="U70" s="49"/>
      <c r="V70" s="49"/>
      <c r="W70" s="49"/>
      <c r="X70" s="49"/>
      <c r="Y70" s="49"/>
      <c r="Z70" s="49"/>
      <c r="AA70" s="49"/>
      <c r="AB70" s="50"/>
    </row>
    <row r="71" spans="1:28">
      <c r="A71" s="41">
        <v>35</v>
      </c>
      <c r="B71" s="42"/>
      <c r="C71" s="43">
        <v>7976469</v>
      </c>
      <c r="D71" s="43">
        <v>5310834</v>
      </c>
      <c r="E71" s="44">
        <v>42</v>
      </c>
      <c r="F71" s="33"/>
      <c r="G71" s="44"/>
      <c r="H71" s="44" t="s">
        <v>1370</v>
      </c>
      <c r="I71" s="44">
        <v>4.8070000000000004</v>
      </c>
      <c r="J71" s="44">
        <v>-5.32</v>
      </c>
      <c r="K71" s="44">
        <v>0.67</v>
      </c>
      <c r="L71" s="44"/>
      <c r="M71" s="44"/>
      <c r="N71" s="44"/>
      <c r="O71" s="44">
        <v>30.81</v>
      </c>
      <c r="P71" s="44">
        <v>1</v>
      </c>
      <c r="Q71" s="44">
        <v>0</v>
      </c>
      <c r="R71" s="44">
        <v>30</v>
      </c>
      <c r="S71" s="44">
        <v>1.2</v>
      </c>
      <c r="T71" s="44">
        <v>2.2999999999999998</v>
      </c>
      <c r="U71" s="44">
        <v>4.5</v>
      </c>
      <c r="V71" s="44">
        <v>6.7</v>
      </c>
      <c r="W71" s="44">
        <v>10.9</v>
      </c>
      <c r="X71" s="44">
        <v>18.899999999999999</v>
      </c>
      <c r="Y71" s="44">
        <v>36.5</v>
      </c>
      <c r="Z71" s="44">
        <v>56.3</v>
      </c>
      <c r="AA71" s="44">
        <v>80.7</v>
      </c>
      <c r="AB71" s="45">
        <v>101.3</v>
      </c>
    </row>
    <row r="72" spans="1:28">
      <c r="A72" s="41"/>
      <c r="B72" s="42"/>
      <c r="C72" s="43"/>
      <c r="D72" s="43"/>
      <c r="E72" s="44"/>
      <c r="F72" s="33" t="s">
        <v>1368</v>
      </c>
      <c r="G72" s="44"/>
      <c r="H72" s="44"/>
      <c r="I72" s="44"/>
      <c r="J72" s="44"/>
      <c r="K72" s="44"/>
      <c r="L72" s="44"/>
      <c r="M72" s="44"/>
      <c r="N72" s="44"/>
      <c r="O72" s="44"/>
      <c r="P72" s="44"/>
      <c r="Q72" s="44"/>
      <c r="R72" s="44"/>
      <c r="S72" s="44"/>
      <c r="T72" s="44"/>
      <c r="U72" s="44"/>
      <c r="V72" s="44"/>
      <c r="W72" s="44"/>
      <c r="X72" s="44"/>
      <c r="Y72" s="44"/>
      <c r="Z72" s="44"/>
      <c r="AA72" s="44"/>
      <c r="AB72" s="45"/>
    </row>
    <row r="73" spans="1:28">
      <c r="A73" s="46">
        <v>36</v>
      </c>
      <c r="B73" s="47"/>
      <c r="C73" s="48">
        <v>4264645</v>
      </c>
      <c r="D73" s="48">
        <v>2856664</v>
      </c>
      <c r="E73" s="49">
        <v>42</v>
      </c>
      <c r="F73" s="34"/>
      <c r="G73" s="49"/>
      <c r="H73" s="49" t="s">
        <v>1370</v>
      </c>
      <c r="I73" s="49">
        <v>4.8129999999999997</v>
      </c>
      <c r="J73" s="49">
        <v>-5.32</v>
      </c>
      <c r="K73" s="49">
        <v>0.61</v>
      </c>
      <c r="L73" s="49"/>
      <c r="M73" s="49"/>
      <c r="N73" s="49"/>
      <c r="O73" s="49">
        <v>5.98</v>
      </c>
      <c r="P73" s="49">
        <v>1</v>
      </c>
      <c r="Q73" s="49">
        <v>0</v>
      </c>
      <c r="R73" s="49">
        <v>30</v>
      </c>
      <c r="S73" s="49">
        <v>12.9</v>
      </c>
      <c r="T73" s="49">
        <v>13.2</v>
      </c>
      <c r="U73" s="49">
        <v>13</v>
      </c>
      <c r="V73" s="49">
        <v>16</v>
      </c>
      <c r="W73" s="49">
        <v>19.5</v>
      </c>
      <c r="X73" s="49">
        <v>26.9</v>
      </c>
      <c r="Y73" s="49">
        <v>39</v>
      </c>
      <c r="Z73" s="49">
        <v>56</v>
      </c>
      <c r="AA73" s="49">
        <v>74.900000000000006</v>
      </c>
      <c r="AB73" s="50">
        <v>96.4</v>
      </c>
    </row>
    <row r="74" spans="1:28">
      <c r="A74" s="46"/>
      <c r="B74" s="47"/>
      <c r="C74" s="48"/>
      <c r="D74" s="48"/>
      <c r="E74" s="49"/>
      <c r="F74" s="34" t="s">
        <v>1368</v>
      </c>
      <c r="G74" s="49"/>
      <c r="H74" s="49"/>
      <c r="I74" s="49"/>
      <c r="J74" s="49"/>
      <c r="K74" s="49"/>
      <c r="L74" s="49"/>
      <c r="M74" s="49"/>
      <c r="N74" s="49"/>
      <c r="O74" s="49"/>
      <c r="P74" s="49"/>
      <c r="Q74" s="49"/>
      <c r="R74" s="49"/>
      <c r="S74" s="49"/>
      <c r="T74" s="49"/>
      <c r="U74" s="49"/>
      <c r="V74" s="49"/>
      <c r="W74" s="49"/>
      <c r="X74" s="49"/>
      <c r="Y74" s="49"/>
      <c r="Z74" s="49"/>
      <c r="AA74" s="49"/>
      <c r="AB74" s="50"/>
    </row>
    <row r="75" spans="1:28">
      <c r="A75" s="41">
        <v>37</v>
      </c>
      <c r="B75" s="42"/>
      <c r="C75" s="43">
        <v>4265686</v>
      </c>
      <c r="D75" s="43">
        <v>2901964</v>
      </c>
      <c r="E75" s="44">
        <v>41</v>
      </c>
      <c r="F75" s="33"/>
      <c r="G75" s="44"/>
      <c r="H75" s="44" t="s">
        <v>1370</v>
      </c>
      <c r="I75" s="44">
        <v>5.2430000000000003</v>
      </c>
      <c r="J75" s="44">
        <v>-5.28</v>
      </c>
      <c r="K75" s="44">
        <v>0.83</v>
      </c>
      <c r="L75" s="44"/>
      <c r="M75" s="44"/>
      <c r="N75" s="44"/>
      <c r="O75" s="44">
        <v>105.02</v>
      </c>
      <c r="P75" s="44">
        <v>0.99</v>
      </c>
      <c r="Q75" s="44">
        <v>0</v>
      </c>
      <c r="R75" s="44">
        <v>30</v>
      </c>
      <c r="S75" s="44">
        <v>-0.5</v>
      </c>
      <c r="T75" s="44">
        <v>1.3</v>
      </c>
      <c r="U75" s="44">
        <v>1.7</v>
      </c>
      <c r="V75" s="44">
        <v>3.7</v>
      </c>
      <c r="W75" s="44">
        <v>6.6</v>
      </c>
      <c r="X75" s="44">
        <v>16.3</v>
      </c>
      <c r="Y75" s="44">
        <v>29.6</v>
      </c>
      <c r="Z75" s="44">
        <v>56.2</v>
      </c>
      <c r="AA75" s="44">
        <v>81.900000000000006</v>
      </c>
      <c r="AB75" s="45">
        <v>100.3</v>
      </c>
    </row>
    <row r="76" spans="1:28">
      <c r="A76" s="41"/>
      <c r="B76" s="42"/>
      <c r="C76" s="43"/>
      <c r="D76" s="43"/>
      <c r="E76" s="44"/>
      <c r="F76" s="33" t="s">
        <v>1368</v>
      </c>
      <c r="G76" s="44"/>
      <c r="H76" s="44"/>
      <c r="I76" s="44"/>
      <c r="J76" s="44"/>
      <c r="K76" s="44"/>
      <c r="L76" s="44"/>
      <c r="M76" s="44"/>
      <c r="N76" s="44"/>
      <c r="O76" s="44"/>
      <c r="P76" s="44"/>
      <c r="Q76" s="44"/>
      <c r="R76" s="44"/>
      <c r="S76" s="44"/>
      <c r="T76" s="44"/>
      <c r="U76" s="44"/>
      <c r="V76" s="44"/>
      <c r="W76" s="44"/>
      <c r="X76" s="44"/>
      <c r="Y76" s="44"/>
      <c r="Z76" s="44"/>
      <c r="AA76" s="44"/>
      <c r="AB76" s="45"/>
    </row>
    <row r="77" spans="1:28">
      <c r="A77" s="46">
        <v>38</v>
      </c>
      <c r="B77" s="47"/>
      <c r="C77" s="48">
        <v>4257150</v>
      </c>
      <c r="D77" s="48">
        <v>1245776</v>
      </c>
      <c r="E77" s="49">
        <v>41</v>
      </c>
      <c r="F77" s="34"/>
      <c r="G77" s="49"/>
      <c r="H77" s="49" t="s">
        <v>1370</v>
      </c>
      <c r="I77" s="49">
        <v>5.1849999999999996</v>
      </c>
      <c r="J77" s="49">
        <v>-5.29</v>
      </c>
      <c r="K77" s="49">
        <v>0.7</v>
      </c>
      <c r="L77" s="49"/>
      <c r="M77" s="49"/>
      <c r="N77" s="49"/>
      <c r="O77" s="49">
        <v>10.46</v>
      </c>
      <c r="P77" s="49">
        <v>1</v>
      </c>
      <c r="Q77" s="49">
        <v>0</v>
      </c>
      <c r="R77" s="49">
        <v>30</v>
      </c>
      <c r="S77" s="49">
        <v>4.5999999999999996</v>
      </c>
      <c r="T77" s="49">
        <v>8.1999999999999993</v>
      </c>
      <c r="U77" s="49">
        <v>9.3000000000000007</v>
      </c>
      <c r="V77" s="49">
        <v>11.6</v>
      </c>
      <c r="W77" s="49">
        <v>13.8</v>
      </c>
      <c r="X77" s="49">
        <v>22.6</v>
      </c>
      <c r="Y77" s="49">
        <v>34.299999999999997</v>
      </c>
      <c r="Z77" s="49">
        <v>54.7</v>
      </c>
      <c r="AA77" s="49">
        <v>77.2</v>
      </c>
      <c r="AB77" s="50">
        <v>94.3</v>
      </c>
    </row>
    <row r="78" spans="1:28">
      <c r="A78" s="46"/>
      <c r="B78" s="47"/>
      <c r="C78" s="48"/>
      <c r="D78" s="48"/>
      <c r="E78" s="49"/>
      <c r="F78" s="34" t="s">
        <v>1368</v>
      </c>
      <c r="G78" s="49"/>
      <c r="H78" s="49"/>
      <c r="I78" s="49"/>
      <c r="J78" s="49"/>
      <c r="K78" s="49"/>
      <c r="L78" s="49"/>
      <c r="M78" s="49"/>
      <c r="N78" s="49"/>
      <c r="O78" s="49"/>
      <c r="P78" s="49"/>
      <c r="Q78" s="49"/>
      <c r="R78" s="49"/>
      <c r="S78" s="49"/>
      <c r="T78" s="49"/>
      <c r="U78" s="49"/>
      <c r="V78" s="49"/>
      <c r="W78" s="49"/>
      <c r="X78" s="49"/>
      <c r="Y78" s="49"/>
      <c r="Z78" s="49"/>
      <c r="AA78" s="49"/>
      <c r="AB78" s="50"/>
    </row>
    <row r="79" spans="1:28">
      <c r="A79" s="41">
        <v>39</v>
      </c>
      <c r="B79" s="42"/>
      <c r="C79" s="43">
        <v>4255222</v>
      </c>
      <c r="D79" s="43">
        <v>1247272</v>
      </c>
      <c r="E79" s="44">
        <v>41</v>
      </c>
      <c r="F79" s="33"/>
      <c r="G79" s="44"/>
      <c r="H79" s="44" t="s">
        <v>1370</v>
      </c>
      <c r="I79" s="44">
        <v>5.2480000000000002</v>
      </c>
      <c r="J79" s="44">
        <v>-5.28</v>
      </c>
      <c r="K79" s="44">
        <v>0.43</v>
      </c>
      <c r="L79" s="44"/>
      <c r="M79" s="44"/>
      <c r="N79" s="44"/>
      <c r="O79" s="44">
        <v>28.57</v>
      </c>
      <c r="P79" s="44">
        <v>1</v>
      </c>
      <c r="Q79" s="44">
        <v>0</v>
      </c>
      <c r="R79" s="44">
        <v>30</v>
      </c>
      <c r="S79" s="44">
        <v>3.2</v>
      </c>
      <c r="T79" s="44">
        <v>5.9</v>
      </c>
      <c r="U79" s="44">
        <v>8.5</v>
      </c>
      <c r="V79" s="44">
        <v>10.5</v>
      </c>
      <c r="W79" s="44">
        <v>15.1</v>
      </c>
      <c r="X79" s="44">
        <v>21.5</v>
      </c>
      <c r="Y79" s="44">
        <v>40.4</v>
      </c>
      <c r="Z79" s="44">
        <v>54.8</v>
      </c>
      <c r="AA79" s="44">
        <v>76.099999999999994</v>
      </c>
      <c r="AB79" s="45">
        <v>108.5</v>
      </c>
    </row>
    <row r="80" spans="1:28">
      <c r="A80" s="41"/>
      <c r="B80" s="42"/>
      <c r="C80" s="43"/>
      <c r="D80" s="43"/>
      <c r="E80" s="44"/>
      <c r="F80" s="33" t="s">
        <v>1368</v>
      </c>
      <c r="G80" s="44"/>
      <c r="H80" s="44"/>
      <c r="I80" s="44"/>
      <c r="J80" s="44"/>
      <c r="K80" s="44"/>
      <c r="L80" s="44"/>
      <c r="M80" s="44"/>
      <c r="N80" s="44"/>
      <c r="O80" s="44"/>
      <c r="P80" s="44"/>
      <c r="Q80" s="44"/>
      <c r="R80" s="44"/>
      <c r="S80" s="44"/>
      <c r="T80" s="44"/>
      <c r="U80" s="44"/>
      <c r="V80" s="44"/>
      <c r="W80" s="44"/>
      <c r="X80" s="44"/>
      <c r="Y80" s="44"/>
      <c r="Z80" s="44"/>
      <c r="AA80" s="44"/>
      <c r="AB80" s="45"/>
    </row>
    <row r="81" spans="1:28">
      <c r="A81" s="46">
        <v>40</v>
      </c>
      <c r="B81" s="47"/>
      <c r="C81" s="48">
        <v>3714088</v>
      </c>
      <c r="D81" s="48">
        <v>2998662</v>
      </c>
      <c r="E81" s="49">
        <v>41</v>
      </c>
      <c r="F81" s="34"/>
      <c r="G81" s="49"/>
      <c r="H81" s="49" t="s">
        <v>1370</v>
      </c>
      <c r="I81" s="49">
        <v>5.4459999999999997</v>
      </c>
      <c r="J81" s="49">
        <v>-5.26</v>
      </c>
      <c r="K81" s="49">
        <v>0.76</v>
      </c>
      <c r="L81" s="49"/>
      <c r="M81" s="49"/>
      <c r="N81" s="49"/>
      <c r="O81" s="49">
        <v>8.31</v>
      </c>
      <c r="P81" s="49">
        <v>1</v>
      </c>
      <c r="Q81" s="49">
        <v>0</v>
      </c>
      <c r="R81" s="49">
        <v>30</v>
      </c>
      <c r="S81" s="49">
        <v>10.9</v>
      </c>
      <c r="T81" s="49">
        <v>11.5</v>
      </c>
      <c r="U81" s="49">
        <v>12.4</v>
      </c>
      <c r="V81" s="49">
        <v>13.6</v>
      </c>
      <c r="W81" s="49">
        <v>18.8</v>
      </c>
      <c r="X81" s="49">
        <v>24.4</v>
      </c>
      <c r="Y81" s="49">
        <v>33.299999999999997</v>
      </c>
      <c r="Z81" s="49">
        <v>53.8</v>
      </c>
      <c r="AA81" s="49">
        <v>75.099999999999994</v>
      </c>
      <c r="AB81" s="50">
        <v>90.5</v>
      </c>
    </row>
    <row r="82" spans="1:28">
      <c r="A82" s="46"/>
      <c r="B82" s="47"/>
      <c r="C82" s="48"/>
      <c r="D82" s="48"/>
      <c r="E82" s="49"/>
      <c r="F82" s="34" t="s">
        <v>1368</v>
      </c>
      <c r="G82" s="49"/>
      <c r="H82" s="49"/>
      <c r="I82" s="49"/>
      <c r="J82" s="49"/>
      <c r="K82" s="49"/>
      <c r="L82" s="49"/>
      <c r="M82" s="49"/>
      <c r="N82" s="49"/>
      <c r="O82" s="49"/>
      <c r="P82" s="49"/>
      <c r="Q82" s="49"/>
      <c r="R82" s="49"/>
      <c r="S82" s="49"/>
      <c r="T82" s="49"/>
      <c r="U82" s="49"/>
      <c r="V82" s="49"/>
      <c r="W82" s="49"/>
      <c r="X82" s="49"/>
      <c r="Y82" s="49"/>
      <c r="Z82" s="49"/>
      <c r="AA82" s="49"/>
      <c r="AB82" s="50"/>
    </row>
    <row r="83" spans="1:28" ht="15.75" thickBot="1">
      <c r="A83" s="51"/>
      <c r="B83" s="52"/>
      <c r="C83" s="52"/>
      <c r="D83" s="52"/>
      <c r="E83" s="52"/>
      <c r="F83" s="52"/>
      <c r="G83" s="52"/>
      <c r="H83" s="52"/>
      <c r="I83" s="52"/>
      <c r="J83" s="52"/>
      <c r="K83" s="52"/>
      <c r="L83" s="52"/>
      <c r="M83" s="52"/>
      <c r="N83" s="52"/>
      <c r="O83" s="52"/>
      <c r="P83" s="52"/>
      <c r="Q83" s="52"/>
      <c r="R83" s="52"/>
      <c r="S83" s="52"/>
      <c r="T83" s="52"/>
      <c r="U83" s="52"/>
      <c r="V83" s="52"/>
      <c r="W83" s="52"/>
      <c r="X83" s="52"/>
      <c r="Y83" s="52"/>
      <c r="Z83" s="52"/>
      <c r="AA83" s="52"/>
      <c r="AB83" s="53"/>
    </row>
    <row r="84" spans="1:28">
      <c r="A84" s="36">
        <v>41</v>
      </c>
      <c r="B84" s="37"/>
      <c r="C84" s="38">
        <v>7969993</v>
      </c>
      <c r="D84" s="38">
        <v>2155070</v>
      </c>
      <c r="E84" s="39">
        <v>40</v>
      </c>
      <c r="F84" s="35"/>
      <c r="G84" s="39"/>
      <c r="H84" s="39" t="s">
        <v>1370</v>
      </c>
      <c r="I84" s="39">
        <v>5.6909999999999998</v>
      </c>
      <c r="J84" s="39">
        <v>-5.24</v>
      </c>
      <c r="K84" s="39">
        <v>0.67</v>
      </c>
      <c r="L84" s="39"/>
      <c r="M84" s="39"/>
      <c r="N84" s="39"/>
      <c r="O84" s="39">
        <v>20.53</v>
      </c>
      <c r="P84" s="39">
        <v>0.99</v>
      </c>
      <c r="Q84" s="39">
        <v>0</v>
      </c>
      <c r="R84" s="39">
        <v>30</v>
      </c>
      <c r="S84" s="39">
        <v>15.6</v>
      </c>
      <c r="T84" s="39">
        <v>14.6</v>
      </c>
      <c r="U84" s="39">
        <v>16.399999999999999</v>
      </c>
      <c r="V84" s="39">
        <v>17.8</v>
      </c>
      <c r="W84" s="39">
        <v>20.7</v>
      </c>
      <c r="X84" s="39">
        <v>27.1</v>
      </c>
      <c r="Y84" s="39">
        <v>36.6</v>
      </c>
      <c r="Z84" s="39">
        <v>50.5</v>
      </c>
      <c r="AA84" s="39">
        <v>76.400000000000006</v>
      </c>
      <c r="AB84" s="40">
        <v>97.2</v>
      </c>
    </row>
    <row r="85" spans="1:28">
      <c r="A85" s="41"/>
      <c r="B85" s="42"/>
      <c r="C85" s="43"/>
      <c r="D85" s="43"/>
      <c r="E85" s="44"/>
      <c r="F85" s="33" t="s">
        <v>1368</v>
      </c>
      <c r="G85" s="44"/>
      <c r="H85" s="44"/>
      <c r="I85" s="44"/>
      <c r="J85" s="44"/>
      <c r="K85" s="44"/>
      <c r="L85" s="44"/>
      <c r="M85" s="44"/>
      <c r="N85" s="44"/>
      <c r="O85" s="44"/>
      <c r="P85" s="44"/>
      <c r="Q85" s="44"/>
      <c r="R85" s="44"/>
      <c r="S85" s="44"/>
      <c r="T85" s="44"/>
      <c r="U85" s="44"/>
      <c r="V85" s="44"/>
      <c r="W85" s="44"/>
      <c r="X85" s="44"/>
      <c r="Y85" s="44"/>
      <c r="Z85" s="44"/>
      <c r="AA85" s="44"/>
      <c r="AB85" s="45"/>
    </row>
    <row r="86" spans="1:28">
      <c r="A86" s="46">
        <v>42</v>
      </c>
      <c r="B86" s="47"/>
      <c r="C86" s="48">
        <v>7969844</v>
      </c>
      <c r="D86" s="48">
        <v>4639586</v>
      </c>
      <c r="E86" s="49">
        <v>40</v>
      </c>
      <c r="F86" s="34"/>
      <c r="G86" s="49"/>
      <c r="H86" s="49" t="s">
        <v>1370</v>
      </c>
      <c r="I86" s="49">
        <v>6.1820000000000004</v>
      </c>
      <c r="J86" s="49">
        <v>-5.21</v>
      </c>
      <c r="K86" s="49">
        <v>0.7</v>
      </c>
      <c r="L86" s="49"/>
      <c r="M86" s="49"/>
      <c r="N86" s="49"/>
      <c r="O86" s="49">
        <v>21.43</v>
      </c>
      <c r="P86" s="49">
        <v>1</v>
      </c>
      <c r="Q86" s="49">
        <v>0</v>
      </c>
      <c r="R86" s="49">
        <v>30</v>
      </c>
      <c r="S86" s="49">
        <v>3.3</v>
      </c>
      <c r="T86" s="49">
        <v>6.3</v>
      </c>
      <c r="U86" s="49">
        <v>8.1999999999999993</v>
      </c>
      <c r="V86" s="49">
        <v>10.8</v>
      </c>
      <c r="W86" s="49">
        <v>13.4</v>
      </c>
      <c r="X86" s="49">
        <v>20.6</v>
      </c>
      <c r="Y86" s="49">
        <v>29.3</v>
      </c>
      <c r="Z86" s="49">
        <v>50.1</v>
      </c>
      <c r="AA86" s="49">
        <v>79.900000000000006</v>
      </c>
      <c r="AB86" s="50">
        <v>102.8</v>
      </c>
    </row>
    <row r="87" spans="1:28">
      <c r="A87" s="46"/>
      <c r="B87" s="47"/>
      <c r="C87" s="48"/>
      <c r="D87" s="48"/>
      <c r="E87" s="49"/>
      <c r="F87" s="34" t="s">
        <v>1368</v>
      </c>
      <c r="G87" s="49"/>
      <c r="H87" s="49"/>
      <c r="I87" s="49"/>
      <c r="J87" s="49"/>
      <c r="K87" s="49"/>
      <c r="L87" s="49"/>
      <c r="M87" s="49"/>
      <c r="N87" s="49"/>
      <c r="O87" s="49"/>
      <c r="P87" s="49"/>
      <c r="Q87" s="49"/>
      <c r="R87" s="49"/>
      <c r="S87" s="49"/>
      <c r="T87" s="49"/>
      <c r="U87" s="49"/>
      <c r="V87" s="49"/>
      <c r="W87" s="49"/>
      <c r="X87" s="49"/>
      <c r="Y87" s="49"/>
      <c r="Z87" s="49"/>
      <c r="AA87" s="49"/>
      <c r="AB87" s="50"/>
    </row>
    <row r="88" spans="1:28">
      <c r="A88" s="41">
        <v>43</v>
      </c>
      <c r="B88" s="42"/>
      <c r="C88" s="43">
        <v>4248945</v>
      </c>
      <c r="D88" s="43">
        <v>3242955</v>
      </c>
      <c r="E88" s="44">
        <v>40</v>
      </c>
      <c r="F88" s="33"/>
      <c r="G88" s="44"/>
      <c r="H88" s="44" t="s">
        <v>1370</v>
      </c>
      <c r="I88" s="44">
        <v>5.8789999999999996</v>
      </c>
      <c r="J88" s="44">
        <v>-5.23</v>
      </c>
      <c r="K88" s="44">
        <v>0.78</v>
      </c>
      <c r="L88" s="44"/>
      <c r="M88" s="44"/>
      <c r="N88" s="44"/>
      <c r="O88" s="44">
        <v>6.87</v>
      </c>
      <c r="P88" s="44">
        <v>1</v>
      </c>
      <c r="Q88" s="44">
        <v>0</v>
      </c>
      <c r="R88" s="44">
        <v>30</v>
      </c>
      <c r="S88" s="44">
        <v>5.2</v>
      </c>
      <c r="T88" s="44">
        <v>7.4</v>
      </c>
      <c r="U88" s="44">
        <v>10.1</v>
      </c>
      <c r="V88" s="44">
        <v>11</v>
      </c>
      <c r="W88" s="44">
        <v>14.4</v>
      </c>
      <c r="X88" s="44">
        <v>21</v>
      </c>
      <c r="Y88" s="44">
        <v>30</v>
      </c>
      <c r="Z88" s="44">
        <v>53.8</v>
      </c>
      <c r="AA88" s="44">
        <v>74</v>
      </c>
      <c r="AB88" s="45">
        <v>90.4</v>
      </c>
    </row>
    <row r="89" spans="1:28">
      <c r="A89" s="41"/>
      <c r="B89" s="42"/>
      <c r="C89" s="43"/>
      <c r="D89" s="43"/>
      <c r="E89" s="44"/>
      <c r="F89" s="33" t="s">
        <v>1368</v>
      </c>
      <c r="G89" s="44"/>
      <c r="H89" s="44"/>
      <c r="I89" s="44"/>
      <c r="J89" s="44"/>
      <c r="K89" s="44"/>
      <c r="L89" s="44"/>
      <c r="M89" s="44"/>
      <c r="N89" s="44"/>
      <c r="O89" s="44"/>
      <c r="P89" s="44"/>
      <c r="Q89" s="44"/>
      <c r="R89" s="44"/>
      <c r="S89" s="44"/>
      <c r="T89" s="44"/>
      <c r="U89" s="44"/>
      <c r="V89" s="44"/>
      <c r="W89" s="44"/>
      <c r="X89" s="44"/>
      <c r="Y89" s="44"/>
      <c r="Z89" s="44"/>
      <c r="AA89" s="44"/>
      <c r="AB89" s="45"/>
    </row>
    <row r="90" spans="1:28">
      <c r="A90" s="46">
        <v>44</v>
      </c>
      <c r="B90" s="47"/>
      <c r="C90" s="48">
        <v>4246813</v>
      </c>
      <c r="D90" s="48">
        <v>3241106</v>
      </c>
      <c r="E90" s="49">
        <v>40</v>
      </c>
      <c r="F90" s="34"/>
      <c r="G90" s="49"/>
      <c r="H90" s="49" t="s">
        <v>1370</v>
      </c>
      <c r="I90" s="49">
        <v>5.6349999999999998</v>
      </c>
      <c r="J90" s="49">
        <v>-5.25</v>
      </c>
      <c r="K90" s="49">
        <v>0.98</v>
      </c>
      <c r="L90" s="49"/>
      <c r="M90" s="49"/>
      <c r="N90" s="49"/>
      <c r="O90" s="49">
        <v>5.7</v>
      </c>
      <c r="P90" s="49">
        <v>1</v>
      </c>
      <c r="Q90" s="49">
        <v>0</v>
      </c>
      <c r="R90" s="49">
        <v>30</v>
      </c>
      <c r="S90" s="49">
        <v>14.1</v>
      </c>
      <c r="T90" s="49">
        <v>12.9</v>
      </c>
      <c r="U90" s="49">
        <v>14.3</v>
      </c>
      <c r="V90" s="49">
        <v>15.1</v>
      </c>
      <c r="W90" s="49">
        <v>18.5</v>
      </c>
      <c r="X90" s="49">
        <v>22.1</v>
      </c>
      <c r="Y90" s="49">
        <v>34.4</v>
      </c>
      <c r="Z90" s="49">
        <v>50.5</v>
      </c>
      <c r="AA90" s="49">
        <v>77</v>
      </c>
      <c r="AB90" s="50">
        <v>86.1</v>
      </c>
    </row>
    <row r="91" spans="1:28">
      <c r="A91" s="46"/>
      <c r="B91" s="47"/>
      <c r="C91" s="48"/>
      <c r="D91" s="48"/>
      <c r="E91" s="49"/>
      <c r="F91" s="34" t="s">
        <v>1368</v>
      </c>
      <c r="G91" s="49"/>
      <c r="H91" s="49"/>
      <c r="I91" s="49"/>
      <c r="J91" s="49"/>
      <c r="K91" s="49"/>
      <c r="L91" s="49"/>
      <c r="M91" s="49"/>
      <c r="N91" s="49"/>
      <c r="O91" s="49"/>
      <c r="P91" s="49"/>
      <c r="Q91" s="49"/>
      <c r="R91" s="49"/>
      <c r="S91" s="49"/>
      <c r="T91" s="49"/>
      <c r="U91" s="49"/>
      <c r="V91" s="49"/>
      <c r="W91" s="49"/>
      <c r="X91" s="49"/>
      <c r="Y91" s="49"/>
      <c r="Z91" s="49"/>
      <c r="AA91" s="49"/>
      <c r="AB91" s="50"/>
    </row>
    <row r="92" spans="1:28">
      <c r="A92" s="41">
        <v>45</v>
      </c>
      <c r="B92" s="42"/>
      <c r="C92" s="43">
        <v>4241672</v>
      </c>
      <c r="D92" s="43">
        <v>3236615</v>
      </c>
      <c r="E92" s="44">
        <v>40</v>
      </c>
      <c r="F92" s="33"/>
      <c r="G92" s="44"/>
      <c r="H92" s="44" t="s">
        <v>1370</v>
      </c>
      <c r="I92" s="44">
        <v>5.9770000000000003</v>
      </c>
      <c r="J92" s="44">
        <v>-5.22</v>
      </c>
      <c r="K92" s="44">
        <v>0.6</v>
      </c>
      <c r="L92" s="44"/>
      <c r="M92" s="44"/>
      <c r="N92" s="44"/>
      <c r="O92" s="44">
        <v>272.49</v>
      </c>
      <c r="P92" s="44">
        <v>0.99</v>
      </c>
      <c r="Q92" s="44">
        <v>0</v>
      </c>
      <c r="R92" s="44">
        <v>30</v>
      </c>
      <c r="S92" s="44">
        <v>-0.7</v>
      </c>
      <c r="T92" s="44">
        <v>-0.1</v>
      </c>
      <c r="U92" s="44">
        <v>2.2000000000000002</v>
      </c>
      <c r="V92" s="44">
        <v>5.4</v>
      </c>
      <c r="W92" s="44">
        <v>12.9</v>
      </c>
      <c r="X92" s="44">
        <v>23.5</v>
      </c>
      <c r="Y92" s="44">
        <v>35.9</v>
      </c>
      <c r="Z92" s="44">
        <v>51.4</v>
      </c>
      <c r="AA92" s="44">
        <v>64.7</v>
      </c>
      <c r="AB92" s="45">
        <v>74.3</v>
      </c>
    </row>
    <row r="93" spans="1:28">
      <c r="A93" s="41"/>
      <c r="B93" s="42"/>
      <c r="C93" s="43"/>
      <c r="D93" s="43"/>
      <c r="E93" s="44"/>
      <c r="F93" s="33" t="s">
        <v>1368</v>
      </c>
      <c r="G93" s="44"/>
      <c r="H93" s="44"/>
      <c r="I93" s="44"/>
      <c r="J93" s="44"/>
      <c r="K93" s="44"/>
      <c r="L93" s="44"/>
      <c r="M93" s="44"/>
      <c r="N93" s="44"/>
      <c r="O93" s="44"/>
      <c r="P93" s="44"/>
      <c r="Q93" s="44"/>
      <c r="R93" s="44"/>
      <c r="S93" s="44"/>
      <c r="T93" s="44"/>
      <c r="U93" s="44"/>
      <c r="V93" s="44"/>
      <c r="W93" s="44"/>
      <c r="X93" s="44"/>
      <c r="Y93" s="44"/>
      <c r="Z93" s="44"/>
      <c r="AA93" s="44"/>
      <c r="AB93" s="45"/>
    </row>
    <row r="94" spans="1:28">
      <c r="A94" s="46">
        <v>46</v>
      </c>
      <c r="B94" s="47"/>
      <c r="C94" s="48">
        <v>856610</v>
      </c>
      <c r="D94" s="48">
        <v>657967</v>
      </c>
      <c r="E94" s="49">
        <v>40</v>
      </c>
      <c r="F94" s="34"/>
      <c r="G94" s="49"/>
      <c r="H94" s="49" t="s">
        <v>1370</v>
      </c>
      <c r="I94" s="49">
        <v>5.8150000000000004</v>
      </c>
      <c r="J94" s="49">
        <v>-5.24</v>
      </c>
      <c r="K94" s="49">
        <v>0.84</v>
      </c>
      <c r="L94" s="49"/>
      <c r="M94" s="49"/>
      <c r="N94" s="49"/>
      <c r="O94" s="49">
        <v>702.56</v>
      </c>
      <c r="P94" s="49">
        <v>0.98</v>
      </c>
      <c r="Q94" s="49">
        <v>0</v>
      </c>
      <c r="R94" s="49">
        <v>30</v>
      </c>
      <c r="S94" s="49">
        <v>-2.4</v>
      </c>
      <c r="T94" s="49">
        <v>-1.3</v>
      </c>
      <c r="U94" s="49">
        <v>1</v>
      </c>
      <c r="V94" s="49">
        <v>2.7</v>
      </c>
      <c r="W94" s="49">
        <v>6</v>
      </c>
      <c r="X94" s="49">
        <v>15.1</v>
      </c>
      <c r="Y94" s="49">
        <v>29.7</v>
      </c>
      <c r="Z94" s="49">
        <v>51.3</v>
      </c>
      <c r="AA94" s="49">
        <v>76.900000000000006</v>
      </c>
      <c r="AB94" s="50">
        <v>87.3</v>
      </c>
    </row>
    <row r="95" spans="1:28">
      <c r="A95" s="46"/>
      <c r="B95" s="47"/>
      <c r="C95" s="48"/>
      <c r="D95" s="48"/>
      <c r="E95" s="49"/>
      <c r="F95" s="34" t="s">
        <v>1368</v>
      </c>
      <c r="G95" s="49"/>
      <c r="H95" s="49"/>
      <c r="I95" s="49"/>
      <c r="J95" s="49"/>
      <c r="K95" s="49"/>
      <c r="L95" s="49"/>
      <c r="M95" s="49"/>
      <c r="N95" s="49"/>
      <c r="O95" s="49"/>
      <c r="P95" s="49"/>
      <c r="Q95" s="49"/>
      <c r="R95" s="49"/>
      <c r="S95" s="49"/>
      <c r="T95" s="49"/>
      <c r="U95" s="49"/>
      <c r="V95" s="49"/>
      <c r="W95" s="49"/>
      <c r="X95" s="49"/>
      <c r="Y95" s="49"/>
      <c r="Z95" s="49"/>
      <c r="AA95" s="49"/>
      <c r="AB95" s="50"/>
    </row>
    <row r="96" spans="1:28">
      <c r="A96" s="41">
        <v>47</v>
      </c>
      <c r="B96" s="42"/>
      <c r="C96" s="43">
        <v>843289</v>
      </c>
      <c r="D96" s="43">
        <v>645569</v>
      </c>
      <c r="E96" s="44">
        <v>40</v>
      </c>
      <c r="F96" s="33"/>
      <c r="G96" s="44"/>
      <c r="H96" s="44" t="s">
        <v>1370</v>
      </c>
      <c r="I96" s="44">
        <v>5.7229999999999999</v>
      </c>
      <c r="J96" s="44">
        <v>-5.24</v>
      </c>
      <c r="K96" s="44">
        <v>0.64</v>
      </c>
      <c r="L96" s="44"/>
      <c r="M96" s="44"/>
      <c r="N96" s="44"/>
      <c r="O96" s="44">
        <v>14.73</v>
      </c>
      <c r="P96" s="44">
        <v>0.99</v>
      </c>
      <c r="Q96" s="44">
        <v>0</v>
      </c>
      <c r="R96" s="44">
        <v>30</v>
      </c>
      <c r="S96" s="44">
        <v>14.8</v>
      </c>
      <c r="T96" s="44">
        <v>15.4</v>
      </c>
      <c r="U96" s="44">
        <v>16.2</v>
      </c>
      <c r="V96" s="44">
        <v>17.600000000000001</v>
      </c>
      <c r="W96" s="44">
        <v>19.7</v>
      </c>
      <c r="X96" s="44">
        <v>25.1</v>
      </c>
      <c r="Y96" s="44">
        <v>36</v>
      </c>
      <c r="Z96" s="44">
        <v>55.2</v>
      </c>
      <c r="AA96" s="44">
        <v>72.599999999999994</v>
      </c>
      <c r="AB96" s="45">
        <v>99.6</v>
      </c>
    </row>
    <row r="97" spans="1:28">
      <c r="A97" s="41"/>
      <c r="B97" s="42"/>
      <c r="C97" s="43"/>
      <c r="D97" s="43"/>
      <c r="E97" s="44"/>
      <c r="F97" s="33" t="s">
        <v>1368</v>
      </c>
      <c r="G97" s="44"/>
      <c r="H97" s="44"/>
      <c r="I97" s="44"/>
      <c r="J97" s="44"/>
      <c r="K97" s="44"/>
      <c r="L97" s="44"/>
      <c r="M97" s="44"/>
      <c r="N97" s="44"/>
      <c r="O97" s="44"/>
      <c r="P97" s="44"/>
      <c r="Q97" s="44"/>
      <c r="R97" s="44"/>
      <c r="S97" s="44"/>
      <c r="T97" s="44"/>
      <c r="U97" s="44"/>
      <c r="V97" s="44"/>
      <c r="W97" s="44"/>
      <c r="X97" s="44"/>
      <c r="Y97" s="44"/>
      <c r="Z97" s="44"/>
      <c r="AA97" s="44"/>
      <c r="AB97" s="45"/>
    </row>
    <row r="98" spans="1:28">
      <c r="A98" s="46">
        <v>48</v>
      </c>
      <c r="B98" s="47"/>
      <c r="C98" s="48">
        <v>7975747</v>
      </c>
      <c r="D98" s="48">
        <v>693068</v>
      </c>
      <c r="E98" s="49">
        <v>39</v>
      </c>
      <c r="F98" s="34"/>
      <c r="G98" s="49"/>
      <c r="H98" s="49" t="s">
        <v>1370</v>
      </c>
      <c r="I98" s="49">
        <v>6.7889999999999997</v>
      </c>
      <c r="J98" s="49">
        <v>-5.17</v>
      </c>
      <c r="K98" s="49">
        <v>0.75</v>
      </c>
      <c r="L98" s="49"/>
      <c r="M98" s="49"/>
      <c r="N98" s="49"/>
      <c r="O98" s="49">
        <v>15.88</v>
      </c>
      <c r="P98" s="49">
        <v>1</v>
      </c>
      <c r="Q98" s="49">
        <v>0</v>
      </c>
      <c r="R98" s="49">
        <v>30</v>
      </c>
      <c r="S98" s="49">
        <v>8.4</v>
      </c>
      <c r="T98" s="49">
        <v>9.6999999999999993</v>
      </c>
      <c r="U98" s="49">
        <v>11.9</v>
      </c>
      <c r="V98" s="49">
        <v>13.6</v>
      </c>
      <c r="W98" s="49">
        <v>15.2</v>
      </c>
      <c r="X98" s="49">
        <v>20.2</v>
      </c>
      <c r="Y98" s="49">
        <v>30.9</v>
      </c>
      <c r="Z98" s="49">
        <v>47.2</v>
      </c>
      <c r="AA98" s="49">
        <v>78.099999999999994</v>
      </c>
      <c r="AB98" s="50">
        <v>103.4</v>
      </c>
    </row>
    <row r="99" spans="1:28">
      <c r="A99" s="46"/>
      <c r="B99" s="47"/>
      <c r="C99" s="48"/>
      <c r="D99" s="48"/>
      <c r="E99" s="49"/>
      <c r="F99" s="34" t="s">
        <v>1368</v>
      </c>
      <c r="G99" s="49"/>
      <c r="H99" s="49"/>
      <c r="I99" s="49"/>
      <c r="J99" s="49"/>
      <c r="K99" s="49"/>
      <c r="L99" s="49"/>
      <c r="M99" s="49"/>
      <c r="N99" s="49"/>
      <c r="O99" s="49"/>
      <c r="P99" s="49"/>
      <c r="Q99" s="49"/>
      <c r="R99" s="49"/>
      <c r="S99" s="49"/>
      <c r="T99" s="49"/>
      <c r="U99" s="49"/>
      <c r="V99" s="49"/>
      <c r="W99" s="49"/>
      <c r="X99" s="49"/>
      <c r="Y99" s="49"/>
      <c r="Z99" s="49"/>
      <c r="AA99" s="49"/>
      <c r="AB99" s="50"/>
    </row>
    <row r="100" spans="1:28">
      <c r="A100" s="41">
        <v>49</v>
      </c>
      <c r="B100" s="42"/>
      <c r="C100" s="43">
        <v>4251743</v>
      </c>
      <c r="D100" s="43">
        <v>692193</v>
      </c>
      <c r="E100" s="44">
        <v>39</v>
      </c>
      <c r="F100" s="33"/>
      <c r="G100" s="44"/>
      <c r="H100" s="44" t="s">
        <v>1370</v>
      </c>
      <c r="I100" s="44">
        <v>6.9550000000000001</v>
      </c>
      <c r="J100" s="44">
        <v>-5.16</v>
      </c>
      <c r="K100" s="44">
        <v>0.65</v>
      </c>
      <c r="L100" s="44"/>
      <c r="M100" s="44"/>
      <c r="N100" s="44"/>
      <c r="O100" s="44">
        <v>-0.34</v>
      </c>
      <c r="P100" s="44">
        <v>0.98</v>
      </c>
      <c r="Q100" s="44">
        <v>0</v>
      </c>
      <c r="R100" s="44">
        <v>30</v>
      </c>
      <c r="S100" s="44">
        <v>-2.1</v>
      </c>
      <c r="T100" s="44">
        <v>-0.4</v>
      </c>
      <c r="U100" s="44">
        <v>2.1</v>
      </c>
      <c r="V100" s="44">
        <v>3.7</v>
      </c>
      <c r="W100" s="44">
        <v>6.8</v>
      </c>
      <c r="X100" s="44">
        <v>15.6</v>
      </c>
      <c r="Y100" s="44">
        <v>30.9</v>
      </c>
      <c r="Z100" s="44">
        <v>49.6</v>
      </c>
      <c r="AA100" s="44">
        <v>69.400000000000006</v>
      </c>
      <c r="AB100" s="45">
        <v>89.1</v>
      </c>
    </row>
    <row r="101" spans="1:28">
      <c r="A101" s="41"/>
      <c r="B101" s="42"/>
      <c r="C101" s="43"/>
      <c r="D101" s="43"/>
      <c r="E101" s="44"/>
      <c r="F101" s="33" t="s">
        <v>1368</v>
      </c>
      <c r="G101" s="44"/>
      <c r="H101" s="44"/>
      <c r="I101" s="44"/>
      <c r="J101" s="44"/>
      <c r="K101" s="44"/>
      <c r="L101" s="44"/>
      <c r="M101" s="44"/>
      <c r="N101" s="44"/>
      <c r="O101" s="44"/>
      <c r="P101" s="44"/>
      <c r="Q101" s="44"/>
      <c r="R101" s="44"/>
      <c r="S101" s="44"/>
      <c r="T101" s="44"/>
      <c r="U101" s="44"/>
      <c r="V101" s="44"/>
      <c r="W101" s="44"/>
      <c r="X101" s="44"/>
      <c r="Y101" s="44"/>
      <c r="Z101" s="44"/>
      <c r="AA101" s="44"/>
      <c r="AB101" s="45"/>
    </row>
    <row r="102" spans="1:28">
      <c r="A102" s="46">
        <v>50</v>
      </c>
      <c r="B102" s="47"/>
      <c r="C102" s="48">
        <v>855686</v>
      </c>
      <c r="D102" s="48">
        <v>3213</v>
      </c>
      <c r="E102" s="49">
        <v>39</v>
      </c>
      <c r="F102" s="34"/>
      <c r="G102" s="49"/>
      <c r="H102" s="49" t="s">
        <v>1370</v>
      </c>
      <c r="I102" s="49">
        <v>6.68</v>
      </c>
      <c r="J102" s="49">
        <v>-5.18</v>
      </c>
      <c r="K102" s="49">
        <v>0.41</v>
      </c>
      <c r="L102" s="49"/>
      <c r="M102" s="49"/>
      <c r="N102" s="49"/>
      <c r="O102" s="49">
        <v>8.43</v>
      </c>
      <c r="P102" s="49">
        <v>1</v>
      </c>
      <c r="Q102" s="49">
        <v>0</v>
      </c>
      <c r="R102" s="49">
        <v>30</v>
      </c>
      <c r="S102" s="49">
        <v>13.2</v>
      </c>
      <c r="T102" s="49">
        <v>14.6</v>
      </c>
      <c r="U102" s="49">
        <v>15.9</v>
      </c>
      <c r="V102" s="49">
        <v>18.100000000000001</v>
      </c>
      <c r="W102" s="49">
        <v>23.2</v>
      </c>
      <c r="X102" s="49">
        <v>29.2</v>
      </c>
      <c r="Y102" s="49">
        <v>37.1</v>
      </c>
      <c r="Z102" s="49">
        <v>51.3</v>
      </c>
      <c r="AA102" s="49">
        <v>64.400000000000006</v>
      </c>
      <c r="AB102" s="50">
        <v>84.4</v>
      </c>
    </row>
    <row r="103" spans="1:28">
      <c r="A103" s="46"/>
      <c r="B103" s="47"/>
      <c r="C103" s="48"/>
      <c r="D103" s="48"/>
      <c r="E103" s="49"/>
      <c r="F103" s="34" t="s">
        <v>1368</v>
      </c>
      <c r="G103" s="49"/>
      <c r="H103" s="49"/>
      <c r="I103" s="49"/>
      <c r="J103" s="49"/>
      <c r="K103" s="49"/>
      <c r="L103" s="49"/>
      <c r="M103" s="49"/>
      <c r="N103" s="49"/>
      <c r="O103" s="49"/>
      <c r="P103" s="49"/>
      <c r="Q103" s="49"/>
      <c r="R103" s="49"/>
      <c r="S103" s="49"/>
      <c r="T103" s="49"/>
      <c r="U103" s="49"/>
      <c r="V103" s="49"/>
      <c r="W103" s="49"/>
      <c r="X103" s="49"/>
      <c r="Y103" s="49"/>
      <c r="Z103" s="49"/>
      <c r="AA103" s="49"/>
      <c r="AB103" s="50"/>
    </row>
    <row r="104" spans="1:28">
      <c r="A104" s="41">
        <v>51</v>
      </c>
      <c r="B104" s="42"/>
      <c r="C104" s="43">
        <v>849655</v>
      </c>
      <c r="D104" s="43">
        <v>652152</v>
      </c>
      <c r="E104" s="44">
        <v>39</v>
      </c>
      <c r="F104" s="33"/>
      <c r="G104" s="44"/>
      <c r="H104" s="44" t="s">
        <v>1370</v>
      </c>
      <c r="I104" s="44">
        <v>6.8339999999999996</v>
      </c>
      <c r="J104" s="44">
        <v>-5.17</v>
      </c>
      <c r="K104" s="44">
        <v>0.76</v>
      </c>
      <c r="L104" s="44"/>
      <c r="M104" s="44"/>
      <c r="N104" s="44"/>
      <c r="O104" s="44">
        <v>9.84</v>
      </c>
      <c r="P104" s="44">
        <v>1</v>
      </c>
      <c r="Q104" s="44">
        <v>0</v>
      </c>
      <c r="R104" s="44">
        <v>30</v>
      </c>
      <c r="S104" s="44">
        <v>13.1</v>
      </c>
      <c r="T104" s="44">
        <v>12.3</v>
      </c>
      <c r="U104" s="44">
        <v>12.9</v>
      </c>
      <c r="V104" s="44">
        <v>14.3</v>
      </c>
      <c r="W104" s="44">
        <v>17.2</v>
      </c>
      <c r="X104" s="44">
        <v>22.7</v>
      </c>
      <c r="Y104" s="44">
        <v>32.1</v>
      </c>
      <c r="Z104" s="44">
        <v>49.1</v>
      </c>
      <c r="AA104" s="44">
        <v>71.5</v>
      </c>
      <c r="AB104" s="45">
        <v>91</v>
      </c>
    </row>
    <row r="105" spans="1:28">
      <c r="A105" s="41"/>
      <c r="B105" s="42"/>
      <c r="C105" s="43"/>
      <c r="D105" s="43"/>
      <c r="E105" s="44"/>
      <c r="F105" s="33" t="s">
        <v>1368</v>
      </c>
      <c r="G105" s="44"/>
      <c r="H105" s="44"/>
      <c r="I105" s="44"/>
      <c r="J105" s="44"/>
      <c r="K105" s="44"/>
      <c r="L105" s="44"/>
      <c r="M105" s="44"/>
      <c r="N105" s="44"/>
      <c r="O105" s="44"/>
      <c r="P105" s="44"/>
      <c r="Q105" s="44"/>
      <c r="R105" s="44"/>
      <c r="S105" s="44"/>
      <c r="T105" s="44"/>
      <c r="U105" s="44"/>
      <c r="V105" s="44"/>
      <c r="W105" s="44"/>
      <c r="X105" s="44"/>
      <c r="Y105" s="44"/>
      <c r="Z105" s="44"/>
      <c r="AA105" s="44"/>
      <c r="AB105" s="45"/>
    </row>
    <row r="106" spans="1:28">
      <c r="A106" s="46">
        <v>52</v>
      </c>
      <c r="B106" s="47"/>
      <c r="C106" s="48">
        <v>7974663</v>
      </c>
      <c r="D106" s="48">
        <v>242586</v>
      </c>
      <c r="E106" s="49">
        <v>38</v>
      </c>
      <c r="F106" s="34"/>
      <c r="G106" s="49"/>
      <c r="H106" s="49" t="s">
        <v>1370</v>
      </c>
      <c r="I106" s="49">
        <v>7.8049999999999997</v>
      </c>
      <c r="J106" s="49">
        <v>-5.1100000000000003</v>
      </c>
      <c r="K106" s="49">
        <v>0.89</v>
      </c>
      <c r="L106" s="49"/>
      <c r="M106" s="49"/>
      <c r="N106" s="49"/>
      <c r="O106" s="49">
        <v>18.11</v>
      </c>
      <c r="P106" s="49">
        <v>0.99</v>
      </c>
      <c r="Q106" s="49">
        <v>0</v>
      </c>
      <c r="R106" s="49">
        <v>30</v>
      </c>
      <c r="S106" s="49">
        <v>15.6</v>
      </c>
      <c r="T106" s="49">
        <v>15.9</v>
      </c>
      <c r="U106" s="49">
        <v>17.100000000000001</v>
      </c>
      <c r="V106" s="49">
        <v>18.5</v>
      </c>
      <c r="W106" s="49">
        <v>19.600000000000001</v>
      </c>
      <c r="X106" s="49">
        <v>22.7</v>
      </c>
      <c r="Y106" s="49">
        <v>32.1</v>
      </c>
      <c r="Z106" s="49">
        <v>44.2</v>
      </c>
      <c r="AA106" s="49">
        <v>71.599999999999994</v>
      </c>
      <c r="AB106" s="50">
        <v>89.9</v>
      </c>
    </row>
    <row r="107" spans="1:28">
      <c r="A107" s="46"/>
      <c r="B107" s="47"/>
      <c r="C107" s="48"/>
      <c r="D107" s="48"/>
      <c r="E107" s="49"/>
      <c r="F107" s="34" t="s">
        <v>1368</v>
      </c>
      <c r="G107" s="49"/>
      <c r="H107" s="49"/>
      <c r="I107" s="49"/>
      <c r="J107" s="49"/>
      <c r="K107" s="49"/>
      <c r="L107" s="49"/>
      <c r="M107" s="49"/>
      <c r="N107" s="49"/>
      <c r="O107" s="49"/>
      <c r="P107" s="49"/>
      <c r="Q107" s="49"/>
      <c r="R107" s="49"/>
      <c r="S107" s="49"/>
      <c r="T107" s="49"/>
      <c r="U107" s="49"/>
      <c r="V107" s="49"/>
      <c r="W107" s="49"/>
      <c r="X107" s="49"/>
      <c r="Y107" s="49"/>
      <c r="Z107" s="49"/>
      <c r="AA107" s="49"/>
      <c r="AB107" s="50"/>
    </row>
    <row r="108" spans="1:28">
      <c r="A108" s="41">
        <v>53</v>
      </c>
      <c r="B108" s="42"/>
      <c r="C108" s="43">
        <v>7973242</v>
      </c>
      <c r="D108" s="43">
        <v>684207</v>
      </c>
      <c r="E108" s="44">
        <v>38</v>
      </c>
      <c r="F108" s="33"/>
      <c r="G108" s="44"/>
      <c r="H108" s="44" t="s">
        <v>1370</v>
      </c>
      <c r="I108" s="44">
        <v>7.9950000000000001</v>
      </c>
      <c r="J108" s="44">
        <v>-5.0999999999999996</v>
      </c>
      <c r="K108" s="44">
        <v>0.59</v>
      </c>
      <c r="L108" s="44"/>
      <c r="M108" s="44"/>
      <c r="N108" s="44"/>
      <c r="O108" s="44">
        <v>9</v>
      </c>
      <c r="P108" s="44">
        <v>1</v>
      </c>
      <c r="Q108" s="44">
        <v>0</v>
      </c>
      <c r="R108" s="44">
        <v>30</v>
      </c>
      <c r="S108" s="44">
        <v>6.1</v>
      </c>
      <c r="T108" s="44">
        <v>8.1</v>
      </c>
      <c r="U108" s="44">
        <v>10.7</v>
      </c>
      <c r="V108" s="44">
        <v>12.3</v>
      </c>
      <c r="W108" s="44">
        <v>14.2</v>
      </c>
      <c r="X108" s="44">
        <v>20.5</v>
      </c>
      <c r="Y108" s="44">
        <v>27.2</v>
      </c>
      <c r="Z108" s="44">
        <v>48.1</v>
      </c>
      <c r="AA108" s="44">
        <v>70.2</v>
      </c>
      <c r="AB108" s="45">
        <v>100.1</v>
      </c>
    </row>
    <row r="109" spans="1:28">
      <c r="A109" s="41"/>
      <c r="B109" s="42"/>
      <c r="C109" s="43"/>
      <c r="D109" s="43"/>
      <c r="E109" s="44"/>
      <c r="F109" s="33" t="s">
        <v>1368</v>
      </c>
      <c r="G109" s="44"/>
      <c r="H109" s="44"/>
      <c r="I109" s="44"/>
      <c r="J109" s="44"/>
      <c r="K109" s="44"/>
      <c r="L109" s="44"/>
      <c r="M109" s="44"/>
      <c r="N109" s="44"/>
      <c r="O109" s="44"/>
      <c r="P109" s="44"/>
      <c r="Q109" s="44"/>
      <c r="R109" s="44"/>
      <c r="S109" s="44"/>
      <c r="T109" s="44"/>
      <c r="U109" s="44"/>
      <c r="V109" s="44"/>
      <c r="W109" s="44"/>
      <c r="X109" s="44"/>
      <c r="Y109" s="44"/>
      <c r="Z109" s="44"/>
      <c r="AA109" s="44"/>
      <c r="AB109" s="45"/>
    </row>
    <row r="110" spans="1:28">
      <c r="A110" s="46">
        <v>54</v>
      </c>
      <c r="B110" s="47"/>
      <c r="C110" s="48">
        <v>7971515</v>
      </c>
      <c r="D110" s="48">
        <v>4179438</v>
      </c>
      <c r="E110" s="49">
        <v>38</v>
      </c>
      <c r="F110" s="34"/>
      <c r="G110" s="49"/>
      <c r="H110" s="49" t="s">
        <v>1370</v>
      </c>
      <c r="I110" s="49">
        <v>7.9130000000000003</v>
      </c>
      <c r="J110" s="49">
        <v>-5.0999999999999996</v>
      </c>
      <c r="K110" s="49">
        <v>1.07</v>
      </c>
      <c r="L110" s="49"/>
      <c r="M110" s="49"/>
      <c r="N110" s="49"/>
      <c r="O110" s="49">
        <v>5.87</v>
      </c>
      <c r="P110" s="49">
        <v>1</v>
      </c>
      <c r="Q110" s="49">
        <v>0</v>
      </c>
      <c r="R110" s="49">
        <v>30</v>
      </c>
      <c r="S110" s="49">
        <v>13.8</v>
      </c>
      <c r="T110" s="49">
        <v>13.5</v>
      </c>
      <c r="U110" s="49">
        <v>15.1</v>
      </c>
      <c r="V110" s="49">
        <v>16.100000000000001</v>
      </c>
      <c r="W110" s="49">
        <v>17.2</v>
      </c>
      <c r="X110" s="49">
        <v>21.6</v>
      </c>
      <c r="Y110" s="49">
        <v>27.9</v>
      </c>
      <c r="Z110" s="49">
        <v>43.1</v>
      </c>
      <c r="AA110" s="49">
        <v>75.8</v>
      </c>
      <c r="AB110" s="50">
        <v>95.8</v>
      </c>
    </row>
    <row r="111" spans="1:28">
      <c r="A111" s="46"/>
      <c r="B111" s="47"/>
      <c r="C111" s="48"/>
      <c r="D111" s="48"/>
      <c r="E111" s="49"/>
      <c r="F111" s="34" t="s">
        <v>1368</v>
      </c>
      <c r="G111" s="49"/>
      <c r="H111" s="49"/>
      <c r="I111" s="49"/>
      <c r="J111" s="49"/>
      <c r="K111" s="49"/>
      <c r="L111" s="49"/>
      <c r="M111" s="49"/>
      <c r="N111" s="49"/>
      <c r="O111" s="49"/>
      <c r="P111" s="49"/>
      <c r="Q111" s="49"/>
      <c r="R111" s="49"/>
      <c r="S111" s="49"/>
      <c r="T111" s="49"/>
      <c r="U111" s="49"/>
      <c r="V111" s="49"/>
      <c r="W111" s="49"/>
      <c r="X111" s="49"/>
      <c r="Y111" s="49"/>
      <c r="Z111" s="49"/>
      <c r="AA111" s="49"/>
      <c r="AB111" s="50"/>
    </row>
    <row r="112" spans="1:28">
      <c r="A112" s="41">
        <v>55</v>
      </c>
      <c r="B112" s="42"/>
      <c r="C112" s="43">
        <v>862467</v>
      </c>
      <c r="D112" s="43">
        <v>76098</v>
      </c>
      <c r="E112" s="44">
        <v>38</v>
      </c>
      <c r="F112" s="33"/>
      <c r="G112" s="44"/>
      <c r="H112" s="44" t="s">
        <v>1370</v>
      </c>
      <c r="I112" s="44">
        <v>7.0940000000000003</v>
      </c>
      <c r="J112" s="44">
        <v>-5.15</v>
      </c>
      <c r="K112" s="44">
        <v>0.86</v>
      </c>
      <c r="L112" s="44"/>
      <c r="M112" s="44"/>
      <c r="N112" s="44"/>
      <c r="O112" s="44">
        <v>14.04</v>
      </c>
      <c r="P112" s="44">
        <v>0.99</v>
      </c>
      <c r="Q112" s="44">
        <v>0</v>
      </c>
      <c r="R112" s="44">
        <v>30</v>
      </c>
      <c r="S112" s="44">
        <v>15.6</v>
      </c>
      <c r="T112" s="44">
        <v>16</v>
      </c>
      <c r="U112" s="44">
        <v>16</v>
      </c>
      <c r="V112" s="44">
        <v>17.899999999999999</v>
      </c>
      <c r="W112" s="44">
        <v>18.899999999999999</v>
      </c>
      <c r="X112" s="44">
        <v>22.9</v>
      </c>
      <c r="Y112" s="44">
        <v>30.9</v>
      </c>
      <c r="Z112" s="44">
        <v>49.9</v>
      </c>
      <c r="AA112" s="44">
        <v>70.400000000000006</v>
      </c>
      <c r="AB112" s="45">
        <v>91</v>
      </c>
    </row>
    <row r="113" spans="1:28">
      <c r="A113" s="41"/>
      <c r="B113" s="42"/>
      <c r="C113" s="43"/>
      <c r="D113" s="43"/>
      <c r="E113" s="44"/>
      <c r="F113" s="33" t="s">
        <v>1368</v>
      </c>
      <c r="G113" s="44"/>
      <c r="H113" s="44"/>
      <c r="I113" s="44"/>
      <c r="J113" s="44"/>
      <c r="K113" s="44"/>
      <c r="L113" s="44"/>
      <c r="M113" s="44"/>
      <c r="N113" s="44"/>
      <c r="O113" s="44"/>
      <c r="P113" s="44"/>
      <c r="Q113" s="44"/>
      <c r="R113" s="44"/>
      <c r="S113" s="44"/>
      <c r="T113" s="44"/>
      <c r="U113" s="44"/>
      <c r="V113" s="44"/>
      <c r="W113" s="44"/>
      <c r="X113" s="44"/>
      <c r="Y113" s="44"/>
      <c r="Z113" s="44"/>
      <c r="AA113" s="44"/>
      <c r="AB113" s="45"/>
    </row>
    <row r="114" spans="1:28">
      <c r="A114" s="46">
        <v>56</v>
      </c>
      <c r="B114" s="47"/>
      <c r="C114" s="48">
        <v>7970706</v>
      </c>
      <c r="D114" s="48">
        <v>2155067</v>
      </c>
      <c r="E114" s="49">
        <v>37</v>
      </c>
      <c r="F114" s="34"/>
      <c r="G114" s="49"/>
      <c r="H114" s="49" t="s">
        <v>1370</v>
      </c>
      <c r="I114" s="49">
        <v>8.9480000000000004</v>
      </c>
      <c r="J114" s="49">
        <v>-5.05</v>
      </c>
      <c r="K114" s="49">
        <v>0.59</v>
      </c>
      <c r="L114" s="49"/>
      <c r="M114" s="49"/>
      <c r="N114" s="49"/>
      <c r="O114" s="49">
        <v>10.82</v>
      </c>
      <c r="P114" s="49">
        <v>1</v>
      </c>
      <c r="Q114" s="49">
        <v>0</v>
      </c>
      <c r="R114" s="49">
        <v>30</v>
      </c>
      <c r="S114" s="49">
        <v>1.3</v>
      </c>
      <c r="T114" s="49">
        <v>3.1</v>
      </c>
      <c r="U114" s="49">
        <v>4.5</v>
      </c>
      <c r="V114" s="49">
        <v>6.4</v>
      </c>
      <c r="W114" s="49">
        <v>8.9</v>
      </c>
      <c r="X114" s="49">
        <v>16.3</v>
      </c>
      <c r="Y114" s="49">
        <v>28.9</v>
      </c>
      <c r="Z114" s="49">
        <v>39.9</v>
      </c>
      <c r="AA114" s="49">
        <v>70.7</v>
      </c>
      <c r="AB114" s="50">
        <v>95.1</v>
      </c>
    </row>
    <row r="115" spans="1:28">
      <c r="A115" s="46"/>
      <c r="B115" s="47"/>
      <c r="C115" s="48"/>
      <c r="D115" s="48"/>
      <c r="E115" s="49"/>
      <c r="F115" s="34" t="s">
        <v>1368</v>
      </c>
      <c r="G115" s="49"/>
      <c r="H115" s="49"/>
      <c r="I115" s="49"/>
      <c r="J115" s="49"/>
      <c r="K115" s="49"/>
      <c r="L115" s="49"/>
      <c r="M115" s="49"/>
      <c r="N115" s="49"/>
      <c r="O115" s="49"/>
      <c r="P115" s="49"/>
      <c r="Q115" s="49"/>
      <c r="R115" s="49"/>
      <c r="S115" s="49"/>
      <c r="T115" s="49"/>
      <c r="U115" s="49"/>
      <c r="V115" s="49"/>
      <c r="W115" s="49"/>
      <c r="X115" s="49"/>
      <c r="Y115" s="49"/>
      <c r="Z115" s="49"/>
      <c r="AA115" s="49"/>
      <c r="AB115" s="50"/>
    </row>
    <row r="116" spans="1:28">
      <c r="A116" s="41">
        <v>57</v>
      </c>
      <c r="B116" s="42"/>
      <c r="C116" s="43">
        <v>7969183</v>
      </c>
      <c r="D116" s="43">
        <v>6603277</v>
      </c>
      <c r="E116" s="44">
        <v>37</v>
      </c>
      <c r="F116" s="33"/>
      <c r="G116" s="44"/>
      <c r="H116" s="44" t="s">
        <v>1370</v>
      </c>
      <c r="I116" s="44">
        <v>8.16</v>
      </c>
      <c r="J116" s="44">
        <v>-5.09</v>
      </c>
      <c r="K116" s="44">
        <v>0.71</v>
      </c>
      <c r="L116" s="44"/>
      <c r="M116" s="44"/>
      <c r="N116" s="44"/>
      <c r="O116" s="44">
        <v>8.9700000000000006</v>
      </c>
      <c r="P116" s="44">
        <v>1</v>
      </c>
      <c r="Q116" s="44">
        <v>0</v>
      </c>
      <c r="R116" s="44">
        <v>30</v>
      </c>
      <c r="S116" s="44">
        <v>-7.8</v>
      </c>
      <c r="T116" s="44">
        <v>-7.1</v>
      </c>
      <c r="U116" s="44">
        <v>-5.3</v>
      </c>
      <c r="V116" s="44">
        <v>-2.2000000000000002</v>
      </c>
      <c r="W116" s="44">
        <v>0.3</v>
      </c>
      <c r="X116" s="44">
        <v>10.4</v>
      </c>
      <c r="Y116" s="44">
        <v>26</v>
      </c>
      <c r="Z116" s="44">
        <v>46.3</v>
      </c>
      <c r="AA116" s="44">
        <v>66</v>
      </c>
      <c r="AB116" s="45">
        <v>82.8</v>
      </c>
    </row>
    <row r="117" spans="1:28">
      <c r="A117" s="41"/>
      <c r="B117" s="42"/>
      <c r="C117" s="43"/>
      <c r="D117" s="43"/>
      <c r="E117" s="44"/>
      <c r="F117" s="33" t="s">
        <v>1368</v>
      </c>
      <c r="G117" s="44"/>
      <c r="H117" s="44"/>
      <c r="I117" s="44"/>
      <c r="J117" s="44"/>
      <c r="K117" s="44"/>
      <c r="L117" s="44"/>
      <c r="M117" s="44"/>
      <c r="N117" s="44"/>
      <c r="O117" s="44"/>
      <c r="P117" s="44"/>
      <c r="Q117" s="44"/>
      <c r="R117" s="44"/>
      <c r="S117" s="44"/>
      <c r="T117" s="44"/>
      <c r="U117" s="44"/>
      <c r="V117" s="44"/>
      <c r="W117" s="44"/>
      <c r="X117" s="44"/>
      <c r="Y117" s="44"/>
      <c r="Z117" s="44"/>
      <c r="AA117" s="44"/>
      <c r="AB117" s="45"/>
    </row>
    <row r="118" spans="1:28">
      <c r="A118" s="46">
        <v>58</v>
      </c>
      <c r="B118" s="47"/>
      <c r="C118" s="48">
        <v>4263957</v>
      </c>
      <c r="D118" s="48">
        <v>1246563</v>
      </c>
      <c r="E118" s="49">
        <v>37</v>
      </c>
      <c r="F118" s="34"/>
      <c r="G118" s="49"/>
      <c r="H118" s="49" t="s">
        <v>1370</v>
      </c>
      <c r="I118" s="49">
        <v>8.8469999999999995</v>
      </c>
      <c r="J118" s="49">
        <v>-5.05</v>
      </c>
      <c r="K118" s="49">
        <v>0.64</v>
      </c>
      <c r="L118" s="49"/>
      <c r="M118" s="49"/>
      <c r="N118" s="49"/>
      <c r="O118" s="49">
        <v>6.33</v>
      </c>
      <c r="P118" s="49">
        <v>1</v>
      </c>
      <c r="Q118" s="49">
        <v>0</v>
      </c>
      <c r="R118" s="49">
        <v>30</v>
      </c>
      <c r="S118" s="49">
        <v>6</v>
      </c>
      <c r="T118" s="49">
        <v>8</v>
      </c>
      <c r="U118" s="49">
        <v>9.6</v>
      </c>
      <c r="V118" s="49">
        <v>12.4</v>
      </c>
      <c r="W118" s="49">
        <v>14</v>
      </c>
      <c r="X118" s="49">
        <v>17.899999999999999</v>
      </c>
      <c r="Y118" s="49">
        <v>27.7</v>
      </c>
      <c r="Z118" s="49">
        <v>44.2</v>
      </c>
      <c r="AA118" s="49">
        <v>68.5</v>
      </c>
      <c r="AB118" s="50">
        <v>95.1</v>
      </c>
    </row>
    <row r="119" spans="1:28">
      <c r="A119" s="46"/>
      <c r="B119" s="47"/>
      <c r="C119" s="48"/>
      <c r="D119" s="48"/>
      <c r="E119" s="49"/>
      <c r="F119" s="34" t="s">
        <v>1368</v>
      </c>
      <c r="G119" s="49"/>
      <c r="H119" s="49"/>
      <c r="I119" s="49"/>
      <c r="J119" s="49"/>
      <c r="K119" s="49"/>
      <c r="L119" s="49"/>
      <c r="M119" s="49"/>
      <c r="N119" s="49"/>
      <c r="O119" s="49"/>
      <c r="P119" s="49"/>
      <c r="Q119" s="49"/>
      <c r="R119" s="49"/>
      <c r="S119" s="49"/>
      <c r="T119" s="49"/>
      <c r="U119" s="49"/>
      <c r="V119" s="49"/>
      <c r="W119" s="49"/>
      <c r="X119" s="49"/>
      <c r="Y119" s="49"/>
      <c r="Z119" s="49"/>
      <c r="AA119" s="49"/>
      <c r="AB119" s="50"/>
    </row>
    <row r="120" spans="1:28">
      <c r="A120" s="41">
        <v>59</v>
      </c>
      <c r="B120" s="42"/>
      <c r="C120" s="43">
        <v>4247839</v>
      </c>
      <c r="D120" s="43">
        <v>2764765</v>
      </c>
      <c r="E120" s="44">
        <v>37</v>
      </c>
      <c r="F120" s="33"/>
      <c r="G120" s="44"/>
      <c r="H120" s="44" t="s">
        <v>1370</v>
      </c>
      <c r="I120" s="44">
        <v>8.3010000000000002</v>
      </c>
      <c r="J120" s="44">
        <v>-5.08</v>
      </c>
      <c r="K120" s="44">
        <v>0.43</v>
      </c>
      <c r="L120" s="44"/>
      <c r="M120" s="44"/>
      <c r="N120" s="44"/>
      <c r="O120" s="44">
        <v>15.25</v>
      </c>
      <c r="P120" s="44">
        <v>0.99</v>
      </c>
      <c r="Q120" s="44">
        <v>1</v>
      </c>
      <c r="R120" s="44">
        <v>29</v>
      </c>
      <c r="S120" s="44">
        <v>18.600000000000001</v>
      </c>
      <c r="T120" s="44">
        <v>10.5</v>
      </c>
      <c r="U120" s="44">
        <v>11.8</v>
      </c>
      <c r="V120" s="44">
        <v>13.5</v>
      </c>
      <c r="W120" s="44">
        <v>17.7</v>
      </c>
      <c r="X120" s="44">
        <v>23.6</v>
      </c>
      <c r="Y120" s="44">
        <v>33.799999999999997</v>
      </c>
      <c r="Z120" s="44">
        <v>50</v>
      </c>
      <c r="AA120" s="44">
        <v>61.2</v>
      </c>
      <c r="AB120" s="45">
        <v>86.4</v>
      </c>
    </row>
    <row r="121" spans="1:28">
      <c r="A121" s="41"/>
      <c r="B121" s="42"/>
      <c r="C121" s="43"/>
      <c r="D121" s="43"/>
      <c r="E121" s="44"/>
      <c r="F121" s="33" t="s">
        <v>1368</v>
      </c>
      <c r="G121" s="44"/>
      <c r="H121" s="44"/>
      <c r="I121" s="44"/>
      <c r="J121" s="44"/>
      <c r="K121" s="44"/>
      <c r="L121" s="44"/>
      <c r="M121" s="44"/>
      <c r="N121" s="44"/>
      <c r="O121" s="44"/>
      <c r="P121" s="44"/>
      <c r="Q121" s="44"/>
      <c r="R121" s="44"/>
      <c r="S121" s="44"/>
      <c r="T121" s="44"/>
      <c r="U121" s="44"/>
      <c r="V121" s="44"/>
      <c r="W121" s="44"/>
      <c r="X121" s="44"/>
      <c r="Y121" s="44"/>
      <c r="Z121" s="44"/>
      <c r="AA121" s="44"/>
      <c r="AB121" s="45"/>
    </row>
    <row r="122" spans="1:28">
      <c r="A122" s="46">
        <v>60</v>
      </c>
      <c r="B122" s="47"/>
      <c r="C122" s="48">
        <v>3712176</v>
      </c>
      <c r="D122" s="48">
        <v>2086442</v>
      </c>
      <c r="E122" s="49">
        <v>37</v>
      </c>
      <c r="F122" s="34"/>
      <c r="G122" s="49"/>
      <c r="H122" s="49" t="s">
        <v>1370</v>
      </c>
      <c r="I122" s="49">
        <v>9.0090000000000003</v>
      </c>
      <c r="J122" s="49">
        <v>-5.05</v>
      </c>
      <c r="K122" s="49">
        <v>1.27</v>
      </c>
      <c r="L122" s="49"/>
      <c r="M122" s="49"/>
      <c r="N122" s="49"/>
      <c r="O122" s="49">
        <v>11.47</v>
      </c>
      <c r="P122" s="49">
        <v>0.99</v>
      </c>
      <c r="Q122" s="49">
        <v>0</v>
      </c>
      <c r="R122" s="49">
        <v>30</v>
      </c>
      <c r="S122" s="49">
        <v>9.9</v>
      </c>
      <c r="T122" s="49">
        <v>10</v>
      </c>
      <c r="U122" s="49">
        <v>10.1</v>
      </c>
      <c r="V122" s="49">
        <v>10.9</v>
      </c>
      <c r="W122" s="49">
        <v>11.9</v>
      </c>
      <c r="X122" s="49">
        <v>13.9</v>
      </c>
      <c r="Y122" s="49">
        <v>24.9</v>
      </c>
      <c r="Z122" s="49">
        <v>38.200000000000003</v>
      </c>
      <c r="AA122" s="49">
        <v>72.7</v>
      </c>
      <c r="AB122" s="50">
        <v>85</v>
      </c>
    </row>
    <row r="123" spans="1:28">
      <c r="A123" s="46"/>
      <c r="B123" s="47"/>
      <c r="C123" s="48"/>
      <c r="D123" s="48"/>
      <c r="E123" s="49"/>
      <c r="F123" s="34" t="s">
        <v>1368</v>
      </c>
      <c r="G123" s="49"/>
      <c r="H123" s="49"/>
      <c r="I123" s="49"/>
      <c r="J123" s="49"/>
      <c r="K123" s="49"/>
      <c r="L123" s="49"/>
      <c r="M123" s="49"/>
      <c r="N123" s="49"/>
      <c r="O123" s="49"/>
      <c r="P123" s="49"/>
      <c r="Q123" s="49"/>
      <c r="R123" s="49"/>
      <c r="S123" s="49"/>
      <c r="T123" s="49"/>
      <c r="U123" s="49"/>
      <c r="V123" s="49"/>
      <c r="W123" s="49"/>
      <c r="X123" s="49"/>
      <c r="Y123" s="49"/>
      <c r="Z123" s="49"/>
      <c r="AA123" s="49"/>
      <c r="AB123" s="50"/>
    </row>
    <row r="124" spans="1:28" ht="15.75" thickBot="1">
      <c r="A124" s="51"/>
      <c r="B124" s="52"/>
      <c r="C124" s="52"/>
      <c r="D124" s="52"/>
      <c r="E124" s="52"/>
      <c r="F124" s="52"/>
      <c r="G124" s="52"/>
      <c r="H124" s="52"/>
      <c r="I124" s="52"/>
      <c r="J124" s="52"/>
      <c r="K124" s="52"/>
      <c r="L124" s="52"/>
      <c r="M124" s="52"/>
      <c r="N124" s="52"/>
      <c r="O124" s="52"/>
      <c r="P124" s="52"/>
      <c r="Q124" s="52"/>
      <c r="R124" s="52"/>
      <c r="S124" s="52"/>
      <c r="T124" s="52"/>
      <c r="U124" s="52"/>
      <c r="V124" s="52"/>
      <c r="W124" s="52"/>
      <c r="X124" s="52"/>
      <c r="Y124" s="52"/>
      <c r="Z124" s="52"/>
      <c r="AA124" s="52"/>
      <c r="AB124" s="53"/>
    </row>
    <row r="125" spans="1:28">
      <c r="A125" s="36">
        <v>61</v>
      </c>
      <c r="B125" s="37"/>
      <c r="C125" s="38">
        <v>851976</v>
      </c>
      <c r="D125" s="38">
        <v>654581</v>
      </c>
      <c r="E125" s="39">
        <v>37</v>
      </c>
      <c r="F125" s="35"/>
      <c r="G125" s="39"/>
      <c r="H125" s="39" t="s">
        <v>1370</v>
      </c>
      <c r="I125" s="39">
        <v>8.0619999999999994</v>
      </c>
      <c r="J125" s="39">
        <v>-5.09</v>
      </c>
      <c r="K125" s="39">
        <v>0.89</v>
      </c>
      <c r="L125" s="39"/>
      <c r="M125" s="39"/>
      <c r="N125" s="39"/>
      <c r="O125" s="39">
        <v>23.83</v>
      </c>
      <c r="P125" s="39">
        <v>0.99</v>
      </c>
      <c r="Q125" s="39">
        <v>0</v>
      </c>
      <c r="R125" s="39">
        <v>30</v>
      </c>
      <c r="S125" s="39">
        <v>11.1</v>
      </c>
      <c r="T125" s="39">
        <v>9.8000000000000007</v>
      </c>
      <c r="U125" s="39">
        <v>9.3000000000000007</v>
      </c>
      <c r="V125" s="39">
        <v>11.4</v>
      </c>
      <c r="W125" s="39">
        <v>14.5</v>
      </c>
      <c r="X125" s="39">
        <v>18.899999999999999</v>
      </c>
      <c r="Y125" s="39">
        <v>26.5</v>
      </c>
      <c r="Z125" s="39">
        <v>45.6</v>
      </c>
      <c r="AA125" s="39">
        <v>70.3</v>
      </c>
      <c r="AB125" s="40">
        <v>88.8</v>
      </c>
    </row>
    <row r="126" spans="1:28">
      <c r="A126" s="41"/>
      <c r="B126" s="42"/>
      <c r="C126" s="43"/>
      <c r="D126" s="43"/>
      <c r="E126" s="44"/>
      <c r="F126" s="33" t="s">
        <v>1368</v>
      </c>
      <c r="G126" s="44"/>
      <c r="H126" s="44"/>
      <c r="I126" s="44"/>
      <c r="J126" s="44"/>
      <c r="K126" s="44"/>
      <c r="L126" s="44"/>
      <c r="M126" s="44"/>
      <c r="N126" s="44"/>
      <c r="O126" s="44"/>
      <c r="P126" s="44"/>
      <c r="Q126" s="44"/>
      <c r="R126" s="44"/>
      <c r="S126" s="44"/>
      <c r="T126" s="44"/>
      <c r="U126" s="44"/>
      <c r="V126" s="44"/>
      <c r="W126" s="44"/>
      <c r="X126" s="44"/>
      <c r="Y126" s="44"/>
      <c r="Z126" s="44"/>
      <c r="AA126" s="44"/>
      <c r="AB126" s="45"/>
    </row>
    <row r="127" spans="1:28">
      <c r="A127" s="46">
        <v>62</v>
      </c>
      <c r="B127" s="47"/>
      <c r="C127" s="48">
        <v>7974791</v>
      </c>
      <c r="D127" s="48">
        <v>3485817</v>
      </c>
      <c r="E127" s="49">
        <v>36</v>
      </c>
      <c r="F127" s="34"/>
      <c r="G127" s="49"/>
      <c r="H127" s="49" t="s">
        <v>1370</v>
      </c>
      <c r="I127" s="49">
        <v>9.6150000000000002</v>
      </c>
      <c r="J127" s="49">
        <v>-5.0199999999999996</v>
      </c>
      <c r="K127" s="49">
        <v>0.55000000000000004</v>
      </c>
      <c r="L127" s="49"/>
      <c r="M127" s="49"/>
      <c r="N127" s="49"/>
      <c r="O127" s="49">
        <v>20.23</v>
      </c>
      <c r="P127" s="49">
        <v>0.99</v>
      </c>
      <c r="Q127" s="49">
        <v>0</v>
      </c>
      <c r="R127" s="49">
        <v>30</v>
      </c>
      <c r="S127" s="49">
        <v>7.2</v>
      </c>
      <c r="T127" s="49">
        <v>8.6999999999999993</v>
      </c>
      <c r="U127" s="49">
        <v>11.7</v>
      </c>
      <c r="V127" s="49">
        <v>13.6</v>
      </c>
      <c r="W127" s="49">
        <v>14.4</v>
      </c>
      <c r="X127" s="49">
        <v>19.8</v>
      </c>
      <c r="Y127" s="49">
        <v>28.2</v>
      </c>
      <c r="Z127" s="49">
        <v>42.2</v>
      </c>
      <c r="AA127" s="49">
        <v>67.3</v>
      </c>
      <c r="AB127" s="50">
        <v>98.8</v>
      </c>
    </row>
    <row r="128" spans="1:28">
      <c r="A128" s="46"/>
      <c r="B128" s="47"/>
      <c r="C128" s="48"/>
      <c r="D128" s="48"/>
      <c r="E128" s="49"/>
      <c r="F128" s="34" t="s">
        <v>1368</v>
      </c>
      <c r="G128" s="49"/>
      <c r="H128" s="49"/>
      <c r="I128" s="49"/>
      <c r="J128" s="49"/>
      <c r="K128" s="49"/>
      <c r="L128" s="49"/>
      <c r="M128" s="49"/>
      <c r="N128" s="49"/>
      <c r="O128" s="49"/>
      <c r="P128" s="49"/>
      <c r="Q128" s="49"/>
      <c r="R128" s="49"/>
      <c r="S128" s="49"/>
      <c r="T128" s="49"/>
      <c r="U128" s="49"/>
      <c r="V128" s="49"/>
      <c r="W128" s="49"/>
      <c r="X128" s="49"/>
      <c r="Y128" s="49"/>
      <c r="Z128" s="49"/>
      <c r="AA128" s="49"/>
      <c r="AB128" s="50"/>
    </row>
    <row r="129" spans="1:28">
      <c r="A129" s="41">
        <v>63</v>
      </c>
      <c r="B129" s="42"/>
      <c r="C129" s="43">
        <v>7971374</v>
      </c>
      <c r="D129" s="43">
        <v>212794</v>
      </c>
      <c r="E129" s="44">
        <v>36</v>
      </c>
      <c r="F129" s="33"/>
      <c r="G129" s="44"/>
      <c r="H129" s="44" t="s">
        <v>1370</v>
      </c>
      <c r="I129" s="44">
        <v>9.7530000000000001</v>
      </c>
      <c r="J129" s="44">
        <v>-5.01</v>
      </c>
      <c r="K129" s="44">
        <v>0.63</v>
      </c>
      <c r="L129" s="44"/>
      <c r="M129" s="44"/>
      <c r="N129" s="44"/>
      <c r="O129" s="44">
        <v>10.26</v>
      </c>
      <c r="P129" s="44">
        <v>1</v>
      </c>
      <c r="Q129" s="44">
        <v>0</v>
      </c>
      <c r="R129" s="44">
        <v>30</v>
      </c>
      <c r="S129" s="44">
        <v>3.2</v>
      </c>
      <c r="T129" s="44">
        <v>4.4000000000000004</v>
      </c>
      <c r="U129" s="44">
        <v>6.6</v>
      </c>
      <c r="V129" s="44">
        <v>7.8</v>
      </c>
      <c r="W129" s="44">
        <v>11.3</v>
      </c>
      <c r="X129" s="44">
        <v>15.3</v>
      </c>
      <c r="Y129" s="44">
        <v>26.2</v>
      </c>
      <c r="Z129" s="44">
        <v>39.700000000000003</v>
      </c>
      <c r="AA129" s="44">
        <v>68.7</v>
      </c>
      <c r="AB129" s="45">
        <v>95.8</v>
      </c>
    </row>
    <row r="130" spans="1:28">
      <c r="A130" s="41"/>
      <c r="B130" s="42"/>
      <c r="C130" s="43"/>
      <c r="D130" s="43"/>
      <c r="E130" s="44"/>
      <c r="F130" s="33" t="s">
        <v>1368</v>
      </c>
      <c r="G130" s="44"/>
      <c r="H130" s="44"/>
      <c r="I130" s="44"/>
      <c r="J130" s="44"/>
      <c r="K130" s="44"/>
      <c r="L130" s="44"/>
      <c r="M130" s="44"/>
      <c r="N130" s="44"/>
      <c r="O130" s="44"/>
      <c r="P130" s="44"/>
      <c r="Q130" s="44"/>
      <c r="R130" s="44"/>
      <c r="S130" s="44"/>
      <c r="T130" s="44"/>
      <c r="U130" s="44"/>
      <c r="V130" s="44"/>
      <c r="W130" s="44"/>
      <c r="X130" s="44"/>
      <c r="Y130" s="44"/>
      <c r="Z130" s="44"/>
      <c r="AA130" s="44"/>
      <c r="AB130" s="45"/>
    </row>
    <row r="131" spans="1:28">
      <c r="A131" s="46">
        <v>64</v>
      </c>
      <c r="B131" s="47"/>
      <c r="C131" s="48">
        <v>7969486</v>
      </c>
      <c r="D131" s="48">
        <v>726602</v>
      </c>
      <c r="E131" s="49">
        <v>36</v>
      </c>
      <c r="F131" s="34"/>
      <c r="G131" s="49"/>
      <c r="H131" s="49" t="s">
        <v>1370</v>
      </c>
      <c r="I131" s="49">
        <v>9.7840000000000007</v>
      </c>
      <c r="J131" s="49">
        <v>-5.01</v>
      </c>
      <c r="K131" s="49">
        <v>0.59</v>
      </c>
      <c r="L131" s="49"/>
      <c r="M131" s="49"/>
      <c r="N131" s="49"/>
      <c r="O131" s="49">
        <v>19.7</v>
      </c>
      <c r="P131" s="49">
        <v>1</v>
      </c>
      <c r="Q131" s="49">
        <v>0</v>
      </c>
      <c r="R131" s="49">
        <v>30</v>
      </c>
      <c r="S131" s="49">
        <v>4.5</v>
      </c>
      <c r="T131" s="49">
        <v>6.6</v>
      </c>
      <c r="U131" s="49">
        <v>7.6</v>
      </c>
      <c r="V131" s="49">
        <v>11.2</v>
      </c>
      <c r="W131" s="49">
        <v>12.2</v>
      </c>
      <c r="X131" s="49">
        <v>18</v>
      </c>
      <c r="Y131" s="49">
        <v>24.3</v>
      </c>
      <c r="Z131" s="49">
        <v>42.2</v>
      </c>
      <c r="AA131" s="49">
        <v>67.900000000000006</v>
      </c>
      <c r="AB131" s="50">
        <v>100.1</v>
      </c>
    </row>
    <row r="132" spans="1:28">
      <c r="A132" s="46"/>
      <c r="B132" s="47"/>
      <c r="C132" s="48"/>
      <c r="D132" s="48"/>
      <c r="E132" s="49"/>
      <c r="F132" s="34" t="s">
        <v>1368</v>
      </c>
      <c r="G132" s="49"/>
      <c r="H132" s="49"/>
      <c r="I132" s="49"/>
      <c r="J132" s="49"/>
      <c r="K132" s="49"/>
      <c r="L132" s="49"/>
      <c r="M132" s="49"/>
      <c r="N132" s="49"/>
      <c r="O132" s="49"/>
      <c r="P132" s="49"/>
      <c r="Q132" s="49"/>
      <c r="R132" s="49"/>
      <c r="S132" s="49"/>
      <c r="T132" s="49"/>
      <c r="U132" s="49"/>
      <c r="V132" s="49"/>
      <c r="W132" s="49"/>
      <c r="X132" s="49"/>
      <c r="Y132" s="49"/>
      <c r="Z132" s="49"/>
      <c r="AA132" s="49"/>
      <c r="AB132" s="50"/>
    </row>
    <row r="133" spans="1:28">
      <c r="A133" s="41">
        <v>65</v>
      </c>
      <c r="B133" s="42"/>
      <c r="C133" s="43">
        <v>4259358</v>
      </c>
      <c r="D133" s="43">
        <v>3246771</v>
      </c>
      <c r="E133" s="44">
        <v>36</v>
      </c>
      <c r="F133" s="33"/>
      <c r="G133" s="44"/>
      <c r="H133" s="44" t="s">
        <v>1370</v>
      </c>
      <c r="I133" s="44">
        <v>9.6270000000000007</v>
      </c>
      <c r="J133" s="44">
        <v>-5.0199999999999996</v>
      </c>
      <c r="K133" s="44">
        <v>0.55000000000000004</v>
      </c>
      <c r="L133" s="44"/>
      <c r="M133" s="44"/>
      <c r="N133" s="44"/>
      <c r="O133" s="44">
        <v>-407.73</v>
      </c>
      <c r="P133" s="44">
        <v>0.98</v>
      </c>
      <c r="Q133" s="44">
        <v>0</v>
      </c>
      <c r="R133" s="44">
        <v>30</v>
      </c>
      <c r="S133" s="44">
        <v>-1.3</v>
      </c>
      <c r="T133" s="44">
        <v>-0.5</v>
      </c>
      <c r="U133" s="44">
        <v>2.2000000000000002</v>
      </c>
      <c r="V133" s="44">
        <v>3.6</v>
      </c>
      <c r="W133" s="44">
        <v>7.6</v>
      </c>
      <c r="X133" s="44">
        <v>13.3</v>
      </c>
      <c r="Y133" s="44">
        <v>27.7</v>
      </c>
      <c r="Z133" s="44">
        <v>41.5</v>
      </c>
      <c r="AA133" s="44">
        <v>66.2</v>
      </c>
      <c r="AB133" s="45">
        <v>91.3</v>
      </c>
    </row>
    <row r="134" spans="1:28">
      <c r="A134" s="41"/>
      <c r="B134" s="42"/>
      <c r="C134" s="43"/>
      <c r="D134" s="43"/>
      <c r="E134" s="44"/>
      <c r="F134" s="33" t="s">
        <v>1368</v>
      </c>
      <c r="G134" s="44"/>
      <c r="H134" s="44"/>
      <c r="I134" s="44"/>
      <c r="J134" s="44"/>
      <c r="K134" s="44"/>
      <c r="L134" s="44"/>
      <c r="M134" s="44"/>
      <c r="N134" s="44"/>
      <c r="O134" s="44"/>
      <c r="P134" s="44"/>
      <c r="Q134" s="44"/>
      <c r="R134" s="44"/>
      <c r="S134" s="44"/>
      <c r="T134" s="44"/>
      <c r="U134" s="44"/>
      <c r="V134" s="44"/>
      <c r="W134" s="44"/>
      <c r="X134" s="44"/>
      <c r="Y134" s="44"/>
      <c r="Z134" s="44"/>
      <c r="AA134" s="44"/>
      <c r="AB134" s="45"/>
    </row>
    <row r="135" spans="1:28">
      <c r="A135" s="46">
        <v>66</v>
      </c>
      <c r="B135" s="47"/>
      <c r="C135" s="48">
        <v>4251761</v>
      </c>
      <c r="D135" s="48">
        <v>3245407</v>
      </c>
      <c r="E135" s="49">
        <v>36</v>
      </c>
      <c r="F135" s="34"/>
      <c r="G135" s="49"/>
      <c r="H135" s="49" t="s">
        <v>1370</v>
      </c>
      <c r="I135" s="49">
        <v>9.6280000000000001</v>
      </c>
      <c r="J135" s="49">
        <v>-5.0199999999999996</v>
      </c>
      <c r="K135" s="49">
        <v>0.97</v>
      </c>
      <c r="L135" s="49"/>
      <c r="M135" s="49"/>
      <c r="N135" s="49"/>
      <c r="O135" s="49">
        <v>4.74</v>
      </c>
      <c r="P135" s="49">
        <v>1</v>
      </c>
      <c r="Q135" s="49">
        <v>0</v>
      </c>
      <c r="R135" s="49">
        <v>30</v>
      </c>
      <c r="S135" s="49">
        <v>12.4</v>
      </c>
      <c r="T135" s="49">
        <v>11.9</v>
      </c>
      <c r="U135" s="49">
        <v>11.8</v>
      </c>
      <c r="V135" s="49">
        <v>12.7</v>
      </c>
      <c r="W135" s="49">
        <v>16.399999999999999</v>
      </c>
      <c r="X135" s="49">
        <v>18.100000000000001</v>
      </c>
      <c r="Y135" s="49">
        <v>23.9</v>
      </c>
      <c r="Z135" s="49">
        <v>42.9</v>
      </c>
      <c r="AA135" s="49">
        <v>66</v>
      </c>
      <c r="AB135" s="50">
        <v>86.2</v>
      </c>
    </row>
    <row r="136" spans="1:28">
      <c r="A136" s="46"/>
      <c r="B136" s="47"/>
      <c r="C136" s="48"/>
      <c r="D136" s="48"/>
      <c r="E136" s="49"/>
      <c r="F136" s="34" t="s">
        <v>1368</v>
      </c>
      <c r="G136" s="49"/>
      <c r="H136" s="49"/>
      <c r="I136" s="49"/>
      <c r="J136" s="49"/>
      <c r="K136" s="49"/>
      <c r="L136" s="49"/>
      <c r="M136" s="49"/>
      <c r="N136" s="49"/>
      <c r="O136" s="49"/>
      <c r="P136" s="49"/>
      <c r="Q136" s="49"/>
      <c r="R136" s="49"/>
      <c r="S136" s="49"/>
      <c r="T136" s="49"/>
      <c r="U136" s="49"/>
      <c r="V136" s="49"/>
      <c r="W136" s="49"/>
      <c r="X136" s="49"/>
      <c r="Y136" s="49"/>
      <c r="Z136" s="49"/>
      <c r="AA136" s="49"/>
      <c r="AB136" s="50"/>
    </row>
    <row r="137" spans="1:28">
      <c r="A137" s="41">
        <v>67</v>
      </c>
      <c r="B137" s="42"/>
      <c r="C137" s="43">
        <v>4250541</v>
      </c>
      <c r="D137" s="43">
        <v>3244338</v>
      </c>
      <c r="E137" s="44">
        <v>36</v>
      </c>
      <c r="F137" s="33"/>
      <c r="G137" s="44"/>
      <c r="H137" s="44" t="s">
        <v>1370</v>
      </c>
      <c r="I137" s="44">
        <v>9.218</v>
      </c>
      <c r="J137" s="44">
        <v>-5.04</v>
      </c>
      <c r="K137" s="44">
        <v>0.51</v>
      </c>
      <c r="L137" s="44"/>
      <c r="M137" s="44"/>
      <c r="N137" s="44"/>
      <c r="O137" s="44">
        <v>19.47</v>
      </c>
      <c r="P137" s="44">
        <v>0.99</v>
      </c>
      <c r="Q137" s="44">
        <v>0</v>
      </c>
      <c r="R137" s="44">
        <v>30</v>
      </c>
      <c r="S137" s="44">
        <v>6.2</v>
      </c>
      <c r="T137" s="44">
        <v>8.1</v>
      </c>
      <c r="U137" s="44">
        <v>10.7</v>
      </c>
      <c r="V137" s="44">
        <v>13.9</v>
      </c>
      <c r="W137" s="44">
        <v>14.7</v>
      </c>
      <c r="X137" s="44">
        <v>19.7</v>
      </c>
      <c r="Y137" s="44">
        <v>29.8</v>
      </c>
      <c r="Z137" s="44">
        <v>43.2</v>
      </c>
      <c r="AA137" s="44">
        <v>67.099999999999994</v>
      </c>
      <c r="AB137" s="45">
        <v>94.9</v>
      </c>
    </row>
    <row r="138" spans="1:28">
      <c r="A138" s="41"/>
      <c r="B138" s="42"/>
      <c r="C138" s="43"/>
      <c r="D138" s="43"/>
      <c r="E138" s="44"/>
      <c r="F138" s="33" t="s">
        <v>1368</v>
      </c>
      <c r="G138" s="44"/>
      <c r="H138" s="44"/>
      <c r="I138" s="44"/>
      <c r="J138" s="44"/>
      <c r="K138" s="44"/>
      <c r="L138" s="44"/>
      <c r="M138" s="44"/>
      <c r="N138" s="44"/>
      <c r="O138" s="44"/>
      <c r="P138" s="44"/>
      <c r="Q138" s="44"/>
      <c r="R138" s="44"/>
      <c r="S138" s="44"/>
      <c r="T138" s="44"/>
      <c r="U138" s="44"/>
      <c r="V138" s="44"/>
      <c r="W138" s="44"/>
      <c r="X138" s="44"/>
      <c r="Y138" s="44"/>
      <c r="Z138" s="44"/>
      <c r="AA138" s="44"/>
      <c r="AB138" s="45"/>
    </row>
    <row r="139" spans="1:28">
      <c r="A139" s="46">
        <v>68</v>
      </c>
      <c r="B139" s="47"/>
      <c r="C139" s="48">
        <v>4242241</v>
      </c>
      <c r="D139" s="48">
        <v>3237123</v>
      </c>
      <c r="E139" s="49">
        <v>36</v>
      </c>
      <c r="F139" s="34"/>
      <c r="G139" s="49"/>
      <c r="H139" s="49" t="s">
        <v>1370</v>
      </c>
      <c r="I139" s="49">
        <v>10.130000000000001</v>
      </c>
      <c r="J139" s="49">
        <v>-4.99</v>
      </c>
      <c r="K139" s="49">
        <v>0.74</v>
      </c>
      <c r="L139" s="49"/>
      <c r="M139" s="49"/>
      <c r="N139" s="49"/>
      <c r="O139" s="49">
        <v>-19.989999999999998</v>
      </c>
      <c r="P139" s="49">
        <v>0.95</v>
      </c>
      <c r="Q139" s="49">
        <v>0</v>
      </c>
      <c r="R139" s="49">
        <v>30</v>
      </c>
      <c r="S139" s="49">
        <v>-16.8</v>
      </c>
      <c r="T139" s="49">
        <v>-14.7</v>
      </c>
      <c r="U139" s="49">
        <v>-12.6</v>
      </c>
      <c r="V139" s="49">
        <v>-11.1</v>
      </c>
      <c r="W139" s="49">
        <v>-5.5</v>
      </c>
      <c r="X139" s="49">
        <v>4.8</v>
      </c>
      <c r="Y139" s="49">
        <v>25.2</v>
      </c>
      <c r="Z139" s="49">
        <v>41</v>
      </c>
      <c r="AA139" s="49">
        <v>60.5</v>
      </c>
      <c r="AB139" s="50">
        <v>71.5</v>
      </c>
    </row>
    <row r="140" spans="1:28">
      <c r="A140" s="46"/>
      <c r="B140" s="47"/>
      <c r="C140" s="48"/>
      <c r="D140" s="48"/>
      <c r="E140" s="49"/>
      <c r="F140" s="34" t="s">
        <v>1371</v>
      </c>
      <c r="G140" s="49"/>
      <c r="H140" s="49"/>
      <c r="I140" s="49"/>
      <c r="J140" s="49"/>
      <c r="K140" s="49"/>
      <c r="L140" s="49"/>
      <c r="M140" s="49"/>
      <c r="N140" s="49"/>
      <c r="O140" s="49"/>
      <c r="P140" s="49"/>
      <c r="Q140" s="49"/>
      <c r="R140" s="49"/>
      <c r="S140" s="49"/>
      <c r="T140" s="49"/>
      <c r="U140" s="49"/>
      <c r="V140" s="49"/>
      <c r="W140" s="49"/>
      <c r="X140" s="49"/>
      <c r="Y140" s="49"/>
      <c r="Z140" s="49"/>
      <c r="AA140" s="49"/>
      <c r="AB140" s="50"/>
    </row>
    <row r="141" spans="1:28">
      <c r="A141" s="41">
        <v>69</v>
      </c>
      <c r="B141" s="42"/>
      <c r="C141" s="43">
        <v>7975679</v>
      </c>
      <c r="D141" s="43">
        <v>5310791</v>
      </c>
      <c r="E141" s="44">
        <v>35</v>
      </c>
      <c r="F141" s="33"/>
      <c r="G141" s="44"/>
      <c r="H141" s="44" t="s">
        <v>1370</v>
      </c>
      <c r="I141" s="44">
        <v>10.51</v>
      </c>
      <c r="J141" s="44">
        <v>-4.9800000000000004</v>
      </c>
      <c r="K141" s="44">
        <v>0.66</v>
      </c>
      <c r="L141" s="44"/>
      <c r="M141" s="44"/>
      <c r="N141" s="44"/>
      <c r="O141" s="44">
        <v>2123.71</v>
      </c>
      <c r="P141" s="44">
        <v>0.97</v>
      </c>
      <c r="Q141" s="44">
        <v>0</v>
      </c>
      <c r="R141" s="44">
        <v>30</v>
      </c>
      <c r="S141" s="44">
        <v>-4.2</v>
      </c>
      <c r="T141" s="44">
        <v>-4.8</v>
      </c>
      <c r="U141" s="44">
        <v>-4.0999999999999996</v>
      </c>
      <c r="V141" s="44">
        <v>-1.5</v>
      </c>
      <c r="W141" s="44">
        <v>6.5</v>
      </c>
      <c r="X141" s="44">
        <v>16.7</v>
      </c>
      <c r="Y141" s="44">
        <v>27.4</v>
      </c>
      <c r="Z141" s="44">
        <v>46.6</v>
      </c>
      <c r="AA141" s="44">
        <v>54.3</v>
      </c>
      <c r="AB141" s="45">
        <v>67.599999999999994</v>
      </c>
    </row>
    <row r="142" spans="1:28">
      <c r="A142" s="41"/>
      <c r="B142" s="42"/>
      <c r="C142" s="43"/>
      <c r="D142" s="43"/>
      <c r="E142" s="44"/>
      <c r="F142" s="33" t="s">
        <v>1371</v>
      </c>
      <c r="G142" s="44"/>
      <c r="H142" s="44"/>
      <c r="I142" s="44"/>
      <c r="J142" s="44"/>
      <c r="K142" s="44"/>
      <c r="L142" s="44"/>
      <c r="M142" s="44"/>
      <c r="N142" s="44"/>
      <c r="O142" s="44"/>
      <c r="P142" s="44"/>
      <c r="Q142" s="44"/>
      <c r="R142" s="44"/>
      <c r="S142" s="44"/>
      <c r="T142" s="44"/>
      <c r="U142" s="44"/>
      <c r="V142" s="44"/>
      <c r="W142" s="44"/>
      <c r="X142" s="44"/>
      <c r="Y142" s="44"/>
      <c r="Z142" s="44"/>
      <c r="AA142" s="44"/>
      <c r="AB142" s="45"/>
    </row>
    <row r="143" spans="1:28">
      <c r="A143" s="46">
        <v>70</v>
      </c>
      <c r="B143" s="47"/>
      <c r="C143" s="48">
        <v>7969455</v>
      </c>
      <c r="D143" s="48">
        <v>5000909</v>
      </c>
      <c r="E143" s="49">
        <v>35</v>
      </c>
      <c r="F143" s="34"/>
      <c r="G143" s="49"/>
      <c r="H143" s="49" t="s">
        <v>1370</v>
      </c>
      <c r="I143" s="49">
        <v>11.17</v>
      </c>
      <c r="J143" s="49">
        <v>-4.95</v>
      </c>
      <c r="K143" s="49">
        <v>0.83</v>
      </c>
      <c r="L143" s="49"/>
      <c r="M143" s="49"/>
      <c r="N143" s="49"/>
      <c r="O143" s="49">
        <v>15.39</v>
      </c>
      <c r="P143" s="49">
        <v>0.99</v>
      </c>
      <c r="Q143" s="49">
        <v>0</v>
      </c>
      <c r="R143" s="49">
        <v>30</v>
      </c>
      <c r="S143" s="49">
        <v>8.5</v>
      </c>
      <c r="T143" s="49">
        <v>7.9</v>
      </c>
      <c r="U143" s="49">
        <v>8.8000000000000007</v>
      </c>
      <c r="V143" s="49">
        <v>9.6</v>
      </c>
      <c r="W143" s="49">
        <v>11.9</v>
      </c>
      <c r="X143" s="49">
        <v>16</v>
      </c>
      <c r="Y143" s="49">
        <v>30.8</v>
      </c>
      <c r="Z143" s="49">
        <v>43.4</v>
      </c>
      <c r="AA143" s="49">
        <v>54.9</v>
      </c>
      <c r="AB143" s="50">
        <v>66.8</v>
      </c>
    </row>
    <row r="144" spans="1:28">
      <c r="A144" s="46"/>
      <c r="B144" s="47"/>
      <c r="C144" s="48"/>
      <c r="D144" s="48"/>
      <c r="E144" s="49"/>
      <c r="F144" s="34" t="s">
        <v>1371</v>
      </c>
      <c r="G144" s="49"/>
      <c r="H144" s="49"/>
      <c r="I144" s="49"/>
      <c r="J144" s="49"/>
      <c r="K144" s="49"/>
      <c r="L144" s="49"/>
      <c r="M144" s="49"/>
      <c r="N144" s="49"/>
      <c r="O144" s="49"/>
      <c r="P144" s="49"/>
      <c r="Q144" s="49"/>
      <c r="R144" s="49"/>
      <c r="S144" s="49"/>
      <c r="T144" s="49"/>
      <c r="U144" s="49"/>
      <c r="V144" s="49"/>
      <c r="W144" s="49"/>
      <c r="X144" s="49"/>
      <c r="Y144" s="49"/>
      <c r="Z144" s="49"/>
      <c r="AA144" s="49"/>
      <c r="AB144" s="50"/>
    </row>
    <row r="145" spans="1:28">
      <c r="A145" s="41">
        <v>71</v>
      </c>
      <c r="B145" s="42"/>
      <c r="C145" s="43">
        <v>4256873</v>
      </c>
      <c r="D145" s="43">
        <v>974101</v>
      </c>
      <c r="E145" s="44">
        <v>35</v>
      </c>
      <c r="F145" s="33"/>
      <c r="G145" s="44"/>
      <c r="H145" s="44" t="s">
        <v>1370</v>
      </c>
      <c r="I145" s="44">
        <v>11.17</v>
      </c>
      <c r="J145" s="44">
        <v>-4.95</v>
      </c>
      <c r="K145" s="44">
        <v>0.83</v>
      </c>
      <c r="L145" s="44"/>
      <c r="M145" s="44"/>
      <c r="N145" s="44"/>
      <c r="O145" s="44">
        <v>11.74</v>
      </c>
      <c r="P145" s="44">
        <v>0.99</v>
      </c>
      <c r="Q145" s="44">
        <v>0</v>
      </c>
      <c r="R145" s="44">
        <v>30</v>
      </c>
      <c r="S145" s="44">
        <v>10.4</v>
      </c>
      <c r="T145" s="44">
        <v>10.7</v>
      </c>
      <c r="U145" s="44">
        <v>9.8000000000000007</v>
      </c>
      <c r="V145" s="44">
        <v>11.2</v>
      </c>
      <c r="W145" s="44">
        <v>14</v>
      </c>
      <c r="X145" s="44">
        <v>14.5</v>
      </c>
      <c r="Y145" s="44">
        <v>22.8</v>
      </c>
      <c r="Z145" s="44">
        <v>44.4</v>
      </c>
      <c r="AA145" s="44">
        <v>59</v>
      </c>
      <c r="AB145" s="45">
        <v>83.8</v>
      </c>
    </row>
    <row r="146" spans="1:28">
      <c r="A146" s="41"/>
      <c r="B146" s="42"/>
      <c r="C146" s="43"/>
      <c r="D146" s="43"/>
      <c r="E146" s="44"/>
      <c r="F146" s="33" t="s">
        <v>1371</v>
      </c>
      <c r="G146" s="44"/>
      <c r="H146" s="44"/>
      <c r="I146" s="44"/>
      <c r="J146" s="44"/>
      <c r="K146" s="44"/>
      <c r="L146" s="44"/>
      <c r="M146" s="44"/>
      <c r="N146" s="44"/>
      <c r="O146" s="44"/>
      <c r="P146" s="44"/>
      <c r="Q146" s="44"/>
      <c r="R146" s="44"/>
      <c r="S146" s="44"/>
      <c r="T146" s="44"/>
      <c r="U146" s="44"/>
      <c r="V146" s="44"/>
      <c r="W146" s="44"/>
      <c r="X146" s="44"/>
      <c r="Y146" s="44"/>
      <c r="Z146" s="44"/>
      <c r="AA146" s="44"/>
      <c r="AB146" s="45"/>
    </row>
    <row r="147" spans="1:28">
      <c r="A147" s="46">
        <v>72</v>
      </c>
      <c r="B147" s="47"/>
      <c r="C147" s="48">
        <v>3713862</v>
      </c>
      <c r="D147" s="48">
        <v>2533120</v>
      </c>
      <c r="E147" s="49">
        <v>35</v>
      </c>
      <c r="F147" s="34"/>
      <c r="G147" s="49"/>
      <c r="H147" s="49" t="s">
        <v>1370</v>
      </c>
      <c r="I147" s="49">
        <v>10.95</v>
      </c>
      <c r="J147" s="49">
        <v>-4.96</v>
      </c>
      <c r="K147" s="49">
        <v>0.74</v>
      </c>
      <c r="L147" s="49"/>
      <c r="M147" s="49"/>
      <c r="N147" s="49"/>
      <c r="O147" s="49">
        <v>27.3</v>
      </c>
      <c r="P147" s="49">
        <v>1</v>
      </c>
      <c r="Q147" s="49">
        <v>0</v>
      </c>
      <c r="R147" s="49">
        <v>30</v>
      </c>
      <c r="S147" s="49">
        <v>-0.1</v>
      </c>
      <c r="T147" s="49">
        <v>1</v>
      </c>
      <c r="U147" s="49">
        <v>3.5</v>
      </c>
      <c r="V147" s="49">
        <v>4.5</v>
      </c>
      <c r="W147" s="49">
        <v>7.4</v>
      </c>
      <c r="X147" s="49">
        <v>14.1</v>
      </c>
      <c r="Y147" s="49">
        <v>22.1</v>
      </c>
      <c r="Z147" s="49">
        <v>41.3</v>
      </c>
      <c r="AA147" s="49">
        <v>61.5</v>
      </c>
      <c r="AB147" s="50">
        <v>76.599999999999994</v>
      </c>
    </row>
    <row r="148" spans="1:28">
      <c r="A148" s="46"/>
      <c r="B148" s="47"/>
      <c r="C148" s="48"/>
      <c r="D148" s="48"/>
      <c r="E148" s="49"/>
      <c r="F148" s="34" t="s">
        <v>1371</v>
      </c>
      <c r="G148" s="49"/>
      <c r="H148" s="49"/>
      <c r="I148" s="49"/>
      <c r="J148" s="49"/>
      <c r="K148" s="49"/>
      <c r="L148" s="49"/>
      <c r="M148" s="49"/>
      <c r="N148" s="49"/>
      <c r="O148" s="49"/>
      <c r="P148" s="49"/>
      <c r="Q148" s="49"/>
      <c r="R148" s="49"/>
      <c r="S148" s="49"/>
      <c r="T148" s="49"/>
      <c r="U148" s="49"/>
      <c r="V148" s="49"/>
      <c r="W148" s="49"/>
      <c r="X148" s="49"/>
      <c r="Y148" s="49"/>
      <c r="Z148" s="49"/>
      <c r="AA148" s="49"/>
      <c r="AB148" s="50"/>
    </row>
    <row r="149" spans="1:28">
      <c r="A149" s="41">
        <v>73</v>
      </c>
      <c r="B149" s="42"/>
      <c r="C149" s="43">
        <v>850840</v>
      </c>
      <c r="D149" s="43">
        <v>653387</v>
      </c>
      <c r="E149" s="44">
        <v>35</v>
      </c>
      <c r="F149" s="33"/>
      <c r="G149" s="44"/>
      <c r="H149" s="44" t="s">
        <v>1370</v>
      </c>
      <c r="I149" s="44">
        <v>11.58</v>
      </c>
      <c r="J149" s="44">
        <v>-4.9400000000000004</v>
      </c>
      <c r="K149" s="44">
        <v>0.63</v>
      </c>
      <c r="L149" s="44"/>
      <c r="M149" s="44"/>
      <c r="N149" s="44"/>
      <c r="O149" s="44">
        <v>22.85</v>
      </c>
      <c r="P149" s="44">
        <v>0.99</v>
      </c>
      <c r="Q149" s="44">
        <v>0</v>
      </c>
      <c r="R149" s="44">
        <v>30</v>
      </c>
      <c r="S149" s="44">
        <v>7.4</v>
      </c>
      <c r="T149" s="44">
        <v>9.9</v>
      </c>
      <c r="U149" s="44">
        <v>11.2</v>
      </c>
      <c r="V149" s="44">
        <v>13.3</v>
      </c>
      <c r="W149" s="44">
        <v>15.8</v>
      </c>
      <c r="X149" s="44">
        <v>17.7</v>
      </c>
      <c r="Y149" s="44">
        <v>26.1</v>
      </c>
      <c r="Z149" s="44">
        <v>37.200000000000003</v>
      </c>
      <c r="AA149" s="44">
        <v>64.2</v>
      </c>
      <c r="AB149" s="45">
        <v>93.1</v>
      </c>
    </row>
    <row r="150" spans="1:28">
      <c r="A150" s="41"/>
      <c r="B150" s="42"/>
      <c r="C150" s="43"/>
      <c r="D150" s="43"/>
      <c r="E150" s="44"/>
      <c r="F150" s="33" t="s">
        <v>1371</v>
      </c>
      <c r="G150" s="44"/>
      <c r="H150" s="44"/>
      <c r="I150" s="44"/>
      <c r="J150" s="44"/>
      <c r="K150" s="44"/>
      <c r="L150" s="44"/>
      <c r="M150" s="44"/>
      <c r="N150" s="44"/>
      <c r="O150" s="44"/>
      <c r="P150" s="44"/>
      <c r="Q150" s="44"/>
      <c r="R150" s="44"/>
      <c r="S150" s="44"/>
      <c r="T150" s="44"/>
      <c r="U150" s="44"/>
      <c r="V150" s="44"/>
      <c r="W150" s="44"/>
      <c r="X150" s="44"/>
      <c r="Y150" s="44"/>
      <c r="Z150" s="44"/>
      <c r="AA150" s="44"/>
      <c r="AB150" s="45"/>
    </row>
    <row r="151" spans="1:28">
      <c r="A151" s="46">
        <v>74</v>
      </c>
      <c r="B151" s="47"/>
      <c r="C151" s="48">
        <v>7969988</v>
      </c>
      <c r="D151" s="48">
        <v>1549587</v>
      </c>
      <c r="E151" s="49">
        <v>34</v>
      </c>
      <c r="F151" s="34"/>
      <c r="G151" s="49"/>
      <c r="H151" s="49" t="s">
        <v>1370</v>
      </c>
      <c r="I151" s="49">
        <v>13.04</v>
      </c>
      <c r="J151" s="49">
        <v>-4.88</v>
      </c>
      <c r="K151" s="49">
        <v>1.07</v>
      </c>
      <c r="L151" s="49"/>
      <c r="M151" s="49"/>
      <c r="N151" s="49"/>
      <c r="O151" s="49">
        <v>7.97</v>
      </c>
      <c r="P151" s="49">
        <v>1</v>
      </c>
      <c r="Q151" s="49">
        <v>0</v>
      </c>
      <c r="R151" s="49">
        <v>30</v>
      </c>
      <c r="S151" s="49">
        <v>14.1</v>
      </c>
      <c r="T151" s="49">
        <v>14.1</v>
      </c>
      <c r="U151" s="49">
        <v>15.1</v>
      </c>
      <c r="V151" s="49">
        <v>16.2</v>
      </c>
      <c r="W151" s="49">
        <v>15.7</v>
      </c>
      <c r="X151" s="49">
        <v>20.100000000000001</v>
      </c>
      <c r="Y151" s="49">
        <v>24.4</v>
      </c>
      <c r="Z151" s="49">
        <v>33.5</v>
      </c>
      <c r="AA151" s="49">
        <v>61.6</v>
      </c>
      <c r="AB151" s="50">
        <v>84.1</v>
      </c>
    </row>
    <row r="152" spans="1:28">
      <c r="A152" s="46"/>
      <c r="B152" s="47"/>
      <c r="C152" s="48"/>
      <c r="D152" s="48"/>
      <c r="E152" s="49"/>
      <c r="F152" s="34" t="s">
        <v>1371</v>
      </c>
      <c r="G152" s="49"/>
      <c r="H152" s="49"/>
      <c r="I152" s="49"/>
      <c r="J152" s="49"/>
      <c r="K152" s="49"/>
      <c r="L152" s="49"/>
      <c r="M152" s="49"/>
      <c r="N152" s="49"/>
      <c r="O152" s="49"/>
      <c r="P152" s="49"/>
      <c r="Q152" s="49"/>
      <c r="R152" s="49"/>
      <c r="S152" s="49"/>
      <c r="T152" s="49"/>
      <c r="U152" s="49"/>
      <c r="V152" s="49"/>
      <c r="W152" s="49"/>
      <c r="X152" s="49"/>
      <c r="Y152" s="49"/>
      <c r="Z152" s="49"/>
      <c r="AA152" s="49"/>
      <c r="AB152" s="50"/>
    </row>
    <row r="153" spans="1:28">
      <c r="A153" s="41">
        <v>75</v>
      </c>
      <c r="B153" s="42"/>
      <c r="C153" s="43">
        <v>7966348</v>
      </c>
      <c r="D153" s="43">
        <v>3641574</v>
      </c>
      <c r="E153" s="44">
        <v>34</v>
      </c>
      <c r="F153" s="33"/>
      <c r="G153" s="44"/>
      <c r="H153" s="44" t="s">
        <v>1370</v>
      </c>
      <c r="I153" s="44">
        <v>12</v>
      </c>
      <c r="J153" s="44">
        <v>-4.92</v>
      </c>
      <c r="K153" s="44">
        <v>0.75</v>
      </c>
      <c r="L153" s="44"/>
      <c r="M153" s="44"/>
      <c r="N153" s="44"/>
      <c r="O153" s="44">
        <v>11.03</v>
      </c>
      <c r="P153" s="44">
        <v>0.99</v>
      </c>
      <c r="Q153" s="44">
        <v>0</v>
      </c>
      <c r="R153" s="44">
        <v>30</v>
      </c>
      <c r="S153" s="44">
        <v>13.8</v>
      </c>
      <c r="T153" s="44">
        <v>13.7</v>
      </c>
      <c r="U153" s="44">
        <v>14.1</v>
      </c>
      <c r="V153" s="44">
        <v>15.1</v>
      </c>
      <c r="W153" s="44">
        <v>17.399999999999999</v>
      </c>
      <c r="X153" s="44">
        <v>18.899999999999999</v>
      </c>
      <c r="Y153" s="44">
        <v>28</v>
      </c>
      <c r="Z153" s="44">
        <v>36.799999999999997</v>
      </c>
      <c r="AA153" s="44">
        <v>62.7</v>
      </c>
      <c r="AB153" s="45">
        <v>91.3</v>
      </c>
    </row>
    <row r="154" spans="1:28">
      <c r="A154" s="41"/>
      <c r="B154" s="42"/>
      <c r="C154" s="43"/>
      <c r="D154" s="43"/>
      <c r="E154" s="44"/>
      <c r="F154" s="33" t="s">
        <v>1371</v>
      </c>
      <c r="G154" s="44"/>
      <c r="H154" s="44"/>
      <c r="I154" s="44"/>
      <c r="J154" s="44"/>
      <c r="K154" s="44"/>
      <c r="L154" s="44"/>
      <c r="M154" s="44"/>
      <c r="N154" s="44"/>
      <c r="O154" s="44"/>
      <c r="P154" s="44"/>
      <c r="Q154" s="44"/>
      <c r="R154" s="44"/>
      <c r="S154" s="44"/>
      <c r="T154" s="44"/>
      <c r="U154" s="44"/>
      <c r="V154" s="44"/>
      <c r="W154" s="44"/>
      <c r="X154" s="44"/>
      <c r="Y154" s="44"/>
      <c r="Z154" s="44"/>
      <c r="AA154" s="44"/>
      <c r="AB154" s="45"/>
    </row>
    <row r="155" spans="1:28">
      <c r="A155" s="46">
        <v>76</v>
      </c>
      <c r="B155" s="47"/>
      <c r="C155" s="48">
        <v>3715547</v>
      </c>
      <c r="D155" s="48">
        <v>2081288</v>
      </c>
      <c r="E155" s="49">
        <v>34</v>
      </c>
      <c r="F155" s="34"/>
      <c r="G155" s="49"/>
      <c r="H155" s="49" t="s">
        <v>1370</v>
      </c>
      <c r="I155" s="49">
        <v>12.71</v>
      </c>
      <c r="J155" s="49">
        <v>-4.9000000000000004</v>
      </c>
      <c r="K155" s="49">
        <v>0.62</v>
      </c>
      <c r="L155" s="49"/>
      <c r="M155" s="49"/>
      <c r="N155" s="49"/>
      <c r="O155" s="49">
        <v>4.32</v>
      </c>
      <c r="P155" s="49">
        <v>1</v>
      </c>
      <c r="Q155" s="49">
        <v>0</v>
      </c>
      <c r="R155" s="49">
        <v>30</v>
      </c>
      <c r="S155" s="49">
        <v>11.6</v>
      </c>
      <c r="T155" s="49">
        <v>11.8</v>
      </c>
      <c r="U155" s="49">
        <v>12.6</v>
      </c>
      <c r="V155" s="49">
        <v>15</v>
      </c>
      <c r="W155" s="49">
        <v>16.5</v>
      </c>
      <c r="X155" s="49">
        <v>19.100000000000001</v>
      </c>
      <c r="Y155" s="49">
        <v>28.9</v>
      </c>
      <c r="Z155" s="49">
        <v>37.6</v>
      </c>
      <c r="AA155" s="49">
        <v>59.6</v>
      </c>
      <c r="AB155" s="50">
        <v>82.2</v>
      </c>
    </row>
    <row r="156" spans="1:28">
      <c r="A156" s="46"/>
      <c r="B156" s="47"/>
      <c r="C156" s="48"/>
      <c r="D156" s="48"/>
      <c r="E156" s="49"/>
      <c r="F156" s="34" t="s">
        <v>1371</v>
      </c>
      <c r="G156" s="49"/>
      <c r="H156" s="49"/>
      <c r="I156" s="49"/>
      <c r="J156" s="49"/>
      <c r="K156" s="49"/>
      <c r="L156" s="49"/>
      <c r="M156" s="49"/>
      <c r="N156" s="49"/>
      <c r="O156" s="49"/>
      <c r="P156" s="49"/>
      <c r="Q156" s="49"/>
      <c r="R156" s="49"/>
      <c r="S156" s="49"/>
      <c r="T156" s="49"/>
      <c r="U156" s="49"/>
      <c r="V156" s="49"/>
      <c r="W156" s="49"/>
      <c r="X156" s="49"/>
      <c r="Y156" s="49"/>
      <c r="Z156" s="49"/>
      <c r="AA156" s="49"/>
      <c r="AB156" s="50"/>
    </row>
    <row r="157" spans="1:28">
      <c r="A157" s="41">
        <v>77</v>
      </c>
      <c r="B157" s="42"/>
      <c r="C157" s="43">
        <v>856722</v>
      </c>
      <c r="D157" s="43">
        <v>658082</v>
      </c>
      <c r="E157" s="44">
        <v>34</v>
      </c>
      <c r="F157" s="33"/>
      <c r="G157" s="44"/>
      <c r="H157" s="44" t="s">
        <v>1370</v>
      </c>
      <c r="I157" s="44">
        <v>12.25</v>
      </c>
      <c r="J157" s="44">
        <v>-4.91</v>
      </c>
      <c r="K157" s="44">
        <v>0.56999999999999995</v>
      </c>
      <c r="L157" s="44"/>
      <c r="M157" s="44"/>
      <c r="N157" s="44"/>
      <c r="O157" s="44">
        <v>3.68</v>
      </c>
      <c r="P157" s="44">
        <v>1</v>
      </c>
      <c r="Q157" s="44">
        <v>0</v>
      </c>
      <c r="R157" s="44">
        <v>30</v>
      </c>
      <c r="S157" s="44">
        <v>11.7</v>
      </c>
      <c r="T157" s="44">
        <v>11.3</v>
      </c>
      <c r="U157" s="44">
        <v>12.1</v>
      </c>
      <c r="V157" s="44">
        <v>12.7</v>
      </c>
      <c r="W157" s="44">
        <v>15.1</v>
      </c>
      <c r="X157" s="44">
        <v>20.2</v>
      </c>
      <c r="Y157" s="44">
        <v>28.5</v>
      </c>
      <c r="Z157" s="44">
        <v>40.6</v>
      </c>
      <c r="AA157" s="44">
        <v>58.5</v>
      </c>
      <c r="AB157" s="45">
        <v>83.8</v>
      </c>
    </row>
    <row r="158" spans="1:28">
      <c r="A158" s="41"/>
      <c r="B158" s="42"/>
      <c r="C158" s="43"/>
      <c r="D158" s="43"/>
      <c r="E158" s="44"/>
      <c r="F158" s="33" t="s">
        <v>1371</v>
      </c>
      <c r="G158" s="44"/>
      <c r="H158" s="44"/>
      <c r="I158" s="44"/>
      <c r="J158" s="44"/>
      <c r="K158" s="44"/>
      <c r="L158" s="44"/>
      <c r="M158" s="44"/>
      <c r="N158" s="44"/>
      <c r="O158" s="44"/>
      <c r="P158" s="44"/>
      <c r="Q158" s="44"/>
      <c r="R158" s="44"/>
      <c r="S158" s="44"/>
      <c r="T158" s="44"/>
      <c r="U158" s="44"/>
      <c r="V158" s="44"/>
      <c r="W158" s="44"/>
      <c r="X158" s="44"/>
      <c r="Y158" s="44"/>
      <c r="Z158" s="44"/>
      <c r="AA158" s="44"/>
      <c r="AB158" s="45"/>
    </row>
    <row r="159" spans="1:28">
      <c r="A159" s="46">
        <v>78</v>
      </c>
      <c r="B159" s="47"/>
      <c r="C159" s="48">
        <v>855743</v>
      </c>
      <c r="D159" s="48">
        <v>88012</v>
      </c>
      <c r="E159" s="49">
        <v>34</v>
      </c>
      <c r="F159" s="34"/>
      <c r="G159" s="49"/>
      <c r="H159" s="49" t="s">
        <v>1370</v>
      </c>
      <c r="I159" s="49">
        <v>12.93</v>
      </c>
      <c r="J159" s="49">
        <v>-4.8899999999999997</v>
      </c>
      <c r="K159" s="49">
        <v>0.59</v>
      </c>
      <c r="L159" s="49"/>
      <c r="M159" s="49"/>
      <c r="N159" s="49"/>
      <c r="O159" s="49">
        <v>7.65</v>
      </c>
      <c r="P159" s="49">
        <v>1</v>
      </c>
      <c r="Q159" s="49">
        <v>0</v>
      </c>
      <c r="R159" s="49">
        <v>30</v>
      </c>
      <c r="S159" s="49">
        <v>13.2</v>
      </c>
      <c r="T159" s="49">
        <v>12.5</v>
      </c>
      <c r="U159" s="49">
        <v>13.3</v>
      </c>
      <c r="V159" s="49">
        <v>14.6</v>
      </c>
      <c r="W159" s="49">
        <v>17.3</v>
      </c>
      <c r="X159" s="49">
        <v>19.899999999999999</v>
      </c>
      <c r="Y159" s="49">
        <v>27.8</v>
      </c>
      <c r="Z159" s="49">
        <v>40</v>
      </c>
      <c r="AA159" s="49">
        <v>57.8</v>
      </c>
      <c r="AB159" s="50">
        <v>84</v>
      </c>
    </row>
    <row r="160" spans="1:28">
      <c r="A160" s="46"/>
      <c r="B160" s="47"/>
      <c r="C160" s="48"/>
      <c r="D160" s="48"/>
      <c r="E160" s="49"/>
      <c r="F160" s="34" t="s">
        <v>1371</v>
      </c>
      <c r="G160" s="49"/>
      <c r="H160" s="49"/>
      <c r="I160" s="49"/>
      <c r="J160" s="49"/>
      <c r="K160" s="49"/>
      <c r="L160" s="49"/>
      <c r="M160" s="49"/>
      <c r="N160" s="49"/>
      <c r="O160" s="49"/>
      <c r="P160" s="49"/>
      <c r="Q160" s="49"/>
      <c r="R160" s="49"/>
      <c r="S160" s="49"/>
      <c r="T160" s="49"/>
      <c r="U160" s="49"/>
      <c r="V160" s="49"/>
      <c r="W160" s="49"/>
      <c r="X160" s="49"/>
      <c r="Y160" s="49"/>
      <c r="Z160" s="49"/>
      <c r="AA160" s="49"/>
      <c r="AB160" s="50"/>
    </row>
    <row r="161" spans="1:28">
      <c r="A161" s="41">
        <v>79</v>
      </c>
      <c r="B161" s="42"/>
      <c r="C161" s="43">
        <v>7973696</v>
      </c>
      <c r="D161" s="43">
        <v>704533</v>
      </c>
      <c r="E161" s="44">
        <v>33</v>
      </c>
      <c r="F161" s="33"/>
      <c r="G161" s="44"/>
      <c r="H161" s="44" t="s">
        <v>1370</v>
      </c>
      <c r="I161" s="44">
        <v>13.47</v>
      </c>
      <c r="J161" s="44">
        <v>-4.87</v>
      </c>
      <c r="K161" s="44">
        <v>0.54</v>
      </c>
      <c r="L161" s="44"/>
      <c r="M161" s="44"/>
      <c r="N161" s="44"/>
      <c r="O161" s="44">
        <v>12.9</v>
      </c>
      <c r="P161" s="44">
        <v>0.99</v>
      </c>
      <c r="Q161" s="44">
        <v>0</v>
      </c>
      <c r="R161" s="44">
        <v>30</v>
      </c>
      <c r="S161" s="44">
        <v>11.9</v>
      </c>
      <c r="T161" s="44">
        <v>12.7</v>
      </c>
      <c r="U161" s="44">
        <v>12.8</v>
      </c>
      <c r="V161" s="44">
        <v>15.4</v>
      </c>
      <c r="W161" s="44">
        <v>17.399999999999999</v>
      </c>
      <c r="X161" s="44">
        <v>20.399999999999999</v>
      </c>
      <c r="Y161" s="44">
        <v>29.1</v>
      </c>
      <c r="Z161" s="44">
        <v>40</v>
      </c>
      <c r="AA161" s="44">
        <v>56.3</v>
      </c>
      <c r="AB161" s="45">
        <v>77.5</v>
      </c>
    </row>
    <row r="162" spans="1:28">
      <c r="A162" s="41"/>
      <c r="B162" s="42"/>
      <c r="C162" s="43"/>
      <c r="D162" s="43"/>
      <c r="E162" s="44"/>
      <c r="F162" s="33" t="s">
        <v>1371</v>
      </c>
      <c r="G162" s="44"/>
      <c r="H162" s="44"/>
      <c r="I162" s="44"/>
      <c r="J162" s="44"/>
      <c r="K162" s="44"/>
      <c r="L162" s="44"/>
      <c r="M162" s="44"/>
      <c r="N162" s="44"/>
      <c r="O162" s="44"/>
      <c r="P162" s="44"/>
      <c r="Q162" s="44"/>
      <c r="R162" s="44"/>
      <c r="S162" s="44"/>
      <c r="T162" s="44"/>
      <c r="U162" s="44"/>
      <c r="V162" s="44"/>
      <c r="W162" s="44"/>
      <c r="X162" s="44"/>
      <c r="Y162" s="44"/>
      <c r="Z162" s="44"/>
      <c r="AA162" s="44"/>
      <c r="AB162" s="45"/>
    </row>
    <row r="163" spans="1:28">
      <c r="A163" s="46">
        <v>80</v>
      </c>
      <c r="B163" s="47"/>
      <c r="C163" s="48">
        <v>4264371</v>
      </c>
      <c r="D163" s="48">
        <v>977261</v>
      </c>
      <c r="E163" s="49">
        <v>33</v>
      </c>
      <c r="F163" s="34"/>
      <c r="G163" s="49"/>
      <c r="H163" s="49" t="s">
        <v>1370</v>
      </c>
      <c r="I163" s="49">
        <v>14.94</v>
      </c>
      <c r="J163" s="49">
        <v>-4.83</v>
      </c>
      <c r="K163" s="49">
        <v>0.78</v>
      </c>
      <c r="L163" s="49"/>
      <c r="M163" s="49"/>
      <c r="N163" s="49"/>
      <c r="O163" s="49">
        <v>8.81</v>
      </c>
      <c r="P163" s="49">
        <v>1</v>
      </c>
      <c r="Q163" s="49">
        <v>0</v>
      </c>
      <c r="R163" s="49">
        <v>30</v>
      </c>
      <c r="S163" s="49">
        <v>10.1</v>
      </c>
      <c r="T163" s="49">
        <v>10.4</v>
      </c>
      <c r="U163" s="49">
        <v>11.3</v>
      </c>
      <c r="V163" s="49">
        <v>12.1</v>
      </c>
      <c r="W163" s="49">
        <v>13.7</v>
      </c>
      <c r="X163" s="49">
        <v>16.100000000000001</v>
      </c>
      <c r="Y163" s="49">
        <v>21.9</v>
      </c>
      <c r="Z163" s="49">
        <v>35.299999999999997</v>
      </c>
      <c r="AA163" s="49">
        <v>56.3</v>
      </c>
      <c r="AB163" s="50">
        <v>81.8</v>
      </c>
    </row>
    <row r="164" spans="1:28">
      <c r="A164" s="46"/>
      <c r="B164" s="47"/>
      <c r="C164" s="48"/>
      <c r="D164" s="48"/>
      <c r="E164" s="49"/>
      <c r="F164" s="34" t="s">
        <v>1371</v>
      </c>
      <c r="G164" s="49"/>
      <c r="H164" s="49"/>
      <c r="I164" s="49"/>
      <c r="J164" s="49"/>
      <c r="K164" s="49"/>
      <c r="L164" s="49"/>
      <c r="M164" s="49"/>
      <c r="N164" s="49"/>
      <c r="O164" s="49"/>
      <c r="P164" s="49"/>
      <c r="Q164" s="49"/>
      <c r="R164" s="49"/>
      <c r="S164" s="49"/>
      <c r="T164" s="49"/>
      <c r="U164" s="49"/>
      <c r="V164" s="49"/>
      <c r="W164" s="49"/>
      <c r="X164" s="49"/>
      <c r="Y164" s="49"/>
      <c r="Z164" s="49"/>
      <c r="AA164" s="49"/>
      <c r="AB164" s="50"/>
    </row>
    <row r="165" spans="1:28" ht="15.75" thickBot="1">
      <c r="A165" s="51"/>
      <c r="B165" s="52"/>
      <c r="C165" s="52"/>
      <c r="D165" s="52"/>
      <c r="E165" s="52"/>
      <c r="F165" s="52"/>
      <c r="G165" s="52"/>
      <c r="H165" s="52"/>
      <c r="I165" s="52"/>
      <c r="J165" s="52"/>
      <c r="K165" s="52"/>
      <c r="L165" s="52"/>
      <c r="M165" s="52"/>
      <c r="N165" s="52"/>
      <c r="O165" s="52"/>
      <c r="P165" s="52"/>
      <c r="Q165" s="52"/>
      <c r="R165" s="52"/>
      <c r="S165" s="52"/>
      <c r="T165" s="52"/>
      <c r="U165" s="52"/>
      <c r="V165" s="52"/>
      <c r="W165" s="52"/>
      <c r="X165" s="52"/>
      <c r="Y165" s="52"/>
      <c r="Z165" s="52"/>
      <c r="AA165" s="52"/>
      <c r="AB165" s="53"/>
    </row>
    <row r="166" spans="1:28">
      <c r="A166" s="36">
        <v>81</v>
      </c>
      <c r="B166" s="37"/>
      <c r="C166" s="38">
        <v>849068</v>
      </c>
      <c r="D166" s="38">
        <v>651533</v>
      </c>
      <c r="E166" s="39">
        <v>33</v>
      </c>
      <c r="F166" s="35"/>
      <c r="G166" s="39"/>
      <c r="H166" s="39" t="s">
        <v>1370</v>
      </c>
      <c r="I166" s="39">
        <v>14.19</v>
      </c>
      <c r="J166" s="39">
        <v>-4.8499999999999996</v>
      </c>
      <c r="K166" s="39">
        <v>0.88</v>
      </c>
      <c r="L166" s="39"/>
      <c r="M166" s="39"/>
      <c r="N166" s="39"/>
      <c r="O166" s="39">
        <v>23.07</v>
      </c>
      <c r="P166" s="39">
        <v>0.99</v>
      </c>
      <c r="Q166" s="39">
        <v>0</v>
      </c>
      <c r="R166" s="39">
        <v>30</v>
      </c>
      <c r="S166" s="39">
        <v>14.3</v>
      </c>
      <c r="T166" s="39">
        <v>14.7</v>
      </c>
      <c r="U166" s="39">
        <v>15.4</v>
      </c>
      <c r="V166" s="39">
        <v>16.399999999999999</v>
      </c>
      <c r="W166" s="39">
        <v>18</v>
      </c>
      <c r="X166" s="39">
        <v>19.7</v>
      </c>
      <c r="Y166" s="39">
        <v>22.5</v>
      </c>
      <c r="Z166" s="39">
        <v>37.9</v>
      </c>
      <c r="AA166" s="39">
        <v>56.6</v>
      </c>
      <c r="AB166" s="40">
        <v>80.400000000000006</v>
      </c>
    </row>
    <row r="167" spans="1:28">
      <c r="A167" s="41"/>
      <c r="B167" s="42"/>
      <c r="C167" s="43"/>
      <c r="D167" s="43"/>
      <c r="E167" s="44"/>
      <c r="F167" s="33" t="s">
        <v>1371</v>
      </c>
      <c r="G167" s="44"/>
      <c r="H167" s="44"/>
      <c r="I167" s="44"/>
      <c r="J167" s="44"/>
      <c r="K167" s="44"/>
      <c r="L167" s="44"/>
      <c r="M167" s="44"/>
      <c r="N167" s="44"/>
      <c r="O167" s="44"/>
      <c r="P167" s="44"/>
      <c r="Q167" s="44"/>
      <c r="R167" s="44"/>
      <c r="S167" s="44"/>
      <c r="T167" s="44"/>
      <c r="U167" s="44"/>
      <c r="V167" s="44"/>
      <c r="W167" s="44"/>
      <c r="X167" s="44"/>
      <c r="Y167" s="44"/>
      <c r="Z167" s="44"/>
      <c r="AA167" s="44"/>
      <c r="AB167" s="45"/>
    </row>
    <row r="168" spans="1:28">
      <c r="A168" s="46">
        <v>82</v>
      </c>
      <c r="B168" s="47"/>
      <c r="C168" s="48">
        <v>7976372</v>
      </c>
      <c r="D168" s="48">
        <v>788870</v>
      </c>
      <c r="E168" s="49">
        <v>32</v>
      </c>
      <c r="F168" s="34"/>
      <c r="G168" s="49"/>
      <c r="H168" s="49" t="s">
        <v>1370</v>
      </c>
      <c r="I168" s="49">
        <v>17.11</v>
      </c>
      <c r="J168" s="49">
        <v>-4.7699999999999996</v>
      </c>
      <c r="K168" s="49">
        <v>0.86</v>
      </c>
      <c r="L168" s="49"/>
      <c r="M168" s="49"/>
      <c r="N168" s="49"/>
      <c r="O168" s="49">
        <v>55.16</v>
      </c>
      <c r="P168" s="49">
        <v>0.98</v>
      </c>
      <c r="Q168" s="49">
        <v>0</v>
      </c>
      <c r="R168" s="49">
        <v>30</v>
      </c>
      <c r="S168" s="49">
        <v>3.6</v>
      </c>
      <c r="T168" s="49">
        <v>5.4</v>
      </c>
      <c r="U168" s="49">
        <v>3.4</v>
      </c>
      <c r="V168" s="49">
        <v>12.4</v>
      </c>
      <c r="W168" s="49">
        <v>6.4</v>
      </c>
      <c r="X168" s="49">
        <v>10.6</v>
      </c>
      <c r="Y168" s="49">
        <v>21.4</v>
      </c>
      <c r="Z168" s="49">
        <v>27.6</v>
      </c>
      <c r="AA168" s="49">
        <v>56</v>
      </c>
      <c r="AB168" s="50">
        <v>72.7</v>
      </c>
    </row>
    <row r="169" spans="1:28">
      <c r="A169" s="46"/>
      <c r="B169" s="47"/>
      <c r="C169" s="48"/>
      <c r="D169" s="48"/>
      <c r="E169" s="49"/>
      <c r="F169" s="34" t="s">
        <v>1371</v>
      </c>
      <c r="G169" s="49"/>
      <c r="H169" s="49"/>
      <c r="I169" s="49"/>
      <c r="J169" s="49"/>
      <c r="K169" s="49"/>
      <c r="L169" s="49"/>
      <c r="M169" s="49"/>
      <c r="N169" s="49"/>
      <c r="O169" s="49"/>
      <c r="P169" s="49"/>
      <c r="Q169" s="49"/>
      <c r="R169" s="49"/>
      <c r="S169" s="49"/>
      <c r="T169" s="49"/>
      <c r="U169" s="49"/>
      <c r="V169" s="49"/>
      <c r="W169" s="49"/>
      <c r="X169" s="49"/>
      <c r="Y169" s="49"/>
      <c r="Z169" s="49"/>
      <c r="AA169" s="49"/>
      <c r="AB169" s="50"/>
    </row>
    <row r="170" spans="1:28">
      <c r="A170" s="41">
        <v>83</v>
      </c>
      <c r="B170" s="42"/>
      <c r="C170" s="43">
        <v>7970925</v>
      </c>
      <c r="D170" s="43">
        <v>756722</v>
      </c>
      <c r="E170" s="44">
        <v>32</v>
      </c>
      <c r="F170" s="33"/>
      <c r="G170" s="44"/>
      <c r="H170" s="44" t="s">
        <v>1370</v>
      </c>
      <c r="I170" s="44">
        <v>16.489999999999998</v>
      </c>
      <c r="J170" s="44">
        <v>-4.78</v>
      </c>
      <c r="K170" s="44">
        <v>0.69</v>
      </c>
      <c r="L170" s="44"/>
      <c r="M170" s="44"/>
      <c r="N170" s="44"/>
      <c r="O170" s="44">
        <v>23.3</v>
      </c>
      <c r="P170" s="44">
        <v>1</v>
      </c>
      <c r="Q170" s="44">
        <v>0</v>
      </c>
      <c r="R170" s="44">
        <v>30</v>
      </c>
      <c r="S170" s="44">
        <v>0.2</v>
      </c>
      <c r="T170" s="44">
        <v>2.4</v>
      </c>
      <c r="U170" s="44">
        <v>3.6</v>
      </c>
      <c r="V170" s="44">
        <v>4.2</v>
      </c>
      <c r="W170" s="44">
        <v>7.5</v>
      </c>
      <c r="X170" s="44">
        <v>11.5</v>
      </c>
      <c r="Y170" s="44">
        <v>16.3</v>
      </c>
      <c r="Z170" s="44">
        <v>30.9</v>
      </c>
      <c r="AA170" s="44">
        <v>55.8</v>
      </c>
      <c r="AB170" s="45">
        <v>82</v>
      </c>
    </row>
    <row r="171" spans="1:28">
      <c r="A171" s="41"/>
      <c r="B171" s="42"/>
      <c r="C171" s="43"/>
      <c r="D171" s="43"/>
      <c r="E171" s="44"/>
      <c r="F171" s="33" t="s">
        <v>1371</v>
      </c>
      <c r="G171" s="44"/>
      <c r="H171" s="44"/>
      <c r="I171" s="44"/>
      <c r="J171" s="44"/>
      <c r="K171" s="44"/>
      <c r="L171" s="44"/>
      <c r="M171" s="44"/>
      <c r="N171" s="44"/>
      <c r="O171" s="44"/>
      <c r="P171" s="44"/>
      <c r="Q171" s="44"/>
      <c r="R171" s="44"/>
      <c r="S171" s="44"/>
      <c r="T171" s="44"/>
      <c r="U171" s="44"/>
      <c r="V171" s="44"/>
      <c r="W171" s="44"/>
      <c r="X171" s="44"/>
      <c r="Y171" s="44"/>
      <c r="Z171" s="44"/>
      <c r="AA171" s="44"/>
      <c r="AB171" s="45"/>
    </row>
    <row r="172" spans="1:28">
      <c r="A172" s="46">
        <v>84</v>
      </c>
      <c r="B172" s="47"/>
      <c r="C172" s="48">
        <v>7970810</v>
      </c>
      <c r="D172" s="48">
        <v>756681</v>
      </c>
      <c r="E172" s="49">
        <v>32</v>
      </c>
      <c r="F172" s="34"/>
      <c r="G172" s="49"/>
      <c r="H172" s="49" t="s">
        <v>1370</v>
      </c>
      <c r="I172" s="49">
        <v>15.22</v>
      </c>
      <c r="J172" s="49">
        <v>-4.82</v>
      </c>
      <c r="K172" s="49">
        <v>0.61</v>
      </c>
      <c r="L172" s="49"/>
      <c r="M172" s="49"/>
      <c r="N172" s="49"/>
      <c r="O172" s="49">
        <v>29.37</v>
      </c>
      <c r="P172" s="49">
        <v>1</v>
      </c>
      <c r="Q172" s="49">
        <v>0</v>
      </c>
      <c r="R172" s="49">
        <v>30</v>
      </c>
      <c r="S172" s="49">
        <v>-0.4</v>
      </c>
      <c r="T172" s="49">
        <v>1.2</v>
      </c>
      <c r="U172" s="49">
        <v>2.2999999999999998</v>
      </c>
      <c r="V172" s="49">
        <v>4.4000000000000004</v>
      </c>
      <c r="W172" s="49">
        <v>5.8</v>
      </c>
      <c r="X172" s="49">
        <v>11.2</v>
      </c>
      <c r="Y172" s="49">
        <v>19.2</v>
      </c>
      <c r="Z172" s="49">
        <v>33</v>
      </c>
      <c r="AA172" s="49">
        <v>57</v>
      </c>
      <c r="AB172" s="50">
        <v>83.7</v>
      </c>
    </row>
    <row r="173" spans="1:28">
      <c r="A173" s="46"/>
      <c r="B173" s="47"/>
      <c r="C173" s="48"/>
      <c r="D173" s="48"/>
      <c r="E173" s="49"/>
      <c r="F173" s="34" t="s">
        <v>1371</v>
      </c>
      <c r="G173" s="49"/>
      <c r="H173" s="49"/>
      <c r="I173" s="49"/>
      <c r="J173" s="49"/>
      <c r="K173" s="49"/>
      <c r="L173" s="49"/>
      <c r="M173" s="49"/>
      <c r="N173" s="49"/>
      <c r="O173" s="49"/>
      <c r="P173" s="49"/>
      <c r="Q173" s="49"/>
      <c r="R173" s="49"/>
      <c r="S173" s="49"/>
      <c r="T173" s="49"/>
      <c r="U173" s="49"/>
      <c r="V173" s="49"/>
      <c r="W173" s="49"/>
      <c r="X173" s="49"/>
      <c r="Y173" s="49"/>
      <c r="Z173" s="49"/>
      <c r="AA173" s="49"/>
      <c r="AB173" s="50"/>
    </row>
    <row r="174" spans="1:28">
      <c r="A174" s="41">
        <v>85</v>
      </c>
      <c r="B174" s="42"/>
      <c r="C174" s="43">
        <v>7970612</v>
      </c>
      <c r="D174" s="43">
        <v>756705</v>
      </c>
      <c r="E174" s="44">
        <v>32</v>
      </c>
      <c r="F174" s="33"/>
      <c r="G174" s="44"/>
      <c r="H174" s="44" t="s">
        <v>1370</v>
      </c>
      <c r="I174" s="44">
        <v>16.5</v>
      </c>
      <c r="J174" s="44">
        <v>-4.78</v>
      </c>
      <c r="K174" s="44">
        <v>0.77</v>
      </c>
      <c r="L174" s="44"/>
      <c r="M174" s="44"/>
      <c r="N174" s="44"/>
      <c r="O174" s="44">
        <v>15.84</v>
      </c>
      <c r="P174" s="44">
        <v>1</v>
      </c>
      <c r="Q174" s="44">
        <v>0</v>
      </c>
      <c r="R174" s="44">
        <v>30</v>
      </c>
      <c r="S174" s="44">
        <v>0.3</v>
      </c>
      <c r="T174" s="44">
        <v>1.5</v>
      </c>
      <c r="U174" s="44">
        <v>3</v>
      </c>
      <c r="V174" s="44">
        <v>5.0999999999999996</v>
      </c>
      <c r="W174" s="44">
        <v>7.6</v>
      </c>
      <c r="X174" s="44">
        <v>11.8</v>
      </c>
      <c r="Y174" s="44">
        <v>21.1</v>
      </c>
      <c r="Z174" s="44">
        <v>33.5</v>
      </c>
      <c r="AA174" s="44">
        <v>55.8</v>
      </c>
      <c r="AB174" s="45">
        <v>64.900000000000006</v>
      </c>
    </row>
    <row r="175" spans="1:28">
      <c r="A175" s="41"/>
      <c r="B175" s="42"/>
      <c r="C175" s="43"/>
      <c r="D175" s="43"/>
      <c r="E175" s="44"/>
      <c r="F175" s="33" t="s">
        <v>1371</v>
      </c>
      <c r="G175" s="44"/>
      <c r="H175" s="44"/>
      <c r="I175" s="44"/>
      <c r="J175" s="44"/>
      <c r="K175" s="44"/>
      <c r="L175" s="44"/>
      <c r="M175" s="44"/>
      <c r="N175" s="44"/>
      <c r="O175" s="44"/>
      <c r="P175" s="44"/>
      <c r="Q175" s="44"/>
      <c r="R175" s="44"/>
      <c r="S175" s="44"/>
      <c r="T175" s="44"/>
      <c r="U175" s="44"/>
      <c r="V175" s="44"/>
      <c r="W175" s="44"/>
      <c r="X175" s="44"/>
      <c r="Y175" s="44"/>
      <c r="Z175" s="44"/>
      <c r="AA175" s="44"/>
      <c r="AB175" s="45"/>
    </row>
    <row r="176" spans="1:28">
      <c r="A176" s="46">
        <v>86</v>
      </c>
      <c r="B176" s="47"/>
      <c r="C176" s="48">
        <v>7968937</v>
      </c>
      <c r="D176" s="48">
        <v>5309678</v>
      </c>
      <c r="E176" s="49">
        <v>32</v>
      </c>
      <c r="F176" s="34"/>
      <c r="G176" s="49"/>
      <c r="H176" s="49" t="s">
        <v>1370</v>
      </c>
      <c r="I176" s="49">
        <v>16.059999999999999</v>
      </c>
      <c r="J176" s="49">
        <v>-4.79</v>
      </c>
      <c r="K176" s="49">
        <v>0.7</v>
      </c>
      <c r="L176" s="49"/>
      <c r="M176" s="49"/>
      <c r="N176" s="49"/>
      <c r="O176" s="49">
        <v>9.73</v>
      </c>
      <c r="P176" s="49">
        <v>1</v>
      </c>
      <c r="Q176" s="49">
        <v>0</v>
      </c>
      <c r="R176" s="49">
        <v>30</v>
      </c>
      <c r="S176" s="49">
        <v>11.9</v>
      </c>
      <c r="T176" s="49">
        <v>11.5</v>
      </c>
      <c r="U176" s="49">
        <v>13.1</v>
      </c>
      <c r="V176" s="49">
        <v>13.1</v>
      </c>
      <c r="W176" s="49">
        <v>15.5</v>
      </c>
      <c r="X176" s="49">
        <v>18.2</v>
      </c>
      <c r="Y176" s="49">
        <v>24.2</v>
      </c>
      <c r="Z176" s="49">
        <v>34.299999999999997</v>
      </c>
      <c r="AA176" s="49">
        <v>55.1</v>
      </c>
      <c r="AB176" s="50">
        <v>78.900000000000006</v>
      </c>
    </row>
    <row r="177" spans="1:28">
      <c r="A177" s="46"/>
      <c r="B177" s="47"/>
      <c r="C177" s="48"/>
      <c r="D177" s="48"/>
      <c r="E177" s="49"/>
      <c r="F177" s="34" t="s">
        <v>1371</v>
      </c>
      <c r="G177" s="49"/>
      <c r="H177" s="49"/>
      <c r="I177" s="49"/>
      <c r="J177" s="49"/>
      <c r="K177" s="49"/>
      <c r="L177" s="49"/>
      <c r="M177" s="49"/>
      <c r="N177" s="49"/>
      <c r="O177" s="49"/>
      <c r="P177" s="49"/>
      <c r="Q177" s="49"/>
      <c r="R177" s="49"/>
      <c r="S177" s="49"/>
      <c r="T177" s="49"/>
      <c r="U177" s="49"/>
      <c r="V177" s="49"/>
      <c r="W177" s="49"/>
      <c r="X177" s="49"/>
      <c r="Y177" s="49"/>
      <c r="Z177" s="49"/>
      <c r="AA177" s="49"/>
      <c r="AB177" s="50"/>
    </row>
    <row r="178" spans="1:28">
      <c r="A178" s="41">
        <v>87</v>
      </c>
      <c r="B178" s="42"/>
      <c r="C178" s="43">
        <v>4263155</v>
      </c>
      <c r="D178" s="43">
        <v>868062</v>
      </c>
      <c r="E178" s="44">
        <v>32</v>
      </c>
      <c r="F178" s="33"/>
      <c r="G178" s="44"/>
      <c r="H178" s="44" t="s">
        <v>1370</v>
      </c>
      <c r="I178" s="44">
        <v>17.149999999999999</v>
      </c>
      <c r="J178" s="44">
        <v>-4.7699999999999996</v>
      </c>
      <c r="K178" s="44">
        <v>0.77</v>
      </c>
      <c r="L178" s="44"/>
      <c r="M178" s="44"/>
      <c r="N178" s="44"/>
      <c r="O178" s="44">
        <v>20.76</v>
      </c>
      <c r="P178" s="44">
        <v>0.99</v>
      </c>
      <c r="Q178" s="44">
        <v>0</v>
      </c>
      <c r="R178" s="44">
        <v>30</v>
      </c>
      <c r="S178" s="44">
        <v>11.7</v>
      </c>
      <c r="T178" s="44">
        <v>10.9</v>
      </c>
      <c r="U178" s="44">
        <v>11.6</v>
      </c>
      <c r="V178" s="44">
        <v>12.4</v>
      </c>
      <c r="W178" s="44">
        <v>13.4</v>
      </c>
      <c r="X178" s="44">
        <v>14.8</v>
      </c>
      <c r="Y178" s="44">
        <v>22.5</v>
      </c>
      <c r="Z178" s="44">
        <v>32.9</v>
      </c>
      <c r="AA178" s="44">
        <v>53.2</v>
      </c>
      <c r="AB178" s="45">
        <v>80.599999999999994</v>
      </c>
    </row>
    <row r="179" spans="1:28">
      <c r="A179" s="41"/>
      <c r="B179" s="42"/>
      <c r="C179" s="43"/>
      <c r="D179" s="43"/>
      <c r="E179" s="44"/>
      <c r="F179" s="33" t="s">
        <v>1371</v>
      </c>
      <c r="G179" s="44"/>
      <c r="H179" s="44"/>
      <c r="I179" s="44"/>
      <c r="J179" s="44"/>
      <c r="K179" s="44"/>
      <c r="L179" s="44"/>
      <c r="M179" s="44"/>
      <c r="N179" s="44"/>
      <c r="O179" s="44"/>
      <c r="P179" s="44"/>
      <c r="Q179" s="44"/>
      <c r="R179" s="44"/>
      <c r="S179" s="44"/>
      <c r="T179" s="44"/>
      <c r="U179" s="44"/>
      <c r="V179" s="44"/>
      <c r="W179" s="44"/>
      <c r="X179" s="44"/>
      <c r="Y179" s="44"/>
      <c r="Z179" s="44"/>
      <c r="AA179" s="44"/>
      <c r="AB179" s="45"/>
    </row>
    <row r="180" spans="1:28">
      <c r="A180" s="46">
        <v>88</v>
      </c>
      <c r="B180" s="47"/>
      <c r="C180" s="48">
        <v>4244768</v>
      </c>
      <c r="D180" s="48">
        <v>761929</v>
      </c>
      <c r="E180" s="49">
        <v>32</v>
      </c>
      <c r="F180" s="34"/>
      <c r="G180" s="49"/>
      <c r="H180" s="49" t="s">
        <v>1370</v>
      </c>
      <c r="I180" s="49">
        <v>16.29</v>
      </c>
      <c r="J180" s="49">
        <v>-4.79</v>
      </c>
      <c r="K180" s="49">
        <v>0.81</v>
      </c>
      <c r="L180" s="49"/>
      <c r="M180" s="49"/>
      <c r="N180" s="49"/>
      <c r="O180" s="49">
        <v>2.23</v>
      </c>
      <c r="P180" s="49">
        <v>1</v>
      </c>
      <c r="Q180" s="49">
        <v>0</v>
      </c>
      <c r="R180" s="49">
        <v>30</v>
      </c>
      <c r="S180" s="49">
        <v>11.2</v>
      </c>
      <c r="T180" s="49">
        <v>11.5</v>
      </c>
      <c r="U180" s="49">
        <v>10.7</v>
      </c>
      <c r="V180" s="49">
        <v>12.7</v>
      </c>
      <c r="W180" s="49">
        <v>13.3</v>
      </c>
      <c r="X180" s="49">
        <v>16.7</v>
      </c>
      <c r="Y180" s="49">
        <v>20.3</v>
      </c>
      <c r="Z180" s="49">
        <v>33.799999999999997</v>
      </c>
      <c r="AA180" s="49">
        <v>54.5</v>
      </c>
      <c r="AB180" s="50">
        <v>81.900000000000006</v>
      </c>
    </row>
    <row r="181" spans="1:28">
      <c r="A181" s="46"/>
      <c r="B181" s="47"/>
      <c r="C181" s="48"/>
      <c r="D181" s="48"/>
      <c r="E181" s="49"/>
      <c r="F181" s="34" t="s">
        <v>1371</v>
      </c>
      <c r="G181" s="49"/>
      <c r="H181" s="49"/>
      <c r="I181" s="49"/>
      <c r="J181" s="49"/>
      <c r="K181" s="49"/>
      <c r="L181" s="49"/>
      <c r="M181" s="49"/>
      <c r="N181" s="49"/>
      <c r="O181" s="49"/>
      <c r="P181" s="49"/>
      <c r="Q181" s="49"/>
      <c r="R181" s="49"/>
      <c r="S181" s="49"/>
      <c r="T181" s="49"/>
      <c r="U181" s="49"/>
      <c r="V181" s="49"/>
      <c r="W181" s="49"/>
      <c r="X181" s="49"/>
      <c r="Y181" s="49"/>
      <c r="Z181" s="49"/>
      <c r="AA181" s="49"/>
      <c r="AB181" s="50"/>
    </row>
    <row r="182" spans="1:28">
      <c r="A182" s="41">
        <v>89</v>
      </c>
      <c r="B182" s="42"/>
      <c r="C182" s="43">
        <v>856859</v>
      </c>
      <c r="D182" s="43">
        <v>658219</v>
      </c>
      <c r="E182" s="44">
        <v>32</v>
      </c>
      <c r="F182" s="33"/>
      <c r="G182" s="44"/>
      <c r="H182" s="44" t="s">
        <v>1370</v>
      </c>
      <c r="I182" s="44">
        <v>15.33</v>
      </c>
      <c r="J182" s="44">
        <v>-4.8099999999999996</v>
      </c>
      <c r="K182" s="44">
        <v>0.74</v>
      </c>
      <c r="L182" s="44"/>
      <c r="M182" s="44"/>
      <c r="N182" s="44"/>
      <c r="O182" s="44">
        <v>7.69</v>
      </c>
      <c r="P182" s="44">
        <v>1</v>
      </c>
      <c r="Q182" s="44">
        <v>0</v>
      </c>
      <c r="R182" s="44">
        <v>30</v>
      </c>
      <c r="S182" s="44">
        <v>11.8</v>
      </c>
      <c r="T182" s="44">
        <v>11.8</v>
      </c>
      <c r="U182" s="44">
        <v>11.6</v>
      </c>
      <c r="V182" s="44">
        <v>13.4</v>
      </c>
      <c r="W182" s="44">
        <v>15.9</v>
      </c>
      <c r="X182" s="44">
        <v>16.5</v>
      </c>
      <c r="Y182" s="44">
        <v>23.4</v>
      </c>
      <c r="Z182" s="44">
        <v>33.9</v>
      </c>
      <c r="AA182" s="44">
        <v>56.5</v>
      </c>
      <c r="AB182" s="45">
        <v>85.6</v>
      </c>
    </row>
    <row r="183" spans="1:28">
      <c r="A183" s="41"/>
      <c r="B183" s="42"/>
      <c r="C183" s="43"/>
      <c r="D183" s="43"/>
      <c r="E183" s="44"/>
      <c r="F183" s="33" t="s">
        <v>1371</v>
      </c>
      <c r="G183" s="44"/>
      <c r="H183" s="44"/>
      <c r="I183" s="44"/>
      <c r="J183" s="44"/>
      <c r="K183" s="44"/>
      <c r="L183" s="44"/>
      <c r="M183" s="44"/>
      <c r="N183" s="44"/>
      <c r="O183" s="44"/>
      <c r="P183" s="44"/>
      <c r="Q183" s="44"/>
      <c r="R183" s="44"/>
      <c r="S183" s="44"/>
      <c r="T183" s="44"/>
      <c r="U183" s="44"/>
      <c r="V183" s="44"/>
      <c r="W183" s="44"/>
      <c r="X183" s="44"/>
      <c r="Y183" s="44"/>
      <c r="Z183" s="44"/>
      <c r="AA183" s="44"/>
      <c r="AB183" s="45"/>
    </row>
    <row r="184" spans="1:28">
      <c r="A184" s="46">
        <v>90</v>
      </c>
      <c r="B184" s="47"/>
      <c r="C184" s="48">
        <v>845817</v>
      </c>
      <c r="D184" s="48">
        <v>648179</v>
      </c>
      <c r="E184" s="49">
        <v>32</v>
      </c>
      <c r="F184" s="34"/>
      <c r="G184" s="49"/>
      <c r="H184" s="49" t="s">
        <v>1370</v>
      </c>
      <c r="I184" s="49">
        <v>16.309999999999999</v>
      </c>
      <c r="J184" s="49">
        <v>-4.79</v>
      </c>
      <c r="K184" s="49">
        <v>0.51</v>
      </c>
      <c r="L184" s="49"/>
      <c r="M184" s="49"/>
      <c r="N184" s="49"/>
      <c r="O184" s="49">
        <v>16.39</v>
      </c>
      <c r="P184" s="49">
        <v>1</v>
      </c>
      <c r="Q184" s="49">
        <v>0</v>
      </c>
      <c r="R184" s="49">
        <v>30</v>
      </c>
      <c r="S184" s="49">
        <v>4.9000000000000004</v>
      </c>
      <c r="T184" s="49">
        <v>8</v>
      </c>
      <c r="U184" s="49">
        <v>8.6</v>
      </c>
      <c r="V184" s="49">
        <v>10.3</v>
      </c>
      <c r="W184" s="49">
        <v>12.1</v>
      </c>
      <c r="X184" s="49">
        <v>15.7</v>
      </c>
      <c r="Y184" s="49">
        <v>22.8</v>
      </c>
      <c r="Z184" s="49">
        <v>32.5</v>
      </c>
      <c r="AA184" s="49">
        <v>55.7</v>
      </c>
      <c r="AB184" s="50">
        <v>87.4</v>
      </c>
    </row>
    <row r="185" spans="1:28">
      <c r="A185" s="46"/>
      <c r="B185" s="47"/>
      <c r="C185" s="48"/>
      <c r="D185" s="48"/>
      <c r="E185" s="49"/>
      <c r="F185" s="34" t="s">
        <v>1371</v>
      </c>
      <c r="G185" s="49"/>
      <c r="H185" s="49"/>
      <c r="I185" s="49"/>
      <c r="J185" s="49"/>
      <c r="K185" s="49"/>
      <c r="L185" s="49"/>
      <c r="M185" s="49"/>
      <c r="N185" s="49"/>
      <c r="O185" s="49"/>
      <c r="P185" s="49"/>
      <c r="Q185" s="49"/>
      <c r="R185" s="49"/>
      <c r="S185" s="49"/>
      <c r="T185" s="49"/>
      <c r="U185" s="49"/>
      <c r="V185" s="49"/>
      <c r="W185" s="49"/>
      <c r="X185" s="49"/>
      <c r="Y185" s="49"/>
      <c r="Z185" s="49"/>
      <c r="AA185" s="49"/>
      <c r="AB185" s="50"/>
    </row>
    <row r="186" spans="1:28">
      <c r="A186" s="41">
        <v>91</v>
      </c>
      <c r="B186" s="42"/>
      <c r="C186" s="43">
        <v>7973625</v>
      </c>
      <c r="D186" s="43">
        <v>5343953</v>
      </c>
      <c r="E186" s="44">
        <v>31</v>
      </c>
      <c r="F186" s="33"/>
      <c r="G186" s="44"/>
      <c r="H186" s="44" t="s">
        <v>1370</v>
      </c>
      <c r="I186" s="44">
        <v>17.5</v>
      </c>
      <c r="J186" s="44">
        <v>-4.76</v>
      </c>
      <c r="K186" s="44">
        <v>0.55000000000000004</v>
      </c>
      <c r="L186" s="44"/>
      <c r="M186" s="44"/>
      <c r="N186" s="44"/>
      <c r="O186" s="44">
        <v>33.64</v>
      </c>
      <c r="P186" s="44">
        <v>0.99</v>
      </c>
      <c r="Q186" s="44">
        <v>0</v>
      </c>
      <c r="R186" s="44">
        <v>30</v>
      </c>
      <c r="S186" s="44">
        <v>7.2</v>
      </c>
      <c r="T186" s="44">
        <v>8.1999999999999993</v>
      </c>
      <c r="U186" s="44">
        <v>10.3</v>
      </c>
      <c r="V186" s="44">
        <v>11.9</v>
      </c>
      <c r="W186" s="44">
        <v>12.7</v>
      </c>
      <c r="X186" s="44">
        <v>17</v>
      </c>
      <c r="Y186" s="44">
        <v>21.5</v>
      </c>
      <c r="Z186" s="44">
        <v>32.200000000000003</v>
      </c>
      <c r="AA186" s="44">
        <v>54</v>
      </c>
      <c r="AB186" s="45">
        <v>84.3</v>
      </c>
    </row>
    <row r="187" spans="1:28">
      <c r="A187" s="41"/>
      <c r="B187" s="42"/>
      <c r="C187" s="43"/>
      <c r="D187" s="43"/>
      <c r="E187" s="44"/>
      <c r="F187" s="33" t="s">
        <v>1371</v>
      </c>
      <c r="G187" s="44"/>
      <c r="H187" s="44"/>
      <c r="I187" s="44"/>
      <c r="J187" s="44"/>
      <c r="K187" s="44"/>
      <c r="L187" s="44"/>
      <c r="M187" s="44"/>
      <c r="N187" s="44"/>
      <c r="O187" s="44"/>
      <c r="P187" s="44"/>
      <c r="Q187" s="44"/>
      <c r="R187" s="44"/>
      <c r="S187" s="44"/>
      <c r="T187" s="44"/>
      <c r="U187" s="44"/>
      <c r="V187" s="44"/>
      <c r="W187" s="44"/>
      <c r="X187" s="44"/>
      <c r="Y187" s="44"/>
      <c r="Z187" s="44"/>
      <c r="AA187" s="44"/>
      <c r="AB187" s="45"/>
    </row>
    <row r="188" spans="1:28">
      <c r="A188" s="46">
        <v>92</v>
      </c>
      <c r="B188" s="47"/>
      <c r="C188" s="48">
        <v>7971829</v>
      </c>
      <c r="D188" s="48">
        <v>2155049</v>
      </c>
      <c r="E188" s="49">
        <v>31</v>
      </c>
      <c r="F188" s="34"/>
      <c r="G188" s="49"/>
      <c r="H188" s="49" t="s">
        <v>1370</v>
      </c>
      <c r="I188" s="49">
        <v>19.48</v>
      </c>
      <c r="J188" s="49">
        <v>-4.71</v>
      </c>
      <c r="K188" s="49">
        <v>0.64</v>
      </c>
      <c r="L188" s="49"/>
      <c r="M188" s="49"/>
      <c r="N188" s="49"/>
      <c r="O188" s="49">
        <v>5.73</v>
      </c>
      <c r="P188" s="49">
        <v>0.99</v>
      </c>
      <c r="Q188" s="49">
        <v>0</v>
      </c>
      <c r="R188" s="49">
        <v>30</v>
      </c>
      <c r="S188" s="49">
        <v>-3.7</v>
      </c>
      <c r="T188" s="49">
        <v>-4.9000000000000004</v>
      </c>
      <c r="U188" s="49">
        <v>-3.3</v>
      </c>
      <c r="V188" s="49">
        <v>-3.1</v>
      </c>
      <c r="W188" s="49">
        <v>0.5</v>
      </c>
      <c r="X188" s="49">
        <v>6.4</v>
      </c>
      <c r="Y188" s="49">
        <v>16.7</v>
      </c>
      <c r="Z188" s="49">
        <v>32.6</v>
      </c>
      <c r="AA188" s="49">
        <v>48.9</v>
      </c>
      <c r="AB188" s="50">
        <v>70.2</v>
      </c>
    </row>
    <row r="189" spans="1:28">
      <c r="A189" s="46"/>
      <c r="B189" s="47"/>
      <c r="C189" s="48"/>
      <c r="D189" s="48"/>
      <c r="E189" s="49"/>
      <c r="F189" s="34" t="s">
        <v>1371</v>
      </c>
      <c r="G189" s="49"/>
      <c r="H189" s="49"/>
      <c r="I189" s="49"/>
      <c r="J189" s="49"/>
      <c r="K189" s="49"/>
      <c r="L189" s="49"/>
      <c r="M189" s="49"/>
      <c r="N189" s="49"/>
      <c r="O189" s="49"/>
      <c r="P189" s="49"/>
      <c r="Q189" s="49"/>
      <c r="R189" s="49"/>
      <c r="S189" s="49"/>
      <c r="T189" s="49"/>
      <c r="U189" s="49"/>
      <c r="V189" s="49"/>
      <c r="W189" s="49"/>
      <c r="X189" s="49"/>
      <c r="Y189" s="49"/>
      <c r="Z189" s="49"/>
      <c r="AA189" s="49"/>
      <c r="AB189" s="50"/>
    </row>
    <row r="190" spans="1:28">
      <c r="A190" s="41">
        <v>93</v>
      </c>
      <c r="B190" s="42"/>
      <c r="C190" s="43">
        <v>4263899</v>
      </c>
      <c r="D190" s="43">
        <v>2211956</v>
      </c>
      <c r="E190" s="44">
        <v>31</v>
      </c>
      <c r="F190" s="33"/>
      <c r="G190" s="44"/>
      <c r="H190" s="44" t="s">
        <v>1370</v>
      </c>
      <c r="I190" s="44">
        <v>19.03</v>
      </c>
      <c r="J190" s="44">
        <v>-4.72</v>
      </c>
      <c r="K190" s="44">
        <v>0.85</v>
      </c>
      <c r="L190" s="44"/>
      <c r="M190" s="44"/>
      <c r="N190" s="44"/>
      <c r="O190" s="44">
        <v>6.76</v>
      </c>
      <c r="P190" s="44">
        <v>1</v>
      </c>
      <c r="Q190" s="44">
        <v>0</v>
      </c>
      <c r="R190" s="44">
        <v>30</v>
      </c>
      <c r="S190" s="44">
        <v>13.3</v>
      </c>
      <c r="T190" s="44">
        <v>12.6</v>
      </c>
      <c r="U190" s="44">
        <v>14.2</v>
      </c>
      <c r="V190" s="44">
        <v>15</v>
      </c>
      <c r="W190" s="44">
        <v>16.3</v>
      </c>
      <c r="X190" s="44">
        <v>17.7</v>
      </c>
      <c r="Y190" s="44">
        <v>23.3</v>
      </c>
      <c r="Z190" s="44">
        <v>30.7</v>
      </c>
      <c r="AA190" s="44">
        <v>52.1</v>
      </c>
      <c r="AB190" s="45">
        <v>72.5</v>
      </c>
    </row>
    <row r="191" spans="1:28">
      <c r="A191" s="41"/>
      <c r="B191" s="42"/>
      <c r="C191" s="43"/>
      <c r="D191" s="43"/>
      <c r="E191" s="44"/>
      <c r="F191" s="33" t="s">
        <v>1371</v>
      </c>
      <c r="G191" s="44"/>
      <c r="H191" s="44"/>
      <c r="I191" s="44"/>
      <c r="J191" s="44"/>
      <c r="K191" s="44"/>
      <c r="L191" s="44"/>
      <c r="M191" s="44"/>
      <c r="N191" s="44"/>
      <c r="O191" s="44"/>
      <c r="P191" s="44"/>
      <c r="Q191" s="44"/>
      <c r="R191" s="44"/>
      <c r="S191" s="44"/>
      <c r="T191" s="44"/>
      <c r="U191" s="44"/>
      <c r="V191" s="44"/>
      <c r="W191" s="44"/>
      <c r="X191" s="44"/>
      <c r="Y191" s="44"/>
      <c r="Z191" s="44"/>
      <c r="AA191" s="44"/>
      <c r="AB191" s="45"/>
    </row>
    <row r="192" spans="1:28">
      <c r="A192" s="46">
        <v>94</v>
      </c>
      <c r="B192" s="47"/>
      <c r="C192" s="48">
        <v>4260494</v>
      </c>
      <c r="D192" s="48">
        <v>898663</v>
      </c>
      <c r="E192" s="49">
        <v>31</v>
      </c>
      <c r="F192" s="34"/>
      <c r="G192" s="49"/>
      <c r="H192" s="49" t="s">
        <v>1370</v>
      </c>
      <c r="I192" s="49">
        <v>19.5</v>
      </c>
      <c r="J192" s="49">
        <v>-4.71</v>
      </c>
      <c r="K192" s="49">
        <v>0.64</v>
      </c>
      <c r="L192" s="49"/>
      <c r="M192" s="49"/>
      <c r="N192" s="49"/>
      <c r="O192" s="49">
        <v>17.87</v>
      </c>
      <c r="P192" s="49">
        <v>0.99</v>
      </c>
      <c r="Q192" s="49">
        <v>0</v>
      </c>
      <c r="R192" s="49">
        <v>30</v>
      </c>
      <c r="S192" s="49">
        <v>5.7</v>
      </c>
      <c r="T192" s="49">
        <v>7.4</v>
      </c>
      <c r="U192" s="49">
        <v>10.199999999999999</v>
      </c>
      <c r="V192" s="49">
        <v>11.1</v>
      </c>
      <c r="W192" s="49">
        <v>12.4</v>
      </c>
      <c r="X192" s="49">
        <v>15.3</v>
      </c>
      <c r="Y192" s="49">
        <v>19</v>
      </c>
      <c r="Z192" s="49">
        <v>26</v>
      </c>
      <c r="AA192" s="49">
        <v>52.6</v>
      </c>
      <c r="AB192" s="50">
        <v>90</v>
      </c>
    </row>
    <row r="193" spans="1:28">
      <c r="A193" s="46"/>
      <c r="B193" s="47"/>
      <c r="C193" s="48"/>
      <c r="D193" s="48"/>
      <c r="E193" s="49"/>
      <c r="F193" s="34" t="s">
        <v>1371</v>
      </c>
      <c r="G193" s="49"/>
      <c r="H193" s="49"/>
      <c r="I193" s="49"/>
      <c r="J193" s="49"/>
      <c r="K193" s="49"/>
      <c r="L193" s="49"/>
      <c r="M193" s="49"/>
      <c r="N193" s="49"/>
      <c r="O193" s="49"/>
      <c r="P193" s="49"/>
      <c r="Q193" s="49"/>
      <c r="R193" s="49"/>
      <c r="S193" s="49"/>
      <c r="T193" s="49"/>
      <c r="U193" s="49"/>
      <c r="V193" s="49"/>
      <c r="W193" s="49"/>
      <c r="X193" s="49"/>
      <c r="Y193" s="49"/>
      <c r="Z193" s="49"/>
      <c r="AA193" s="49"/>
      <c r="AB193" s="50"/>
    </row>
    <row r="194" spans="1:28">
      <c r="A194" s="41">
        <v>95</v>
      </c>
      <c r="B194" s="42"/>
      <c r="C194" s="43">
        <v>4254554</v>
      </c>
      <c r="D194" s="43">
        <v>1263614</v>
      </c>
      <c r="E194" s="44">
        <v>31</v>
      </c>
      <c r="F194" s="33"/>
      <c r="G194" s="44"/>
      <c r="H194" s="44" t="s">
        <v>1370</v>
      </c>
      <c r="I194" s="44">
        <v>18.600000000000001</v>
      </c>
      <c r="J194" s="44">
        <v>-4.7300000000000004</v>
      </c>
      <c r="K194" s="44">
        <v>0.76</v>
      </c>
      <c r="L194" s="44"/>
      <c r="M194" s="44"/>
      <c r="N194" s="44"/>
      <c r="O194" s="44">
        <v>430.86</v>
      </c>
      <c r="P194" s="44">
        <v>0.9</v>
      </c>
      <c r="Q194" s="44">
        <v>0</v>
      </c>
      <c r="R194" s="44">
        <v>30</v>
      </c>
      <c r="S194" s="44">
        <v>-16.2</v>
      </c>
      <c r="T194" s="44">
        <v>-14.6</v>
      </c>
      <c r="U194" s="44">
        <v>-11.4</v>
      </c>
      <c r="V194" s="44">
        <v>-10</v>
      </c>
      <c r="W194" s="44">
        <v>-7.1</v>
      </c>
      <c r="X194" s="44">
        <v>1.3</v>
      </c>
      <c r="Y194" s="44">
        <v>13.2</v>
      </c>
      <c r="Z194" s="44">
        <v>30.9</v>
      </c>
      <c r="AA194" s="44">
        <v>54</v>
      </c>
      <c r="AB194" s="45">
        <v>63.1</v>
      </c>
    </row>
    <row r="195" spans="1:28">
      <c r="A195" s="41"/>
      <c r="B195" s="42"/>
      <c r="C195" s="43"/>
      <c r="D195" s="43"/>
      <c r="E195" s="44"/>
      <c r="F195" s="33" t="s">
        <v>1371</v>
      </c>
      <c r="G195" s="44"/>
      <c r="H195" s="44"/>
      <c r="I195" s="44"/>
      <c r="J195" s="44"/>
      <c r="K195" s="44"/>
      <c r="L195" s="44"/>
      <c r="M195" s="44"/>
      <c r="N195" s="44"/>
      <c r="O195" s="44"/>
      <c r="P195" s="44"/>
      <c r="Q195" s="44"/>
      <c r="R195" s="44"/>
      <c r="S195" s="44"/>
      <c r="T195" s="44"/>
      <c r="U195" s="44"/>
      <c r="V195" s="44"/>
      <c r="W195" s="44"/>
      <c r="X195" s="44"/>
      <c r="Y195" s="44"/>
      <c r="Z195" s="44"/>
      <c r="AA195" s="44"/>
      <c r="AB195" s="45"/>
    </row>
    <row r="196" spans="1:28">
      <c r="A196" s="46">
        <v>96</v>
      </c>
      <c r="B196" s="47"/>
      <c r="C196" s="48">
        <v>3717225</v>
      </c>
      <c r="D196" s="48">
        <v>2618589</v>
      </c>
      <c r="E196" s="49">
        <v>31</v>
      </c>
      <c r="F196" s="34"/>
      <c r="G196" s="49"/>
      <c r="H196" s="49" t="s">
        <v>1370</v>
      </c>
      <c r="I196" s="49">
        <v>18.829999999999998</v>
      </c>
      <c r="J196" s="49">
        <v>-4.7300000000000004</v>
      </c>
      <c r="K196" s="49">
        <v>0.74</v>
      </c>
      <c r="L196" s="49"/>
      <c r="M196" s="49"/>
      <c r="N196" s="49"/>
      <c r="O196" s="49">
        <v>-105.4</v>
      </c>
      <c r="P196" s="49">
        <v>1</v>
      </c>
      <c r="Q196" s="49">
        <v>0</v>
      </c>
      <c r="R196" s="49">
        <v>30</v>
      </c>
      <c r="S196" s="49">
        <v>-2.2000000000000002</v>
      </c>
      <c r="T196" s="49">
        <v>-1.4</v>
      </c>
      <c r="U196" s="49">
        <v>0.6</v>
      </c>
      <c r="V196" s="49">
        <v>1.9</v>
      </c>
      <c r="W196" s="49">
        <v>3.5</v>
      </c>
      <c r="X196" s="49">
        <v>8</v>
      </c>
      <c r="Y196" s="49">
        <v>14.2</v>
      </c>
      <c r="Z196" s="49">
        <v>30.5</v>
      </c>
      <c r="AA196" s="49">
        <v>51.8</v>
      </c>
      <c r="AB196" s="50">
        <v>71.900000000000006</v>
      </c>
    </row>
    <row r="197" spans="1:28">
      <c r="A197" s="46"/>
      <c r="B197" s="47"/>
      <c r="C197" s="48"/>
      <c r="D197" s="48"/>
      <c r="E197" s="49"/>
      <c r="F197" s="34" t="s">
        <v>1371</v>
      </c>
      <c r="G197" s="49"/>
      <c r="H197" s="49"/>
      <c r="I197" s="49"/>
      <c r="J197" s="49"/>
      <c r="K197" s="49"/>
      <c r="L197" s="49"/>
      <c r="M197" s="49"/>
      <c r="N197" s="49"/>
      <c r="O197" s="49"/>
      <c r="P197" s="49"/>
      <c r="Q197" s="49"/>
      <c r="R197" s="49"/>
      <c r="S197" s="49"/>
      <c r="T197" s="49"/>
      <c r="U197" s="49"/>
      <c r="V197" s="49"/>
      <c r="W197" s="49"/>
      <c r="X197" s="49"/>
      <c r="Y197" s="49"/>
      <c r="Z197" s="49"/>
      <c r="AA197" s="49"/>
      <c r="AB197" s="50"/>
    </row>
    <row r="198" spans="1:28">
      <c r="A198" s="41">
        <v>97</v>
      </c>
      <c r="B198" s="42"/>
      <c r="C198" s="43">
        <v>857189</v>
      </c>
      <c r="D198" s="43">
        <v>658543</v>
      </c>
      <c r="E198" s="44">
        <v>31</v>
      </c>
      <c r="F198" s="33"/>
      <c r="G198" s="44"/>
      <c r="H198" s="44" t="s">
        <v>1370</v>
      </c>
      <c r="I198" s="44">
        <v>18.760000000000002</v>
      </c>
      <c r="J198" s="44">
        <v>-4.7300000000000004</v>
      </c>
      <c r="K198" s="44">
        <v>0.56999999999999995</v>
      </c>
      <c r="L198" s="44"/>
      <c r="M198" s="44"/>
      <c r="N198" s="44"/>
      <c r="O198" s="44">
        <v>14.36</v>
      </c>
      <c r="P198" s="44">
        <v>0.99</v>
      </c>
      <c r="Q198" s="44">
        <v>0</v>
      </c>
      <c r="R198" s="44">
        <v>30</v>
      </c>
      <c r="S198" s="44">
        <v>7.1</v>
      </c>
      <c r="T198" s="44">
        <v>7.8</v>
      </c>
      <c r="U198" s="44">
        <v>10.6</v>
      </c>
      <c r="V198" s="44">
        <v>11.8</v>
      </c>
      <c r="W198" s="44">
        <v>14</v>
      </c>
      <c r="X198" s="44">
        <v>16.399999999999999</v>
      </c>
      <c r="Y198" s="44">
        <v>22.1</v>
      </c>
      <c r="Z198" s="44">
        <v>31.5</v>
      </c>
      <c r="AA198" s="44">
        <v>52.9</v>
      </c>
      <c r="AB198" s="45">
        <v>76.2</v>
      </c>
    </row>
    <row r="199" spans="1:28">
      <c r="A199" s="41"/>
      <c r="B199" s="42"/>
      <c r="C199" s="43"/>
      <c r="D199" s="43"/>
      <c r="E199" s="44"/>
      <c r="F199" s="33" t="s">
        <v>1371</v>
      </c>
      <c r="G199" s="44"/>
      <c r="H199" s="44"/>
      <c r="I199" s="44"/>
      <c r="J199" s="44"/>
      <c r="K199" s="44"/>
      <c r="L199" s="44"/>
      <c r="M199" s="44"/>
      <c r="N199" s="44"/>
      <c r="O199" s="44"/>
      <c r="P199" s="44"/>
      <c r="Q199" s="44"/>
      <c r="R199" s="44"/>
      <c r="S199" s="44"/>
      <c r="T199" s="44"/>
      <c r="U199" s="44"/>
      <c r="V199" s="44"/>
      <c r="W199" s="44"/>
      <c r="X199" s="44"/>
      <c r="Y199" s="44"/>
      <c r="Z199" s="44"/>
      <c r="AA199" s="44"/>
      <c r="AB199" s="45"/>
    </row>
    <row r="200" spans="1:28">
      <c r="A200" s="46">
        <v>98</v>
      </c>
      <c r="B200" s="47"/>
      <c r="C200" s="48">
        <v>850190</v>
      </c>
      <c r="D200" s="48">
        <v>652701</v>
      </c>
      <c r="E200" s="49">
        <v>31</v>
      </c>
      <c r="F200" s="34"/>
      <c r="G200" s="49"/>
      <c r="H200" s="49" t="s">
        <v>1370</v>
      </c>
      <c r="I200" s="49">
        <v>18.809999999999999</v>
      </c>
      <c r="J200" s="49">
        <v>-4.7300000000000004</v>
      </c>
      <c r="K200" s="49">
        <v>0.54</v>
      </c>
      <c r="L200" s="49"/>
      <c r="M200" s="49"/>
      <c r="N200" s="49"/>
      <c r="O200" s="49">
        <v>83.76</v>
      </c>
      <c r="P200" s="49">
        <v>0.98</v>
      </c>
      <c r="Q200" s="49">
        <v>0</v>
      </c>
      <c r="R200" s="49">
        <v>30</v>
      </c>
      <c r="S200" s="49">
        <v>2</v>
      </c>
      <c r="T200" s="49">
        <v>3.6</v>
      </c>
      <c r="U200" s="49">
        <v>4.2</v>
      </c>
      <c r="V200" s="49">
        <v>6</v>
      </c>
      <c r="W200" s="49">
        <v>8.1999999999999993</v>
      </c>
      <c r="X200" s="49">
        <v>13.3</v>
      </c>
      <c r="Y200" s="49">
        <v>17.7</v>
      </c>
      <c r="Z200" s="49">
        <v>30.2</v>
      </c>
      <c r="AA200" s="49">
        <v>52.3</v>
      </c>
      <c r="AB200" s="50">
        <v>81.900000000000006</v>
      </c>
    </row>
    <row r="201" spans="1:28">
      <c r="A201" s="46"/>
      <c r="B201" s="47"/>
      <c r="C201" s="48"/>
      <c r="D201" s="48"/>
      <c r="E201" s="49"/>
      <c r="F201" s="34" t="s">
        <v>1371</v>
      </c>
      <c r="G201" s="49"/>
      <c r="H201" s="49"/>
      <c r="I201" s="49"/>
      <c r="J201" s="49"/>
      <c r="K201" s="49"/>
      <c r="L201" s="49"/>
      <c r="M201" s="49"/>
      <c r="N201" s="49"/>
      <c r="O201" s="49"/>
      <c r="P201" s="49"/>
      <c r="Q201" s="49"/>
      <c r="R201" s="49"/>
      <c r="S201" s="49"/>
      <c r="T201" s="49"/>
      <c r="U201" s="49"/>
      <c r="V201" s="49"/>
      <c r="W201" s="49"/>
      <c r="X201" s="49"/>
      <c r="Y201" s="49"/>
      <c r="Z201" s="49"/>
      <c r="AA201" s="49"/>
      <c r="AB201" s="50"/>
    </row>
    <row r="202" spans="1:28">
      <c r="A202" s="41">
        <v>99</v>
      </c>
      <c r="B202" s="42"/>
      <c r="C202" s="43">
        <v>846226</v>
      </c>
      <c r="D202" s="43">
        <v>648606</v>
      </c>
      <c r="E202" s="44">
        <v>31</v>
      </c>
      <c r="F202" s="33"/>
      <c r="G202" s="44"/>
      <c r="H202" s="44" t="s">
        <v>1370</v>
      </c>
      <c r="I202" s="44">
        <v>17.38</v>
      </c>
      <c r="J202" s="44">
        <v>-4.76</v>
      </c>
      <c r="K202" s="44">
        <v>0.69</v>
      </c>
      <c r="L202" s="44"/>
      <c r="M202" s="44"/>
      <c r="N202" s="44"/>
      <c r="O202" s="44">
        <v>7.09</v>
      </c>
      <c r="P202" s="44">
        <v>1</v>
      </c>
      <c r="Q202" s="44">
        <v>0</v>
      </c>
      <c r="R202" s="44">
        <v>30</v>
      </c>
      <c r="S202" s="44">
        <v>12.6</v>
      </c>
      <c r="T202" s="44">
        <v>12.5</v>
      </c>
      <c r="U202" s="44">
        <v>13.5</v>
      </c>
      <c r="V202" s="44">
        <v>15.5</v>
      </c>
      <c r="W202" s="44">
        <v>16.7</v>
      </c>
      <c r="X202" s="44">
        <v>18.7</v>
      </c>
      <c r="Y202" s="44">
        <v>23.3</v>
      </c>
      <c r="Z202" s="44">
        <v>33.799999999999997</v>
      </c>
      <c r="AA202" s="44">
        <v>53.4</v>
      </c>
      <c r="AB202" s="45">
        <v>79</v>
      </c>
    </row>
    <row r="203" spans="1:28">
      <c r="A203" s="41"/>
      <c r="B203" s="42"/>
      <c r="C203" s="43"/>
      <c r="D203" s="43"/>
      <c r="E203" s="44"/>
      <c r="F203" s="33" t="s">
        <v>1371</v>
      </c>
      <c r="G203" s="44"/>
      <c r="H203" s="44"/>
      <c r="I203" s="44"/>
      <c r="J203" s="44"/>
      <c r="K203" s="44"/>
      <c r="L203" s="44"/>
      <c r="M203" s="44"/>
      <c r="N203" s="44"/>
      <c r="O203" s="44"/>
      <c r="P203" s="44"/>
      <c r="Q203" s="44"/>
      <c r="R203" s="44"/>
      <c r="S203" s="44"/>
      <c r="T203" s="44"/>
      <c r="U203" s="44"/>
      <c r="V203" s="44"/>
      <c r="W203" s="44"/>
      <c r="X203" s="44"/>
      <c r="Y203" s="44"/>
      <c r="Z203" s="44"/>
      <c r="AA203" s="44"/>
      <c r="AB203" s="45"/>
    </row>
    <row r="204" spans="1:28">
      <c r="A204" s="46">
        <v>100</v>
      </c>
      <c r="B204" s="47"/>
      <c r="C204" s="48">
        <v>7973233</v>
      </c>
      <c r="D204" s="48">
        <v>803153</v>
      </c>
      <c r="E204" s="49">
        <v>30</v>
      </c>
      <c r="F204" s="34"/>
      <c r="G204" s="49"/>
      <c r="H204" s="49" t="s">
        <v>1370</v>
      </c>
      <c r="I204" s="49">
        <v>19.62</v>
      </c>
      <c r="J204" s="49">
        <v>-4.71</v>
      </c>
      <c r="K204" s="49">
        <v>0.61</v>
      </c>
      <c r="L204" s="49"/>
      <c r="M204" s="49"/>
      <c r="N204" s="49"/>
      <c r="O204" s="49">
        <v>57.73</v>
      </c>
      <c r="P204" s="49">
        <v>0.98</v>
      </c>
      <c r="Q204" s="49">
        <v>0</v>
      </c>
      <c r="R204" s="49">
        <v>30</v>
      </c>
      <c r="S204" s="49">
        <v>3.4</v>
      </c>
      <c r="T204" s="49">
        <v>6</v>
      </c>
      <c r="U204" s="49">
        <v>7.5</v>
      </c>
      <c r="V204" s="49">
        <v>8.6</v>
      </c>
      <c r="W204" s="49">
        <v>11.2</v>
      </c>
      <c r="X204" s="49">
        <v>14</v>
      </c>
      <c r="Y204" s="49">
        <v>18.100000000000001</v>
      </c>
      <c r="Z204" s="49">
        <v>28.3</v>
      </c>
      <c r="AA204" s="49">
        <v>52.3</v>
      </c>
      <c r="AB204" s="50">
        <v>80.099999999999994</v>
      </c>
    </row>
    <row r="205" spans="1:28">
      <c r="A205" s="46"/>
      <c r="B205" s="47"/>
      <c r="C205" s="48"/>
      <c r="D205" s="48"/>
      <c r="E205" s="49"/>
      <c r="F205" s="34" t="s">
        <v>1371</v>
      </c>
      <c r="G205" s="49"/>
      <c r="H205" s="49"/>
      <c r="I205" s="49"/>
      <c r="J205" s="49"/>
      <c r="K205" s="49"/>
      <c r="L205" s="49"/>
      <c r="M205" s="49"/>
      <c r="N205" s="49"/>
      <c r="O205" s="49"/>
      <c r="P205" s="49"/>
      <c r="Q205" s="49"/>
      <c r="R205" s="49"/>
      <c r="S205" s="49"/>
      <c r="T205" s="49"/>
      <c r="U205" s="49"/>
      <c r="V205" s="49"/>
      <c r="W205" s="49"/>
      <c r="X205" s="49"/>
      <c r="Y205" s="49"/>
      <c r="Z205" s="49"/>
      <c r="AA205" s="49"/>
      <c r="AB205" s="50"/>
    </row>
    <row r="206" spans="1:28" ht="15.75" thickBot="1">
      <c r="A206" s="51"/>
      <c r="B206" s="52"/>
      <c r="C206" s="52"/>
      <c r="D206" s="52"/>
      <c r="E206" s="52"/>
      <c r="F206" s="52"/>
      <c r="G206" s="52"/>
      <c r="H206" s="52"/>
      <c r="I206" s="52"/>
      <c r="J206" s="52"/>
      <c r="K206" s="52"/>
      <c r="L206" s="52"/>
      <c r="M206" s="52"/>
      <c r="N206" s="52"/>
      <c r="O206" s="52"/>
      <c r="P206" s="52"/>
      <c r="Q206" s="52"/>
      <c r="R206" s="52"/>
      <c r="S206" s="52"/>
      <c r="T206" s="52"/>
      <c r="U206" s="52"/>
      <c r="V206" s="52"/>
      <c r="W206" s="52"/>
      <c r="X206" s="52"/>
      <c r="Y206" s="52"/>
      <c r="Z206" s="52"/>
      <c r="AA206" s="52"/>
      <c r="AB206" s="53"/>
    </row>
    <row r="207" spans="1:28">
      <c r="A207" s="36">
        <v>101</v>
      </c>
      <c r="B207" s="37"/>
      <c r="C207" s="38">
        <v>7972762</v>
      </c>
      <c r="D207" s="38">
        <v>2896212</v>
      </c>
      <c r="E207" s="39">
        <v>30</v>
      </c>
      <c r="F207" s="35"/>
      <c r="G207" s="39"/>
      <c r="H207" s="39" t="s">
        <v>1372</v>
      </c>
      <c r="I207" s="39">
        <v>19.88</v>
      </c>
      <c r="J207" s="39">
        <v>-4.7</v>
      </c>
      <c r="K207" s="39"/>
      <c r="L207" s="39"/>
      <c r="M207" s="39"/>
      <c r="N207" s="39"/>
      <c r="O207" s="39"/>
      <c r="P207" s="39"/>
      <c r="Q207" s="39">
        <v>0</v>
      </c>
      <c r="R207" s="39">
        <v>30</v>
      </c>
      <c r="S207" s="39">
        <v>2.9</v>
      </c>
      <c r="T207" s="39">
        <v>4.9000000000000004</v>
      </c>
      <c r="U207" s="39">
        <v>6.7</v>
      </c>
      <c r="V207" s="39">
        <v>8.1999999999999993</v>
      </c>
      <c r="W207" s="39">
        <v>10.3</v>
      </c>
      <c r="X207" s="39">
        <v>14.4</v>
      </c>
      <c r="Y207" s="39">
        <v>22.9</v>
      </c>
      <c r="Z207" s="39">
        <v>35.6</v>
      </c>
      <c r="AA207" s="39">
        <v>51</v>
      </c>
      <c r="AB207" s="40">
        <v>88.1</v>
      </c>
    </row>
    <row r="208" spans="1:28">
      <c r="A208" s="41"/>
      <c r="B208" s="42"/>
      <c r="C208" s="43"/>
      <c r="D208" s="43"/>
      <c r="E208" s="44"/>
      <c r="F208" s="33" t="s">
        <v>1371</v>
      </c>
      <c r="G208" s="44"/>
      <c r="H208" s="44"/>
      <c r="I208" s="44"/>
      <c r="J208" s="44"/>
      <c r="K208" s="44"/>
      <c r="L208" s="44"/>
      <c r="M208" s="44"/>
      <c r="N208" s="44"/>
      <c r="O208" s="44"/>
      <c r="P208" s="44"/>
      <c r="Q208" s="44"/>
      <c r="R208" s="44"/>
      <c r="S208" s="44"/>
      <c r="T208" s="44"/>
      <c r="U208" s="44"/>
      <c r="V208" s="44"/>
      <c r="W208" s="44"/>
      <c r="X208" s="44"/>
      <c r="Y208" s="44"/>
      <c r="Z208" s="44"/>
      <c r="AA208" s="44"/>
      <c r="AB208" s="45"/>
    </row>
    <row r="209" spans="1:28">
      <c r="A209" s="46">
        <v>102</v>
      </c>
      <c r="B209" s="47"/>
      <c r="C209" s="48">
        <v>7969961</v>
      </c>
      <c r="D209" s="48">
        <v>3830</v>
      </c>
      <c r="E209" s="49">
        <v>30</v>
      </c>
      <c r="F209" s="34"/>
      <c r="G209" s="49"/>
      <c r="H209" s="49" t="s">
        <v>1370</v>
      </c>
      <c r="I209" s="49">
        <v>21.37</v>
      </c>
      <c r="J209" s="49">
        <v>-4.67</v>
      </c>
      <c r="K209" s="49">
        <v>0.57999999999999996</v>
      </c>
      <c r="L209" s="49"/>
      <c r="M209" s="49"/>
      <c r="N209" s="49"/>
      <c r="O209" s="49">
        <v>8.84</v>
      </c>
      <c r="P209" s="49">
        <v>1</v>
      </c>
      <c r="Q209" s="49">
        <v>0</v>
      </c>
      <c r="R209" s="49">
        <v>30</v>
      </c>
      <c r="S209" s="49">
        <v>2.1</v>
      </c>
      <c r="T209" s="49">
        <v>3.4</v>
      </c>
      <c r="U209" s="49">
        <v>4.9000000000000004</v>
      </c>
      <c r="V209" s="49">
        <v>7</v>
      </c>
      <c r="W209" s="49">
        <v>9.1</v>
      </c>
      <c r="X209" s="49">
        <v>11.3</v>
      </c>
      <c r="Y209" s="49">
        <v>16.899999999999999</v>
      </c>
      <c r="Z209" s="49">
        <v>27.1</v>
      </c>
      <c r="AA209" s="49">
        <v>49.9</v>
      </c>
      <c r="AB209" s="50">
        <v>78.3</v>
      </c>
    </row>
    <row r="210" spans="1:28">
      <c r="A210" s="46"/>
      <c r="B210" s="47"/>
      <c r="C210" s="48"/>
      <c r="D210" s="48"/>
      <c r="E210" s="49"/>
      <c r="F210" s="34" t="s">
        <v>1371</v>
      </c>
      <c r="G210" s="49"/>
      <c r="H210" s="49"/>
      <c r="I210" s="49"/>
      <c r="J210" s="49"/>
      <c r="K210" s="49"/>
      <c r="L210" s="49"/>
      <c r="M210" s="49"/>
      <c r="N210" s="49"/>
      <c r="O210" s="49"/>
      <c r="P210" s="49"/>
      <c r="Q210" s="49"/>
      <c r="R210" s="49"/>
      <c r="S210" s="49"/>
      <c r="T210" s="49"/>
      <c r="U210" s="49"/>
      <c r="V210" s="49"/>
      <c r="W210" s="49"/>
      <c r="X210" s="49"/>
      <c r="Y210" s="49"/>
      <c r="Z210" s="49"/>
      <c r="AA210" s="49"/>
      <c r="AB210" s="50"/>
    </row>
    <row r="211" spans="1:28">
      <c r="A211" s="41">
        <v>103</v>
      </c>
      <c r="B211" s="42"/>
      <c r="C211" s="43">
        <v>7969849</v>
      </c>
      <c r="D211" s="43">
        <v>756711</v>
      </c>
      <c r="E211" s="44">
        <v>30</v>
      </c>
      <c r="F211" s="33"/>
      <c r="G211" s="44"/>
      <c r="H211" s="44" t="s">
        <v>1370</v>
      </c>
      <c r="I211" s="44">
        <v>21.03</v>
      </c>
      <c r="J211" s="44">
        <v>-4.68</v>
      </c>
      <c r="K211" s="44">
        <v>0.69</v>
      </c>
      <c r="L211" s="44"/>
      <c r="M211" s="44"/>
      <c r="N211" s="44"/>
      <c r="O211" s="44">
        <v>11.46</v>
      </c>
      <c r="P211" s="44">
        <v>1</v>
      </c>
      <c r="Q211" s="44">
        <v>0</v>
      </c>
      <c r="R211" s="44">
        <v>30</v>
      </c>
      <c r="S211" s="44">
        <v>1.4</v>
      </c>
      <c r="T211" s="44">
        <v>1.7</v>
      </c>
      <c r="U211" s="44">
        <v>2.7</v>
      </c>
      <c r="V211" s="44">
        <v>4</v>
      </c>
      <c r="W211" s="44">
        <v>5.0999999999999996</v>
      </c>
      <c r="X211" s="44">
        <v>9.3000000000000007</v>
      </c>
      <c r="Y211" s="44">
        <v>15.7</v>
      </c>
      <c r="Z211" s="44">
        <v>25.4</v>
      </c>
      <c r="AA211" s="44">
        <v>50.1</v>
      </c>
      <c r="AB211" s="45">
        <v>77.5</v>
      </c>
    </row>
    <row r="212" spans="1:28">
      <c r="A212" s="41"/>
      <c r="B212" s="42"/>
      <c r="C212" s="43"/>
      <c r="D212" s="43"/>
      <c r="E212" s="44"/>
      <c r="F212" s="33" t="s">
        <v>1371</v>
      </c>
      <c r="G212" s="44"/>
      <c r="H212" s="44"/>
      <c r="I212" s="44"/>
      <c r="J212" s="44"/>
      <c r="K212" s="44"/>
      <c r="L212" s="44"/>
      <c r="M212" s="44"/>
      <c r="N212" s="44"/>
      <c r="O212" s="44"/>
      <c r="P212" s="44"/>
      <c r="Q212" s="44"/>
      <c r="R212" s="44"/>
      <c r="S212" s="44"/>
      <c r="T212" s="44"/>
      <c r="U212" s="44"/>
      <c r="V212" s="44"/>
      <c r="W212" s="44"/>
      <c r="X212" s="44"/>
      <c r="Y212" s="44"/>
      <c r="Z212" s="44"/>
      <c r="AA212" s="44"/>
      <c r="AB212" s="45"/>
    </row>
    <row r="213" spans="1:28">
      <c r="A213" s="46">
        <v>104</v>
      </c>
      <c r="B213" s="47"/>
      <c r="C213" s="48">
        <v>4263928</v>
      </c>
      <c r="D213" s="48">
        <v>973764</v>
      </c>
      <c r="E213" s="49">
        <v>30</v>
      </c>
      <c r="F213" s="34"/>
      <c r="G213" s="49"/>
      <c r="H213" s="49" t="s">
        <v>1370</v>
      </c>
      <c r="I213" s="49">
        <v>20.46</v>
      </c>
      <c r="J213" s="49">
        <v>-4.6900000000000004</v>
      </c>
      <c r="K213" s="49">
        <v>1.06</v>
      </c>
      <c r="L213" s="49"/>
      <c r="M213" s="49"/>
      <c r="N213" s="49"/>
      <c r="O213" s="49">
        <v>11.08</v>
      </c>
      <c r="P213" s="49">
        <v>0.99</v>
      </c>
      <c r="Q213" s="49">
        <v>0</v>
      </c>
      <c r="R213" s="49">
        <v>30</v>
      </c>
      <c r="S213" s="49">
        <v>12.1</v>
      </c>
      <c r="T213" s="49">
        <v>13</v>
      </c>
      <c r="U213" s="49">
        <v>14.7</v>
      </c>
      <c r="V213" s="49">
        <v>14.4</v>
      </c>
      <c r="W213" s="49">
        <v>15.9</v>
      </c>
      <c r="X213" s="49">
        <v>17.100000000000001</v>
      </c>
      <c r="Y213" s="49">
        <v>20.100000000000001</v>
      </c>
      <c r="Z213" s="49">
        <v>27.7</v>
      </c>
      <c r="AA213" s="49">
        <v>50.2</v>
      </c>
      <c r="AB213" s="50">
        <v>73.8</v>
      </c>
    </row>
    <row r="214" spans="1:28">
      <c r="A214" s="46"/>
      <c r="B214" s="47"/>
      <c r="C214" s="48"/>
      <c r="D214" s="48"/>
      <c r="E214" s="49"/>
      <c r="F214" s="34" t="s">
        <v>1371</v>
      </c>
      <c r="G214" s="49"/>
      <c r="H214" s="49"/>
      <c r="I214" s="49"/>
      <c r="J214" s="49"/>
      <c r="K214" s="49"/>
      <c r="L214" s="49"/>
      <c r="M214" s="49"/>
      <c r="N214" s="49"/>
      <c r="O214" s="49"/>
      <c r="P214" s="49"/>
      <c r="Q214" s="49"/>
      <c r="R214" s="49"/>
      <c r="S214" s="49"/>
      <c r="T214" s="49"/>
      <c r="U214" s="49"/>
      <c r="V214" s="49"/>
      <c r="W214" s="49"/>
      <c r="X214" s="49"/>
      <c r="Y214" s="49"/>
      <c r="Z214" s="49"/>
      <c r="AA214" s="49"/>
      <c r="AB214" s="50"/>
    </row>
    <row r="215" spans="1:28">
      <c r="A215" s="41">
        <v>105</v>
      </c>
      <c r="B215" s="42"/>
      <c r="C215" s="43">
        <v>4251161</v>
      </c>
      <c r="D215" s="43">
        <v>3244883</v>
      </c>
      <c r="E215" s="44">
        <v>30</v>
      </c>
      <c r="F215" s="33"/>
      <c r="G215" s="44"/>
      <c r="H215" s="44" t="s">
        <v>1372</v>
      </c>
      <c r="I215" s="44">
        <v>19.88</v>
      </c>
      <c r="J215" s="44">
        <v>-4.7</v>
      </c>
      <c r="K215" s="44"/>
      <c r="L215" s="44"/>
      <c r="M215" s="44"/>
      <c r="N215" s="44"/>
      <c r="O215" s="44"/>
      <c r="P215" s="44"/>
      <c r="Q215" s="44">
        <v>0</v>
      </c>
      <c r="R215" s="44">
        <v>30</v>
      </c>
      <c r="S215" s="44">
        <v>4.4000000000000004</v>
      </c>
      <c r="T215" s="44">
        <v>7.4</v>
      </c>
      <c r="U215" s="44">
        <v>9.6999999999999993</v>
      </c>
      <c r="V215" s="44">
        <v>11.3</v>
      </c>
      <c r="W215" s="44">
        <v>12.2</v>
      </c>
      <c r="X215" s="44">
        <v>16.899999999999999</v>
      </c>
      <c r="Y215" s="44">
        <v>23.9</v>
      </c>
      <c r="Z215" s="44">
        <v>35.4</v>
      </c>
      <c r="AA215" s="44">
        <v>57.8</v>
      </c>
      <c r="AB215" s="45">
        <v>89.3</v>
      </c>
    </row>
    <row r="216" spans="1:28">
      <c r="A216" s="41"/>
      <c r="B216" s="42"/>
      <c r="C216" s="43"/>
      <c r="D216" s="43"/>
      <c r="E216" s="44"/>
      <c r="F216" s="33" t="s">
        <v>1371</v>
      </c>
      <c r="G216" s="44"/>
      <c r="H216" s="44"/>
      <c r="I216" s="44"/>
      <c r="J216" s="44"/>
      <c r="K216" s="44"/>
      <c r="L216" s="44"/>
      <c r="M216" s="44"/>
      <c r="N216" s="44"/>
      <c r="O216" s="44"/>
      <c r="P216" s="44"/>
      <c r="Q216" s="44"/>
      <c r="R216" s="44"/>
      <c r="S216" s="44"/>
      <c r="T216" s="44"/>
      <c r="U216" s="44"/>
      <c r="V216" s="44"/>
      <c r="W216" s="44"/>
      <c r="X216" s="44"/>
      <c r="Y216" s="44"/>
      <c r="Z216" s="44"/>
      <c r="AA216" s="44"/>
      <c r="AB216" s="45"/>
    </row>
    <row r="217" spans="1:28">
      <c r="A217" s="46">
        <v>106</v>
      </c>
      <c r="B217" s="47"/>
      <c r="C217" s="48">
        <v>4248646</v>
      </c>
      <c r="D217" s="48">
        <v>3242703</v>
      </c>
      <c r="E217" s="49">
        <v>30</v>
      </c>
      <c r="F217" s="34"/>
      <c r="G217" s="49"/>
      <c r="H217" s="49" t="s">
        <v>1370</v>
      </c>
      <c r="I217" s="49">
        <v>21.93</v>
      </c>
      <c r="J217" s="49">
        <v>-4.66</v>
      </c>
      <c r="K217" s="49">
        <v>0.62</v>
      </c>
      <c r="L217" s="49"/>
      <c r="M217" s="49"/>
      <c r="N217" s="49"/>
      <c r="O217" s="49">
        <v>46.35</v>
      </c>
      <c r="P217" s="49">
        <v>0.98</v>
      </c>
      <c r="Q217" s="49">
        <v>0</v>
      </c>
      <c r="R217" s="49">
        <v>30</v>
      </c>
      <c r="S217" s="49">
        <v>0.9</v>
      </c>
      <c r="T217" s="49">
        <v>4.7</v>
      </c>
      <c r="U217" s="49">
        <v>8</v>
      </c>
      <c r="V217" s="49">
        <v>4.3</v>
      </c>
      <c r="W217" s="49">
        <v>5.0999999999999996</v>
      </c>
      <c r="X217" s="49">
        <v>13.7</v>
      </c>
      <c r="Y217" s="49">
        <v>19.600000000000001</v>
      </c>
      <c r="Z217" s="49">
        <v>24.8</v>
      </c>
      <c r="AA217" s="49">
        <v>50.6</v>
      </c>
      <c r="AB217" s="50">
        <v>72.900000000000006</v>
      </c>
    </row>
    <row r="218" spans="1:28">
      <c r="A218" s="46"/>
      <c r="B218" s="47"/>
      <c r="C218" s="48"/>
      <c r="D218" s="48"/>
      <c r="E218" s="49"/>
      <c r="F218" s="34" t="s">
        <v>1371</v>
      </c>
      <c r="G218" s="49"/>
      <c r="H218" s="49"/>
      <c r="I218" s="49"/>
      <c r="J218" s="49"/>
      <c r="K218" s="49"/>
      <c r="L218" s="49"/>
      <c r="M218" s="49"/>
      <c r="N218" s="49"/>
      <c r="O218" s="49"/>
      <c r="P218" s="49"/>
      <c r="Q218" s="49"/>
      <c r="R218" s="49"/>
      <c r="S218" s="49"/>
      <c r="T218" s="49"/>
      <c r="U218" s="49"/>
      <c r="V218" s="49"/>
      <c r="W218" s="49"/>
      <c r="X218" s="49"/>
      <c r="Y218" s="49"/>
      <c r="Z218" s="49"/>
      <c r="AA218" s="49"/>
      <c r="AB218" s="50"/>
    </row>
    <row r="219" spans="1:28">
      <c r="A219" s="41">
        <v>107</v>
      </c>
      <c r="B219" s="42"/>
      <c r="C219" s="43">
        <v>4247898</v>
      </c>
      <c r="D219" s="43">
        <v>712803</v>
      </c>
      <c r="E219" s="44">
        <v>30</v>
      </c>
      <c r="F219" s="33"/>
      <c r="G219" s="44"/>
      <c r="H219" s="44" t="s">
        <v>1372</v>
      </c>
      <c r="I219" s="44">
        <v>19.88</v>
      </c>
      <c r="J219" s="44">
        <v>-4.7</v>
      </c>
      <c r="K219" s="44"/>
      <c r="L219" s="44"/>
      <c r="M219" s="44"/>
      <c r="N219" s="44"/>
      <c r="O219" s="44"/>
      <c r="P219" s="44"/>
      <c r="Q219" s="44">
        <v>0</v>
      </c>
      <c r="R219" s="44">
        <v>30</v>
      </c>
      <c r="S219" s="44">
        <v>7.1</v>
      </c>
      <c r="T219" s="44">
        <v>9.5</v>
      </c>
      <c r="U219" s="44">
        <v>11.6</v>
      </c>
      <c r="V219" s="44">
        <v>12.5</v>
      </c>
      <c r="W219" s="44">
        <v>13.2</v>
      </c>
      <c r="X219" s="44">
        <v>16.5</v>
      </c>
      <c r="Y219" s="44">
        <v>23.6</v>
      </c>
      <c r="Z219" s="44">
        <v>35.200000000000003</v>
      </c>
      <c r="AA219" s="44">
        <v>54.2</v>
      </c>
      <c r="AB219" s="45">
        <v>87.4</v>
      </c>
    </row>
    <row r="220" spans="1:28">
      <c r="A220" s="41"/>
      <c r="B220" s="42"/>
      <c r="C220" s="43"/>
      <c r="D220" s="43"/>
      <c r="E220" s="44"/>
      <c r="F220" s="33" t="s">
        <v>1371</v>
      </c>
      <c r="G220" s="44"/>
      <c r="H220" s="44"/>
      <c r="I220" s="44"/>
      <c r="J220" s="44"/>
      <c r="K220" s="44"/>
      <c r="L220" s="44"/>
      <c r="M220" s="44"/>
      <c r="N220" s="44"/>
      <c r="O220" s="44"/>
      <c r="P220" s="44"/>
      <c r="Q220" s="44"/>
      <c r="R220" s="44"/>
      <c r="S220" s="44"/>
      <c r="T220" s="44"/>
      <c r="U220" s="44"/>
      <c r="V220" s="44"/>
      <c r="W220" s="44"/>
      <c r="X220" s="44"/>
      <c r="Y220" s="44"/>
      <c r="Z220" s="44"/>
      <c r="AA220" s="44"/>
      <c r="AB220" s="45"/>
    </row>
    <row r="221" spans="1:28">
      <c r="A221" s="46">
        <v>108</v>
      </c>
      <c r="B221" s="47"/>
      <c r="C221" s="48">
        <v>4241792</v>
      </c>
      <c r="D221" s="48">
        <v>3236724</v>
      </c>
      <c r="E221" s="49">
        <v>30</v>
      </c>
      <c r="F221" s="34"/>
      <c r="G221" s="49"/>
      <c r="H221" s="49" t="s">
        <v>1370</v>
      </c>
      <c r="I221" s="49">
        <v>20.55</v>
      </c>
      <c r="J221" s="49">
        <v>-4.6900000000000004</v>
      </c>
      <c r="K221" s="49">
        <v>1.19</v>
      </c>
      <c r="L221" s="49"/>
      <c r="M221" s="49"/>
      <c r="N221" s="49"/>
      <c r="O221" s="49">
        <v>40.46</v>
      </c>
      <c r="P221" s="49">
        <v>0.97</v>
      </c>
      <c r="Q221" s="49">
        <v>0</v>
      </c>
      <c r="R221" s="49">
        <v>30</v>
      </c>
      <c r="S221" s="49">
        <v>12.1</v>
      </c>
      <c r="T221" s="49">
        <v>12.8</v>
      </c>
      <c r="U221" s="49">
        <v>12.9</v>
      </c>
      <c r="V221" s="49">
        <v>13.6</v>
      </c>
      <c r="W221" s="49">
        <v>14.1</v>
      </c>
      <c r="X221" s="49">
        <v>16.3</v>
      </c>
      <c r="Y221" s="49">
        <v>18.2</v>
      </c>
      <c r="Z221" s="49">
        <v>27.2</v>
      </c>
      <c r="AA221" s="49">
        <v>49.8</v>
      </c>
      <c r="AB221" s="50">
        <v>71.599999999999994</v>
      </c>
    </row>
    <row r="222" spans="1:28">
      <c r="A222" s="46"/>
      <c r="B222" s="47"/>
      <c r="C222" s="48"/>
      <c r="D222" s="48"/>
      <c r="E222" s="49"/>
      <c r="F222" s="34" t="s">
        <v>1371</v>
      </c>
      <c r="G222" s="49"/>
      <c r="H222" s="49"/>
      <c r="I222" s="49"/>
      <c r="J222" s="49"/>
      <c r="K222" s="49"/>
      <c r="L222" s="49"/>
      <c r="M222" s="49"/>
      <c r="N222" s="49"/>
      <c r="O222" s="49"/>
      <c r="P222" s="49"/>
      <c r="Q222" s="49"/>
      <c r="R222" s="49"/>
      <c r="S222" s="49"/>
      <c r="T222" s="49"/>
      <c r="U222" s="49"/>
      <c r="V222" s="49"/>
      <c r="W222" s="49"/>
      <c r="X222" s="49"/>
      <c r="Y222" s="49"/>
      <c r="Z222" s="49"/>
      <c r="AA222" s="49"/>
      <c r="AB222" s="50"/>
    </row>
    <row r="223" spans="1:28">
      <c r="A223" s="41">
        <v>109</v>
      </c>
      <c r="B223" s="42"/>
      <c r="C223" s="43">
        <v>3717423</v>
      </c>
      <c r="D223" s="43">
        <v>4879</v>
      </c>
      <c r="E223" s="44">
        <v>30</v>
      </c>
      <c r="F223" s="33"/>
      <c r="G223" s="44"/>
      <c r="H223" s="44" t="s">
        <v>1370</v>
      </c>
      <c r="I223" s="44">
        <v>20.51</v>
      </c>
      <c r="J223" s="44">
        <v>-4.6900000000000004</v>
      </c>
      <c r="K223" s="44">
        <v>0.73</v>
      </c>
      <c r="L223" s="44"/>
      <c r="M223" s="44"/>
      <c r="N223" s="44"/>
      <c r="O223" s="44">
        <v>11.37</v>
      </c>
      <c r="P223" s="44">
        <v>0.99</v>
      </c>
      <c r="Q223" s="44">
        <v>0</v>
      </c>
      <c r="R223" s="44">
        <v>30</v>
      </c>
      <c r="S223" s="44">
        <v>12.1</v>
      </c>
      <c r="T223" s="44">
        <v>11.7</v>
      </c>
      <c r="U223" s="44">
        <v>12.6</v>
      </c>
      <c r="V223" s="44">
        <v>13.6</v>
      </c>
      <c r="W223" s="44">
        <v>14.4</v>
      </c>
      <c r="X223" s="44">
        <v>17.3</v>
      </c>
      <c r="Y223" s="44">
        <v>22.2</v>
      </c>
      <c r="Z223" s="44">
        <v>28.8</v>
      </c>
      <c r="AA223" s="44">
        <v>50.4</v>
      </c>
      <c r="AB223" s="45">
        <v>78.5</v>
      </c>
    </row>
    <row r="224" spans="1:28">
      <c r="A224" s="41"/>
      <c r="B224" s="42"/>
      <c r="C224" s="43"/>
      <c r="D224" s="43"/>
      <c r="E224" s="44"/>
      <c r="F224" s="33" t="s">
        <v>1371</v>
      </c>
      <c r="G224" s="44"/>
      <c r="H224" s="44"/>
      <c r="I224" s="44"/>
      <c r="J224" s="44"/>
      <c r="K224" s="44"/>
      <c r="L224" s="44"/>
      <c r="M224" s="44"/>
      <c r="N224" s="44"/>
      <c r="O224" s="44"/>
      <c r="P224" s="44"/>
      <c r="Q224" s="44"/>
      <c r="R224" s="44"/>
      <c r="S224" s="44"/>
      <c r="T224" s="44"/>
      <c r="U224" s="44"/>
      <c r="V224" s="44"/>
      <c r="W224" s="44"/>
      <c r="X224" s="44"/>
      <c r="Y224" s="44"/>
      <c r="Z224" s="44"/>
      <c r="AA224" s="44"/>
      <c r="AB224" s="45"/>
    </row>
    <row r="225" spans="1:28">
      <c r="A225" s="46">
        <v>110</v>
      </c>
      <c r="B225" s="47"/>
      <c r="C225" s="48">
        <v>855536</v>
      </c>
      <c r="D225" s="48">
        <v>64961</v>
      </c>
      <c r="E225" s="49">
        <v>30</v>
      </c>
      <c r="F225" s="34"/>
      <c r="G225" s="49"/>
      <c r="H225" s="49" t="s">
        <v>1372</v>
      </c>
      <c r="I225" s="49">
        <v>19.88</v>
      </c>
      <c r="J225" s="49">
        <v>-4.7</v>
      </c>
      <c r="K225" s="49"/>
      <c r="L225" s="49"/>
      <c r="M225" s="49"/>
      <c r="N225" s="49"/>
      <c r="O225" s="49"/>
      <c r="P225" s="49"/>
      <c r="Q225" s="49">
        <v>0</v>
      </c>
      <c r="R225" s="49">
        <v>30</v>
      </c>
      <c r="S225" s="49">
        <v>12.5</v>
      </c>
      <c r="T225" s="49">
        <v>13.3</v>
      </c>
      <c r="U225" s="49">
        <v>14.1</v>
      </c>
      <c r="V225" s="49">
        <v>14.8</v>
      </c>
      <c r="W225" s="49">
        <v>17.7</v>
      </c>
      <c r="X225" s="49">
        <v>21.6</v>
      </c>
      <c r="Y225" s="49">
        <v>26.1</v>
      </c>
      <c r="Z225" s="49">
        <v>44.9</v>
      </c>
      <c r="AA225" s="49">
        <v>53.4</v>
      </c>
      <c r="AB225" s="50">
        <v>87.9</v>
      </c>
    </row>
    <row r="226" spans="1:28">
      <c r="A226" s="46"/>
      <c r="B226" s="47"/>
      <c r="C226" s="48"/>
      <c r="D226" s="48"/>
      <c r="E226" s="49"/>
      <c r="F226" s="34" t="s">
        <v>1371</v>
      </c>
      <c r="G226" s="49"/>
      <c r="H226" s="49"/>
      <c r="I226" s="49"/>
      <c r="J226" s="49"/>
      <c r="K226" s="49"/>
      <c r="L226" s="49"/>
      <c r="M226" s="49"/>
      <c r="N226" s="49"/>
      <c r="O226" s="49"/>
      <c r="P226" s="49"/>
      <c r="Q226" s="49"/>
      <c r="R226" s="49"/>
      <c r="S226" s="49"/>
      <c r="T226" s="49"/>
      <c r="U226" s="49"/>
      <c r="V226" s="49"/>
      <c r="W226" s="49"/>
      <c r="X226" s="49"/>
      <c r="Y226" s="49"/>
      <c r="Z226" s="49"/>
      <c r="AA226" s="49"/>
      <c r="AB226" s="50"/>
    </row>
    <row r="227" spans="1:28">
      <c r="A227" s="41">
        <v>111</v>
      </c>
      <c r="B227" s="42"/>
      <c r="C227" s="43">
        <v>848165</v>
      </c>
      <c r="D227" s="43">
        <v>650594</v>
      </c>
      <c r="E227" s="44">
        <v>30</v>
      </c>
      <c r="F227" s="33"/>
      <c r="G227" s="44"/>
      <c r="H227" s="44" t="s">
        <v>1372</v>
      </c>
      <c r="I227" s="44">
        <v>19.88</v>
      </c>
      <c r="J227" s="44">
        <v>-4.7</v>
      </c>
      <c r="K227" s="44"/>
      <c r="L227" s="44"/>
      <c r="M227" s="44"/>
      <c r="N227" s="44"/>
      <c r="O227" s="44"/>
      <c r="P227" s="44"/>
      <c r="Q227" s="44">
        <v>0</v>
      </c>
      <c r="R227" s="44">
        <v>30</v>
      </c>
      <c r="S227" s="44">
        <v>15.5</v>
      </c>
      <c r="T227" s="44">
        <v>15</v>
      </c>
      <c r="U227" s="44">
        <v>13.7</v>
      </c>
      <c r="V227" s="44">
        <v>14.7</v>
      </c>
      <c r="W227" s="44">
        <v>15.8</v>
      </c>
      <c r="X227" s="44">
        <v>15.4</v>
      </c>
      <c r="Y227" s="44">
        <v>14.2</v>
      </c>
      <c r="Z227" s="44">
        <v>14</v>
      </c>
      <c r="AA227" s="44">
        <v>63.4</v>
      </c>
      <c r="AB227" s="45">
        <v>88.6</v>
      </c>
    </row>
    <row r="228" spans="1:28">
      <c r="A228" s="41"/>
      <c r="B228" s="42"/>
      <c r="C228" s="43"/>
      <c r="D228" s="43"/>
      <c r="E228" s="44"/>
      <c r="F228" s="33" t="s">
        <v>1371</v>
      </c>
      <c r="G228" s="44"/>
      <c r="H228" s="44"/>
      <c r="I228" s="44"/>
      <c r="J228" s="44"/>
      <c r="K228" s="44"/>
      <c r="L228" s="44"/>
      <c r="M228" s="44"/>
      <c r="N228" s="44"/>
      <c r="O228" s="44"/>
      <c r="P228" s="44"/>
      <c r="Q228" s="44"/>
      <c r="R228" s="44"/>
      <c r="S228" s="44"/>
      <c r="T228" s="44"/>
      <c r="U228" s="44"/>
      <c r="V228" s="44"/>
      <c r="W228" s="44"/>
      <c r="X228" s="44"/>
      <c r="Y228" s="44"/>
      <c r="Z228" s="44"/>
      <c r="AA228" s="44"/>
      <c r="AB228" s="45"/>
    </row>
    <row r="229" spans="1:28">
      <c r="A229" s="46">
        <v>112</v>
      </c>
      <c r="B229" s="47"/>
      <c r="C229" s="48">
        <v>4264255</v>
      </c>
      <c r="D229" s="48">
        <v>1242202</v>
      </c>
      <c r="E229" s="49">
        <v>29</v>
      </c>
      <c r="F229" s="34"/>
      <c r="G229" s="49"/>
      <c r="H229" s="49" t="s">
        <v>1370</v>
      </c>
      <c r="I229" s="49">
        <v>22.28</v>
      </c>
      <c r="J229" s="49">
        <v>-4.6500000000000004</v>
      </c>
      <c r="K229" s="49">
        <v>0.53</v>
      </c>
      <c r="L229" s="49"/>
      <c r="M229" s="49"/>
      <c r="N229" s="49"/>
      <c r="O229" s="49">
        <v>42.67</v>
      </c>
      <c r="P229" s="49">
        <v>0.98</v>
      </c>
      <c r="Q229" s="49">
        <v>0</v>
      </c>
      <c r="R229" s="49">
        <v>30</v>
      </c>
      <c r="S229" s="49">
        <v>4.8</v>
      </c>
      <c r="T229" s="49">
        <v>7</v>
      </c>
      <c r="U229" s="49">
        <v>9</v>
      </c>
      <c r="V229" s="49">
        <v>9.6999999999999993</v>
      </c>
      <c r="W229" s="49">
        <v>11.4</v>
      </c>
      <c r="X229" s="49">
        <v>13.8</v>
      </c>
      <c r="Y229" s="49">
        <v>19.8</v>
      </c>
      <c r="Z229" s="49">
        <v>29.9</v>
      </c>
      <c r="AA229" s="49">
        <v>48.5</v>
      </c>
      <c r="AB229" s="50">
        <v>74.2</v>
      </c>
    </row>
    <row r="230" spans="1:28">
      <c r="A230" s="46"/>
      <c r="B230" s="47"/>
      <c r="C230" s="48"/>
      <c r="D230" s="48"/>
      <c r="E230" s="49"/>
      <c r="F230" s="34" t="s">
        <v>1371</v>
      </c>
      <c r="G230" s="49"/>
      <c r="H230" s="49"/>
      <c r="I230" s="49"/>
      <c r="J230" s="49"/>
      <c r="K230" s="49"/>
      <c r="L230" s="49"/>
      <c r="M230" s="49"/>
      <c r="N230" s="49"/>
      <c r="O230" s="49"/>
      <c r="P230" s="49"/>
      <c r="Q230" s="49"/>
      <c r="R230" s="49"/>
      <c r="S230" s="49"/>
      <c r="T230" s="49"/>
      <c r="U230" s="49"/>
      <c r="V230" s="49"/>
      <c r="W230" s="49"/>
      <c r="X230" s="49"/>
      <c r="Y230" s="49"/>
      <c r="Z230" s="49"/>
      <c r="AA230" s="49"/>
      <c r="AB230" s="50"/>
    </row>
    <row r="231" spans="1:28">
      <c r="A231" s="41">
        <v>113</v>
      </c>
      <c r="B231" s="42"/>
      <c r="C231" s="43">
        <v>4259392</v>
      </c>
      <c r="D231" s="43">
        <v>5345915</v>
      </c>
      <c r="E231" s="44">
        <v>29</v>
      </c>
      <c r="F231" s="33"/>
      <c r="G231" s="44"/>
      <c r="H231" s="44" t="s">
        <v>1370</v>
      </c>
      <c r="I231" s="44">
        <v>23.07</v>
      </c>
      <c r="J231" s="44">
        <v>-4.6399999999999997</v>
      </c>
      <c r="K231" s="44">
        <v>1.06</v>
      </c>
      <c r="L231" s="44"/>
      <c r="M231" s="44"/>
      <c r="N231" s="44"/>
      <c r="O231" s="44">
        <v>-158.29</v>
      </c>
      <c r="P231" s="44">
        <v>0.93</v>
      </c>
      <c r="Q231" s="44">
        <v>0</v>
      </c>
      <c r="R231" s="44">
        <v>30</v>
      </c>
      <c r="S231" s="44">
        <v>-6.7</v>
      </c>
      <c r="T231" s="44">
        <v>-8.1</v>
      </c>
      <c r="U231" s="44">
        <v>-6.4</v>
      </c>
      <c r="V231" s="44">
        <v>-6.6</v>
      </c>
      <c r="W231" s="44">
        <v>-4</v>
      </c>
      <c r="X231" s="44">
        <v>-0.1</v>
      </c>
      <c r="Y231" s="44">
        <v>6.5</v>
      </c>
      <c r="Z231" s="44">
        <v>24.5</v>
      </c>
      <c r="AA231" s="44">
        <v>48.6</v>
      </c>
      <c r="AB231" s="45">
        <v>61.6</v>
      </c>
    </row>
    <row r="232" spans="1:28">
      <c r="A232" s="41"/>
      <c r="B232" s="42"/>
      <c r="C232" s="43"/>
      <c r="D232" s="43"/>
      <c r="E232" s="44"/>
      <c r="F232" s="33" t="s">
        <v>1371</v>
      </c>
      <c r="G232" s="44"/>
      <c r="H232" s="44"/>
      <c r="I232" s="44"/>
      <c r="J232" s="44"/>
      <c r="K232" s="44"/>
      <c r="L232" s="44"/>
      <c r="M232" s="44"/>
      <c r="N232" s="44"/>
      <c r="O232" s="44"/>
      <c r="P232" s="44"/>
      <c r="Q232" s="44"/>
      <c r="R232" s="44"/>
      <c r="S232" s="44"/>
      <c r="T232" s="44"/>
      <c r="U232" s="44"/>
      <c r="V232" s="44"/>
      <c r="W232" s="44"/>
      <c r="X232" s="44"/>
      <c r="Y232" s="44"/>
      <c r="Z232" s="44"/>
      <c r="AA232" s="44"/>
      <c r="AB232" s="45"/>
    </row>
    <row r="233" spans="1:28">
      <c r="A233" s="46">
        <v>114</v>
      </c>
      <c r="B233" s="47"/>
      <c r="C233" s="48">
        <v>4240703</v>
      </c>
      <c r="D233" s="48">
        <v>3235783</v>
      </c>
      <c r="E233" s="49">
        <v>29</v>
      </c>
      <c r="F233" s="34"/>
      <c r="G233" s="49"/>
      <c r="H233" s="49" t="s">
        <v>1370</v>
      </c>
      <c r="I233" s="49">
        <v>24.42</v>
      </c>
      <c r="J233" s="49">
        <v>-4.6100000000000003</v>
      </c>
      <c r="K233" s="49">
        <v>0.52</v>
      </c>
      <c r="L233" s="49"/>
      <c r="M233" s="49"/>
      <c r="N233" s="49"/>
      <c r="O233" s="49">
        <v>11.56</v>
      </c>
      <c r="P233" s="49">
        <v>0.97</v>
      </c>
      <c r="Q233" s="49">
        <v>0</v>
      </c>
      <c r="R233" s="49">
        <v>30</v>
      </c>
      <c r="S233" s="49">
        <v>-11.8</v>
      </c>
      <c r="T233" s="49">
        <v>-10.9</v>
      </c>
      <c r="U233" s="49">
        <v>-8.5</v>
      </c>
      <c r="V233" s="49">
        <v>-6.5</v>
      </c>
      <c r="W233" s="49">
        <v>-4.3</v>
      </c>
      <c r="X233" s="49">
        <v>2</v>
      </c>
      <c r="Y233" s="49">
        <v>10.8</v>
      </c>
      <c r="Z233" s="49">
        <v>23.5</v>
      </c>
      <c r="AA233" s="49">
        <v>46.7</v>
      </c>
      <c r="AB233" s="50">
        <v>71.5</v>
      </c>
    </row>
    <row r="234" spans="1:28">
      <c r="A234" s="46"/>
      <c r="B234" s="47"/>
      <c r="C234" s="48"/>
      <c r="D234" s="48"/>
      <c r="E234" s="49"/>
      <c r="F234" s="34" t="s">
        <v>1371</v>
      </c>
      <c r="G234" s="49"/>
      <c r="H234" s="49"/>
      <c r="I234" s="49"/>
      <c r="J234" s="49"/>
      <c r="K234" s="49"/>
      <c r="L234" s="49"/>
      <c r="M234" s="49"/>
      <c r="N234" s="49"/>
      <c r="O234" s="49"/>
      <c r="P234" s="49"/>
      <c r="Q234" s="49"/>
      <c r="R234" s="49"/>
      <c r="S234" s="49"/>
      <c r="T234" s="49"/>
      <c r="U234" s="49"/>
      <c r="V234" s="49"/>
      <c r="W234" s="49"/>
      <c r="X234" s="49"/>
      <c r="Y234" s="49"/>
      <c r="Z234" s="49"/>
      <c r="AA234" s="49"/>
      <c r="AB234" s="50"/>
    </row>
    <row r="235" spans="1:28">
      <c r="A235" s="41">
        <v>115</v>
      </c>
      <c r="B235" s="42"/>
      <c r="C235" s="43">
        <v>851540</v>
      </c>
      <c r="D235" s="43">
        <v>654115</v>
      </c>
      <c r="E235" s="44">
        <v>29</v>
      </c>
      <c r="F235" s="33"/>
      <c r="G235" s="44"/>
      <c r="H235" s="44" t="s">
        <v>1370</v>
      </c>
      <c r="I235" s="44">
        <v>23.37</v>
      </c>
      <c r="J235" s="44">
        <v>-4.63</v>
      </c>
      <c r="K235" s="44">
        <v>1.07</v>
      </c>
      <c r="L235" s="44"/>
      <c r="M235" s="44"/>
      <c r="N235" s="44"/>
      <c r="O235" s="44">
        <v>31.49</v>
      </c>
      <c r="P235" s="44">
        <v>0.98</v>
      </c>
      <c r="Q235" s="44">
        <v>0</v>
      </c>
      <c r="R235" s="44">
        <v>30</v>
      </c>
      <c r="S235" s="44">
        <v>10.7</v>
      </c>
      <c r="T235" s="44">
        <v>9.9</v>
      </c>
      <c r="U235" s="44">
        <v>10.5</v>
      </c>
      <c r="V235" s="44">
        <v>10.1</v>
      </c>
      <c r="W235" s="44">
        <v>11.6</v>
      </c>
      <c r="X235" s="44">
        <v>12.9</v>
      </c>
      <c r="Y235" s="44">
        <v>17.8</v>
      </c>
      <c r="Z235" s="44">
        <v>27.1</v>
      </c>
      <c r="AA235" s="44">
        <v>47.5</v>
      </c>
      <c r="AB235" s="45">
        <v>64.900000000000006</v>
      </c>
    </row>
    <row r="236" spans="1:28">
      <c r="A236" s="41"/>
      <c r="B236" s="42"/>
      <c r="C236" s="43"/>
      <c r="D236" s="43"/>
      <c r="E236" s="44"/>
      <c r="F236" s="33" t="s">
        <v>1371</v>
      </c>
      <c r="G236" s="44"/>
      <c r="H236" s="44"/>
      <c r="I236" s="44"/>
      <c r="J236" s="44"/>
      <c r="K236" s="44"/>
      <c r="L236" s="44"/>
      <c r="M236" s="44"/>
      <c r="N236" s="44"/>
      <c r="O236" s="44"/>
      <c r="P236" s="44"/>
      <c r="Q236" s="44"/>
      <c r="R236" s="44"/>
      <c r="S236" s="44"/>
      <c r="T236" s="44"/>
      <c r="U236" s="44"/>
      <c r="V236" s="44"/>
      <c r="W236" s="44"/>
      <c r="X236" s="44"/>
      <c r="Y236" s="44"/>
      <c r="Z236" s="44"/>
      <c r="AA236" s="44"/>
      <c r="AB236" s="45"/>
    </row>
    <row r="237" spans="1:28">
      <c r="A237" s="46">
        <v>116</v>
      </c>
      <c r="B237" s="47"/>
      <c r="C237" s="48">
        <v>7972038</v>
      </c>
      <c r="D237" s="48">
        <v>1370094</v>
      </c>
      <c r="E237" s="49">
        <v>28</v>
      </c>
      <c r="F237" s="34"/>
      <c r="G237" s="49"/>
      <c r="H237" s="49" t="s">
        <v>1370</v>
      </c>
      <c r="I237" s="49">
        <v>26.36</v>
      </c>
      <c r="J237" s="49">
        <v>-4.58</v>
      </c>
      <c r="K237" s="49">
        <v>0.62</v>
      </c>
      <c r="L237" s="49"/>
      <c r="M237" s="49"/>
      <c r="N237" s="49"/>
      <c r="O237" s="49">
        <v>22.02</v>
      </c>
      <c r="P237" s="49">
        <v>0.99</v>
      </c>
      <c r="Q237" s="49">
        <v>0</v>
      </c>
      <c r="R237" s="49">
        <v>30</v>
      </c>
      <c r="S237" s="49">
        <v>4.9000000000000004</v>
      </c>
      <c r="T237" s="49">
        <v>6.8</v>
      </c>
      <c r="U237" s="49">
        <v>8.6999999999999993</v>
      </c>
      <c r="V237" s="49">
        <v>10</v>
      </c>
      <c r="W237" s="49">
        <v>11.7</v>
      </c>
      <c r="X237" s="49">
        <v>13.6</v>
      </c>
      <c r="Y237" s="49">
        <v>19.5</v>
      </c>
      <c r="Z237" s="49">
        <v>27.5</v>
      </c>
      <c r="AA237" s="49">
        <v>47.2</v>
      </c>
      <c r="AB237" s="50">
        <v>64.599999999999994</v>
      </c>
    </row>
    <row r="238" spans="1:28">
      <c r="A238" s="46"/>
      <c r="B238" s="47"/>
      <c r="C238" s="48"/>
      <c r="D238" s="48"/>
      <c r="E238" s="49"/>
      <c r="F238" s="34" t="s">
        <v>1371</v>
      </c>
      <c r="G238" s="49"/>
      <c r="H238" s="49"/>
      <c r="I238" s="49"/>
      <c r="J238" s="49"/>
      <c r="K238" s="49"/>
      <c r="L238" s="49"/>
      <c r="M238" s="49"/>
      <c r="N238" s="49"/>
      <c r="O238" s="49"/>
      <c r="P238" s="49"/>
      <c r="Q238" s="49"/>
      <c r="R238" s="49"/>
      <c r="S238" s="49"/>
      <c r="T238" s="49"/>
      <c r="U238" s="49"/>
      <c r="V238" s="49"/>
      <c r="W238" s="49"/>
      <c r="X238" s="49"/>
      <c r="Y238" s="49"/>
      <c r="Z238" s="49"/>
      <c r="AA238" s="49"/>
      <c r="AB238" s="50"/>
    </row>
    <row r="239" spans="1:28">
      <c r="A239" s="41">
        <v>117</v>
      </c>
      <c r="B239" s="42"/>
      <c r="C239" s="43">
        <v>4263392</v>
      </c>
      <c r="D239" s="43">
        <v>2214554</v>
      </c>
      <c r="E239" s="44">
        <v>28</v>
      </c>
      <c r="F239" s="33"/>
      <c r="G239" s="44"/>
      <c r="H239" s="44" t="s">
        <v>1370</v>
      </c>
      <c r="I239" s="44">
        <v>25.57</v>
      </c>
      <c r="J239" s="44">
        <v>-4.59</v>
      </c>
      <c r="K239" s="44">
        <v>1.0900000000000001</v>
      </c>
      <c r="L239" s="44"/>
      <c r="M239" s="44"/>
      <c r="N239" s="44"/>
      <c r="O239" s="44">
        <v>12.77</v>
      </c>
      <c r="P239" s="44">
        <v>0.99</v>
      </c>
      <c r="Q239" s="44">
        <v>0</v>
      </c>
      <c r="R239" s="44">
        <v>30</v>
      </c>
      <c r="S239" s="44">
        <v>12.9</v>
      </c>
      <c r="T239" s="44">
        <v>12.8</v>
      </c>
      <c r="U239" s="44">
        <v>13.6</v>
      </c>
      <c r="V239" s="44">
        <v>14.9</v>
      </c>
      <c r="W239" s="44">
        <v>15.4</v>
      </c>
      <c r="X239" s="44">
        <v>15.9</v>
      </c>
      <c r="Y239" s="44">
        <v>19.100000000000001</v>
      </c>
      <c r="Z239" s="44">
        <v>27.3</v>
      </c>
      <c r="AA239" s="44">
        <v>45.9</v>
      </c>
      <c r="AB239" s="45">
        <v>63.6</v>
      </c>
    </row>
    <row r="240" spans="1:28">
      <c r="A240" s="41"/>
      <c r="B240" s="42"/>
      <c r="C240" s="43"/>
      <c r="D240" s="43"/>
      <c r="E240" s="44"/>
      <c r="F240" s="33" t="s">
        <v>1371</v>
      </c>
      <c r="G240" s="44"/>
      <c r="H240" s="44"/>
      <c r="I240" s="44"/>
      <c r="J240" s="44"/>
      <c r="K240" s="44"/>
      <c r="L240" s="44"/>
      <c r="M240" s="44"/>
      <c r="N240" s="44"/>
      <c r="O240" s="44"/>
      <c r="P240" s="44"/>
      <c r="Q240" s="44"/>
      <c r="R240" s="44"/>
      <c r="S240" s="44"/>
      <c r="T240" s="44"/>
      <c r="U240" s="44"/>
      <c r="V240" s="44"/>
      <c r="W240" s="44"/>
      <c r="X240" s="44"/>
      <c r="Y240" s="44"/>
      <c r="Z240" s="44"/>
      <c r="AA240" s="44"/>
      <c r="AB240" s="45"/>
    </row>
    <row r="241" spans="1:28">
      <c r="A241" s="46">
        <v>118</v>
      </c>
      <c r="B241" s="47"/>
      <c r="C241" s="48">
        <v>4263002</v>
      </c>
      <c r="D241" s="48">
        <v>2218453</v>
      </c>
      <c r="E241" s="49">
        <v>28</v>
      </c>
      <c r="F241" s="34"/>
      <c r="G241" s="49"/>
      <c r="H241" s="49" t="s">
        <v>1370</v>
      </c>
      <c r="I241" s="49">
        <v>25.91</v>
      </c>
      <c r="J241" s="49">
        <v>-4.59</v>
      </c>
      <c r="K241" s="49">
        <v>0.63</v>
      </c>
      <c r="L241" s="49"/>
      <c r="M241" s="49"/>
      <c r="N241" s="49"/>
      <c r="O241" s="49">
        <v>38.770000000000003</v>
      </c>
      <c r="P241" s="49">
        <v>0.98</v>
      </c>
      <c r="Q241" s="49">
        <v>0</v>
      </c>
      <c r="R241" s="49">
        <v>30</v>
      </c>
      <c r="S241" s="49">
        <v>10.9</v>
      </c>
      <c r="T241" s="49">
        <v>11</v>
      </c>
      <c r="U241" s="49">
        <v>12.1</v>
      </c>
      <c r="V241" s="49">
        <v>13.2</v>
      </c>
      <c r="W241" s="49">
        <v>12.9</v>
      </c>
      <c r="X241" s="49">
        <v>14.2</v>
      </c>
      <c r="Y241" s="49">
        <v>19.7</v>
      </c>
      <c r="Z241" s="49">
        <v>29.6</v>
      </c>
      <c r="AA241" s="49">
        <v>43.8</v>
      </c>
      <c r="AB241" s="50">
        <v>73.5</v>
      </c>
    </row>
    <row r="242" spans="1:28">
      <c r="A242" s="46"/>
      <c r="B242" s="47"/>
      <c r="C242" s="48"/>
      <c r="D242" s="48"/>
      <c r="E242" s="49"/>
      <c r="F242" s="34" t="s">
        <v>1371</v>
      </c>
      <c r="G242" s="49"/>
      <c r="H242" s="49"/>
      <c r="I242" s="49"/>
      <c r="J242" s="49"/>
      <c r="K242" s="49"/>
      <c r="L242" s="49"/>
      <c r="M242" s="49"/>
      <c r="N242" s="49"/>
      <c r="O242" s="49"/>
      <c r="P242" s="49"/>
      <c r="Q242" s="49"/>
      <c r="R242" s="49"/>
      <c r="S242" s="49"/>
      <c r="T242" s="49"/>
      <c r="U242" s="49"/>
      <c r="V242" s="49"/>
      <c r="W242" s="49"/>
      <c r="X242" s="49"/>
      <c r="Y242" s="49"/>
      <c r="Z242" s="49"/>
      <c r="AA242" s="49"/>
      <c r="AB242" s="50"/>
    </row>
    <row r="243" spans="1:28">
      <c r="A243" s="41">
        <v>119</v>
      </c>
      <c r="B243" s="42"/>
      <c r="C243" s="43">
        <v>4256690</v>
      </c>
      <c r="D243" s="43">
        <v>719348</v>
      </c>
      <c r="E243" s="44">
        <v>28</v>
      </c>
      <c r="F243" s="33"/>
      <c r="G243" s="44"/>
      <c r="H243" s="44" t="s">
        <v>1370</v>
      </c>
      <c r="I243" s="44">
        <v>25.56</v>
      </c>
      <c r="J243" s="44">
        <v>-4.59</v>
      </c>
      <c r="K243" s="44">
        <v>0.94</v>
      </c>
      <c r="L243" s="44"/>
      <c r="M243" s="44"/>
      <c r="N243" s="44"/>
      <c r="O243" s="44">
        <v>32.200000000000003</v>
      </c>
      <c r="P243" s="44">
        <v>0.98</v>
      </c>
      <c r="Q243" s="44">
        <v>0</v>
      </c>
      <c r="R243" s="44">
        <v>30</v>
      </c>
      <c r="S243" s="44">
        <v>14.2</v>
      </c>
      <c r="T243" s="44">
        <v>13.1</v>
      </c>
      <c r="U243" s="44">
        <v>14.7</v>
      </c>
      <c r="V243" s="44">
        <v>14.9</v>
      </c>
      <c r="W243" s="44">
        <v>15.7</v>
      </c>
      <c r="X243" s="44">
        <v>16.600000000000001</v>
      </c>
      <c r="Y243" s="44">
        <v>20.7</v>
      </c>
      <c r="Z243" s="44">
        <v>27.2</v>
      </c>
      <c r="AA243" s="44">
        <v>45.7</v>
      </c>
      <c r="AB243" s="45">
        <v>67.3</v>
      </c>
    </row>
    <row r="244" spans="1:28">
      <c r="A244" s="41"/>
      <c r="B244" s="42"/>
      <c r="C244" s="43"/>
      <c r="D244" s="43"/>
      <c r="E244" s="44"/>
      <c r="F244" s="33" t="s">
        <v>1371</v>
      </c>
      <c r="G244" s="44"/>
      <c r="H244" s="44"/>
      <c r="I244" s="44"/>
      <c r="J244" s="44"/>
      <c r="K244" s="44"/>
      <c r="L244" s="44"/>
      <c r="M244" s="44"/>
      <c r="N244" s="44"/>
      <c r="O244" s="44"/>
      <c r="P244" s="44"/>
      <c r="Q244" s="44"/>
      <c r="R244" s="44"/>
      <c r="S244" s="44"/>
      <c r="T244" s="44"/>
      <c r="U244" s="44"/>
      <c r="V244" s="44"/>
      <c r="W244" s="44"/>
      <c r="X244" s="44"/>
      <c r="Y244" s="44"/>
      <c r="Z244" s="44"/>
      <c r="AA244" s="44"/>
      <c r="AB244" s="45"/>
    </row>
    <row r="245" spans="1:28">
      <c r="A245" s="46">
        <v>120</v>
      </c>
      <c r="B245" s="47"/>
      <c r="C245" s="48">
        <v>7977122</v>
      </c>
      <c r="D245" s="48">
        <v>227783</v>
      </c>
      <c r="E245" s="49">
        <v>27</v>
      </c>
      <c r="F245" s="34"/>
      <c r="G245" s="49"/>
      <c r="H245" s="49" t="s">
        <v>1370</v>
      </c>
      <c r="I245" s="49">
        <v>31.81</v>
      </c>
      <c r="J245" s="49">
        <v>-4.5</v>
      </c>
      <c r="K245" s="49">
        <v>0.45</v>
      </c>
      <c r="L245" s="49"/>
      <c r="M245" s="49"/>
      <c r="N245" s="49"/>
      <c r="O245" s="49">
        <v>28.66</v>
      </c>
      <c r="P245" s="49">
        <v>0.98</v>
      </c>
      <c r="Q245" s="49">
        <v>0</v>
      </c>
      <c r="R245" s="49">
        <v>30</v>
      </c>
      <c r="S245" s="49">
        <v>5.6</v>
      </c>
      <c r="T245" s="49">
        <v>7.8</v>
      </c>
      <c r="U245" s="49">
        <v>9.6</v>
      </c>
      <c r="V245" s="49">
        <v>10.7</v>
      </c>
      <c r="W245" s="49">
        <v>12.3</v>
      </c>
      <c r="X245" s="49">
        <v>15.7</v>
      </c>
      <c r="Y245" s="49">
        <v>19.2</v>
      </c>
      <c r="Z245" s="49">
        <v>28.1</v>
      </c>
      <c r="AA245" s="49">
        <v>43.6</v>
      </c>
      <c r="AB245" s="50">
        <v>62.2</v>
      </c>
    </row>
    <row r="246" spans="1:28">
      <c r="A246" s="46"/>
      <c r="B246" s="47"/>
      <c r="C246" s="48"/>
      <c r="D246" s="48"/>
      <c r="E246" s="49"/>
      <c r="F246" s="34" t="s">
        <v>1371</v>
      </c>
      <c r="G246" s="49"/>
      <c r="H246" s="49"/>
      <c r="I246" s="49"/>
      <c r="J246" s="49"/>
      <c r="K246" s="49"/>
      <c r="L246" s="49"/>
      <c r="M246" s="49"/>
      <c r="N246" s="49"/>
      <c r="O246" s="49"/>
      <c r="P246" s="49"/>
      <c r="Q246" s="49"/>
      <c r="R246" s="49"/>
      <c r="S246" s="49"/>
      <c r="T246" s="49"/>
      <c r="U246" s="49"/>
      <c r="V246" s="49"/>
      <c r="W246" s="49"/>
      <c r="X246" s="49"/>
      <c r="Y246" s="49"/>
      <c r="Z246" s="49"/>
      <c r="AA246" s="49"/>
      <c r="AB246" s="50"/>
    </row>
    <row r="247" spans="1:28" ht="15.75" thickBot="1">
      <c r="A247" s="51"/>
      <c r="B247" s="52"/>
      <c r="C247" s="52"/>
      <c r="D247" s="52"/>
      <c r="E247" s="52"/>
      <c r="F247" s="52"/>
      <c r="G247" s="52"/>
      <c r="H247" s="52"/>
      <c r="I247" s="52"/>
      <c r="J247" s="52"/>
      <c r="K247" s="52"/>
      <c r="L247" s="52"/>
      <c r="M247" s="52"/>
      <c r="N247" s="52"/>
      <c r="O247" s="52"/>
      <c r="P247" s="52"/>
      <c r="Q247" s="52"/>
      <c r="R247" s="52"/>
      <c r="S247" s="52"/>
      <c r="T247" s="52"/>
      <c r="U247" s="52"/>
      <c r="V247" s="52"/>
      <c r="W247" s="52"/>
      <c r="X247" s="52"/>
      <c r="Y247" s="52"/>
      <c r="Z247" s="52"/>
      <c r="AA247" s="52"/>
      <c r="AB247" s="53"/>
    </row>
    <row r="248" spans="1:28">
      <c r="A248" s="36">
        <v>121</v>
      </c>
      <c r="B248" s="37"/>
      <c r="C248" s="38">
        <v>4248661</v>
      </c>
      <c r="D248" s="38">
        <v>70766</v>
      </c>
      <c r="E248" s="39">
        <v>27</v>
      </c>
      <c r="F248" s="35"/>
      <c r="G248" s="39"/>
      <c r="H248" s="39" t="s">
        <v>1370</v>
      </c>
      <c r="I248" s="39">
        <v>30.07</v>
      </c>
      <c r="J248" s="39">
        <v>-4.5199999999999996</v>
      </c>
      <c r="K248" s="39">
        <v>1.04</v>
      </c>
      <c r="L248" s="39"/>
      <c r="M248" s="39"/>
      <c r="N248" s="39"/>
      <c r="O248" s="39">
        <v>-70.89</v>
      </c>
      <c r="P248" s="39">
        <v>0.98</v>
      </c>
      <c r="Q248" s="39">
        <v>0</v>
      </c>
      <c r="R248" s="39">
        <v>30</v>
      </c>
      <c r="S248" s="39">
        <v>-4.3</v>
      </c>
      <c r="T248" s="39">
        <v>-3.3</v>
      </c>
      <c r="U248" s="39">
        <v>-2.8</v>
      </c>
      <c r="V248" s="39">
        <v>-2.8</v>
      </c>
      <c r="W248" s="39">
        <v>-0.4</v>
      </c>
      <c r="X248" s="39">
        <v>-0.1</v>
      </c>
      <c r="Y248" s="39">
        <v>5.6</v>
      </c>
      <c r="Z248" s="39">
        <v>14</v>
      </c>
      <c r="AA248" s="39">
        <v>40.4</v>
      </c>
      <c r="AB248" s="40">
        <v>66.2</v>
      </c>
    </row>
    <row r="249" spans="1:28">
      <c r="A249" s="41"/>
      <c r="B249" s="42"/>
      <c r="C249" s="43"/>
      <c r="D249" s="43"/>
      <c r="E249" s="44"/>
      <c r="F249" s="33" t="s">
        <v>1371</v>
      </c>
      <c r="G249" s="44"/>
      <c r="H249" s="44"/>
      <c r="I249" s="44"/>
      <c r="J249" s="44"/>
      <c r="K249" s="44"/>
      <c r="L249" s="44"/>
      <c r="M249" s="44"/>
      <c r="N249" s="44"/>
      <c r="O249" s="44"/>
      <c r="P249" s="44"/>
      <c r="Q249" s="44"/>
      <c r="R249" s="44"/>
      <c r="S249" s="44"/>
      <c r="T249" s="44"/>
      <c r="U249" s="44"/>
      <c r="V249" s="44"/>
      <c r="W249" s="44"/>
      <c r="X249" s="44"/>
      <c r="Y249" s="44"/>
      <c r="Z249" s="44"/>
      <c r="AA249" s="44"/>
      <c r="AB249" s="45"/>
    </row>
    <row r="250" spans="1:28">
      <c r="A250" s="46">
        <v>122</v>
      </c>
      <c r="B250" s="47"/>
      <c r="C250" s="48">
        <v>7969559</v>
      </c>
      <c r="D250" s="48">
        <v>5000908</v>
      </c>
      <c r="E250" s="49">
        <v>26</v>
      </c>
      <c r="F250" s="34"/>
      <c r="G250" s="49"/>
      <c r="H250" s="49" t="s">
        <v>1370</v>
      </c>
      <c r="I250" s="49">
        <v>34.64</v>
      </c>
      <c r="J250" s="49">
        <v>-4.46</v>
      </c>
      <c r="K250" s="49">
        <v>0.94</v>
      </c>
      <c r="L250" s="49"/>
      <c r="M250" s="49"/>
      <c r="N250" s="49"/>
      <c r="O250" s="49">
        <v>32.549999999999997</v>
      </c>
      <c r="P250" s="49">
        <v>0.99</v>
      </c>
      <c r="Q250" s="49">
        <v>0</v>
      </c>
      <c r="R250" s="49">
        <v>30</v>
      </c>
      <c r="S250" s="49">
        <v>2.5</v>
      </c>
      <c r="T250" s="49">
        <v>2.5</v>
      </c>
      <c r="U250" s="49">
        <v>3.2</v>
      </c>
      <c r="V250" s="49">
        <v>3.4</v>
      </c>
      <c r="W250" s="49">
        <v>3.8</v>
      </c>
      <c r="X250" s="49">
        <v>5</v>
      </c>
      <c r="Y250" s="49">
        <v>8.1</v>
      </c>
      <c r="Z250" s="49">
        <v>14.5</v>
      </c>
      <c r="AA250" s="49">
        <v>34.299999999999997</v>
      </c>
      <c r="AB250" s="50">
        <v>70.099999999999994</v>
      </c>
    </row>
    <row r="251" spans="1:28">
      <c r="A251" s="46"/>
      <c r="B251" s="47"/>
      <c r="C251" s="48"/>
      <c r="D251" s="48"/>
      <c r="E251" s="49"/>
      <c r="F251" s="34" t="s">
        <v>1371</v>
      </c>
      <c r="G251" s="49"/>
      <c r="H251" s="49"/>
      <c r="I251" s="49"/>
      <c r="J251" s="49"/>
      <c r="K251" s="49"/>
      <c r="L251" s="49"/>
      <c r="M251" s="49"/>
      <c r="N251" s="49"/>
      <c r="O251" s="49"/>
      <c r="P251" s="49"/>
      <c r="Q251" s="49"/>
      <c r="R251" s="49"/>
      <c r="S251" s="49"/>
      <c r="T251" s="49"/>
      <c r="U251" s="49"/>
      <c r="V251" s="49"/>
      <c r="W251" s="49"/>
      <c r="X251" s="49"/>
      <c r="Y251" s="49"/>
      <c r="Z251" s="49"/>
      <c r="AA251" s="49"/>
      <c r="AB251" s="50"/>
    </row>
    <row r="252" spans="1:28">
      <c r="A252" s="41">
        <v>123</v>
      </c>
      <c r="B252" s="42"/>
      <c r="C252" s="43">
        <v>4256726</v>
      </c>
      <c r="D252" s="43">
        <v>2967064</v>
      </c>
      <c r="E252" s="44">
        <v>26</v>
      </c>
      <c r="F252" s="33"/>
      <c r="G252" s="44"/>
      <c r="H252" s="44" t="s">
        <v>1370</v>
      </c>
      <c r="I252" s="44">
        <v>35.5</v>
      </c>
      <c r="J252" s="44">
        <v>-4.45</v>
      </c>
      <c r="K252" s="44">
        <v>0.91</v>
      </c>
      <c r="L252" s="44"/>
      <c r="M252" s="44"/>
      <c r="N252" s="44"/>
      <c r="O252" s="44">
        <v>11.02</v>
      </c>
      <c r="P252" s="44">
        <v>0.99</v>
      </c>
      <c r="Q252" s="44">
        <v>0</v>
      </c>
      <c r="R252" s="44">
        <v>30</v>
      </c>
      <c r="S252" s="44">
        <v>11.9</v>
      </c>
      <c r="T252" s="44">
        <v>13</v>
      </c>
      <c r="U252" s="44">
        <v>12.6</v>
      </c>
      <c r="V252" s="44">
        <v>15</v>
      </c>
      <c r="W252" s="44">
        <v>14.2</v>
      </c>
      <c r="X252" s="44">
        <v>14.5</v>
      </c>
      <c r="Y252" s="44">
        <v>18.2</v>
      </c>
      <c r="Z252" s="44">
        <v>21.7</v>
      </c>
      <c r="AA252" s="44">
        <v>37.799999999999997</v>
      </c>
      <c r="AB252" s="45">
        <v>64.599999999999994</v>
      </c>
    </row>
    <row r="253" spans="1:28">
      <c r="A253" s="41"/>
      <c r="B253" s="42"/>
      <c r="C253" s="43"/>
      <c r="D253" s="43"/>
      <c r="E253" s="44"/>
      <c r="F253" s="33" t="s">
        <v>1371</v>
      </c>
      <c r="G253" s="44"/>
      <c r="H253" s="44"/>
      <c r="I253" s="44"/>
      <c r="J253" s="44"/>
      <c r="K253" s="44"/>
      <c r="L253" s="44"/>
      <c r="M253" s="44"/>
      <c r="N253" s="44"/>
      <c r="O253" s="44"/>
      <c r="P253" s="44"/>
      <c r="Q253" s="44"/>
      <c r="R253" s="44"/>
      <c r="S253" s="44"/>
      <c r="T253" s="44"/>
      <c r="U253" s="44"/>
      <c r="V253" s="44"/>
      <c r="W253" s="44"/>
      <c r="X253" s="44"/>
      <c r="Y253" s="44"/>
      <c r="Z253" s="44"/>
      <c r="AA253" s="44"/>
      <c r="AB253" s="45"/>
    </row>
    <row r="254" spans="1:28">
      <c r="A254" s="46">
        <v>124</v>
      </c>
      <c r="B254" s="47"/>
      <c r="C254" s="48">
        <v>4250041</v>
      </c>
      <c r="D254" s="48">
        <v>713715</v>
      </c>
      <c r="E254" s="49">
        <v>26</v>
      </c>
      <c r="F254" s="34"/>
      <c r="G254" s="49"/>
      <c r="H254" s="49" t="s">
        <v>1370</v>
      </c>
      <c r="I254" s="49">
        <v>34.14</v>
      </c>
      <c r="J254" s="49">
        <v>-4.47</v>
      </c>
      <c r="K254" s="49">
        <v>0.56999999999999995</v>
      </c>
      <c r="L254" s="49"/>
      <c r="M254" s="49"/>
      <c r="N254" s="49"/>
      <c r="O254" s="49">
        <v>11.49</v>
      </c>
      <c r="P254" s="49">
        <v>0.99</v>
      </c>
      <c r="Q254" s="49">
        <v>0</v>
      </c>
      <c r="R254" s="49">
        <v>30</v>
      </c>
      <c r="S254" s="49">
        <v>6.5</v>
      </c>
      <c r="T254" s="49">
        <v>5.5</v>
      </c>
      <c r="U254" s="49">
        <v>6.6</v>
      </c>
      <c r="V254" s="49">
        <v>6.9</v>
      </c>
      <c r="W254" s="49">
        <v>7.1</v>
      </c>
      <c r="X254" s="49">
        <v>9.3000000000000007</v>
      </c>
      <c r="Y254" s="49">
        <v>16.899999999999999</v>
      </c>
      <c r="Z254" s="49">
        <v>24.2</v>
      </c>
      <c r="AA254" s="49">
        <v>38</v>
      </c>
      <c r="AB254" s="50">
        <v>65.400000000000006</v>
      </c>
    </row>
    <row r="255" spans="1:28">
      <c r="A255" s="46"/>
      <c r="B255" s="47"/>
      <c r="C255" s="48"/>
      <c r="D255" s="48"/>
      <c r="E255" s="49"/>
      <c r="F255" s="34" t="s">
        <v>1371</v>
      </c>
      <c r="G255" s="49"/>
      <c r="H255" s="49"/>
      <c r="I255" s="49"/>
      <c r="J255" s="49"/>
      <c r="K255" s="49"/>
      <c r="L255" s="49"/>
      <c r="M255" s="49"/>
      <c r="N255" s="49"/>
      <c r="O255" s="49"/>
      <c r="P255" s="49"/>
      <c r="Q255" s="49"/>
      <c r="R255" s="49"/>
      <c r="S255" s="49"/>
      <c r="T255" s="49"/>
      <c r="U255" s="49"/>
      <c r="V255" s="49"/>
      <c r="W255" s="49"/>
      <c r="X255" s="49"/>
      <c r="Y255" s="49"/>
      <c r="Z255" s="49"/>
      <c r="AA255" s="49"/>
      <c r="AB255" s="50"/>
    </row>
    <row r="256" spans="1:28">
      <c r="A256" s="41">
        <v>125</v>
      </c>
      <c r="B256" s="42"/>
      <c r="C256" s="43">
        <v>4241324</v>
      </c>
      <c r="D256" s="43">
        <v>3236317</v>
      </c>
      <c r="E256" s="44">
        <v>26</v>
      </c>
      <c r="F256" s="33"/>
      <c r="G256" s="44"/>
      <c r="H256" s="44" t="s">
        <v>1370</v>
      </c>
      <c r="I256" s="44">
        <v>33.97</v>
      </c>
      <c r="J256" s="44">
        <v>-4.47</v>
      </c>
      <c r="K256" s="44">
        <v>0.78</v>
      </c>
      <c r="L256" s="44"/>
      <c r="M256" s="44"/>
      <c r="N256" s="44"/>
      <c r="O256" s="44">
        <v>1.1599999999999999</v>
      </c>
      <c r="P256" s="44">
        <v>0.99</v>
      </c>
      <c r="Q256" s="44">
        <v>0</v>
      </c>
      <c r="R256" s="44">
        <v>30</v>
      </c>
      <c r="S256" s="44">
        <v>-12.9</v>
      </c>
      <c r="T256" s="44">
        <v>-12</v>
      </c>
      <c r="U256" s="44">
        <v>-9</v>
      </c>
      <c r="V256" s="44">
        <v>-8.3000000000000007</v>
      </c>
      <c r="W256" s="44">
        <v>-5.0999999999999996</v>
      </c>
      <c r="X256" s="44">
        <v>1.3</v>
      </c>
      <c r="Y256" s="44">
        <v>18.5</v>
      </c>
      <c r="Z256" s="44">
        <v>31.7</v>
      </c>
      <c r="AA256" s="44">
        <v>44.1</v>
      </c>
      <c r="AB256" s="45">
        <v>54.4</v>
      </c>
    </row>
    <row r="257" spans="1:28">
      <c r="A257" s="41"/>
      <c r="B257" s="42"/>
      <c r="C257" s="43"/>
      <c r="D257" s="43"/>
      <c r="E257" s="44"/>
      <c r="F257" s="33" t="s">
        <v>1371</v>
      </c>
      <c r="G257" s="44"/>
      <c r="H257" s="44"/>
      <c r="I257" s="44"/>
      <c r="J257" s="44"/>
      <c r="K257" s="44"/>
      <c r="L257" s="44"/>
      <c r="M257" s="44"/>
      <c r="N257" s="44"/>
      <c r="O257" s="44"/>
      <c r="P257" s="44"/>
      <c r="Q257" s="44"/>
      <c r="R257" s="44"/>
      <c r="S257" s="44"/>
      <c r="T257" s="44"/>
      <c r="U257" s="44"/>
      <c r="V257" s="44"/>
      <c r="W257" s="44"/>
      <c r="X257" s="44"/>
      <c r="Y257" s="44"/>
      <c r="Z257" s="44"/>
      <c r="AA257" s="44"/>
      <c r="AB257" s="45"/>
    </row>
    <row r="258" spans="1:28">
      <c r="A258" s="46">
        <v>126</v>
      </c>
      <c r="B258" s="47"/>
      <c r="C258" s="48">
        <v>864692</v>
      </c>
      <c r="D258" s="48">
        <v>665933</v>
      </c>
      <c r="E258" s="49">
        <v>26</v>
      </c>
      <c r="F258" s="34"/>
      <c r="G258" s="49"/>
      <c r="H258" s="49" t="s">
        <v>1370</v>
      </c>
      <c r="I258" s="49">
        <v>33.61</v>
      </c>
      <c r="J258" s="49">
        <v>-4.47</v>
      </c>
      <c r="K258" s="49">
        <v>0.71</v>
      </c>
      <c r="L258" s="49"/>
      <c r="M258" s="49"/>
      <c r="N258" s="49"/>
      <c r="O258" s="49">
        <v>137.47</v>
      </c>
      <c r="P258" s="49">
        <v>0.95</v>
      </c>
      <c r="Q258" s="49">
        <v>0</v>
      </c>
      <c r="R258" s="49">
        <v>30</v>
      </c>
      <c r="S258" s="49">
        <v>3.3</v>
      </c>
      <c r="T258" s="49">
        <v>3.1</v>
      </c>
      <c r="U258" s="49">
        <v>2.2999999999999998</v>
      </c>
      <c r="V258" s="49">
        <v>3.9</v>
      </c>
      <c r="W258" s="49">
        <v>5.8</v>
      </c>
      <c r="X258" s="49">
        <v>6.4</v>
      </c>
      <c r="Y258" s="49">
        <v>12.9</v>
      </c>
      <c r="Z258" s="49">
        <v>23.4</v>
      </c>
      <c r="AA258" s="49">
        <v>39.1</v>
      </c>
      <c r="AB258" s="50">
        <v>62.8</v>
      </c>
    </row>
    <row r="259" spans="1:28">
      <c r="A259" s="46"/>
      <c r="B259" s="47"/>
      <c r="C259" s="48"/>
      <c r="D259" s="48"/>
      <c r="E259" s="49"/>
      <c r="F259" s="34" t="s">
        <v>1371</v>
      </c>
      <c r="G259" s="49"/>
      <c r="H259" s="49"/>
      <c r="I259" s="49"/>
      <c r="J259" s="49"/>
      <c r="K259" s="49"/>
      <c r="L259" s="49"/>
      <c r="M259" s="49"/>
      <c r="N259" s="49"/>
      <c r="O259" s="49"/>
      <c r="P259" s="49"/>
      <c r="Q259" s="49"/>
      <c r="R259" s="49"/>
      <c r="S259" s="49"/>
      <c r="T259" s="49"/>
      <c r="U259" s="49"/>
      <c r="V259" s="49"/>
      <c r="W259" s="49"/>
      <c r="X259" s="49"/>
      <c r="Y259" s="49"/>
      <c r="Z259" s="49"/>
      <c r="AA259" s="49"/>
      <c r="AB259" s="50"/>
    </row>
    <row r="260" spans="1:28">
      <c r="A260" s="41">
        <v>127</v>
      </c>
      <c r="B260" s="42"/>
      <c r="C260" s="43">
        <v>4255894</v>
      </c>
      <c r="D260" s="43">
        <v>2915112</v>
      </c>
      <c r="E260" s="44">
        <v>25</v>
      </c>
      <c r="F260" s="33"/>
      <c r="G260" s="44"/>
      <c r="H260" s="44" t="s">
        <v>1370</v>
      </c>
      <c r="I260" s="44">
        <v>37.67</v>
      </c>
      <c r="J260" s="44">
        <v>-4.42</v>
      </c>
      <c r="K260" s="44">
        <v>1.05</v>
      </c>
      <c r="L260" s="44"/>
      <c r="M260" s="44"/>
      <c r="N260" s="44"/>
      <c r="O260" s="44">
        <v>21.85</v>
      </c>
      <c r="P260" s="44">
        <v>0.98</v>
      </c>
      <c r="Q260" s="44">
        <v>0</v>
      </c>
      <c r="R260" s="44">
        <v>30</v>
      </c>
      <c r="S260" s="44">
        <v>15.9</v>
      </c>
      <c r="T260" s="44">
        <v>15.3</v>
      </c>
      <c r="U260" s="44">
        <v>17.100000000000001</v>
      </c>
      <c r="V260" s="44">
        <v>16.899999999999999</v>
      </c>
      <c r="W260" s="44">
        <v>17.7</v>
      </c>
      <c r="X260" s="44">
        <v>18.3</v>
      </c>
      <c r="Y260" s="44">
        <v>18.5</v>
      </c>
      <c r="Z260" s="44">
        <v>24.4</v>
      </c>
      <c r="AA260" s="44">
        <v>37.5</v>
      </c>
      <c r="AB260" s="45">
        <v>60.6</v>
      </c>
    </row>
    <row r="261" spans="1:28">
      <c r="A261" s="41"/>
      <c r="B261" s="42"/>
      <c r="C261" s="43"/>
      <c r="D261" s="43"/>
      <c r="E261" s="44"/>
      <c r="F261" s="33" t="s">
        <v>1371</v>
      </c>
      <c r="G261" s="44"/>
      <c r="H261" s="44"/>
      <c r="I261" s="44"/>
      <c r="J261" s="44"/>
      <c r="K261" s="44"/>
      <c r="L261" s="44"/>
      <c r="M261" s="44"/>
      <c r="N261" s="44"/>
      <c r="O261" s="44"/>
      <c r="P261" s="44"/>
      <c r="Q261" s="44"/>
      <c r="R261" s="44"/>
      <c r="S261" s="44"/>
      <c r="T261" s="44"/>
      <c r="U261" s="44"/>
      <c r="V261" s="44"/>
      <c r="W261" s="44"/>
      <c r="X261" s="44"/>
      <c r="Y261" s="44"/>
      <c r="Z261" s="44"/>
      <c r="AA261" s="44"/>
      <c r="AB261" s="45"/>
    </row>
    <row r="262" spans="1:28">
      <c r="A262" s="46">
        <v>128</v>
      </c>
      <c r="B262" s="47"/>
      <c r="C262" s="48">
        <v>4250862</v>
      </c>
      <c r="D262" s="48">
        <v>3244619</v>
      </c>
      <c r="E262" s="49">
        <v>25</v>
      </c>
      <c r="F262" s="34"/>
      <c r="G262" s="49"/>
      <c r="H262" s="49" t="s">
        <v>1370</v>
      </c>
      <c r="I262" s="49">
        <v>41.21</v>
      </c>
      <c r="J262" s="49">
        <v>-4.38</v>
      </c>
      <c r="K262" s="49">
        <v>1.05</v>
      </c>
      <c r="L262" s="49"/>
      <c r="M262" s="49"/>
      <c r="N262" s="49"/>
      <c r="O262" s="49">
        <v>6.82</v>
      </c>
      <c r="P262" s="49">
        <v>0.99</v>
      </c>
      <c r="Q262" s="49">
        <v>0</v>
      </c>
      <c r="R262" s="49">
        <v>30</v>
      </c>
      <c r="S262" s="49">
        <v>10</v>
      </c>
      <c r="T262" s="49">
        <v>10.3</v>
      </c>
      <c r="U262" s="49">
        <v>10.199999999999999</v>
      </c>
      <c r="V262" s="49">
        <v>11.1</v>
      </c>
      <c r="W262" s="49">
        <v>11.5</v>
      </c>
      <c r="X262" s="49">
        <v>13.6</v>
      </c>
      <c r="Y262" s="49">
        <v>16</v>
      </c>
      <c r="Z262" s="49">
        <v>23.2</v>
      </c>
      <c r="AA262" s="49">
        <v>39.9</v>
      </c>
      <c r="AB262" s="50">
        <v>54.5</v>
      </c>
    </row>
    <row r="263" spans="1:28">
      <c r="A263" s="46"/>
      <c r="B263" s="47"/>
      <c r="C263" s="48"/>
      <c r="D263" s="48"/>
      <c r="E263" s="49"/>
      <c r="F263" s="34" t="s">
        <v>1371</v>
      </c>
      <c r="G263" s="49"/>
      <c r="H263" s="49"/>
      <c r="I263" s="49"/>
      <c r="J263" s="49"/>
      <c r="K263" s="49"/>
      <c r="L263" s="49"/>
      <c r="M263" s="49"/>
      <c r="N263" s="49"/>
      <c r="O263" s="49"/>
      <c r="P263" s="49"/>
      <c r="Q263" s="49"/>
      <c r="R263" s="49"/>
      <c r="S263" s="49"/>
      <c r="T263" s="49"/>
      <c r="U263" s="49"/>
      <c r="V263" s="49"/>
      <c r="W263" s="49"/>
      <c r="X263" s="49"/>
      <c r="Y263" s="49"/>
      <c r="Z263" s="49"/>
      <c r="AA263" s="49"/>
      <c r="AB263" s="50"/>
    </row>
    <row r="264" spans="1:28">
      <c r="A264" s="41">
        <v>129</v>
      </c>
      <c r="B264" s="42"/>
      <c r="C264" s="43">
        <v>858509</v>
      </c>
      <c r="D264" s="43">
        <v>156525</v>
      </c>
      <c r="E264" s="44">
        <v>25</v>
      </c>
      <c r="F264" s="33"/>
      <c r="G264" s="44"/>
      <c r="H264" s="44" t="s">
        <v>1370</v>
      </c>
      <c r="I264" s="44">
        <v>37.71</v>
      </c>
      <c r="J264" s="44">
        <v>-4.42</v>
      </c>
      <c r="K264" s="44">
        <v>0.74</v>
      </c>
      <c r="L264" s="44"/>
      <c r="M264" s="44"/>
      <c r="N264" s="44"/>
      <c r="O264" s="44">
        <v>33.24</v>
      </c>
      <c r="P264" s="44">
        <v>0.97</v>
      </c>
      <c r="Q264" s="44">
        <v>0</v>
      </c>
      <c r="R264" s="44">
        <v>30</v>
      </c>
      <c r="S264" s="44">
        <v>10</v>
      </c>
      <c r="T264" s="44">
        <v>9.4</v>
      </c>
      <c r="U264" s="44">
        <v>9.9</v>
      </c>
      <c r="V264" s="44">
        <v>11.2</v>
      </c>
      <c r="W264" s="44">
        <v>12.5</v>
      </c>
      <c r="X264" s="44">
        <v>11.8</v>
      </c>
      <c r="Y264" s="44">
        <v>15.3</v>
      </c>
      <c r="Z264" s="44">
        <v>23.7</v>
      </c>
      <c r="AA264" s="44">
        <v>36.799999999999997</v>
      </c>
      <c r="AB264" s="45">
        <v>61.9</v>
      </c>
    </row>
    <row r="265" spans="1:28">
      <c r="A265" s="41"/>
      <c r="B265" s="42"/>
      <c r="C265" s="43"/>
      <c r="D265" s="43"/>
      <c r="E265" s="44"/>
      <c r="F265" s="33" t="s">
        <v>1371</v>
      </c>
      <c r="G265" s="44"/>
      <c r="H265" s="44"/>
      <c r="I265" s="44"/>
      <c r="J265" s="44"/>
      <c r="K265" s="44"/>
      <c r="L265" s="44"/>
      <c r="M265" s="44"/>
      <c r="N265" s="44"/>
      <c r="O265" s="44"/>
      <c r="P265" s="44"/>
      <c r="Q265" s="44"/>
      <c r="R265" s="44"/>
      <c r="S265" s="44"/>
      <c r="T265" s="44"/>
      <c r="U265" s="44"/>
      <c r="V265" s="44"/>
      <c r="W265" s="44"/>
      <c r="X265" s="44"/>
      <c r="Y265" s="44"/>
      <c r="Z265" s="44"/>
      <c r="AA265" s="44"/>
      <c r="AB265" s="45"/>
    </row>
    <row r="266" spans="1:28">
      <c r="A266" s="46">
        <v>130</v>
      </c>
      <c r="B266" s="47"/>
      <c r="C266" s="48">
        <v>4262826</v>
      </c>
      <c r="D266" s="48">
        <v>2219801</v>
      </c>
      <c r="E266" s="49">
        <v>24</v>
      </c>
      <c r="F266" s="34"/>
      <c r="G266" s="49"/>
      <c r="H266" s="49" t="s">
        <v>1370</v>
      </c>
      <c r="I266" s="49">
        <v>42.58</v>
      </c>
      <c r="J266" s="49">
        <v>-4.37</v>
      </c>
      <c r="K266" s="49">
        <v>0.71</v>
      </c>
      <c r="L266" s="49"/>
      <c r="M266" s="49"/>
      <c r="N266" s="49"/>
      <c r="O266" s="49">
        <v>59.25</v>
      </c>
      <c r="P266" s="49">
        <v>0.96</v>
      </c>
      <c r="Q266" s="49">
        <v>0</v>
      </c>
      <c r="R266" s="49">
        <v>30</v>
      </c>
      <c r="S266" s="49">
        <v>8.1</v>
      </c>
      <c r="T266" s="49">
        <v>7.5</v>
      </c>
      <c r="U266" s="49">
        <v>8.1999999999999993</v>
      </c>
      <c r="V266" s="49">
        <v>8.5</v>
      </c>
      <c r="W266" s="49">
        <v>8.6</v>
      </c>
      <c r="X266" s="49">
        <v>9.8000000000000007</v>
      </c>
      <c r="Y266" s="49">
        <v>14.7</v>
      </c>
      <c r="Z266" s="49">
        <v>21.1</v>
      </c>
      <c r="AA266" s="49">
        <v>34.5</v>
      </c>
      <c r="AB266" s="50">
        <v>58.6</v>
      </c>
    </row>
    <row r="267" spans="1:28">
      <c r="A267" s="46"/>
      <c r="B267" s="47"/>
      <c r="C267" s="48"/>
      <c r="D267" s="48"/>
      <c r="E267" s="49"/>
      <c r="F267" s="34" t="s">
        <v>1371</v>
      </c>
      <c r="G267" s="49"/>
      <c r="H267" s="49"/>
      <c r="I267" s="49"/>
      <c r="J267" s="49"/>
      <c r="K267" s="49"/>
      <c r="L267" s="49"/>
      <c r="M267" s="49"/>
      <c r="N267" s="49"/>
      <c r="O267" s="49"/>
      <c r="P267" s="49"/>
      <c r="Q267" s="49"/>
      <c r="R267" s="49"/>
      <c r="S267" s="49"/>
      <c r="T267" s="49"/>
      <c r="U267" s="49"/>
      <c r="V267" s="49"/>
      <c r="W267" s="49"/>
      <c r="X267" s="49"/>
      <c r="Y267" s="49"/>
      <c r="Z267" s="49"/>
      <c r="AA267" s="49"/>
      <c r="AB267" s="50"/>
    </row>
    <row r="268" spans="1:28">
      <c r="A268" s="41">
        <v>131</v>
      </c>
      <c r="B268" s="42"/>
      <c r="C268" s="43">
        <v>4258848</v>
      </c>
      <c r="D268" s="43">
        <v>973290</v>
      </c>
      <c r="E268" s="44">
        <v>23</v>
      </c>
      <c r="F268" s="33"/>
      <c r="G268" s="44"/>
      <c r="H268" s="44" t="s">
        <v>1370</v>
      </c>
      <c r="I268" s="44">
        <v>51.99</v>
      </c>
      <c r="J268" s="44">
        <v>-4.28</v>
      </c>
      <c r="K268" s="44">
        <v>0.64</v>
      </c>
      <c r="L268" s="44"/>
      <c r="M268" s="44"/>
      <c r="N268" s="44"/>
      <c r="O268" s="44">
        <v>3.14</v>
      </c>
      <c r="P268" s="44">
        <v>1</v>
      </c>
      <c r="Q268" s="44">
        <v>0</v>
      </c>
      <c r="R268" s="44">
        <v>30</v>
      </c>
      <c r="S268" s="44">
        <v>14.3</v>
      </c>
      <c r="T268" s="44">
        <v>14.9</v>
      </c>
      <c r="U268" s="44">
        <v>15.4</v>
      </c>
      <c r="V268" s="44">
        <v>15.2</v>
      </c>
      <c r="W268" s="44">
        <v>17.3</v>
      </c>
      <c r="X268" s="44">
        <v>17.600000000000001</v>
      </c>
      <c r="Y268" s="44">
        <v>19.899999999999999</v>
      </c>
      <c r="Z268" s="44">
        <v>24.5</v>
      </c>
      <c r="AA268" s="44">
        <v>35.4</v>
      </c>
      <c r="AB268" s="45">
        <v>52.8</v>
      </c>
    </row>
    <row r="269" spans="1:28">
      <c r="A269" s="41"/>
      <c r="B269" s="42"/>
      <c r="C269" s="43"/>
      <c r="D269" s="43"/>
      <c r="E269" s="44"/>
      <c r="F269" s="33" t="s">
        <v>1371</v>
      </c>
      <c r="G269" s="44"/>
      <c r="H269" s="44"/>
      <c r="I269" s="44"/>
      <c r="J269" s="44"/>
      <c r="K269" s="44"/>
      <c r="L269" s="44"/>
      <c r="M269" s="44"/>
      <c r="N269" s="44"/>
      <c r="O269" s="44"/>
      <c r="P269" s="44"/>
      <c r="Q269" s="44"/>
      <c r="R269" s="44"/>
      <c r="S269" s="44"/>
      <c r="T269" s="44"/>
      <c r="U269" s="44"/>
      <c r="V269" s="44"/>
      <c r="W269" s="44"/>
      <c r="X269" s="44"/>
      <c r="Y269" s="44"/>
      <c r="Z269" s="44"/>
      <c r="AA269" s="44"/>
      <c r="AB269" s="45"/>
    </row>
    <row r="270" spans="1:28">
      <c r="A270" s="46">
        <v>132</v>
      </c>
      <c r="B270" s="47"/>
      <c r="C270" s="48">
        <v>4242615</v>
      </c>
      <c r="D270" s="48">
        <v>3237447</v>
      </c>
      <c r="E270" s="49">
        <v>23</v>
      </c>
      <c r="F270" s="34"/>
      <c r="G270" s="49"/>
      <c r="H270" s="49" t="s">
        <v>1370</v>
      </c>
      <c r="I270" s="49">
        <v>47.95</v>
      </c>
      <c r="J270" s="49">
        <v>-4.32</v>
      </c>
      <c r="K270" s="49">
        <v>0.45</v>
      </c>
      <c r="L270" s="49"/>
      <c r="M270" s="49"/>
      <c r="N270" s="49"/>
      <c r="O270" s="49">
        <v>11.43</v>
      </c>
      <c r="P270" s="49">
        <v>0.99</v>
      </c>
      <c r="Q270" s="49">
        <v>0</v>
      </c>
      <c r="R270" s="49">
        <v>30</v>
      </c>
      <c r="S270" s="49">
        <v>1.6</v>
      </c>
      <c r="T270" s="49">
        <v>3.9</v>
      </c>
      <c r="U270" s="49">
        <v>5.6</v>
      </c>
      <c r="V270" s="49">
        <v>5.8</v>
      </c>
      <c r="W270" s="49">
        <v>7.5</v>
      </c>
      <c r="X270" s="49">
        <v>11</v>
      </c>
      <c r="Y270" s="49">
        <v>16.3</v>
      </c>
      <c r="Z270" s="49">
        <v>25.4</v>
      </c>
      <c r="AA270" s="49">
        <v>37</v>
      </c>
      <c r="AB270" s="50">
        <v>53.7</v>
      </c>
    </row>
    <row r="271" spans="1:28">
      <c r="A271" s="46"/>
      <c r="B271" s="47"/>
      <c r="C271" s="48"/>
      <c r="D271" s="48"/>
      <c r="E271" s="49"/>
      <c r="F271" s="34" t="s">
        <v>1371</v>
      </c>
      <c r="G271" s="49"/>
      <c r="H271" s="49"/>
      <c r="I271" s="49"/>
      <c r="J271" s="49"/>
      <c r="K271" s="49"/>
      <c r="L271" s="49"/>
      <c r="M271" s="49"/>
      <c r="N271" s="49"/>
      <c r="O271" s="49"/>
      <c r="P271" s="49"/>
      <c r="Q271" s="49"/>
      <c r="R271" s="49"/>
      <c r="S271" s="49"/>
      <c r="T271" s="49"/>
      <c r="U271" s="49"/>
      <c r="V271" s="49"/>
      <c r="W271" s="49"/>
      <c r="X271" s="49"/>
      <c r="Y271" s="49"/>
      <c r="Z271" s="49"/>
      <c r="AA271" s="49"/>
      <c r="AB271" s="50"/>
    </row>
    <row r="272" spans="1:28">
      <c r="A272" s="41">
        <v>133</v>
      </c>
      <c r="B272" s="42"/>
      <c r="C272" s="43">
        <v>852387</v>
      </c>
      <c r="D272" s="43">
        <v>655010</v>
      </c>
      <c r="E272" s="44">
        <v>23</v>
      </c>
      <c r="F272" s="33"/>
      <c r="G272" s="44"/>
      <c r="H272" s="44" t="s">
        <v>1370</v>
      </c>
      <c r="I272" s="44">
        <v>50.75</v>
      </c>
      <c r="J272" s="44">
        <v>-4.29</v>
      </c>
      <c r="K272" s="44">
        <v>0.93</v>
      </c>
      <c r="L272" s="44"/>
      <c r="M272" s="44"/>
      <c r="N272" s="44"/>
      <c r="O272" s="44">
        <v>18.850000000000001</v>
      </c>
      <c r="P272" s="44">
        <v>0.99</v>
      </c>
      <c r="Q272" s="44">
        <v>0</v>
      </c>
      <c r="R272" s="44">
        <v>30</v>
      </c>
      <c r="S272" s="44">
        <v>9.8000000000000007</v>
      </c>
      <c r="T272" s="44">
        <v>9.5</v>
      </c>
      <c r="U272" s="44">
        <v>10</v>
      </c>
      <c r="V272" s="44">
        <v>10.4</v>
      </c>
      <c r="W272" s="44">
        <v>11.3</v>
      </c>
      <c r="X272" s="44">
        <v>10.3</v>
      </c>
      <c r="Y272" s="44">
        <v>14.1</v>
      </c>
      <c r="Z272" s="44">
        <v>20</v>
      </c>
      <c r="AA272" s="44">
        <v>32.9</v>
      </c>
      <c r="AB272" s="45">
        <v>53.2</v>
      </c>
    </row>
    <row r="273" spans="1:28">
      <c r="A273" s="41"/>
      <c r="B273" s="42"/>
      <c r="C273" s="43"/>
      <c r="D273" s="43"/>
      <c r="E273" s="44"/>
      <c r="F273" s="33" t="s">
        <v>1371</v>
      </c>
      <c r="G273" s="44"/>
      <c r="H273" s="44"/>
      <c r="I273" s="44"/>
      <c r="J273" s="44"/>
      <c r="K273" s="44"/>
      <c r="L273" s="44"/>
      <c r="M273" s="44"/>
      <c r="N273" s="44"/>
      <c r="O273" s="44"/>
      <c r="P273" s="44"/>
      <c r="Q273" s="44"/>
      <c r="R273" s="44"/>
      <c r="S273" s="44"/>
      <c r="T273" s="44"/>
      <c r="U273" s="44"/>
      <c r="V273" s="44"/>
      <c r="W273" s="44"/>
      <c r="X273" s="44"/>
      <c r="Y273" s="44"/>
      <c r="Z273" s="44"/>
      <c r="AA273" s="44"/>
      <c r="AB273" s="45"/>
    </row>
    <row r="274" spans="1:28">
      <c r="A274" s="46">
        <v>134</v>
      </c>
      <c r="B274" s="47"/>
      <c r="C274" s="48">
        <v>7976891</v>
      </c>
      <c r="D274" s="48">
        <v>805075</v>
      </c>
      <c r="E274" s="49">
        <v>22</v>
      </c>
      <c r="F274" s="34"/>
      <c r="G274" s="49"/>
      <c r="H274" s="49" t="s">
        <v>1372</v>
      </c>
      <c r="I274" s="49">
        <v>19.88</v>
      </c>
      <c r="J274" s="49">
        <v>-4.7</v>
      </c>
      <c r="K274" s="49"/>
      <c r="L274" s="49"/>
      <c r="M274" s="49"/>
      <c r="N274" s="49"/>
      <c r="O274" s="49"/>
      <c r="P274" s="49"/>
      <c r="Q274" s="49">
        <v>0</v>
      </c>
      <c r="R274" s="49">
        <v>30</v>
      </c>
      <c r="S274" s="49">
        <v>0.2</v>
      </c>
      <c r="T274" s="49">
        <v>-1</v>
      </c>
      <c r="U274" s="49">
        <v>-1</v>
      </c>
      <c r="V274" s="49">
        <v>0.7</v>
      </c>
      <c r="W274" s="49">
        <v>0.5</v>
      </c>
      <c r="X274" s="49">
        <v>1.9</v>
      </c>
      <c r="Y274" s="49">
        <v>6.8</v>
      </c>
      <c r="Z274" s="49">
        <v>12.1</v>
      </c>
      <c r="AA274" s="49">
        <v>24.9</v>
      </c>
      <c r="AB274" s="50">
        <v>54</v>
      </c>
    </row>
    <row r="275" spans="1:28">
      <c r="A275" s="46"/>
      <c r="B275" s="47"/>
      <c r="C275" s="48"/>
      <c r="D275" s="48"/>
      <c r="E275" s="49"/>
      <c r="F275" s="34" t="s">
        <v>1371</v>
      </c>
      <c r="G275" s="49"/>
      <c r="H275" s="49"/>
      <c r="I275" s="49"/>
      <c r="J275" s="49"/>
      <c r="K275" s="49"/>
      <c r="L275" s="49"/>
      <c r="M275" s="49"/>
      <c r="N275" s="49"/>
      <c r="O275" s="49"/>
      <c r="P275" s="49"/>
      <c r="Q275" s="49"/>
      <c r="R275" s="49"/>
      <c r="S275" s="49"/>
      <c r="T275" s="49"/>
      <c r="U275" s="49"/>
      <c r="V275" s="49"/>
      <c r="W275" s="49"/>
      <c r="X275" s="49"/>
      <c r="Y275" s="49"/>
      <c r="Z275" s="49"/>
      <c r="AA275" s="49"/>
      <c r="AB275" s="50"/>
    </row>
    <row r="276" spans="1:28">
      <c r="A276" s="41">
        <v>135</v>
      </c>
      <c r="B276" s="42"/>
      <c r="C276" s="43">
        <v>7969602</v>
      </c>
      <c r="D276" s="43">
        <v>3307731</v>
      </c>
      <c r="E276" s="44">
        <v>22</v>
      </c>
      <c r="F276" s="33"/>
      <c r="G276" s="44"/>
      <c r="H276" s="44" t="s">
        <v>1372</v>
      </c>
      <c r="I276" s="44">
        <v>19.88</v>
      </c>
      <c r="J276" s="44">
        <v>-4.7</v>
      </c>
      <c r="K276" s="44"/>
      <c r="L276" s="44"/>
      <c r="M276" s="44"/>
      <c r="N276" s="44"/>
      <c r="O276" s="44"/>
      <c r="P276" s="44"/>
      <c r="Q276" s="44">
        <v>0</v>
      </c>
      <c r="R276" s="44">
        <v>30</v>
      </c>
      <c r="S276" s="44">
        <v>4.2</v>
      </c>
      <c r="T276" s="44">
        <v>6.2</v>
      </c>
      <c r="U276" s="44">
        <v>7.8</v>
      </c>
      <c r="V276" s="44">
        <v>8.6999999999999993</v>
      </c>
      <c r="W276" s="44">
        <v>10.4</v>
      </c>
      <c r="X276" s="44">
        <v>12.8</v>
      </c>
      <c r="Y276" s="44">
        <v>15.9</v>
      </c>
      <c r="Z276" s="44">
        <v>22.9</v>
      </c>
      <c r="AA276" s="44">
        <v>36.799999999999997</v>
      </c>
      <c r="AB276" s="45">
        <v>65.3</v>
      </c>
    </row>
    <row r="277" spans="1:28">
      <c r="A277" s="41"/>
      <c r="B277" s="42"/>
      <c r="C277" s="43"/>
      <c r="D277" s="43"/>
      <c r="E277" s="44"/>
      <c r="F277" s="33" t="s">
        <v>1371</v>
      </c>
      <c r="G277" s="44"/>
      <c r="H277" s="44"/>
      <c r="I277" s="44"/>
      <c r="J277" s="44"/>
      <c r="K277" s="44"/>
      <c r="L277" s="44"/>
      <c r="M277" s="44"/>
      <c r="N277" s="44"/>
      <c r="O277" s="44"/>
      <c r="P277" s="44"/>
      <c r="Q277" s="44"/>
      <c r="R277" s="44"/>
      <c r="S277" s="44"/>
      <c r="T277" s="44"/>
      <c r="U277" s="44"/>
      <c r="V277" s="44"/>
      <c r="W277" s="44"/>
      <c r="X277" s="44"/>
      <c r="Y277" s="44"/>
      <c r="Z277" s="44"/>
      <c r="AA277" s="44"/>
      <c r="AB277" s="45"/>
    </row>
    <row r="278" spans="1:28">
      <c r="A278" s="46">
        <v>136</v>
      </c>
      <c r="B278" s="47"/>
      <c r="C278" s="48">
        <v>4265453</v>
      </c>
      <c r="D278" s="48">
        <v>894960</v>
      </c>
      <c r="E278" s="49">
        <v>22</v>
      </c>
      <c r="F278" s="34"/>
      <c r="G278" s="49"/>
      <c r="H278" s="49" t="s">
        <v>1372</v>
      </c>
      <c r="I278" s="49">
        <v>19.88</v>
      </c>
      <c r="J278" s="49">
        <v>-4.7</v>
      </c>
      <c r="K278" s="49"/>
      <c r="L278" s="49"/>
      <c r="M278" s="49"/>
      <c r="N278" s="49"/>
      <c r="O278" s="49"/>
      <c r="P278" s="49"/>
      <c r="Q278" s="49">
        <v>0</v>
      </c>
      <c r="R278" s="49">
        <v>30</v>
      </c>
      <c r="S278" s="49">
        <v>14.4</v>
      </c>
      <c r="T278" s="49">
        <v>13.9</v>
      </c>
      <c r="U278" s="49">
        <v>15.1</v>
      </c>
      <c r="V278" s="49">
        <v>14.9</v>
      </c>
      <c r="W278" s="49">
        <v>15</v>
      </c>
      <c r="X278" s="49">
        <v>15.3</v>
      </c>
      <c r="Y278" s="49">
        <v>16.3</v>
      </c>
      <c r="Z278" s="49">
        <v>21.2</v>
      </c>
      <c r="AA278" s="49">
        <v>27.8</v>
      </c>
      <c r="AB278" s="50">
        <v>51</v>
      </c>
    </row>
    <row r="279" spans="1:28">
      <c r="A279" s="46"/>
      <c r="B279" s="47"/>
      <c r="C279" s="48"/>
      <c r="D279" s="48"/>
      <c r="E279" s="49"/>
      <c r="F279" s="34" t="s">
        <v>1371</v>
      </c>
      <c r="G279" s="49"/>
      <c r="H279" s="49"/>
      <c r="I279" s="49"/>
      <c r="J279" s="49"/>
      <c r="K279" s="49"/>
      <c r="L279" s="49"/>
      <c r="M279" s="49"/>
      <c r="N279" s="49"/>
      <c r="O279" s="49"/>
      <c r="P279" s="49"/>
      <c r="Q279" s="49"/>
      <c r="R279" s="49"/>
      <c r="S279" s="49"/>
      <c r="T279" s="49"/>
      <c r="U279" s="49"/>
      <c r="V279" s="49"/>
      <c r="W279" s="49"/>
      <c r="X279" s="49"/>
      <c r="Y279" s="49"/>
      <c r="Z279" s="49"/>
      <c r="AA279" s="49"/>
      <c r="AB279" s="50"/>
    </row>
    <row r="280" spans="1:28">
      <c r="A280" s="41">
        <v>137</v>
      </c>
      <c r="B280" s="42"/>
      <c r="C280" s="43">
        <v>4264277</v>
      </c>
      <c r="D280" s="43">
        <v>5739478</v>
      </c>
      <c r="E280" s="44">
        <v>22</v>
      </c>
      <c r="F280" s="33"/>
      <c r="G280" s="44"/>
      <c r="H280" s="44" t="s">
        <v>1372</v>
      </c>
      <c r="I280" s="44">
        <v>19.88</v>
      </c>
      <c r="J280" s="44">
        <v>-4.7</v>
      </c>
      <c r="K280" s="44"/>
      <c r="L280" s="44"/>
      <c r="M280" s="44"/>
      <c r="N280" s="44"/>
      <c r="O280" s="44"/>
      <c r="P280" s="44"/>
      <c r="Q280" s="44">
        <v>0</v>
      </c>
      <c r="R280" s="44">
        <v>30</v>
      </c>
      <c r="S280" s="44">
        <v>4.4000000000000004</v>
      </c>
      <c r="T280" s="44">
        <v>6</v>
      </c>
      <c r="U280" s="44">
        <v>8.3000000000000007</v>
      </c>
      <c r="V280" s="44">
        <v>10</v>
      </c>
      <c r="W280" s="44">
        <v>12.5</v>
      </c>
      <c r="X280" s="44">
        <v>15.2</v>
      </c>
      <c r="Y280" s="44">
        <v>18.5</v>
      </c>
      <c r="Z280" s="44">
        <v>21.4</v>
      </c>
      <c r="AA280" s="44">
        <v>36.6</v>
      </c>
      <c r="AB280" s="45">
        <v>67.099999999999994</v>
      </c>
    </row>
    <row r="281" spans="1:28">
      <c r="A281" s="41"/>
      <c r="B281" s="42"/>
      <c r="C281" s="43"/>
      <c r="D281" s="43"/>
      <c r="E281" s="44"/>
      <c r="F281" s="33" t="s">
        <v>1371</v>
      </c>
      <c r="G281" s="44"/>
      <c r="H281" s="44"/>
      <c r="I281" s="44"/>
      <c r="J281" s="44"/>
      <c r="K281" s="44"/>
      <c r="L281" s="44"/>
      <c r="M281" s="44"/>
      <c r="N281" s="44"/>
      <c r="O281" s="44"/>
      <c r="P281" s="44"/>
      <c r="Q281" s="44"/>
      <c r="R281" s="44"/>
      <c r="S281" s="44"/>
      <c r="T281" s="44"/>
      <c r="U281" s="44"/>
      <c r="V281" s="44"/>
      <c r="W281" s="44"/>
      <c r="X281" s="44"/>
      <c r="Y281" s="44"/>
      <c r="Z281" s="44"/>
      <c r="AA281" s="44"/>
      <c r="AB281" s="45"/>
    </row>
    <row r="282" spans="1:28">
      <c r="A282" s="46">
        <v>138</v>
      </c>
      <c r="B282" s="47"/>
      <c r="C282" s="48">
        <v>4261661</v>
      </c>
      <c r="D282" s="48">
        <v>2169661</v>
      </c>
      <c r="E282" s="49">
        <v>22</v>
      </c>
      <c r="F282" s="34"/>
      <c r="G282" s="49"/>
      <c r="H282" s="49" t="s">
        <v>1372</v>
      </c>
      <c r="I282" s="49">
        <v>19.88</v>
      </c>
      <c r="J282" s="49">
        <v>-4.7</v>
      </c>
      <c r="K282" s="49"/>
      <c r="L282" s="49"/>
      <c r="M282" s="49"/>
      <c r="N282" s="49"/>
      <c r="O282" s="49"/>
      <c r="P282" s="49"/>
      <c r="Q282" s="49">
        <v>0</v>
      </c>
      <c r="R282" s="49">
        <v>30</v>
      </c>
      <c r="S282" s="49">
        <v>4.5999999999999996</v>
      </c>
      <c r="T282" s="49">
        <v>7.9</v>
      </c>
      <c r="U282" s="49">
        <v>9.9</v>
      </c>
      <c r="V282" s="49">
        <v>11.8</v>
      </c>
      <c r="W282" s="49">
        <v>13.7</v>
      </c>
      <c r="X282" s="49">
        <v>16.600000000000001</v>
      </c>
      <c r="Y282" s="49">
        <v>21.1</v>
      </c>
      <c r="Z282" s="49">
        <v>29.4</v>
      </c>
      <c r="AA282" s="49">
        <v>47.2</v>
      </c>
      <c r="AB282" s="50">
        <v>72</v>
      </c>
    </row>
    <row r="283" spans="1:28">
      <c r="A283" s="46"/>
      <c r="B283" s="47"/>
      <c r="C283" s="48"/>
      <c r="D283" s="48"/>
      <c r="E283" s="49"/>
      <c r="F283" s="34" t="s">
        <v>1371</v>
      </c>
      <c r="G283" s="49"/>
      <c r="H283" s="49"/>
      <c r="I283" s="49"/>
      <c r="J283" s="49"/>
      <c r="K283" s="49"/>
      <c r="L283" s="49"/>
      <c r="M283" s="49"/>
      <c r="N283" s="49"/>
      <c r="O283" s="49"/>
      <c r="P283" s="49"/>
      <c r="Q283" s="49"/>
      <c r="R283" s="49"/>
      <c r="S283" s="49"/>
      <c r="T283" s="49"/>
      <c r="U283" s="49"/>
      <c r="V283" s="49"/>
      <c r="W283" s="49"/>
      <c r="X283" s="49"/>
      <c r="Y283" s="49"/>
      <c r="Z283" s="49"/>
      <c r="AA283" s="49"/>
      <c r="AB283" s="50"/>
    </row>
    <row r="284" spans="1:28">
      <c r="A284" s="41">
        <v>139</v>
      </c>
      <c r="B284" s="42"/>
      <c r="C284" s="43">
        <v>4261121</v>
      </c>
      <c r="D284" s="43">
        <v>2969061</v>
      </c>
      <c r="E284" s="44">
        <v>22</v>
      </c>
      <c r="F284" s="33"/>
      <c r="G284" s="44"/>
      <c r="H284" s="44" t="s">
        <v>1372</v>
      </c>
      <c r="I284" s="44">
        <v>19.88</v>
      </c>
      <c r="J284" s="44">
        <v>-4.7</v>
      </c>
      <c r="K284" s="44"/>
      <c r="L284" s="44"/>
      <c r="M284" s="44"/>
      <c r="N284" s="44"/>
      <c r="O284" s="44"/>
      <c r="P284" s="44"/>
      <c r="Q284" s="44">
        <v>0</v>
      </c>
      <c r="R284" s="44">
        <v>30</v>
      </c>
      <c r="S284" s="44">
        <v>-3.3</v>
      </c>
      <c r="T284" s="44">
        <v>-2.5</v>
      </c>
      <c r="U284" s="44">
        <v>-0.1</v>
      </c>
      <c r="V284" s="44">
        <v>0.9</v>
      </c>
      <c r="W284" s="44">
        <v>1.5</v>
      </c>
      <c r="X284" s="44">
        <v>5.5</v>
      </c>
      <c r="Y284" s="44">
        <v>11.1</v>
      </c>
      <c r="Z284" s="44">
        <v>22.5</v>
      </c>
      <c r="AA284" s="44">
        <v>45.4</v>
      </c>
      <c r="AB284" s="45">
        <v>86.5</v>
      </c>
    </row>
    <row r="285" spans="1:28">
      <c r="A285" s="41"/>
      <c r="B285" s="42"/>
      <c r="C285" s="43"/>
      <c r="D285" s="43"/>
      <c r="E285" s="44"/>
      <c r="F285" s="33" t="s">
        <v>1371</v>
      </c>
      <c r="G285" s="44"/>
      <c r="H285" s="44"/>
      <c r="I285" s="44"/>
      <c r="J285" s="44"/>
      <c r="K285" s="44"/>
      <c r="L285" s="44"/>
      <c r="M285" s="44"/>
      <c r="N285" s="44"/>
      <c r="O285" s="44"/>
      <c r="P285" s="44"/>
      <c r="Q285" s="44"/>
      <c r="R285" s="44"/>
      <c r="S285" s="44"/>
      <c r="T285" s="44"/>
      <c r="U285" s="44"/>
      <c r="V285" s="44"/>
      <c r="W285" s="44"/>
      <c r="X285" s="44"/>
      <c r="Y285" s="44"/>
      <c r="Z285" s="44"/>
      <c r="AA285" s="44"/>
      <c r="AB285" s="45"/>
    </row>
    <row r="286" spans="1:28">
      <c r="A286" s="46">
        <v>140</v>
      </c>
      <c r="B286" s="47"/>
      <c r="C286" s="48">
        <v>4259121</v>
      </c>
      <c r="D286" s="48">
        <v>897103</v>
      </c>
      <c r="E286" s="49">
        <v>22</v>
      </c>
      <c r="F286" s="34"/>
      <c r="G286" s="49"/>
      <c r="H286" s="49" t="s">
        <v>1372</v>
      </c>
      <c r="I286" s="49">
        <v>19.88</v>
      </c>
      <c r="J286" s="49">
        <v>-4.7</v>
      </c>
      <c r="K286" s="49"/>
      <c r="L286" s="49"/>
      <c r="M286" s="49"/>
      <c r="N286" s="49"/>
      <c r="O286" s="49"/>
      <c r="P286" s="49"/>
      <c r="Q286" s="49">
        <v>0</v>
      </c>
      <c r="R286" s="49">
        <v>30</v>
      </c>
      <c r="S286" s="49">
        <v>-10.7</v>
      </c>
      <c r="T286" s="49">
        <v>-9.6999999999999993</v>
      </c>
      <c r="U286" s="49">
        <v>-7.6</v>
      </c>
      <c r="V286" s="49">
        <v>-6.3</v>
      </c>
      <c r="W286" s="49">
        <v>-4.3</v>
      </c>
      <c r="X286" s="49">
        <v>1.1000000000000001</v>
      </c>
      <c r="Y286" s="49">
        <v>6.2</v>
      </c>
      <c r="Z286" s="49">
        <v>18.8</v>
      </c>
      <c r="AA286" s="49">
        <v>32.9</v>
      </c>
      <c r="AB286" s="50">
        <v>57.8</v>
      </c>
    </row>
    <row r="287" spans="1:28">
      <c r="A287" s="46"/>
      <c r="B287" s="47"/>
      <c r="C287" s="48"/>
      <c r="D287" s="48"/>
      <c r="E287" s="49"/>
      <c r="F287" s="34" t="s">
        <v>1371</v>
      </c>
      <c r="G287" s="49"/>
      <c r="H287" s="49"/>
      <c r="I287" s="49"/>
      <c r="J287" s="49"/>
      <c r="K287" s="49"/>
      <c r="L287" s="49"/>
      <c r="M287" s="49"/>
      <c r="N287" s="49"/>
      <c r="O287" s="49"/>
      <c r="P287" s="49"/>
      <c r="Q287" s="49"/>
      <c r="R287" s="49"/>
      <c r="S287" s="49"/>
      <c r="T287" s="49"/>
      <c r="U287" s="49"/>
      <c r="V287" s="49"/>
      <c r="W287" s="49"/>
      <c r="X287" s="49"/>
      <c r="Y287" s="49"/>
      <c r="Z287" s="49"/>
      <c r="AA287" s="49"/>
      <c r="AB287" s="50"/>
    </row>
    <row r="288" spans="1:28" ht="15.75" thickBot="1">
      <c r="A288" s="51"/>
      <c r="B288" s="52"/>
      <c r="C288" s="52"/>
      <c r="D288" s="52"/>
      <c r="E288" s="52"/>
      <c r="F288" s="52"/>
      <c r="G288" s="52"/>
      <c r="H288" s="52"/>
      <c r="I288" s="52"/>
      <c r="J288" s="52"/>
      <c r="K288" s="52"/>
      <c r="L288" s="52"/>
      <c r="M288" s="52"/>
      <c r="N288" s="52"/>
      <c r="O288" s="52"/>
      <c r="P288" s="52"/>
      <c r="Q288" s="52"/>
      <c r="R288" s="52"/>
      <c r="S288" s="52"/>
      <c r="T288" s="52"/>
      <c r="U288" s="52"/>
      <c r="V288" s="52"/>
      <c r="W288" s="52"/>
      <c r="X288" s="52"/>
      <c r="Y288" s="52"/>
      <c r="Z288" s="52"/>
      <c r="AA288" s="52"/>
      <c r="AB288" s="53"/>
    </row>
    <row r="289" spans="1:28">
      <c r="A289" s="36">
        <v>141</v>
      </c>
      <c r="B289" s="37"/>
      <c r="C289" s="38">
        <v>4259020</v>
      </c>
      <c r="D289" s="38">
        <v>2962214</v>
      </c>
      <c r="E289" s="39">
        <v>22</v>
      </c>
      <c r="F289" s="35"/>
      <c r="G289" s="39"/>
      <c r="H289" s="39" t="s">
        <v>1372</v>
      </c>
      <c r="I289" s="39">
        <v>19.88</v>
      </c>
      <c r="J289" s="39">
        <v>-4.7</v>
      </c>
      <c r="K289" s="39"/>
      <c r="L289" s="39"/>
      <c r="M289" s="39"/>
      <c r="N289" s="39"/>
      <c r="O289" s="39"/>
      <c r="P289" s="39"/>
      <c r="Q289" s="39">
        <v>0</v>
      </c>
      <c r="R289" s="39">
        <v>30</v>
      </c>
      <c r="S289" s="39">
        <v>3</v>
      </c>
      <c r="T289" s="39">
        <v>4.2</v>
      </c>
      <c r="U289" s="39">
        <v>6.1</v>
      </c>
      <c r="V289" s="39">
        <v>7.7</v>
      </c>
      <c r="W289" s="39">
        <v>8.5</v>
      </c>
      <c r="X289" s="39">
        <v>10.6</v>
      </c>
      <c r="Y289" s="39">
        <v>14.5</v>
      </c>
      <c r="Z289" s="39">
        <v>17.100000000000001</v>
      </c>
      <c r="AA289" s="39">
        <v>25.8</v>
      </c>
      <c r="AB289" s="40">
        <v>56.3</v>
      </c>
    </row>
    <row r="290" spans="1:28">
      <c r="A290" s="41"/>
      <c r="B290" s="42"/>
      <c r="C290" s="43"/>
      <c r="D290" s="43"/>
      <c r="E290" s="44"/>
      <c r="F290" s="33" t="s">
        <v>1371</v>
      </c>
      <c r="G290" s="44"/>
      <c r="H290" s="44"/>
      <c r="I290" s="44"/>
      <c r="J290" s="44"/>
      <c r="K290" s="44"/>
      <c r="L290" s="44"/>
      <c r="M290" s="44"/>
      <c r="N290" s="44"/>
      <c r="O290" s="44"/>
      <c r="P290" s="44"/>
      <c r="Q290" s="44"/>
      <c r="R290" s="44"/>
      <c r="S290" s="44"/>
      <c r="T290" s="44"/>
      <c r="U290" s="44"/>
      <c r="V290" s="44"/>
      <c r="W290" s="44"/>
      <c r="X290" s="44"/>
      <c r="Y290" s="44"/>
      <c r="Z290" s="44"/>
      <c r="AA290" s="44"/>
      <c r="AB290" s="45"/>
    </row>
    <row r="291" spans="1:28">
      <c r="A291" s="46">
        <v>142</v>
      </c>
      <c r="B291" s="47"/>
      <c r="C291" s="48">
        <v>4258593</v>
      </c>
      <c r="D291" s="48">
        <v>892623</v>
      </c>
      <c r="E291" s="49">
        <v>22</v>
      </c>
      <c r="F291" s="34"/>
      <c r="G291" s="49"/>
      <c r="H291" s="49" t="s">
        <v>1372</v>
      </c>
      <c r="I291" s="49">
        <v>19.88</v>
      </c>
      <c r="J291" s="49">
        <v>-4.7</v>
      </c>
      <c r="K291" s="49"/>
      <c r="L291" s="49"/>
      <c r="M291" s="49"/>
      <c r="N291" s="49"/>
      <c r="O291" s="49"/>
      <c r="P291" s="49"/>
      <c r="Q291" s="49">
        <v>0</v>
      </c>
      <c r="R291" s="49">
        <v>30</v>
      </c>
      <c r="S291" s="49">
        <v>2.1</v>
      </c>
      <c r="T291" s="49">
        <v>4.2</v>
      </c>
      <c r="U291" s="49">
        <v>6.2</v>
      </c>
      <c r="V291" s="49">
        <v>8</v>
      </c>
      <c r="W291" s="49">
        <v>8.9</v>
      </c>
      <c r="X291" s="49">
        <v>13.2</v>
      </c>
      <c r="Y291" s="49">
        <v>19.3</v>
      </c>
      <c r="Z291" s="49">
        <v>26.6</v>
      </c>
      <c r="AA291" s="49">
        <v>41.8</v>
      </c>
      <c r="AB291" s="50">
        <v>79.2</v>
      </c>
    </row>
    <row r="292" spans="1:28">
      <c r="A292" s="46"/>
      <c r="B292" s="47"/>
      <c r="C292" s="48"/>
      <c r="D292" s="48"/>
      <c r="E292" s="49"/>
      <c r="F292" s="34" t="s">
        <v>1371</v>
      </c>
      <c r="G292" s="49"/>
      <c r="H292" s="49"/>
      <c r="I292" s="49"/>
      <c r="J292" s="49"/>
      <c r="K292" s="49"/>
      <c r="L292" s="49"/>
      <c r="M292" s="49"/>
      <c r="N292" s="49"/>
      <c r="O292" s="49"/>
      <c r="P292" s="49"/>
      <c r="Q292" s="49"/>
      <c r="R292" s="49"/>
      <c r="S292" s="49"/>
      <c r="T292" s="49"/>
      <c r="U292" s="49"/>
      <c r="V292" s="49"/>
      <c r="W292" s="49"/>
      <c r="X292" s="49"/>
      <c r="Y292" s="49"/>
      <c r="Z292" s="49"/>
      <c r="AA292" s="49"/>
      <c r="AB292" s="50"/>
    </row>
    <row r="293" spans="1:28">
      <c r="A293" s="41">
        <v>143</v>
      </c>
      <c r="B293" s="42"/>
      <c r="C293" s="43">
        <v>4254734</v>
      </c>
      <c r="D293" s="43">
        <v>1798597</v>
      </c>
      <c r="E293" s="44">
        <v>22</v>
      </c>
      <c r="F293" s="33"/>
      <c r="G293" s="44"/>
      <c r="H293" s="44" t="s">
        <v>1372</v>
      </c>
      <c r="I293" s="44">
        <v>19.88</v>
      </c>
      <c r="J293" s="44">
        <v>-4.7</v>
      </c>
      <c r="K293" s="44"/>
      <c r="L293" s="44"/>
      <c r="M293" s="44"/>
      <c r="N293" s="44"/>
      <c r="O293" s="44"/>
      <c r="P293" s="44"/>
      <c r="Q293" s="44">
        <v>0</v>
      </c>
      <c r="R293" s="44">
        <v>30</v>
      </c>
      <c r="S293" s="44">
        <v>0.9</v>
      </c>
      <c r="T293" s="44">
        <v>2.2000000000000002</v>
      </c>
      <c r="U293" s="44">
        <v>3.7</v>
      </c>
      <c r="V293" s="44">
        <v>6</v>
      </c>
      <c r="W293" s="44">
        <v>6.8</v>
      </c>
      <c r="X293" s="44">
        <v>9.6</v>
      </c>
      <c r="Y293" s="44">
        <v>15</v>
      </c>
      <c r="Z293" s="44">
        <v>21.4</v>
      </c>
      <c r="AA293" s="44">
        <v>31</v>
      </c>
      <c r="AB293" s="45">
        <v>63</v>
      </c>
    </row>
    <row r="294" spans="1:28">
      <c r="A294" s="41"/>
      <c r="B294" s="42"/>
      <c r="C294" s="43"/>
      <c r="D294" s="43"/>
      <c r="E294" s="44"/>
      <c r="F294" s="33" t="s">
        <v>1371</v>
      </c>
      <c r="G294" s="44"/>
      <c r="H294" s="44"/>
      <c r="I294" s="44"/>
      <c r="J294" s="44"/>
      <c r="K294" s="44"/>
      <c r="L294" s="44"/>
      <c r="M294" s="44"/>
      <c r="N294" s="44"/>
      <c r="O294" s="44"/>
      <c r="P294" s="44"/>
      <c r="Q294" s="44"/>
      <c r="R294" s="44"/>
      <c r="S294" s="44"/>
      <c r="T294" s="44"/>
      <c r="U294" s="44"/>
      <c r="V294" s="44"/>
      <c r="W294" s="44"/>
      <c r="X294" s="44"/>
      <c r="Y294" s="44"/>
      <c r="Z294" s="44"/>
      <c r="AA294" s="44"/>
      <c r="AB294" s="45"/>
    </row>
    <row r="295" spans="1:28">
      <c r="A295" s="46">
        <v>144</v>
      </c>
      <c r="B295" s="47"/>
      <c r="C295" s="48">
        <v>861070</v>
      </c>
      <c r="D295" s="48">
        <v>662339</v>
      </c>
      <c r="E295" s="49">
        <v>22</v>
      </c>
      <c r="F295" s="34"/>
      <c r="G295" s="49"/>
      <c r="H295" s="49" t="s">
        <v>1372</v>
      </c>
      <c r="I295" s="49">
        <v>19.88</v>
      </c>
      <c r="J295" s="49">
        <v>-4.7</v>
      </c>
      <c r="K295" s="49"/>
      <c r="L295" s="49"/>
      <c r="M295" s="49"/>
      <c r="N295" s="49"/>
      <c r="O295" s="49"/>
      <c r="P295" s="49"/>
      <c r="Q295" s="49">
        <v>0</v>
      </c>
      <c r="R295" s="49">
        <v>30</v>
      </c>
      <c r="S295" s="49">
        <v>3.5</v>
      </c>
      <c r="T295" s="49">
        <v>5.5</v>
      </c>
      <c r="U295" s="49">
        <v>7.6</v>
      </c>
      <c r="V295" s="49">
        <v>8.4</v>
      </c>
      <c r="W295" s="49">
        <v>9.3000000000000007</v>
      </c>
      <c r="X295" s="49">
        <v>11.5</v>
      </c>
      <c r="Y295" s="49">
        <v>14.3</v>
      </c>
      <c r="Z295" s="49">
        <v>18.399999999999999</v>
      </c>
      <c r="AA295" s="49">
        <v>30</v>
      </c>
      <c r="AB295" s="50">
        <v>59.4</v>
      </c>
    </row>
    <row r="296" spans="1:28">
      <c r="A296" s="46"/>
      <c r="B296" s="47"/>
      <c r="C296" s="48"/>
      <c r="D296" s="48"/>
      <c r="E296" s="49"/>
      <c r="F296" s="34" t="s">
        <v>1371</v>
      </c>
      <c r="G296" s="49"/>
      <c r="H296" s="49"/>
      <c r="I296" s="49"/>
      <c r="J296" s="49"/>
      <c r="K296" s="49"/>
      <c r="L296" s="49"/>
      <c r="M296" s="49"/>
      <c r="N296" s="49"/>
      <c r="O296" s="49"/>
      <c r="P296" s="49"/>
      <c r="Q296" s="49"/>
      <c r="R296" s="49"/>
      <c r="S296" s="49"/>
      <c r="T296" s="49"/>
      <c r="U296" s="49"/>
      <c r="V296" s="49"/>
      <c r="W296" s="49"/>
      <c r="X296" s="49"/>
      <c r="Y296" s="49"/>
      <c r="Z296" s="49"/>
      <c r="AA296" s="49"/>
      <c r="AB296" s="50"/>
    </row>
    <row r="297" spans="1:28">
      <c r="A297" s="41">
        <v>145</v>
      </c>
      <c r="B297" s="42"/>
      <c r="C297" s="43">
        <v>858667</v>
      </c>
      <c r="D297" s="43">
        <v>659976</v>
      </c>
      <c r="E297" s="44">
        <v>22</v>
      </c>
      <c r="F297" s="33"/>
      <c r="G297" s="44"/>
      <c r="H297" s="44" t="s">
        <v>1370</v>
      </c>
      <c r="I297" s="44">
        <v>55.65</v>
      </c>
      <c r="J297" s="44">
        <v>-4.25</v>
      </c>
      <c r="K297" s="44">
        <v>0.88</v>
      </c>
      <c r="L297" s="44"/>
      <c r="M297" s="44"/>
      <c r="N297" s="44"/>
      <c r="O297" s="44">
        <v>28.53</v>
      </c>
      <c r="P297" s="44">
        <v>0.98</v>
      </c>
      <c r="Q297" s="44">
        <v>0</v>
      </c>
      <c r="R297" s="44">
        <v>30</v>
      </c>
      <c r="S297" s="44">
        <v>4.5999999999999996</v>
      </c>
      <c r="T297" s="44">
        <v>7.1</v>
      </c>
      <c r="U297" s="44">
        <v>8.4</v>
      </c>
      <c r="V297" s="44">
        <v>9.8000000000000007</v>
      </c>
      <c r="W297" s="44">
        <v>11.8</v>
      </c>
      <c r="X297" s="44">
        <v>14.4</v>
      </c>
      <c r="Y297" s="44">
        <v>19.8</v>
      </c>
      <c r="Z297" s="44">
        <v>26.4</v>
      </c>
      <c r="AA297" s="44">
        <v>47.3</v>
      </c>
      <c r="AB297" s="45">
        <v>48.2</v>
      </c>
    </row>
    <row r="298" spans="1:28">
      <c r="A298" s="41"/>
      <c r="B298" s="42"/>
      <c r="C298" s="43"/>
      <c r="D298" s="43"/>
      <c r="E298" s="44"/>
      <c r="F298" s="33" t="s">
        <v>1371</v>
      </c>
      <c r="G298" s="44"/>
      <c r="H298" s="44"/>
      <c r="I298" s="44"/>
      <c r="J298" s="44"/>
      <c r="K298" s="44"/>
      <c r="L298" s="44"/>
      <c r="M298" s="44"/>
      <c r="N298" s="44"/>
      <c r="O298" s="44"/>
      <c r="P298" s="44"/>
      <c r="Q298" s="44"/>
      <c r="R298" s="44"/>
      <c r="S298" s="44"/>
      <c r="T298" s="44"/>
      <c r="U298" s="44"/>
      <c r="V298" s="44"/>
      <c r="W298" s="44"/>
      <c r="X298" s="44"/>
      <c r="Y298" s="44"/>
      <c r="Z298" s="44"/>
      <c r="AA298" s="44"/>
      <c r="AB298" s="45"/>
    </row>
    <row r="299" spans="1:28">
      <c r="A299" s="46">
        <v>146</v>
      </c>
      <c r="B299" s="47"/>
      <c r="C299" s="48">
        <v>858510</v>
      </c>
      <c r="D299" s="48">
        <v>659819</v>
      </c>
      <c r="E299" s="49">
        <v>22</v>
      </c>
      <c r="F299" s="34"/>
      <c r="G299" s="49"/>
      <c r="H299" s="49" t="s">
        <v>1372</v>
      </c>
      <c r="I299" s="49">
        <v>19.88</v>
      </c>
      <c r="J299" s="49">
        <v>-4.7</v>
      </c>
      <c r="K299" s="49"/>
      <c r="L299" s="49"/>
      <c r="M299" s="49"/>
      <c r="N299" s="49"/>
      <c r="O299" s="49"/>
      <c r="P299" s="49"/>
      <c r="Q299" s="49">
        <v>0</v>
      </c>
      <c r="R299" s="49">
        <v>30</v>
      </c>
      <c r="S299" s="49">
        <v>12.7</v>
      </c>
      <c r="T299" s="49">
        <v>11.4</v>
      </c>
      <c r="U299" s="49">
        <v>12.7</v>
      </c>
      <c r="V299" s="49">
        <v>12.9</v>
      </c>
      <c r="W299" s="49">
        <v>14.4</v>
      </c>
      <c r="X299" s="49">
        <v>15.2</v>
      </c>
      <c r="Y299" s="49">
        <v>17.2</v>
      </c>
      <c r="Z299" s="49">
        <v>22.1</v>
      </c>
      <c r="AA299" s="49">
        <v>33.1</v>
      </c>
      <c r="AB299" s="50">
        <v>52.6</v>
      </c>
    </row>
    <row r="300" spans="1:28">
      <c r="A300" s="46"/>
      <c r="B300" s="47"/>
      <c r="C300" s="48"/>
      <c r="D300" s="48"/>
      <c r="E300" s="49"/>
      <c r="F300" s="34" t="s">
        <v>1371</v>
      </c>
      <c r="G300" s="49"/>
      <c r="H300" s="49"/>
      <c r="I300" s="49"/>
      <c r="J300" s="49"/>
      <c r="K300" s="49"/>
      <c r="L300" s="49"/>
      <c r="M300" s="49"/>
      <c r="N300" s="49"/>
      <c r="O300" s="49"/>
      <c r="P300" s="49"/>
      <c r="Q300" s="49"/>
      <c r="R300" s="49"/>
      <c r="S300" s="49"/>
      <c r="T300" s="49"/>
      <c r="U300" s="49"/>
      <c r="V300" s="49"/>
      <c r="W300" s="49"/>
      <c r="X300" s="49"/>
      <c r="Y300" s="49"/>
      <c r="Z300" s="49"/>
      <c r="AA300" s="49"/>
      <c r="AB300" s="50"/>
    </row>
    <row r="301" spans="1:28">
      <c r="A301" s="41">
        <v>147</v>
      </c>
      <c r="B301" s="42"/>
      <c r="C301" s="43">
        <v>858296</v>
      </c>
      <c r="D301" s="43">
        <v>521506</v>
      </c>
      <c r="E301" s="44">
        <v>22</v>
      </c>
      <c r="F301" s="33"/>
      <c r="G301" s="44"/>
      <c r="H301" s="44" t="s">
        <v>1372</v>
      </c>
      <c r="I301" s="44">
        <v>19.88</v>
      </c>
      <c r="J301" s="44">
        <v>-4.7</v>
      </c>
      <c r="K301" s="44"/>
      <c r="L301" s="44"/>
      <c r="M301" s="44"/>
      <c r="N301" s="44"/>
      <c r="O301" s="44"/>
      <c r="P301" s="44"/>
      <c r="Q301" s="44">
        <v>0</v>
      </c>
      <c r="R301" s="44">
        <v>30</v>
      </c>
      <c r="S301" s="44">
        <v>7.1</v>
      </c>
      <c r="T301" s="44">
        <v>8.6</v>
      </c>
      <c r="U301" s="44">
        <v>11</v>
      </c>
      <c r="V301" s="44">
        <v>12.3</v>
      </c>
      <c r="W301" s="44">
        <v>12.8</v>
      </c>
      <c r="X301" s="44">
        <v>15.6</v>
      </c>
      <c r="Y301" s="44">
        <v>19.100000000000001</v>
      </c>
      <c r="Z301" s="44">
        <v>27.2</v>
      </c>
      <c r="AA301" s="44">
        <v>42.5</v>
      </c>
      <c r="AB301" s="45">
        <v>73.5</v>
      </c>
    </row>
    <row r="302" spans="1:28">
      <c r="A302" s="41"/>
      <c r="B302" s="42"/>
      <c r="C302" s="43"/>
      <c r="D302" s="43"/>
      <c r="E302" s="44"/>
      <c r="F302" s="33" t="s">
        <v>1371</v>
      </c>
      <c r="G302" s="44"/>
      <c r="H302" s="44"/>
      <c r="I302" s="44"/>
      <c r="J302" s="44"/>
      <c r="K302" s="44"/>
      <c r="L302" s="44"/>
      <c r="M302" s="44"/>
      <c r="N302" s="44"/>
      <c r="O302" s="44"/>
      <c r="P302" s="44"/>
      <c r="Q302" s="44"/>
      <c r="R302" s="44"/>
      <c r="S302" s="44"/>
      <c r="T302" s="44"/>
      <c r="U302" s="44"/>
      <c r="V302" s="44"/>
      <c r="W302" s="44"/>
      <c r="X302" s="44"/>
      <c r="Y302" s="44"/>
      <c r="Z302" s="44"/>
      <c r="AA302" s="44"/>
      <c r="AB302" s="45"/>
    </row>
    <row r="303" spans="1:28">
      <c r="A303" s="46">
        <v>148</v>
      </c>
      <c r="B303" s="47"/>
      <c r="C303" s="48">
        <v>856771</v>
      </c>
      <c r="D303" s="48">
        <v>658128</v>
      </c>
      <c r="E303" s="49">
        <v>22</v>
      </c>
      <c r="F303" s="34"/>
      <c r="G303" s="49"/>
      <c r="H303" s="49" t="s">
        <v>1372</v>
      </c>
      <c r="I303" s="49">
        <v>19.88</v>
      </c>
      <c r="J303" s="49">
        <v>-4.7</v>
      </c>
      <c r="K303" s="49"/>
      <c r="L303" s="49"/>
      <c r="M303" s="49"/>
      <c r="N303" s="49"/>
      <c r="O303" s="49"/>
      <c r="P303" s="49"/>
      <c r="Q303" s="49">
        <v>0</v>
      </c>
      <c r="R303" s="49">
        <v>30</v>
      </c>
      <c r="S303" s="49">
        <v>9</v>
      </c>
      <c r="T303" s="49">
        <v>8.6999999999999993</v>
      </c>
      <c r="U303" s="49">
        <v>9.1999999999999993</v>
      </c>
      <c r="V303" s="49">
        <v>9.4</v>
      </c>
      <c r="W303" s="49">
        <v>10.1</v>
      </c>
      <c r="X303" s="49">
        <v>10.9</v>
      </c>
      <c r="Y303" s="49">
        <v>13.9</v>
      </c>
      <c r="Z303" s="49">
        <v>18</v>
      </c>
      <c r="AA303" s="49">
        <v>23</v>
      </c>
      <c r="AB303" s="50">
        <v>50.3</v>
      </c>
    </row>
    <row r="304" spans="1:28">
      <c r="A304" s="46"/>
      <c r="B304" s="47"/>
      <c r="C304" s="48"/>
      <c r="D304" s="48"/>
      <c r="E304" s="49"/>
      <c r="F304" s="34" t="s">
        <v>1371</v>
      </c>
      <c r="G304" s="49"/>
      <c r="H304" s="49"/>
      <c r="I304" s="49"/>
      <c r="J304" s="49"/>
      <c r="K304" s="49"/>
      <c r="L304" s="49"/>
      <c r="M304" s="49"/>
      <c r="N304" s="49"/>
      <c r="O304" s="49"/>
      <c r="P304" s="49"/>
      <c r="Q304" s="49"/>
      <c r="R304" s="49"/>
      <c r="S304" s="49"/>
      <c r="T304" s="49"/>
      <c r="U304" s="49"/>
      <c r="V304" s="49"/>
      <c r="W304" s="49"/>
      <c r="X304" s="49"/>
      <c r="Y304" s="49"/>
      <c r="Z304" s="49"/>
      <c r="AA304" s="49"/>
      <c r="AB304" s="50"/>
    </row>
    <row r="305" spans="1:28">
      <c r="A305" s="41">
        <v>149</v>
      </c>
      <c r="B305" s="42"/>
      <c r="C305" s="43">
        <v>855839</v>
      </c>
      <c r="D305" s="43">
        <v>81423</v>
      </c>
      <c r="E305" s="44">
        <v>22</v>
      </c>
      <c r="F305" s="33"/>
      <c r="G305" s="44"/>
      <c r="H305" s="44" t="s">
        <v>1372</v>
      </c>
      <c r="I305" s="44">
        <v>19.88</v>
      </c>
      <c r="J305" s="44">
        <v>-4.7</v>
      </c>
      <c r="K305" s="44"/>
      <c r="L305" s="44"/>
      <c r="M305" s="44"/>
      <c r="N305" s="44"/>
      <c r="O305" s="44"/>
      <c r="P305" s="44"/>
      <c r="Q305" s="44">
        <v>0</v>
      </c>
      <c r="R305" s="44">
        <v>30</v>
      </c>
      <c r="S305" s="44">
        <v>12.8</v>
      </c>
      <c r="T305" s="44">
        <v>12.7</v>
      </c>
      <c r="U305" s="44">
        <v>13.8</v>
      </c>
      <c r="V305" s="44">
        <v>14.7</v>
      </c>
      <c r="W305" s="44">
        <v>16.7</v>
      </c>
      <c r="X305" s="44">
        <v>18</v>
      </c>
      <c r="Y305" s="44">
        <v>24.5</v>
      </c>
      <c r="Z305" s="44">
        <v>35.6</v>
      </c>
      <c r="AA305" s="44">
        <v>43.8</v>
      </c>
      <c r="AB305" s="45">
        <v>78.599999999999994</v>
      </c>
    </row>
    <row r="306" spans="1:28">
      <c r="A306" s="41"/>
      <c r="B306" s="42"/>
      <c r="C306" s="43"/>
      <c r="D306" s="43"/>
      <c r="E306" s="44"/>
      <c r="F306" s="33" t="s">
        <v>1371</v>
      </c>
      <c r="G306" s="44"/>
      <c r="H306" s="44"/>
      <c r="I306" s="44"/>
      <c r="J306" s="44"/>
      <c r="K306" s="44"/>
      <c r="L306" s="44"/>
      <c r="M306" s="44"/>
      <c r="N306" s="44"/>
      <c r="O306" s="44"/>
      <c r="P306" s="44"/>
      <c r="Q306" s="44"/>
      <c r="R306" s="44"/>
      <c r="S306" s="44"/>
      <c r="T306" s="44"/>
      <c r="U306" s="44"/>
      <c r="V306" s="44"/>
      <c r="W306" s="44"/>
      <c r="X306" s="44"/>
      <c r="Y306" s="44"/>
      <c r="Z306" s="44"/>
      <c r="AA306" s="44"/>
      <c r="AB306" s="45"/>
    </row>
    <row r="307" spans="1:28">
      <c r="A307" s="46">
        <v>150</v>
      </c>
      <c r="B307" s="47"/>
      <c r="C307" s="48">
        <v>852900</v>
      </c>
      <c r="D307" s="48">
        <v>5411856</v>
      </c>
      <c r="E307" s="49">
        <v>22</v>
      </c>
      <c r="F307" s="34"/>
      <c r="G307" s="49"/>
      <c r="H307" s="49" t="s">
        <v>1372</v>
      </c>
      <c r="I307" s="49">
        <v>19.88</v>
      </c>
      <c r="J307" s="49">
        <v>-4.7</v>
      </c>
      <c r="K307" s="49"/>
      <c r="L307" s="49"/>
      <c r="M307" s="49"/>
      <c r="N307" s="49"/>
      <c r="O307" s="49"/>
      <c r="P307" s="49"/>
      <c r="Q307" s="49">
        <v>0</v>
      </c>
      <c r="R307" s="49">
        <v>30</v>
      </c>
      <c r="S307" s="49">
        <v>16.100000000000001</v>
      </c>
      <c r="T307" s="49">
        <v>16</v>
      </c>
      <c r="U307" s="49">
        <v>15.8</v>
      </c>
      <c r="V307" s="49">
        <v>18.100000000000001</v>
      </c>
      <c r="W307" s="49">
        <v>18.600000000000001</v>
      </c>
      <c r="X307" s="49">
        <v>20.3</v>
      </c>
      <c r="Y307" s="49">
        <v>24</v>
      </c>
      <c r="Z307" s="49">
        <v>25.5</v>
      </c>
      <c r="AA307" s="49">
        <v>38.200000000000003</v>
      </c>
      <c r="AB307" s="50">
        <v>68.099999999999994</v>
      </c>
    </row>
    <row r="308" spans="1:28">
      <c r="A308" s="46"/>
      <c r="B308" s="47"/>
      <c r="C308" s="48"/>
      <c r="D308" s="48"/>
      <c r="E308" s="49"/>
      <c r="F308" s="34" t="s">
        <v>1371</v>
      </c>
      <c r="G308" s="49"/>
      <c r="H308" s="49"/>
      <c r="I308" s="49"/>
      <c r="J308" s="49"/>
      <c r="K308" s="49"/>
      <c r="L308" s="49"/>
      <c r="M308" s="49"/>
      <c r="N308" s="49"/>
      <c r="O308" s="49"/>
      <c r="P308" s="49"/>
      <c r="Q308" s="49"/>
      <c r="R308" s="49"/>
      <c r="S308" s="49"/>
      <c r="T308" s="49"/>
      <c r="U308" s="49"/>
      <c r="V308" s="49"/>
      <c r="W308" s="49"/>
      <c r="X308" s="49"/>
      <c r="Y308" s="49"/>
      <c r="Z308" s="49"/>
      <c r="AA308" s="49"/>
      <c r="AB308" s="50"/>
    </row>
    <row r="309" spans="1:28">
      <c r="A309" s="41">
        <v>151</v>
      </c>
      <c r="B309" s="42"/>
      <c r="C309" s="43">
        <v>851812</v>
      </c>
      <c r="D309" s="43">
        <v>654415</v>
      </c>
      <c r="E309" s="44">
        <v>22</v>
      </c>
      <c r="F309" s="33"/>
      <c r="G309" s="44"/>
      <c r="H309" s="44" t="s">
        <v>1372</v>
      </c>
      <c r="I309" s="44">
        <v>19.88</v>
      </c>
      <c r="J309" s="44">
        <v>-4.7</v>
      </c>
      <c r="K309" s="44"/>
      <c r="L309" s="44"/>
      <c r="M309" s="44"/>
      <c r="N309" s="44"/>
      <c r="O309" s="44"/>
      <c r="P309" s="44"/>
      <c r="Q309" s="44">
        <v>0</v>
      </c>
      <c r="R309" s="44">
        <v>30</v>
      </c>
      <c r="S309" s="44">
        <v>1.3</v>
      </c>
      <c r="T309" s="44">
        <v>3.3</v>
      </c>
      <c r="U309" s="44">
        <v>4.4000000000000004</v>
      </c>
      <c r="V309" s="44">
        <v>6.5</v>
      </c>
      <c r="W309" s="44">
        <v>8.6</v>
      </c>
      <c r="X309" s="44">
        <v>11.6</v>
      </c>
      <c r="Y309" s="44">
        <v>18.5</v>
      </c>
      <c r="Z309" s="44">
        <v>26.2</v>
      </c>
      <c r="AA309" s="44">
        <v>40</v>
      </c>
      <c r="AB309" s="45">
        <v>81</v>
      </c>
    </row>
    <row r="310" spans="1:28">
      <c r="A310" s="41"/>
      <c r="B310" s="42"/>
      <c r="C310" s="43"/>
      <c r="D310" s="43"/>
      <c r="E310" s="44"/>
      <c r="F310" s="33" t="s">
        <v>1371</v>
      </c>
      <c r="G310" s="44"/>
      <c r="H310" s="44"/>
      <c r="I310" s="44"/>
      <c r="J310" s="44"/>
      <c r="K310" s="44"/>
      <c r="L310" s="44"/>
      <c r="M310" s="44"/>
      <c r="N310" s="44"/>
      <c r="O310" s="44"/>
      <c r="P310" s="44"/>
      <c r="Q310" s="44"/>
      <c r="R310" s="44"/>
      <c r="S310" s="44"/>
      <c r="T310" s="44"/>
      <c r="U310" s="44"/>
      <c r="V310" s="44"/>
      <c r="W310" s="44"/>
      <c r="X310" s="44"/>
      <c r="Y310" s="44"/>
      <c r="Z310" s="44"/>
      <c r="AA310" s="44"/>
      <c r="AB310" s="45"/>
    </row>
    <row r="311" spans="1:28">
      <c r="A311" s="46">
        <v>152</v>
      </c>
      <c r="B311" s="47"/>
      <c r="C311" s="48">
        <v>850543</v>
      </c>
      <c r="D311" s="48">
        <v>239202</v>
      </c>
      <c r="E311" s="49">
        <v>22</v>
      </c>
      <c r="F311" s="34"/>
      <c r="G311" s="49"/>
      <c r="H311" s="49" t="s">
        <v>1372</v>
      </c>
      <c r="I311" s="49">
        <v>19.88</v>
      </c>
      <c r="J311" s="49">
        <v>-4.7</v>
      </c>
      <c r="K311" s="49"/>
      <c r="L311" s="49"/>
      <c r="M311" s="49"/>
      <c r="N311" s="49"/>
      <c r="O311" s="49"/>
      <c r="P311" s="49"/>
      <c r="Q311" s="49">
        <v>0</v>
      </c>
      <c r="R311" s="49">
        <v>30</v>
      </c>
      <c r="S311" s="49">
        <v>-0.3</v>
      </c>
      <c r="T311" s="49">
        <v>1</v>
      </c>
      <c r="U311" s="49">
        <v>2.2999999999999998</v>
      </c>
      <c r="V311" s="49">
        <v>4.3</v>
      </c>
      <c r="W311" s="49">
        <v>7</v>
      </c>
      <c r="X311" s="49">
        <v>9.6999999999999993</v>
      </c>
      <c r="Y311" s="49">
        <v>14.6</v>
      </c>
      <c r="Z311" s="49">
        <v>21.1</v>
      </c>
      <c r="AA311" s="49">
        <v>32</v>
      </c>
      <c r="AB311" s="50">
        <v>64.099999999999994</v>
      </c>
    </row>
    <row r="312" spans="1:28">
      <c r="A312" s="46"/>
      <c r="B312" s="47"/>
      <c r="C312" s="48"/>
      <c r="D312" s="48"/>
      <c r="E312" s="49"/>
      <c r="F312" s="34" t="s">
        <v>1371</v>
      </c>
      <c r="G312" s="49"/>
      <c r="H312" s="49"/>
      <c r="I312" s="49"/>
      <c r="J312" s="49"/>
      <c r="K312" s="49"/>
      <c r="L312" s="49"/>
      <c r="M312" s="49"/>
      <c r="N312" s="49"/>
      <c r="O312" s="49"/>
      <c r="P312" s="49"/>
      <c r="Q312" s="49"/>
      <c r="R312" s="49"/>
      <c r="S312" s="49"/>
      <c r="T312" s="49"/>
      <c r="U312" s="49"/>
      <c r="V312" s="49"/>
      <c r="W312" s="49"/>
      <c r="X312" s="49"/>
      <c r="Y312" s="49"/>
      <c r="Z312" s="49"/>
      <c r="AA312" s="49"/>
      <c r="AB312" s="50"/>
    </row>
    <row r="313" spans="1:28">
      <c r="A313" s="41">
        <v>153</v>
      </c>
      <c r="B313" s="42"/>
      <c r="C313" s="43">
        <v>845835</v>
      </c>
      <c r="D313" s="43">
        <v>5405437</v>
      </c>
      <c r="E313" s="44">
        <v>22</v>
      </c>
      <c r="F313" s="33"/>
      <c r="G313" s="44"/>
      <c r="H313" s="44" t="s">
        <v>1372</v>
      </c>
      <c r="I313" s="44">
        <v>19.88</v>
      </c>
      <c r="J313" s="44">
        <v>-4.7</v>
      </c>
      <c r="K313" s="44"/>
      <c r="L313" s="44"/>
      <c r="M313" s="44"/>
      <c r="N313" s="44"/>
      <c r="O313" s="44"/>
      <c r="P313" s="44"/>
      <c r="Q313" s="44">
        <v>0</v>
      </c>
      <c r="R313" s="44">
        <v>30</v>
      </c>
      <c r="S313" s="44">
        <v>15.4</v>
      </c>
      <c r="T313" s="44">
        <v>15.1</v>
      </c>
      <c r="U313" s="44">
        <v>16.3</v>
      </c>
      <c r="V313" s="44">
        <v>16.8</v>
      </c>
      <c r="W313" s="44">
        <v>17.100000000000001</v>
      </c>
      <c r="X313" s="44">
        <v>18.899999999999999</v>
      </c>
      <c r="Y313" s="44">
        <v>23.2</v>
      </c>
      <c r="Z313" s="44">
        <v>28.8</v>
      </c>
      <c r="AA313" s="44">
        <v>43.6</v>
      </c>
      <c r="AB313" s="45">
        <v>71.8</v>
      </c>
    </row>
    <row r="314" spans="1:28">
      <c r="A314" s="41"/>
      <c r="B314" s="42"/>
      <c r="C314" s="43"/>
      <c r="D314" s="43"/>
      <c r="E314" s="44"/>
      <c r="F314" s="33" t="s">
        <v>1371</v>
      </c>
      <c r="G314" s="44"/>
      <c r="H314" s="44"/>
      <c r="I314" s="44"/>
      <c r="J314" s="44"/>
      <c r="K314" s="44"/>
      <c r="L314" s="44"/>
      <c r="M314" s="44"/>
      <c r="N314" s="44"/>
      <c r="O314" s="44"/>
      <c r="P314" s="44"/>
      <c r="Q314" s="44"/>
      <c r="R314" s="44"/>
      <c r="S314" s="44"/>
      <c r="T314" s="44"/>
      <c r="U314" s="44"/>
      <c r="V314" s="44"/>
      <c r="W314" s="44"/>
      <c r="X314" s="44"/>
      <c r="Y314" s="44"/>
      <c r="Z314" s="44"/>
      <c r="AA314" s="44"/>
      <c r="AB314" s="45"/>
    </row>
    <row r="315" spans="1:28">
      <c r="A315" s="46">
        <v>154</v>
      </c>
      <c r="B315" s="47"/>
      <c r="C315" s="48">
        <v>845738</v>
      </c>
      <c r="D315" s="48">
        <v>648100</v>
      </c>
      <c r="E315" s="49">
        <v>22</v>
      </c>
      <c r="F315" s="34"/>
      <c r="G315" s="49"/>
      <c r="H315" s="49" t="s">
        <v>1372</v>
      </c>
      <c r="I315" s="49">
        <v>19.88</v>
      </c>
      <c r="J315" s="49">
        <v>-4.7</v>
      </c>
      <c r="K315" s="49"/>
      <c r="L315" s="49"/>
      <c r="M315" s="49"/>
      <c r="N315" s="49"/>
      <c r="O315" s="49"/>
      <c r="P315" s="49"/>
      <c r="Q315" s="49">
        <v>0</v>
      </c>
      <c r="R315" s="49">
        <v>30</v>
      </c>
      <c r="S315" s="49">
        <v>11</v>
      </c>
      <c r="T315" s="49">
        <v>11.6</v>
      </c>
      <c r="U315" s="49">
        <v>12</v>
      </c>
      <c r="V315" s="49">
        <v>12.5</v>
      </c>
      <c r="W315" s="49">
        <v>12.5</v>
      </c>
      <c r="X315" s="49">
        <v>10.9</v>
      </c>
      <c r="Y315" s="49">
        <v>10.5</v>
      </c>
      <c r="Z315" s="49">
        <v>10.5</v>
      </c>
      <c r="AA315" s="49">
        <v>10</v>
      </c>
      <c r="AB315" s="50">
        <v>66.7</v>
      </c>
    </row>
    <row r="316" spans="1:28">
      <c r="A316" s="46"/>
      <c r="B316" s="47"/>
      <c r="C316" s="48"/>
      <c r="D316" s="48"/>
      <c r="E316" s="49"/>
      <c r="F316" s="34" t="s">
        <v>1371</v>
      </c>
      <c r="G316" s="49"/>
      <c r="H316" s="49"/>
      <c r="I316" s="49"/>
      <c r="J316" s="49"/>
      <c r="K316" s="49"/>
      <c r="L316" s="49"/>
      <c r="M316" s="49"/>
      <c r="N316" s="49"/>
      <c r="O316" s="49"/>
      <c r="P316" s="49"/>
      <c r="Q316" s="49"/>
      <c r="R316" s="49"/>
      <c r="S316" s="49"/>
      <c r="T316" s="49"/>
      <c r="U316" s="49"/>
      <c r="V316" s="49"/>
      <c r="W316" s="49"/>
      <c r="X316" s="49"/>
      <c r="Y316" s="49"/>
      <c r="Z316" s="49"/>
      <c r="AA316" s="49"/>
      <c r="AB316" s="50"/>
    </row>
    <row r="317" spans="1:28">
      <c r="A317" s="41">
        <v>155</v>
      </c>
      <c r="B317" s="42"/>
      <c r="C317" s="43">
        <v>845448</v>
      </c>
      <c r="D317" s="43">
        <v>5447163</v>
      </c>
      <c r="E317" s="44">
        <v>22</v>
      </c>
      <c r="F317" s="33"/>
      <c r="G317" s="44"/>
      <c r="H317" s="44" t="s">
        <v>1372</v>
      </c>
      <c r="I317" s="44">
        <v>19.88</v>
      </c>
      <c r="J317" s="44">
        <v>-4.7</v>
      </c>
      <c r="K317" s="44"/>
      <c r="L317" s="44"/>
      <c r="M317" s="44"/>
      <c r="N317" s="44"/>
      <c r="O317" s="44"/>
      <c r="P317" s="44"/>
      <c r="Q317" s="44">
        <v>0</v>
      </c>
      <c r="R317" s="44">
        <v>30</v>
      </c>
      <c r="S317" s="44">
        <v>12.6</v>
      </c>
      <c r="T317" s="44">
        <v>13.2</v>
      </c>
      <c r="U317" s="44">
        <v>13.5</v>
      </c>
      <c r="V317" s="44">
        <v>13.8</v>
      </c>
      <c r="W317" s="44">
        <v>15.2</v>
      </c>
      <c r="X317" s="44">
        <v>16.899999999999999</v>
      </c>
      <c r="Y317" s="44">
        <v>22</v>
      </c>
      <c r="Z317" s="44">
        <v>29.7</v>
      </c>
      <c r="AA317" s="44">
        <v>45</v>
      </c>
      <c r="AB317" s="45">
        <v>75.099999999999994</v>
      </c>
    </row>
    <row r="318" spans="1:28">
      <c r="A318" s="41"/>
      <c r="B318" s="42"/>
      <c r="C318" s="43"/>
      <c r="D318" s="43"/>
      <c r="E318" s="44"/>
      <c r="F318" s="33" t="s">
        <v>1371</v>
      </c>
      <c r="G318" s="44"/>
      <c r="H318" s="44"/>
      <c r="I318" s="44"/>
      <c r="J318" s="44"/>
      <c r="K318" s="44"/>
      <c r="L318" s="44"/>
      <c r="M318" s="44"/>
      <c r="N318" s="44"/>
      <c r="O318" s="44"/>
      <c r="P318" s="44"/>
      <c r="Q318" s="44"/>
      <c r="R318" s="44"/>
      <c r="S318" s="44"/>
      <c r="T318" s="44"/>
      <c r="U318" s="44"/>
      <c r="V318" s="44"/>
      <c r="W318" s="44"/>
      <c r="X318" s="44"/>
      <c r="Y318" s="44"/>
      <c r="Z318" s="44"/>
      <c r="AA318" s="44"/>
      <c r="AB318" s="45"/>
    </row>
    <row r="319" spans="1:28">
      <c r="A319" s="46">
        <v>156</v>
      </c>
      <c r="B319" s="47"/>
      <c r="C319" s="48">
        <v>842868</v>
      </c>
      <c r="D319" s="48">
        <v>645145</v>
      </c>
      <c r="E319" s="49">
        <v>22</v>
      </c>
      <c r="F319" s="34"/>
      <c r="G319" s="49"/>
      <c r="H319" s="49" t="s">
        <v>1372</v>
      </c>
      <c r="I319" s="49">
        <v>19.88</v>
      </c>
      <c r="J319" s="49">
        <v>-4.7</v>
      </c>
      <c r="K319" s="49"/>
      <c r="L319" s="49"/>
      <c r="M319" s="49"/>
      <c r="N319" s="49"/>
      <c r="O319" s="49"/>
      <c r="P319" s="49"/>
      <c r="Q319" s="49">
        <v>0</v>
      </c>
      <c r="R319" s="49">
        <v>30</v>
      </c>
      <c r="S319" s="49">
        <v>11.5</v>
      </c>
      <c r="T319" s="49">
        <v>12.7</v>
      </c>
      <c r="U319" s="49">
        <v>11.6</v>
      </c>
      <c r="V319" s="49">
        <v>14.5</v>
      </c>
      <c r="W319" s="49">
        <v>17.3</v>
      </c>
      <c r="X319" s="49">
        <v>18.8</v>
      </c>
      <c r="Y319" s="49">
        <v>24.8</v>
      </c>
      <c r="Z319" s="49">
        <v>34.9</v>
      </c>
      <c r="AA319" s="49">
        <v>45.7</v>
      </c>
      <c r="AB319" s="50">
        <v>71.900000000000006</v>
      </c>
    </row>
    <row r="320" spans="1:28">
      <c r="A320" s="46"/>
      <c r="B320" s="47"/>
      <c r="C320" s="48"/>
      <c r="D320" s="48"/>
      <c r="E320" s="49"/>
      <c r="F320" s="34" t="s">
        <v>1371</v>
      </c>
      <c r="G320" s="49"/>
      <c r="H320" s="49"/>
      <c r="I320" s="49"/>
      <c r="J320" s="49"/>
      <c r="K320" s="49"/>
      <c r="L320" s="49"/>
      <c r="M320" s="49"/>
      <c r="N320" s="49"/>
      <c r="O320" s="49"/>
      <c r="P320" s="49"/>
      <c r="Q320" s="49"/>
      <c r="R320" s="49"/>
      <c r="S320" s="49"/>
      <c r="T320" s="49"/>
      <c r="U320" s="49"/>
      <c r="V320" s="49"/>
      <c r="W320" s="49"/>
      <c r="X320" s="49"/>
      <c r="Y320" s="49"/>
      <c r="Z320" s="49"/>
      <c r="AA320" s="49"/>
      <c r="AB320" s="50"/>
    </row>
    <row r="321" spans="1:28">
      <c r="A321" s="41">
        <v>157</v>
      </c>
      <c r="B321" s="42"/>
      <c r="C321" s="43">
        <v>7967321</v>
      </c>
      <c r="D321" s="43">
        <v>848732</v>
      </c>
      <c r="E321" s="44">
        <v>20</v>
      </c>
      <c r="F321" s="33"/>
      <c r="G321" s="44"/>
      <c r="H321" s="44" t="s">
        <v>1370</v>
      </c>
      <c r="I321" s="44">
        <v>79.14</v>
      </c>
      <c r="J321" s="44">
        <v>-4.0999999999999996</v>
      </c>
      <c r="K321" s="44">
        <v>1.07</v>
      </c>
      <c r="L321" s="44"/>
      <c r="M321" s="44"/>
      <c r="N321" s="44"/>
      <c r="O321" s="44">
        <v>-20.46</v>
      </c>
      <c r="P321" s="44">
        <v>0.92</v>
      </c>
      <c r="Q321" s="44">
        <v>0</v>
      </c>
      <c r="R321" s="44">
        <v>30</v>
      </c>
      <c r="S321" s="44">
        <v>-5.3</v>
      </c>
      <c r="T321" s="44">
        <v>-5.5</v>
      </c>
      <c r="U321" s="44">
        <v>-4.9000000000000004</v>
      </c>
      <c r="V321" s="44">
        <v>-3.5</v>
      </c>
      <c r="W321" s="44">
        <v>-4.3</v>
      </c>
      <c r="X321" s="44">
        <v>-2.4</v>
      </c>
      <c r="Y321" s="44">
        <v>1.3</v>
      </c>
      <c r="Z321" s="44">
        <v>10.9</v>
      </c>
      <c r="AA321" s="44">
        <v>29.3</v>
      </c>
      <c r="AB321" s="45">
        <v>46.6</v>
      </c>
    </row>
    <row r="322" spans="1:28">
      <c r="A322" s="41"/>
      <c r="B322" s="42"/>
      <c r="C322" s="43"/>
      <c r="D322" s="43"/>
      <c r="E322" s="44"/>
      <c r="F322" s="33" t="s">
        <v>1371</v>
      </c>
      <c r="G322" s="44"/>
      <c r="H322" s="44"/>
      <c r="I322" s="44"/>
      <c r="J322" s="44"/>
      <c r="K322" s="44"/>
      <c r="L322" s="44"/>
      <c r="M322" s="44"/>
      <c r="N322" s="44"/>
      <c r="O322" s="44"/>
      <c r="P322" s="44"/>
      <c r="Q322" s="44"/>
      <c r="R322" s="44"/>
      <c r="S322" s="44"/>
      <c r="T322" s="44"/>
      <c r="U322" s="44"/>
      <c r="V322" s="44"/>
      <c r="W322" s="44"/>
      <c r="X322" s="44"/>
      <c r="Y322" s="44"/>
      <c r="Z322" s="44"/>
      <c r="AA322" s="44"/>
      <c r="AB322" s="45"/>
    </row>
    <row r="323" spans="1:28">
      <c r="A323" s="46">
        <v>158</v>
      </c>
      <c r="B323" s="47"/>
      <c r="C323" s="48">
        <v>7976099</v>
      </c>
      <c r="D323" s="48">
        <v>685920</v>
      </c>
      <c r="E323" s="49">
        <v>19</v>
      </c>
      <c r="F323" s="34"/>
      <c r="G323" s="49"/>
      <c r="H323" s="49" t="s">
        <v>1370</v>
      </c>
      <c r="I323" s="49">
        <v>86.69</v>
      </c>
      <c r="J323" s="49">
        <v>-4.0599999999999996</v>
      </c>
      <c r="K323" s="49">
        <v>0.84</v>
      </c>
      <c r="L323" s="49"/>
      <c r="M323" s="49"/>
      <c r="N323" s="49"/>
      <c r="O323" s="49">
        <v>-129.79</v>
      </c>
      <c r="P323" s="49">
        <v>0.84</v>
      </c>
      <c r="Q323" s="49">
        <v>0</v>
      </c>
      <c r="R323" s="49">
        <v>30</v>
      </c>
      <c r="S323" s="49">
        <v>-8.6999999999999993</v>
      </c>
      <c r="T323" s="49">
        <v>-8.5</v>
      </c>
      <c r="U323" s="49">
        <v>-7.5</v>
      </c>
      <c r="V323" s="49">
        <v>-7.5</v>
      </c>
      <c r="W323" s="49">
        <v>-5.8</v>
      </c>
      <c r="X323" s="49">
        <v>-4.7</v>
      </c>
      <c r="Y323" s="49">
        <v>-2.2000000000000002</v>
      </c>
      <c r="Z323" s="49">
        <v>2.8</v>
      </c>
      <c r="AA323" s="49">
        <v>19.3</v>
      </c>
      <c r="AB323" s="50">
        <v>41</v>
      </c>
    </row>
    <row r="324" spans="1:28">
      <c r="A324" s="46"/>
      <c r="B324" s="47"/>
      <c r="C324" s="48"/>
      <c r="D324" s="48"/>
      <c r="E324" s="49"/>
      <c r="F324" s="34" t="s">
        <v>1371</v>
      </c>
      <c r="G324" s="49"/>
      <c r="H324" s="49"/>
      <c r="I324" s="49"/>
      <c r="J324" s="49"/>
      <c r="K324" s="49"/>
      <c r="L324" s="49"/>
      <c r="M324" s="49"/>
      <c r="N324" s="49"/>
      <c r="O324" s="49"/>
      <c r="P324" s="49"/>
      <c r="Q324" s="49"/>
      <c r="R324" s="49"/>
      <c r="S324" s="49"/>
      <c r="T324" s="49"/>
      <c r="U324" s="49"/>
      <c r="V324" s="49"/>
      <c r="W324" s="49"/>
      <c r="X324" s="49"/>
      <c r="Y324" s="49"/>
      <c r="Z324" s="49"/>
      <c r="AA324" s="49"/>
      <c r="AB324" s="50"/>
    </row>
    <row r="325" spans="1:28">
      <c r="A325" s="41">
        <v>159</v>
      </c>
      <c r="B325" s="42"/>
      <c r="C325" s="43">
        <v>4250121</v>
      </c>
      <c r="D325" s="43">
        <v>604350</v>
      </c>
      <c r="E325" s="44">
        <v>16</v>
      </c>
      <c r="F325" s="33"/>
      <c r="G325" s="44"/>
      <c r="H325" s="44" t="s">
        <v>1370</v>
      </c>
      <c r="I325" s="44">
        <v>126.6</v>
      </c>
      <c r="J325" s="44">
        <v>-3.9</v>
      </c>
      <c r="K325" s="44">
        <v>1.53</v>
      </c>
      <c r="L325" s="44"/>
      <c r="M325" s="44"/>
      <c r="N325" s="44"/>
      <c r="O325" s="44">
        <v>14.59</v>
      </c>
      <c r="P325" s="44">
        <v>0.98</v>
      </c>
      <c r="Q325" s="44">
        <v>0</v>
      </c>
      <c r="R325" s="44">
        <v>30</v>
      </c>
      <c r="S325" s="44">
        <v>8.8000000000000007</v>
      </c>
      <c r="T325" s="44">
        <v>8.1999999999999993</v>
      </c>
      <c r="U325" s="44">
        <v>9.1999999999999993</v>
      </c>
      <c r="V325" s="44">
        <v>8.1</v>
      </c>
      <c r="W325" s="44">
        <v>8.4</v>
      </c>
      <c r="X325" s="44">
        <v>7.1</v>
      </c>
      <c r="Y325" s="44">
        <v>8.4</v>
      </c>
      <c r="Z325" s="44">
        <v>12.6</v>
      </c>
      <c r="AA325" s="44">
        <v>23.6</v>
      </c>
      <c r="AB325" s="45">
        <v>42.2</v>
      </c>
    </row>
    <row r="326" spans="1:28">
      <c r="A326" s="41"/>
      <c r="B326" s="42"/>
      <c r="C326" s="43"/>
      <c r="D326" s="43"/>
      <c r="E326" s="44"/>
      <c r="F326" s="33" t="s">
        <v>1371</v>
      </c>
      <c r="G326" s="44"/>
      <c r="H326" s="44"/>
      <c r="I326" s="44"/>
      <c r="J326" s="44"/>
      <c r="K326" s="44"/>
      <c r="L326" s="44"/>
      <c r="M326" s="44"/>
      <c r="N326" s="44"/>
      <c r="O326" s="44"/>
      <c r="P326" s="44"/>
      <c r="Q326" s="44"/>
      <c r="R326" s="44"/>
      <c r="S326" s="44"/>
      <c r="T326" s="44"/>
      <c r="U326" s="44"/>
      <c r="V326" s="44"/>
      <c r="W326" s="44"/>
      <c r="X326" s="44"/>
      <c r="Y326" s="44"/>
      <c r="Z326" s="44"/>
      <c r="AA326" s="44"/>
      <c r="AB326" s="45"/>
    </row>
    <row r="327" spans="1:28">
      <c r="A327" s="46">
        <v>160</v>
      </c>
      <c r="B327" s="47"/>
      <c r="C327" s="48">
        <v>7972407</v>
      </c>
      <c r="D327" s="48">
        <v>2893957</v>
      </c>
      <c r="E327" s="49">
        <v>15</v>
      </c>
      <c r="F327" s="34"/>
      <c r="G327" s="49"/>
      <c r="H327" s="49" t="s">
        <v>1370</v>
      </c>
      <c r="I327" s="49">
        <v>142.80000000000001</v>
      </c>
      <c r="J327" s="49">
        <v>-3.85</v>
      </c>
      <c r="K327" s="49">
        <v>1.35</v>
      </c>
      <c r="L327" s="49"/>
      <c r="M327" s="49"/>
      <c r="N327" s="49"/>
      <c r="O327" s="49">
        <v>21.89</v>
      </c>
      <c r="P327" s="49">
        <v>0.97</v>
      </c>
      <c r="Q327" s="49">
        <v>0</v>
      </c>
      <c r="R327" s="49">
        <v>30</v>
      </c>
      <c r="S327" s="49">
        <v>11.8</v>
      </c>
      <c r="T327" s="49">
        <v>11.5</v>
      </c>
      <c r="U327" s="49">
        <v>11.4</v>
      </c>
      <c r="V327" s="49">
        <v>11.6</v>
      </c>
      <c r="W327" s="49">
        <v>11.9</v>
      </c>
      <c r="X327" s="49">
        <v>10.5</v>
      </c>
      <c r="Y327" s="49">
        <v>12.5</v>
      </c>
      <c r="Z327" s="49">
        <v>13.2</v>
      </c>
      <c r="AA327" s="49">
        <v>18.600000000000001</v>
      </c>
      <c r="AB327" s="50">
        <v>33.5</v>
      </c>
    </row>
    <row r="328" spans="1:28">
      <c r="A328" s="46"/>
      <c r="B328" s="47"/>
      <c r="C328" s="48"/>
      <c r="D328" s="48"/>
      <c r="E328" s="49"/>
      <c r="F328" s="34" t="s">
        <v>1371</v>
      </c>
      <c r="G328" s="49"/>
      <c r="H328" s="49"/>
      <c r="I328" s="49"/>
      <c r="J328" s="49"/>
      <c r="K328" s="49"/>
      <c r="L328" s="49"/>
      <c r="M328" s="49"/>
      <c r="N328" s="49"/>
      <c r="O328" s="49"/>
      <c r="P328" s="49"/>
      <c r="Q328" s="49"/>
      <c r="R328" s="49"/>
      <c r="S328" s="49"/>
      <c r="T328" s="49"/>
      <c r="U328" s="49"/>
      <c r="V328" s="49"/>
      <c r="W328" s="49"/>
      <c r="X328" s="49"/>
      <c r="Y328" s="49"/>
      <c r="Z328" s="49"/>
      <c r="AA328" s="49"/>
      <c r="AB328" s="50"/>
    </row>
    <row r="329" spans="1:28" ht="15.75" thickBot="1">
      <c r="A329" s="51"/>
      <c r="B329" s="52"/>
      <c r="C329" s="52"/>
      <c r="D329" s="52"/>
      <c r="E329" s="52"/>
      <c r="F329" s="52"/>
      <c r="G329" s="52"/>
      <c r="H329" s="52"/>
      <c r="I329" s="52"/>
      <c r="J329" s="52"/>
      <c r="K329" s="52"/>
      <c r="L329" s="52"/>
      <c r="M329" s="52"/>
      <c r="N329" s="52"/>
      <c r="O329" s="52"/>
      <c r="P329" s="52"/>
      <c r="Q329" s="52"/>
      <c r="R329" s="52"/>
      <c r="S329" s="52"/>
      <c r="T329" s="52"/>
      <c r="U329" s="52"/>
      <c r="V329" s="52"/>
      <c r="W329" s="52"/>
      <c r="X329" s="52"/>
      <c r="Y329" s="52"/>
      <c r="Z329" s="52"/>
      <c r="AA329" s="52"/>
      <c r="AB329" s="53"/>
    </row>
    <row r="330" spans="1:28">
      <c r="A330" s="36">
        <v>161</v>
      </c>
      <c r="B330" s="37"/>
      <c r="C330" s="38">
        <v>4251017</v>
      </c>
      <c r="D330" s="38">
        <v>3244756</v>
      </c>
      <c r="E330" s="39">
        <v>6</v>
      </c>
      <c r="F330" s="35"/>
      <c r="G330" s="39"/>
      <c r="H330" s="39" t="s">
        <v>1370</v>
      </c>
      <c r="I330" s="39">
        <v>445.3</v>
      </c>
      <c r="J330" s="39">
        <v>-3.35</v>
      </c>
      <c r="K330" s="39">
        <v>0.99</v>
      </c>
      <c r="L330" s="39"/>
      <c r="M330" s="39"/>
      <c r="N330" s="39"/>
      <c r="O330" s="39">
        <v>4.09</v>
      </c>
      <c r="P330" s="39">
        <v>0.99</v>
      </c>
      <c r="Q330" s="39">
        <v>0</v>
      </c>
      <c r="R330" s="39">
        <v>30</v>
      </c>
      <c r="S330" s="39">
        <v>12</v>
      </c>
      <c r="T330" s="39">
        <v>10.8</v>
      </c>
      <c r="U330" s="39">
        <v>10.4</v>
      </c>
      <c r="V330" s="39">
        <v>10.3</v>
      </c>
      <c r="W330" s="39">
        <v>11.4</v>
      </c>
      <c r="X330" s="39">
        <v>11.1</v>
      </c>
      <c r="Y330" s="39">
        <v>13.1</v>
      </c>
      <c r="Z330" s="39">
        <v>18.899999999999999</v>
      </c>
      <c r="AA330" s="39">
        <v>26.4</v>
      </c>
      <c r="AB330" s="40">
        <v>38.1</v>
      </c>
    </row>
    <row r="331" spans="1:28">
      <c r="A331" s="41"/>
      <c r="B331" s="42"/>
      <c r="C331" s="43"/>
      <c r="D331" s="43"/>
      <c r="E331" s="44"/>
      <c r="F331" s="33" t="s">
        <v>1371</v>
      </c>
      <c r="G331" s="44"/>
      <c r="H331" s="44"/>
      <c r="I331" s="44"/>
      <c r="J331" s="44"/>
      <c r="K331" s="44"/>
      <c r="L331" s="44"/>
      <c r="M331" s="44"/>
      <c r="N331" s="44"/>
      <c r="O331" s="44"/>
      <c r="P331" s="44"/>
      <c r="Q331" s="44"/>
      <c r="R331" s="44"/>
      <c r="S331" s="44"/>
      <c r="T331" s="44"/>
      <c r="U331" s="44"/>
      <c r="V331" s="44"/>
      <c r="W331" s="44"/>
      <c r="X331" s="44"/>
      <c r="Y331" s="44"/>
      <c r="Z331" s="44"/>
      <c r="AA331" s="44"/>
      <c r="AB331" s="45"/>
    </row>
    <row r="332" spans="1:28">
      <c r="A332" s="46">
        <v>162</v>
      </c>
      <c r="B332" s="47"/>
      <c r="C332" s="48">
        <v>7975979</v>
      </c>
      <c r="D332" s="48">
        <v>5171033</v>
      </c>
      <c r="E332" s="49">
        <v>0</v>
      </c>
      <c r="F332" s="34"/>
      <c r="G332" s="49"/>
      <c r="H332" s="49" t="s">
        <v>1372</v>
      </c>
      <c r="I332" s="49">
        <v>59.64</v>
      </c>
      <c r="J332" s="49">
        <v>-4.22</v>
      </c>
      <c r="K332" s="49"/>
      <c r="L332" s="49"/>
      <c r="M332" s="49"/>
      <c r="N332" s="49"/>
      <c r="O332" s="49"/>
      <c r="P332" s="49"/>
      <c r="Q332" s="49">
        <v>0</v>
      </c>
      <c r="R332" s="49">
        <v>30</v>
      </c>
      <c r="S332" s="49">
        <v>3.2</v>
      </c>
      <c r="T332" s="49">
        <v>5.8</v>
      </c>
      <c r="U332" s="49">
        <v>6.5</v>
      </c>
      <c r="V332" s="49">
        <v>8</v>
      </c>
      <c r="W332" s="49">
        <v>9.4</v>
      </c>
      <c r="X332" s="49">
        <v>10.4</v>
      </c>
      <c r="Y332" s="49">
        <v>11.9</v>
      </c>
      <c r="Z332" s="49">
        <v>12</v>
      </c>
      <c r="AA332" s="49">
        <v>12.6</v>
      </c>
      <c r="AB332" s="50">
        <v>11.6</v>
      </c>
    </row>
    <row r="333" spans="1:28">
      <c r="A333" s="46"/>
      <c r="B333" s="47"/>
      <c r="C333" s="48"/>
      <c r="D333" s="48"/>
      <c r="E333" s="49"/>
      <c r="F333" s="34" t="s">
        <v>1371</v>
      </c>
      <c r="G333" s="49"/>
      <c r="H333" s="49"/>
      <c r="I333" s="49"/>
      <c r="J333" s="49"/>
      <c r="K333" s="49"/>
      <c r="L333" s="49"/>
      <c r="M333" s="49"/>
      <c r="N333" s="49"/>
      <c r="O333" s="49"/>
      <c r="P333" s="49"/>
      <c r="Q333" s="49"/>
      <c r="R333" s="49"/>
      <c r="S333" s="49"/>
      <c r="T333" s="49"/>
      <c r="U333" s="49"/>
      <c r="V333" s="49"/>
      <c r="W333" s="49"/>
      <c r="X333" s="49"/>
      <c r="Y333" s="49"/>
      <c r="Z333" s="49"/>
      <c r="AA333" s="49"/>
      <c r="AB333" s="50"/>
    </row>
    <row r="334" spans="1:28">
      <c r="A334" s="41">
        <v>163</v>
      </c>
      <c r="B334" s="42"/>
      <c r="C334" s="43">
        <v>7972304</v>
      </c>
      <c r="D334" s="43">
        <v>800918</v>
      </c>
      <c r="E334" s="44">
        <v>0</v>
      </c>
      <c r="F334" s="33"/>
      <c r="G334" s="44"/>
      <c r="H334" s="44" t="s">
        <v>1372</v>
      </c>
      <c r="I334" s="44">
        <v>59.64</v>
      </c>
      <c r="J334" s="44">
        <v>-4.22</v>
      </c>
      <c r="K334" s="44"/>
      <c r="L334" s="44"/>
      <c r="M334" s="44"/>
      <c r="N334" s="44"/>
      <c r="O334" s="44"/>
      <c r="P334" s="44"/>
      <c r="Q334" s="44">
        <v>0</v>
      </c>
      <c r="R334" s="44">
        <v>30</v>
      </c>
      <c r="S334" s="44">
        <v>13</v>
      </c>
      <c r="T334" s="44">
        <v>13.3</v>
      </c>
      <c r="U334" s="44">
        <v>13.7</v>
      </c>
      <c r="V334" s="44">
        <v>14.6</v>
      </c>
      <c r="W334" s="44">
        <v>15.1</v>
      </c>
      <c r="X334" s="44">
        <v>15.4</v>
      </c>
      <c r="Y334" s="44">
        <v>16.3</v>
      </c>
      <c r="Z334" s="44">
        <v>18.2</v>
      </c>
      <c r="AA334" s="44">
        <v>21.9</v>
      </c>
      <c r="AB334" s="45">
        <v>42.7</v>
      </c>
    </row>
    <row r="335" spans="1:28">
      <c r="A335" s="41"/>
      <c r="B335" s="42"/>
      <c r="C335" s="43"/>
      <c r="D335" s="43"/>
      <c r="E335" s="44"/>
      <c r="F335" s="33" t="s">
        <v>1371</v>
      </c>
      <c r="G335" s="44"/>
      <c r="H335" s="44"/>
      <c r="I335" s="44"/>
      <c r="J335" s="44"/>
      <c r="K335" s="44"/>
      <c r="L335" s="44"/>
      <c r="M335" s="44"/>
      <c r="N335" s="44"/>
      <c r="O335" s="44"/>
      <c r="P335" s="44"/>
      <c r="Q335" s="44"/>
      <c r="R335" s="44"/>
      <c r="S335" s="44"/>
      <c r="T335" s="44"/>
      <c r="U335" s="44"/>
      <c r="V335" s="44"/>
      <c r="W335" s="44"/>
      <c r="X335" s="44"/>
      <c r="Y335" s="44"/>
      <c r="Z335" s="44"/>
      <c r="AA335" s="44"/>
      <c r="AB335" s="45"/>
    </row>
    <row r="336" spans="1:28">
      <c r="A336" s="46">
        <v>164</v>
      </c>
      <c r="B336" s="47"/>
      <c r="C336" s="48">
        <v>7971065</v>
      </c>
      <c r="D336" s="48">
        <v>5310372</v>
      </c>
      <c r="E336" s="49">
        <v>0</v>
      </c>
      <c r="F336" s="34"/>
      <c r="G336" s="49"/>
      <c r="H336" s="49" t="s">
        <v>1372</v>
      </c>
      <c r="I336" s="49">
        <v>19.88</v>
      </c>
      <c r="J336" s="49">
        <v>-4.7</v>
      </c>
      <c r="K336" s="49"/>
      <c r="L336" s="49"/>
      <c r="M336" s="49"/>
      <c r="N336" s="49"/>
      <c r="O336" s="49"/>
      <c r="P336" s="49"/>
      <c r="Q336" s="49">
        <v>0</v>
      </c>
      <c r="R336" s="49">
        <v>30</v>
      </c>
      <c r="S336" s="49">
        <v>-2.1</v>
      </c>
      <c r="T336" s="49">
        <v>-1.8</v>
      </c>
      <c r="U336" s="49">
        <v>-0.5</v>
      </c>
      <c r="V336" s="49">
        <v>1.8</v>
      </c>
      <c r="W336" s="49">
        <v>3.9</v>
      </c>
      <c r="X336" s="49">
        <v>4.4000000000000004</v>
      </c>
      <c r="Y336" s="49">
        <v>8.3000000000000007</v>
      </c>
      <c r="Z336" s="49">
        <v>12.7</v>
      </c>
      <c r="AA336" s="49">
        <v>26</v>
      </c>
      <c r="AB336" s="50">
        <v>46.9</v>
      </c>
    </row>
    <row r="337" spans="1:28">
      <c r="A337" s="46"/>
      <c r="B337" s="47"/>
      <c r="C337" s="48"/>
      <c r="D337" s="48"/>
      <c r="E337" s="49"/>
      <c r="F337" s="34" t="s">
        <v>1371</v>
      </c>
      <c r="G337" s="49"/>
      <c r="H337" s="49"/>
      <c r="I337" s="49"/>
      <c r="J337" s="49"/>
      <c r="K337" s="49"/>
      <c r="L337" s="49"/>
      <c r="M337" s="49"/>
      <c r="N337" s="49"/>
      <c r="O337" s="49"/>
      <c r="P337" s="49"/>
      <c r="Q337" s="49"/>
      <c r="R337" s="49"/>
      <c r="S337" s="49"/>
      <c r="T337" s="49"/>
      <c r="U337" s="49"/>
      <c r="V337" s="49"/>
      <c r="W337" s="49"/>
      <c r="X337" s="49"/>
      <c r="Y337" s="49"/>
      <c r="Z337" s="49"/>
      <c r="AA337" s="49"/>
      <c r="AB337" s="50"/>
    </row>
    <row r="338" spans="1:28">
      <c r="A338" s="41">
        <v>165</v>
      </c>
      <c r="B338" s="42"/>
      <c r="C338" s="43">
        <v>7967382</v>
      </c>
      <c r="D338" s="43">
        <v>5308796</v>
      </c>
      <c r="E338" s="44">
        <v>0</v>
      </c>
      <c r="F338" s="33"/>
      <c r="G338" s="44"/>
      <c r="H338" s="44" t="s">
        <v>1372</v>
      </c>
      <c r="I338" s="44">
        <v>59.64</v>
      </c>
      <c r="J338" s="44">
        <v>-4.22</v>
      </c>
      <c r="K338" s="44"/>
      <c r="L338" s="44"/>
      <c r="M338" s="44"/>
      <c r="N338" s="44"/>
      <c r="O338" s="44"/>
      <c r="P338" s="44"/>
      <c r="Q338" s="44">
        <v>0</v>
      </c>
      <c r="R338" s="44">
        <v>30</v>
      </c>
      <c r="S338" s="44">
        <v>-2.7</v>
      </c>
      <c r="T338" s="44">
        <v>-1.5</v>
      </c>
      <c r="U338" s="44">
        <v>0.6</v>
      </c>
      <c r="V338" s="44">
        <v>0.5</v>
      </c>
      <c r="W338" s="44">
        <v>2</v>
      </c>
      <c r="X338" s="44">
        <v>3</v>
      </c>
      <c r="Y338" s="44">
        <v>4.2</v>
      </c>
      <c r="Z338" s="44">
        <v>4.9000000000000004</v>
      </c>
      <c r="AA338" s="44">
        <v>6.3</v>
      </c>
      <c r="AB338" s="45">
        <v>6</v>
      </c>
    </row>
    <row r="339" spans="1:28">
      <c r="A339" s="41"/>
      <c r="B339" s="42"/>
      <c r="C339" s="43"/>
      <c r="D339" s="43"/>
      <c r="E339" s="44"/>
      <c r="F339" s="33" t="s">
        <v>1371</v>
      </c>
      <c r="G339" s="44"/>
      <c r="H339" s="44"/>
      <c r="I339" s="44"/>
      <c r="J339" s="44"/>
      <c r="K339" s="44"/>
      <c r="L339" s="44"/>
      <c r="M339" s="44"/>
      <c r="N339" s="44"/>
      <c r="O339" s="44"/>
      <c r="P339" s="44"/>
      <c r="Q339" s="44"/>
      <c r="R339" s="44"/>
      <c r="S339" s="44"/>
      <c r="T339" s="44"/>
      <c r="U339" s="44"/>
      <c r="V339" s="44"/>
      <c r="W339" s="44"/>
      <c r="X339" s="44"/>
      <c r="Y339" s="44"/>
      <c r="Z339" s="44"/>
      <c r="AA339" s="44"/>
      <c r="AB339" s="45"/>
    </row>
    <row r="340" spans="1:28">
      <c r="A340" s="46">
        <v>166</v>
      </c>
      <c r="B340" s="47"/>
      <c r="C340" s="48">
        <v>7966508</v>
      </c>
      <c r="D340" s="48">
        <v>6603286</v>
      </c>
      <c r="E340" s="49">
        <v>0</v>
      </c>
      <c r="F340" s="34"/>
      <c r="G340" s="49"/>
      <c r="H340" s="49" t="s">
        <v>1372</v>
      </c>
      <c r="I340" s="49">
        <v>59.64</v>
      </c>
      <c r="J340" s="49">
        <v>-4.22</v>
      </c>
      <c r="K340" s="49"/>
      <c r="L340" s="49"/>
      <c r="M340" s="49"/>
      <c r="N340" s="49"/>
      <c r="O340" s="49"/>
      <c r="P340" s="49"/>
      <c r="Q340" s="49">
        <v>0</v>
      </c>
      <c r="R340" s="49">
        <v>30</v>
      </c>
      <c r="S340" s="49">
        <v>12.7</v>
      </c>
      <c r="T340" s="49">
        <v>12.8</v>
      </c>
      <c r="U340" s="49">
        <v>13</v>
      </c>
      <c r="V340" s="49">
        <v>14.1</v>
      </c>
      <c r="W340" s="49">
        <v>14.4</v>
      </c>
      <c r="X340" s="49">
        <v>14</v>
      </c>
      <c r="Y340" s="49">
        <v>13.6</v>
      </c>
      <c r="Z340" s="49">
        <v>12.7</v>
      </c>
      <c r="AA340" s="49">
        <v>11.2</v>
      </c>
      <c r="AB340" s="50">
        <v>9.5</v>
      </c>
    </row>
    <row r="341" spans="1:28">
      <c r="A341" s="46"/>
      <c r="B341" s="47"/>
      <c r="C341" s="48"/>
      <c r="D341" s="48"/>
      <c r="E341" s="49"/>
      <c r="F341" s="34" t="s">
        <v>1371</v>
      </c>
      <c r="G341" s="49"/>
      <c r="H341" s="49"/>
      <c r="I341" s="49"/>
      <c r="J341" s="49"/>
      <c r="K341" s="49"/>
      <c r="L341" s="49"/>
      <c r="M341" s="49"/>
      <c r="N341" s="49"/>
      <c r="O341" s="49"/>
      <c r="P341" s="49"/>
      <c r="Q341" s="49"/>
      <c r="R341" s="49"/>
      <c r="S341" s="49"/>
      <c r="T341" s="49"/>
      <c r="U341" s="49"/>
      <c r="V341" s="49"/>
      <c r="W341" s="49"/>
      <c r="X341" s="49"/>
      <c r="Y341" s="49"/>
      <c r="Z341" s="49"/>
      <c r="AA341" s="49"/>
      <c r="AB341" s="50"/>
    </row>
    <row r="342" spans="1:28">
      <c r="A342" s="41">
        <v>167</v>
      </c>
      <c r="B342" s="42"/>
      <c r="C342" s="43">
        <v>4264502</v>
      </c>
      <c r="D342" s="43">
        <v>1235819</v>
      </c>
      <c r="E342" s="44">
        <v>0</v>
      </c>
      <c r="F342" s="33"/>
      <c r="G342" s="44"/>
      <c r="H342" s="44" t="s">
        <v>1372</v>
      </c>
      <c r="I342" s="44">
        <v>59.64</v>
      </c>
      <c r="J342" s="44">
        <v>-4.22</v>
      </c>
      <c r="K342" s="44"/>
      <c r="L342" s="44"/>
      <c r="M342" s="44"/>
      <c r="N342" s="44"/>
      <c r="O342" s="44"/>
      <c r="P342" s="44"/>
      <c r="Q342" s="44">
        <v>0</v>
      </c>
      <c r="R342" s="44">
        <v>30</v>
      </c>
      <c r="S342" s="44">
        <v>3.1</v>
      </c>
      <c r="T342" s="44">
        <v>4.5</v>
      </c>
      <c r="U342" s="44">
        <v>7.6</v>
      </c>
      <c r="V342" s="44">
        <v>8.1</v>
      </c>
      <c r="W342" s="44">
        <v>9.1</v>
      </c>
      <c r="X342" s="44">
        <v>10.6</v>
      </c>
      <c r="Y342" s="44">
        <v>11.9</v>
      </c>
      <c r="Z342" s="44">
        <v>12.3</v>
      </c>
      <c r="AA342" s="44">
        <v>12.6</v>
      </c>
      <c r="AB342" s="45">
        <v>13.8</v>
      </c>
    </row>
    <row r="343" spans="1:28">
      <c r="A343" s="41"/>
      <c r="B343" s="42"/>
      <c r="C343" s="43"/>
      <c r="D343" s="43"/>
      <c r="E343" s="44"/>
      <c r="F343" s="33" t="s">
        <v>1371</v>
      </c>
      <c r="G343" s="44"/>
      <c r="H343" s="44"/>
      <c r="I343" s="44"/>
      <c r="J343" s="44"/>
      <c r="K343" s="44"/>
      <c r="L343" s="44"/>
      <c r="M343" s="44"/>
      <c r="N343" s="44"/>
      <c r="O343" s="44"/>
      <c r="P343" s="44"/>
      <c r="Q343" s="44"/>
      <c r="R343" s="44"/>
      <c r="S343" s="44"/>
      <c r="T343" s="44"/>
      <c r="U343" s="44"/>
      <c r="V343" s="44"/>
      <c r="W343" s="44"/>
      <c r="X343" s="44"/>
      <c r="Y343" s="44"/>
      <c r="Z343" s="44"/>
      <c r="AA343" s="44"/>
      <c r="AB343" s="45"/>
    </row>
    <row r="344" spans="1:28">
      <c r="A344" s="46">
        <v>168</v>
      </c>
      <c r="B344" s="47"/>
      <c r="C344" s="48">
        <v>4263389</v>
      </c>
      <c r="D344" s="48">
        <v>743485</v>
      </c>
      <c r="E344" s="49">
        <v>0</v>
      </c>
      <c r="F344" s="34"/>
      <c r="G344" s="49"/>
      <c r="H344" s="49" t="s">
        <v>1372</v>
      </c>
      <c r="I344" s="49">
        <v>59.64</v>
      </c>
      <c r="J344" s="49">
        <v>-4.22</v>
      </c>
      <c r="K344" s="49"/>
      <c r="L344" s="49"/>
      <c r="M344" s="49"/>
      <c r="N344" s="49"/>
      <c r="O344" s="49"/>
      <c r="P344" s="49"/>
      <c r="Q344" s="49">
        <v>0</v>
      </c>
      <c r="R344" s="49">
        <v>30</v>
      </c>
      <c r="S344" s="49">
        <v>12.7</v>
      </c>
      <c r="T344" s="49">
        <v>13.5</v>
      </c>
      <c r="U344" s="49">
        <v>13.6</v>
      </c>
      <c r="V344" s="49">
        <v>13.2</v>
      </c>
      <c r="W344" s="49">
        <v>14</v>
      </c>
      <c r="X344" s="49">
        <v>12.8</v>
      </c>
      <c r="Y344" s="49">
        <v>12.4</v>
      </c>
      <c r="Z344" s="49">
        <v>11.3</v>
      </c>
      <c r="AA344" s="49">
        <v>12.4</v>
      </c>
      <c r="AB344" s="50">
        <v>10.4</v>
      </c>
    </row>
    <row r="345" spans="1:28">
      <c r="A345" s="46"/>
      <c r="B345" s="47"/>
      <c r="C345" s="48"/>
      <c r="D345" s="48"/>
      <c r="E345" s="49"/>
      <c r="F345" s="34" t="s">
        <v>1371</v>
      </c>
      <c r="G345" s="49"/>
      <c r="H345" s="49"/>
      <c r="I345" s="49"/>
      <c r="J345" s="49"/>
      <c r="K345" s="49"/>
      <c r="L345" s="49"/>
      <c r="M345" s="49"/>
      <c r="N345" s="49"/>
      <c r="O345" s="49"/>
      <c r="P345" s="49"/>
      <c r="Q345" s="49"/>
      <c r="R345" s="49"/>
      <c r="S345" s="49"/>
      <c r="T345" s="49"/>
      <c r="U345" s="49"/>
      <c r="V345" s="49"/>
      <c r="W345" s="49"/>
      <c r="X345" s="49"/>
      <c r="Y345" s="49"/>
      <c r="Z345" s="49"/>
      <c r="AA345" s="49"/>
      <c r="AB345" s="50"/>
    </row>
    <row r="346" spans="1:28">
      <c r="A346" s="41">
        <v>169</v>
      </c>
      <c r="B346" s="42"/>
      <c r="C346" s="43">
        <v>4261933</v>
      </c>
      <c r="D346" s="43">
        <v>971274</v>
      </c>
      <c r="E346" s="44">
        <v>0</v>
      </c>
      <c r="F346" s="33"/>
      <c r="G346" s="44"/>
      <c r="H346" s="44" t="s">
        <v>1372</v>
      </c>
      <c r="I346" s="44">
        <v>59.64</v>
      </c>
      <c r="J346" s="44">
        <v>-4.22</v>
      </c>
      <c r="K346" s="44"/>
      <c r="L346" s="44"/>
      <c r="M346" s="44"/>
      <c r="N346" s="44"/>
      <c r="O346" s="44"/>
      <c r="P346" s="44"/>
      <c r="Q346" s="44">
        <v>0</v>
      </c>
      <c r="R346" s="44">
        <v>30</v>
      </c>
      <c r="S346" s="44">
        <v>8.9</v>
      </c>
      <c r="T346" s="44">
        <v>10.199999999999999</v>
      </c>
      <c r="U346" s="44">
        <v>10.1</v>
      </c>
      <c r="V346" s="44">
        <v>10.3</v>
      </c>
      <c r="W346" s="44">
        <v>10.6</v>
      </c>
      <c r="X346" s="44">
        <v>10.1</v>
      </c>
      <c r="Y346" s="44">
        <v>12.1</v>
      </c>
      <c r="Z346" s="44">
        <v>16.2</v>
      </c>
      <c r="AA346" s="44">
        <v>21.9</v>
      </c>
      <c r="AB346" s="45">
        <v>45.1</v>
      </c>
    </row>
    <row r="347" spans="1:28">
      <c r="A347" s="41"/>
      <c r="B347" s="42"/>
      <c r="C347" s="43"/>
      <c r="D347" s="43"/>
      <c r="E347" s="44"/>
      <c r="F347" s="33" t="s">
        <v>1371</v>
      </c>
      <c r="G347" s="44"/>
      <c r="H347" s="44"/>
      <c r="I347" s="44"/>
      <c r="J347" s="44"/>
      <c r="K347" s="44"/>
      <c r="L347" s="44"/>
      <c r="M347" s="44"/>
      <c r="N347" s="44"/>
      <c r="O347" s="44"/>
      <c r="P347" s="44"/>
      <c r="Q347" s="44"/>
      <c r="R347" s="44"/>
      <c r="S347" s="44"/>
      <c r="T347" s="44"/>
      <c r="U347" s="44"/>
      <c r="V347" s="44"/>
      <c r="W347" s="44"/>
      <c r="X347" s="44"/>
      <c r="Y347" s="44"/>
      <c r="Z347" s="44"/>
      <c r="AA347" s="44"/>
      <c r="AB347" s="45"/>
    </row>
    <row r="348" spans="1:28">
      <c r="A348" s="46">
        <v>170</v>
      </c>
      <c r="B348" s="47"/>
      <c r="C348" s="48">
        <v>4261754</v>
      </c>
      <c r="D348" s="48">
        <v>937213</v>
      </c>
      <c r="E348" s="49">
        <v>0</v>
      </c>
      <c r="F348" s="34"/>
      <c r="G348" s="49"/>
      <c r="H348" s="49" t="s">
        <v>1372</v>
      </c>
      <c r="I348" s="49">
        <v>59.64</v>
      </c>
      <c r="J348" s="49">
        <v>-4.22</v>
      </c>
      <c r="K348" s="49"/>
      <c r="L348" s="49"/>
      <c r="M348" s="49"/>
      <c r="N348" s="49"/>
      <c r="O348" s="49"/>
      <c r="P348" s="49"/>
      <c r="Q348" s="49">
        <v>0</v>
      </c>
      <c r="R348" s="49">
        <v>30</v>
      </c>
      <c r="S348" s="49">
        <v>1.3</v>
      </c>
      <c r="T348" s="49">
        <v>3.4</v>
      </c>
      <c r="U348" s="49">
        <v>4.5999999999999996</v>
      </c>
      <c r="V348" s="49">
        <v>6.1</v>
      </c>
      <c r="W348" s="49">
        <v>6.7</v>
      </c>
      <c r="X348" s="49">
        <v>9.3000000000000007</v>
      </c>
      <c r="Y348" s="49">
        <v>11.9</v>
      </c>
      <c r="Z348" s="49">
        <v>13.7</v>
      </c>
      <c r="AA348" s="49">
        <v>23.1</v>
      </c>
      <c r="AB348" s="50">
        <v>30.4</v>
      </c>
    </row>
    <row r="349" spans="1:28">
      <c r="A349" s="46"/>
      <c r="B349" s="47"/>
      <c r="C349" s="48"/>
      <c r="D349" s="48"/>
      <c r="E349" s="49"/>
      <c r="F349" s="34" t="s">
        <v>1371</v>
      </c>
      <c r="G349" s="49"/>
      <c r="H349" s="49"/>
      <c r="I349" s="49"/>
      <c r="J349" s="49"/>
      <c r="K349" s="49"/>
      <c r="L349" s="49"/>
      <c r="M349" s="49"/>
      <c r="N349" s="49"/>
      <c r="O349" s="49"/>
      <c r="P349" s="49"/>
      <c r="Q349" s="49"/>
      <c r="R349" s="49"/>
      <c r="S349" s="49"/>
      <c r="T349" s="49"/>
      <c r="U349" s="49"/>
      <c r="V349" s="49"/>
      <c r="W349" s="49"/>
      <c r="X349" s="49"/>
      <c r="Y349" s="49"/>
      <c r="Z349" s="49"/>
      <c r="AA349" s="49"/>
      <c r="AB349" s="50"/>
    </row>
    <row r="350" spans="1:28">
      <c r="A350" s="41">
        <v>171</v>
      </c>
      <c r="B350" s="42"/>
      <c r="C350" s="43">
        <v>4261439</v>
      </c>
      <c r="D350" s="43">
        <v>893110</v>
      </c>
      <c r="E350" s="44">
        <v>0</v>
      </c>
      <c r="F350" s="33"/>
      <c r="G350" s="44"/>
      <c r="H350" s="44" t="s">
        <v>1372</v>
      </c>
      <c r="I350" s="44">
        <v>59.64</v>
      </c>
      <c r="J350" s="44">
        <v>-4.22</v>
      </c>
      <c r="K350" s="44"/>
      <c r="L350" s="44"/>
      <c r="M350" s="44"/>
      <c r="N350" s="44"/>
      <c r="O350" s="44"/>
      <c r="P350" s="44"/>
      <c r="Q350" s="44">
        <v>0</v>
      </c>
      <c r="R350" s="44">
        <v>30</v>
      </c>
      <c r="S350" s="44">
        <v>8.5</v>
      </c>
      <c r="T350" s="44">
        <v>8.5</v>
      </c>
      <c r="U350" s="44">
        <v>10.1</v>
      </c>
      <c r="V350" s="44">
        <v>9.6</v>
      </c>
      <c r="W350" s="44">
        <v>10.3</v>
      </c>
      <c r="X350" s="44">
        <v>10</v>
      </c>
      <c r="Y350" s="44">
        <v>8.1</v>
      </c>
      <c r="Z350" s="44">
        <v>8.3000000000000007</v>
      </c>
      <c r="AA350" s="44">
        <v>8.3000000000000007</v>
      </c>
      <c r="AB350" s="45">
        <v>36.1</v>
      </c>
    </row>
    <row r="351" spans="1:28">
      <c r="A351" s="41"/>
      <c r="B351" s="42"/>
      <c r="C351" s="43"/>
      <c r="D351" s="43"/>
      <c r="E351" s="44"/>
      <c r="F351" s="33" t="s">
        <v>1371</v>
      </c>
      <c r="G351" s="44"/>
      <c r="H351" s="44"/>
      <c r="I351" s="44"/>
      <c r="J351" s="44"/>
      <c r="K351" s="44"/>
      <c r="L351" s="44"/>
      <c r="M351" s="44"/>
      <c r="N351" s="44"/>
      <c r="O351" s="44"/>
      <c r="P351" s="44"/>
      <c r="Q351" s="44"/>
      <c r="R351" s="44"/>
      <c r="S351" s="44"/>
      <c r="T351" s="44"/>
      <c r="U351" s="44"/>
      <c r="V351" s="44"/>
      <c r="W351" s="44"/>
      <c r="X351" s="44"/>
      <c r="Y351" s="44"/>
      <c r="Z351" s="44"/>
      <c r="AA351" s="44"/>
      <c r="AB351" s="45"/>
    </row>
    <row r="352" spans="1:28">
      <c r="A352" s="46">
        <v>172</v>
      </c>
      <c r="B352" s="47"/>
      <c r="C352" s="48">
        <v>4260179</v>
      </c>
      <c r="D352" s="48">
        <v>2195245</v>
      </c>
      <c r="E352" s="49">
        <v>0</v>
      </c>
      <c r="F352" s="34"/>
      <c r="G352" s="49"/>
      <c r="H352" s="49" t="s">
        <v>1372</v>
      </c>
      <c r="I352" s="49">
        <v>59.64</v>
      </c>
      <c r="J352" s="49">
        <v>-4.22</v>
      </c>
      <c r="K352" s="49"/>
      <c r="L352" s="49"/>
      <c r="M352" s="49"/>
      <c r="N352" s="49"/>
      <c r="O352" s="49"/>
      <c r="P352" s="49"/>
      <c r="Q352" s="49">
        <v>0</v>
      </c>
      <c r="R352" s="49">
        <v>30</v>
      </c>
      <c r="S352" s="49">
        <v>13.2</v>
      </c>
      <c r="T352" s="49">
        <v>13.3</v>
      </c>
      <c r="U352" s="49">
        <v>13.7</v>
      </c>
      <c r="V352" s="49">
        <v>14.4</v>
      </c>
      <c r="W352" s="49">
        <v>14.5</v>
      </c>
      <c r="X352" s="49">
        <v>15.6</v>
      </c>
      <c r="Y352" s="49">
        <v>15.6</v>
      </c>
      <c r="Z352" s="49">
        <v>16.2</v>
      </c>
      <c r="AA352" s="49">
        <v>20.100000000000001</v>
      </c>
      <c r="AB352" s="50">
        <v>29.3</v>
      </c>
    </row>
    <row r="353" spans="1:28">
      <c r="A353" s="46"/>
      <c r="B353" s="47"/>
      <c r="C353" s="48"/>
      <c r="D353" s="48"/>
      <c r="E353" s="49"/>
      <c r="F353" s="34" t="s">
        <v>1371</v>
      </c>
      <c r="G353" s="49"/>
      <c r="H353" s="49"/>
      <c r="I353" s="49"/>
      <c r="J353" s="49"/>
      <c r="K353" s="49"/>
      <c r="L353" s="49"/>
      <c r="M353" s="49"/>
      <c r="N353" s="49"/>
      <c r="O353" s="49"/>
      <c r="P353" s="49"/>
      <c r="Q353" s="49"/>
      <c r="R353" s="49"/>
      <c r="S353" s="49"/>
      <c r="T353" s="49"/>
      <c r="U353" s="49"/>
      <c r="V353" s="49"/>
      <c r="W353" s="49"/>
      <c r="X353" s="49"/>
      <c r="Y353" s="49"/>
      <c r="Z353" s="49"/>
      <c r="AA353" s="49"/>
      <c r="AB353" s="50"/>
    </row>
    <row r="354" spans="1:28">
      <c r="A354" s="41">
        <v>173</v>
      </c>
      <c r="B354" s="42"/>
      <c r="C354" s="43">
        <v>4259674</v>
      </c>
      <c r="D354" s="43">
        <v>973752</v>
      </c>
      <c r="E354" s="44">
        <v>0</v>
      </c>
      <c r="F354" s="33"/>
      <c r="G354" s="44"/>
      <c r="H354" s="44" t="s">
        <v>1372</v>
      </c>
      <c r="I354" s="44">
        <v>59.64</v>
      </c>
      <c r="J354" s="44">
        <v>-4.22</v>
      </c>
      <c r="K354" s="44"/>
      <c r="L354" s="44"/>
      <c r="M354" s="44"/>
      <c r="N354" s="44"/>
      <c r="O354" s="44"/>
      <c r="P354" s="44"/>
      <c r="Q354" s="44">
        <v>0</v>
      </c>
      <c r="R354" s="44">
        <v>30</v>
      </c>
      <c r="S354" s="44">
        <v>12.7</v>
      </c>
      <c r="T354" s="44">
        <v>11.4</v>
      </c>
      <c r="U354" s="44">
        <v>12.6</v>
      </c>
      <c r="V354" s="44">
        <v>12.4</v>
      </c>
      <c r="W354" s="44">
        <v>12.8</v>
      </c>
      <c r="X354" s="44">
        <v>13.3</v>
      </c>
      <c r="Y354" s="44">
        <v>15.3</v>
      </c>
      <c r="Z354" s="44">
        <v>17.399999999999999</v>
      </c>
      <c r="AA354" s="44">
        <v>23.9</v>
      </c>
      <c r="AB354" s="45">
        <v>44.4</v>
      </c>
    </row>
    <row r="355" spans="1:28">
      <c r="A355" s="41"/>
      <c r="B355" s="42"/>
      <c r="C355" s="43"/>
      <c r="D355" s="43"/>
      <c r="E355" s="44"/>
      <c r="F355" s="33" t="s">
        <v>1371</v>
      </c>
      <c r="G355" s="44"/>
      <c r="H355" s="44"/>
      <c r="I355" s="44"/>
      <c r="J355" s="44"/>
      <c r="K355" s="44"/>
      <c r="L355" s="44"/>
      <c r="M355" s="44"/>
      <c r="N355" s="44"/>
      <c r="O355" s="44"/>
      <c r="P355" s="44"/>
      <c r="Q355" s="44"/>
      <c r="R355" s="44"/>
      <c r="S355" s="44"/>
      <c r="T355" s="44"/>
      <c r="U355" s="44"/>
      <c r="V355" s="44"/>
      <c r="W355" s="44"/>
      <c r="X355" s="44"/>
      <c r="Y355" s="44"/>
      <c r="Z355" s="44"/>
      <c r="AA355" s="44"/>
      <c r="AB355" s="45"/>
    </row>
    <row r="356" spans="1:28">
      <c r="A356" s="46">
        <v>174</v>
      </c>
      <c r="B356" s="47"/>
      <c r="C356" s="48">
        <v>4259619</v>
      </c>
      <c r="D356" s="48">
        <v>2980593</v>
      </c>
      <c r="E356" s="49">
        <v>0</v>
      </c>
      <c r="F356" s="34"/>
      <c r="G356" s="49"/>
      <c r="H356" s="49" t="s">
        <v>1372</v>
      </c>
      <c r="I356" s="49">
        <v>59.64</v>
      </c>
      <c r="J356" s="49">
        <v>-4.22</v>
      </c>
      <c r="K356" s="49"/>
      <c r="L356" s="49"/>
      <c r="M356" s="49"/>
      <c r="N356" s="49"/>
      <c r="O356" s="49"/>
      <c r="P356" s="49"/>
      <c r="Q356" s="49">
        <v>0</v>
      </c>
      <c r="R356" s="49">
        <v>30</v>
      </c>
      <c r="S356" s="49">
        <v>-16.100000000000001</v>
      </c>
      <c r="T356" s="49">
        <v>-14.6</v>
      </c>
      <c r="U356" s="49">
        <v>-13.5</v>
      </c>
      <c r="V356" s="49">
        <v>-12.2</v>
      </c>
      <c r="W356" s="49">
        <v>-10.9</v>
      </c>
      <c r="X356" s="49">
        <v>-8.6</v>
      </c>
      <c r="Y356" s="49">
        <v>-5.6</v>
      </c>
      <c r="Z356" s="49">
        <v>1.4</v>
      </c>
      <c r="AA356" s="49">
        <v>15.8</v>
      </c>
      <c r="AB356" s="50">
        <v>39.200000000000003</v>
      </c>
    </row>
    <row r="357" spans="1:28">
      <c r="A357" s="46"/>
      <c r="B357" s="47"/>
      <c r="C357" s="48"/>
      <c r="D357" s="48"/>
      <c r="E357" s="49"/>
      <c r="F357" s="34" t="s">
        <v>1371</v>
      </c>
      <c r="G357" s="49"/>
      <c r="H357" s="49"/>
      <c r="I357" s="49"/>
      <c r="J357" s="49"/>
      <c r="K357" s="49"/>
      <c r="L357" s="49"/>
      <c r="M357" s="49"/>
      <c r="N357" s="49"/>
      <c r="O357" s="49"/>
      <c r="P357" s="49"/>
      <c r="Q357" s="49"/>
      <c r="R357" s="49"/>
      <c r="S357" s="49"/>
      <c r="T357" s="49"/>
      <c r="U357" s="49"/>
      <c r="V357" s="49"/>
      <c r="W357" s="49"/>
      <c r="X357" s="49"/>
      <c r="Y357" s="49"/>
      <c r="Z357" s="49"/>
      <c r="AA357" s="49"/>
      <c r="AB357" s="50"/>
    </row>
    <row r="358" spans="1:28">
      <c r="A358" s="41">
        <v>175</v>
      </c>
      <c r="B358" s="42"/>
      <c r="C358" s="43">
        <v>4258256</v>
      </c>
      <c r="D358" s="43">
        <v>561320</v>
      </c>
      <c r="E358" s="44">
        <v>0</v>
      </c>
      <c r="F358" s="33"/>
      <c r="G358" s="44"/>
      <c r="H358" s="44" t="s">
        <v>1372</v>
      </c>
      <c r="I358" s="44">
        <v>59.64</v>
      </c>
      <c r="J358" s="44">
        <v>-4.22</v>
      </c>
      <c r="K358" s="44"/>
      <c r="L358" s="44"/>
      <c r="M358" s="44"/>
      <c r="N358" s="44"/>
      <c r="O358" s="44"/>
      <c r="P358" s="44"/>
      <c r="Q358" s="44">
        <v>0</v>
      </c>
      <c r="R358" s="44">
        <v>30</v>
      </c>
      <c r="S358" s="44">
        <v>11.9</v>
      </c>
      <c r="T358" s="44">
        <v>12.6</v>
      </c>
      <c r="U358" s="44">
        <v>12.3</v>
      </c>
      <c r="V358" s="44">
        <v>14.1</v>
      </c>
      <c r="W358" s="44">
        <v>14.8</v>
      </c>
      <c r="X358" s="44">
        <v>14.6</v>
      </c>
      <c r="Y358" s="44">
        <v>15.6</v>
      </c>
      <c r="Z358" s="44">
        <v>18.399999999999999</v>
      </c>
      <c r="AA358" s="44">
        <v>24.1</v>
      </c>
      <c r="AB358" s="45">
        <v>44.4</v>
      </c>
    </row>
    <row r="359" spans="1:28">
      <c r="A359" s="41"/>
      <c r="B359" s="42"/>
      <c r="C359" s="43"/>
      <c r="D359" s="43"/>
      <c r="E359" s="44"/>
      <c r="F359" s="33" t="s">
        <v>1371</v>
      </c>
      <c r="G359" s="44"/>
      <c r="H359" s="44"/>
      <c r="I359" s="44"/>
      <c r="J359" s="44"/>
      <c r="K359" s="44"/>
      <c r="L359" s="44"/>
      <c r="M359" s="44"/>
      <c r="N359" s="44"/>
      <c r="O359" s="44"/>
      <c r="P359" s="44"/>
      <c r="Q359" s="44"/>
      <c r="R359" s="44"/>
      <c r="S359" s="44"/>
      <c r="T359" s="44"/>
      <c r="U359" s="44"/>
      <c r="V359" s="44"/>
      <c r="W359" s="44"/>
      <c r="X359" s="44"/>
      <c r="Y359" s="44"/>
      <c r="Z359" s="44"/>
      <c r="AA359" s="44"/>
      <c r="AB359" s="45"/>
    </row>
    <row r="360" spans="1:28">
      <c r="A360" s="46">
        <v>176</v>
      </c>
      <c r="B360" s="47"/>
      <c r="C360" s="48">
        <v>4257491</v>
      </c>
      <c r="D360" s="48">
        <v>1849635</v>
      </c>
      <c r="E360" s="49">
        <v>0</v>
      </c>
      <c r="F360" s="34"/>
      <c r="G360" s="49"/>
      <c r="H360" s="49" t="s">
        <v>1372</v>
      </c>
      <c r="I360" s="49">
        <v>59.64</v>
      </c>
      <c r="J360" s="49">
        <v>-4.22</v>
      </c>
      <c r="K360" s="49"/>
      <c r="L360" s="49"/>
      <c r="M360" s="49"/>
      <c r="N360" s="49"/>
      <c r="O360" s="49"/>
      <c r="P360" s="49"/>
      <c r="Q360" s="49">
        <v>0</v>
      </c>
      <c r="R360" s="49">
        <v>30</v>
      </c>
      <c r="S360" s="49">
        <v>14.4</v>
      </c>
      <c r="T360" s="49">
        <v>15.1</v>
      </c>
      <c r="U360" s="49">
        <v>15.8</v>
      </c>
      <c r="V360" s="49">
        <v>16.3</v>
      </c>
      <c r="W360" s="49">
        <v>16.600000000000001</v>
      </c>
      <c r="X360" s="49">
        <v>17.100000000000001</v>
      </c>
      <c r="Y360" s="49">
        <v>18.3</v>
      </c>
      <c r="Z360" s="49">
        <v>21.8</v>
      </c>
      <c r="AA360" s="49">
        <v>26.7</v>
      </c>
      <c r="AB360" s="50">
        <v>43.8</v>
      </c>
    </row>
    <row r="361" spans="1:28">
      <c r="A361" s="46"/>
      <c r="B361" s="47"/>
      <c r="C361" s="48"/>
      <c r="D361" s="48"/>
      <c r="E361" s="49"/>
      <c r="F361" s="34" t="s">
        <v>1371</v>
      </c>
      <c r="G361" s="49"/>
      <c r="H361" s="49"/>
      <c r="I361" s="49"/>
      <c r="J361" s="49"/>
      <c r="K361" s="49"/>
      <c r="L361" s="49"/>
      <c r="M361" s="49"/>
      <c r="N361" s="49"/>
      <c r="O361" s="49"/>
      <c r="P361" s="49"/>
      <c r="Q361" s="49"/>
      <c r="R361" s="49"/>
      <c r="S361" s="49"/>
      <c r="T361" s="49"/>
      <c r="U361" s="49"/>
      <c r="V361" s="49"/>
      <c r="W361" s="49"/>
      <c r="X361" s="49"/>
      <c r="Y361" s="49"/>
      <c r="Z361" s="49"/>
      <c r="AA361" s="49"/>
      <c r="AB361" s="50"/>
    </row>
    <row r="362" spans="1:28">
      <c r="A362" s="41">
        <v>177</v>
      </c>
      <c r="B362" s="42"/>
      <c r="C362" s="43">
        <v>4257302</v>
      </c>
      <c r="D362" s="43">
        <v>894384</v>
      </c>
      <c r="E362" s="44">
        <v>0</v>
      </c>
      <c r="F362" s="33"/>
      <c r="G362" s="44"/>
      <c r="H362" s="44" t="s">
        <v>1372</v>
      </c>
      <c r="I362" s="44">
        <v>19.88</v>
      </c>
      <c r="J362" s="44">
        <v>-4.7</v>
      </c>
      <c r="K362" s="44"/>
      <c r="L362" s="44"/>
      <c r="M362" s="44"/>
      <c r="N362" s="44"/>
      <c r="O362" s="44"/>
      <c r="P362" s="44"/>
      <c r="Q362" s="44">
        <v>0</v>
      </c>
      <c r="R362" s="44">
        <v>30</v>
      </c>
      <c r="S362" s="44">
        <v>-13.6</v>
      </c>
      <c r="T362" s="44">
        <v>-13.2</v>
      </c>
      <c r="U362" s="44">
        <v>-10.9</v>
      </c>
      <c r="V362" s="44">
        <v>-10.4</v>
      </c>
      <c r="W362" s="44">
        <v>-7.9</v>
      </c>
      <c r="X362" s="44">
        <v>-5.2</v>
      </c>
      <c r="Y362" s="44">
        <v>-0.8</v>
      </c>
      <c r="Z362" s="44">
        <v>6.4</v>
      </c>
      <c r="AA362" s="44">
        <v>20.100000000000001</v>
      </c>
      <c r="AB362" s="45">
        <v>48.3</v>
      </c>
    </row>
    <row r="363" spans="1:28">
      <c r="A363" s="41"/>
      <c r="B363" s="42"/>
      <c r="C363" s="43"/>
      <c r="D363" s="43"/>
      <c r="E363" s="44"/>
      <c r="F363" s="33" t="s">
        <v>1371</v>
      </c>
      <c r="G363" s="44"/>
      <c r="H363" s="44"/>
      <c r="I363" s="44"/>
      <c r="J363" s="44"/>
      <c r="K363" s="44"/>
      <c r="L363" s="44"/>
      <c r="M363" s="44"/>
      <c r="N363" s="44"/>
      <c r="O363" s="44"/>
      <c r="P363" s="44"/>
      <c r="Q363" s="44"/>
      <c r="R363" s="44"/>
      <c r="S363" s="44"/>
      <c r="T363" s="44"/>
      <c r="U363" s="44"/>
      <c r="V363" s="44"/>
      <c r="W363" s="44"/>
      <c r="X363" s="44"/>
      <c r="Y363" s="44"/>
      <c r="Z363" s="44"/>
      <c r="AA363" s="44"/>
      <c r="AB363" s="45"/>
    </row>
    <row r="364" spans="1:28">
      <c r="A364" s="46">
        <v>178</v>
      </c>
      <c r="B364" s="47"/>
      <c r="C364" s="48">
        <v>4252105</v>
      </c>
      <c r="D364" s="48">
        <v>3245700</v>
      </c>
      <c r="E364" s="49">
        <v>0</v>
      </c>
      <c r="F364" s="34"/>
      <c r="G364" s="49"/>
      <c r="H364" s="49" t="s">
        <v>1372</v>
      </c>
      <c r="I364" s="49">
        <v>59.64</v>
      </c>
      <c r="J364" s="49">
        <v>-4.22</v>
      </c>
      <c r="K364" s="49"/>
      <c r="L364" s="49"/>
      <c r="M364" s="49"/>
      <c r="N364" s="49"/>
      <c r="O364" s="49"/>
      <c r="P364" s="49"/>
      <c r="Q364" s="49">
        <v>0</v>
      </c>
      <c r="R364" s="49">
        <v>30</v>
      </c>
      <c r="S364" s="49">
        <v>9.8000000000000007</v>
      </c>
      <c r="T364" s="49">
        <v>8.8000000000000007</v>
      </c>
      <c r="U364" s="49">
        <v>8</v>
      </c>
      <c r="V364" s="49">
        <v>6.9</v>
      </c>
      <c r="W364" s="49">
        <v>6.8</v>
      </c>
      <c r="X364" s="49">
        <v>6.7</v>
      </c>
      <c r="Y364" s="49">
        <v>4.7</v>
      </c>
      <c r="Z364" s="49">
        <v>3.4</v>
      </c>
      <c r="AA364" s="49">
        <v>3.2</v>
      </c>
      <c r="AB364" s="50">
        <v>2.5</v>
      </c>
    </row>
    <row r="365" spans="1:28">
      <c r="A365" s="46"/>
      <c r="B365" s="47"/>
      <c r="C365" s="48"/>
      <c r="D365" s="48"/>
      <c r="E365" s="49"/>
      <c r="F365" s="34" t="s">
        <v>1371</v>
      </c>
      <c r="G365" s="49"/>
      <c r="H365" s="49"/>
      <c r="I365" s="49"/>
      <c r="J365" s="49"/>
      <c r="K365" s="49"/>
      <c r="L365" s="49"/>
      <c r="M365" s="49"/>
      <c r="N365" s="49"/>
      <c r="O365" s="49"/>
      <c r="P365" s="49"/>
      <c r="Q365" s="49"/>
      <c r="R365" s="49"/>
      <c r="S365" s="49"/>
      <c r="T365" s="49"/>
      <c r="U365" s="49"/>
      <c r="V365" s="49"/>
      <c r="W365" s="49"/>
      <c r="X365" s="49"/>
      <c r="Y365" s="49"/>
      <c r="Z365" s="49"/>
      <c r="AA365" s="49"/>
      <c r="AB365" s="50"/>
    </row>
    <row r="366" spans="1:28">
      <c r="A366" s="41">
        <v>179</v>
      </c>
      <c r="B366" s="42"/>
      <c r="C366" s="43">
        <v>4250819</v>
      </c>
      <c r="D366" s="43">
        <v>3244578</v>
      </c>
      <c r="E366" s="44">
        <v>0</v>
      </c>
      <c r="F366" s="33"/>
      <c r="G366" s="44"/>
      <c r="H366" s="44" t="s">
        <v>1372</v>
      </c>
      <c r="I366" s="44">
        <v>59.64</v>
      </c>
      <c r="J366" s="44">
        <v>-4.22</v>
      </c>
      <c r="K366" s="44"/>
      <c r="L366" s="44"/>
      <c r="M366" s="44"/>
      <c r="N366" s="44"/>
      <c r="O366" s="44"/>
      <c r="P366" s="44"/>
      <c r="Q366" s="44">
        <v>0</v>
      </c>
      <c r="R366" s="44">
        <v>30</v>
      </c>
      <c r="S366" s="44">
        <v>5.4</v>
      </c>
      <c r="T366" s="44">
        <v>5.4</v>
      </c>
      <c r="U366" s="44">
        <v>7.5</v>
      </c>
      <c r="V366" s="44">
        <v>7.4</v>
      </c>
      <c r="W366" s="44">
        <v>9.1</v>
      </c>
      <c r="X366" s="44">
        <v>9.8000000000000007</v>
      </c>
      <c r="Y366" s="44">
        <v>10.8</v>
      </c>
      <c r="Z366" s="44">
        <v>11</v>
      </c>
      <c r="AA366" s="44">
        <v>13.1</v>
      </c>
      <c r="AB366" s="45">
        <v>11.1</v>
      </c>
    </row>
    <row r="367" spans="1:28">
      <c r="A367" s="41"/>
      <c r="B367" s="42"/>
      <c r="C367" s="43"/>
      <c r="D367" s="43"/>
      <c r="E367" s="44"/>
      <c r="F367" s="33" t="s">
        <v>1371</v>
      </c>
      <c r="G367" s="44"/>
      <c r="H367" s="44"/>
      <c r="I367" s="44"/>
      <c r="J367" s="44"/>
      <c r="K367" s="44"/>
      <c r="L367" s="44"/>
      <c r="M367" s="44"/>
      <c r="N367" s="44"/>
      <c r="O367" s="44"/>
      <c r="P367" s="44"/>
      <c r="Q367" s="44"/>
      <c r="R367" s="44"/>
      <c r="S367" s="44"/>
      <c r="T367" s="44"/>
      <c r="U367" s="44"/>
      <c r="V367" s="44"/>
      <c r="W367" s="44"/>
      <c r="X367" s="44"/>
      <c r="Y367" s="44"/>
      <c r="Z367" s="44"/>
      <c r="AA367" s="44"/>
      <c r="AB367" s="45"/>
    </row>
    <row r="368" spans="1:28">
      <c r="A368" s="46">
        <v>180</v>
      </c>
      <c r="B368" s="47"/>
      <c r="C368" s="48">
        <v>4245897</v>
      </c>
      <c r="D368" s="48">
        <v>3240311</v>
      </c>
      <c r="E368" s="49">
        <v>0</v>
      </c>
      <c r="F368" s="34"/>
      <c r="G368" s="49"/>
      <c r="H368" s="49" t="s">
        <v>1372</v>
      </c>
      <c r="I368" s="49">
        <v>59.64</v>
      </c>
      <c r="J368" s="49">
        <v>-4.22</v>
      </c>
      <c r="K368" s="49"/>
      <c r="L368" s="49"/>
      <c r="M368" s="49"/>
      <c r="N368" s="49"/>
      <c r="O368" s="49"/>
      <c r="P368" s="49"/>
      <c r="Q368" s="49">
        <v>0</v>
      </c>
      <c r="R368" s="49">
        <v>30</v>
      </c>
      <c r="S368" s="49">
        <v>6.1</v>
      </c>
      <c r="T368" s="49">
        <v>7</v>
      </c>
      <c r="U368" s="49">
        <v>8.8000000000000007</v>
      </c>
      <c r="V368" s="49">
        <v>10.199999999999999</v>
      </c>
      <c r="W368" s="49">
        <v>11.4</v>
      </c>
      <c r="X368" s="49">
        <v>12.4</v>
      </c>
      <c r="Y368" s="49">
        <v>13.6</v>
      </c>
      <c r="Z368" s="49">
        <v>11.9</v>
      </c>
      <c r="AA368" s="49">
        <v>12.6</v>
      </c>
      <c r="AB368" s="50">
        <v>11.8</v>
      </c>
    </row>
    <row r="369" spans="1:28">
      <c r="A369" s="46"/>
      <c r="B369" s="47"/>
      <c r="C369" s="48"/>
      <c r="D369" s="48"/>
      <c r="E369" s="49"/>
      <c r="F369" s="34" t="s">
        <v>1371</v>
      </c>
      <c r="G369" s="49"/>
      <c r="H369" s="49"/>
      <c r="I369" s="49"/>
      <c r="J369" s="49"/>
      <c r="K369" s="49"/>
      <c r="L369" s="49"/>
      <c r="M369" s="49"/>
      <c r="N369" s="49"/>
      <c r="O369" s="49"/>
      <c r="P369" s="49"/>
      <c r="Q369" s="49"/>
      <c r="R369" s="49"/>
      <c r="S369" s="49"/>
      <c r="T369" s="49"/>
      <c r="U369" s="49"/>
      <c r="V369" s="49"/>
      <c r="W369" s="49"/>
      <c r="X369" s="49"/>
      <c r="Y369" s="49"/>
      <c r="Z369" s="49"/>
      <c r="AA369" s="49"/>
      <c r="AB369" s="50"/>
    </row>
    <row r="370" spans="1:28" ht="15.75" thickBot="1">
      <c r="A370" s="51"/>
      <c r="B370" s="52"/>
      <c r="C370" s="52"/>
      <c r="D370" s="52"/>
      <c r="E370" s="52"/>
      <c r="F370" s="52"/>
      <c r="G370" s="52"/>
      <c r="H370" s="52"/>
      <c r="I370" s="52"/>
      <c r="J370" s="52"/>
      <c r="K370" s="52"/>
      <c r="L370" s="52"/>
      <c r="M370" s="52"/>
      <c r="N370" s="52"/>
      <c r="O370" s="52"/>
      <c r="P370" s="52"/>
      <c r="Q370" s="52"/>
      <c r="R370" s="52"/>
      <c r="S370" s="52"/>
      <c r="T370" s="52"/>
      <c r="U370" s="52"/>
      <c r="V370" s="52"/>
      <c r="W370" s="52"/>
      <c r="X370" s="52"/>
      <c r="Y370" s="52"/>
      <c r="Z370" s="52"/>
      <c r="AA370" s="52"/>
      <c r="AB370" s="53"/>
    </row>
    <row r="371" spans="1:28">
      <c r="A371" s="36">
        <v>181</v>
      </c>
      <c r="B371" s="37"/>
      <c r="C371" s="38">
        <v>4245320</v>
      </c>
      <c r="D371" s="38">
        <v>99313</v>
      </c>
      <c r="E371" s="39">
        <v>0</v>
      </c>
      <c r="F371" s="35"/>
      <c r="G371" s="39"/>
      <c r="H371" s="39" t="s">
        <v>1372</v>
      </c>
      <c r="I371" s="39">
        <v>59.64</v>
      </c>
      <c r="J371" s="39">
        <v>-4.22</v>
      </c>
      <c r="K371" s="39"/>
      <c r="L371" s="39"/>
      <c r="M371" s="39"/>
      <c r="N371" s="39"/>
      <c r="O371" s="39"/>
      <c r="P371" s="39"/>
      <c r="Q371" s="39">
        <v>0</v>
      </c>
      <c r="R371" s="39">
        <v>30</v>
      </c>
      <c r="S371" s="39">
        <v>-1.3</v>
      </c>
      <c r="T371" s="39">
        <v>-1</v>
      </c>
      <c r="U371" s="39">
        <v>-1.7</v>
      </c>
      <c r="V371" s="39">
        <v>0</v>
      </c>
      <c r="W371" s="39">
        <v>-0.1</v>
      </c>
      <c r="X371" s="39">
        <v>-2.1</v>
      </c>
      <c r="Y371" s="39">
        <v>-2.1</v>
      </c>
      <c r="Z371" s="39">
        <v>-2.8</v>
      </c>
      <c r="AA371" s="39">
        <v>-3.9</v>
      </c>
      <c r="AB371" s="40">
        <v>-5.0999999999999996</v>
      </c>
    </row>
    <row r="372" spans="1:28">
      <c r="A372" s="41"/>
      <c r="B372" s="42"/>
      <c r="C372" s="43"/>
      <c r="D372" s="43"/>
      <c r="E372" s="44"/>
      <c r="F372" s="33" t="s">
        <v>1371</v>
      </c>
      <c r="G372" s="44"/>
      <c r="H372" s="44"/>
      <c r="I372" s="44"/>
      <c r="J372" s="44"/>
      <c r="K372" s="44"/>
      <c r="L372" s="44"/>
      <c r="M372" s="44"/>
      <c r="N372" s="44"/>
      <c r="O372" s="44"/>
      <c r="P372" s="44"/>
      <c r="Q372" s="44"/>
      <c r="R372" s="44"/>
      <c r="S372" s="44"/>
      <c r="T372" s="44"/>
      <c r="U372" s="44"/>
      <c r="V372" s="44"/>
      <c r="W372" s="44"/>
      <c r="X372" s="44"/>
      <c r="Y372" s="44"/>
      <c r="Z372" s="44"/>
      <c r="AA372" s="44"/>
      <c r="AB372" s="45"/>
    </row>
    <row r="373" spans="1:28">
      <c r="A373" s="46">
        <v>182</v>
      </c>
      <c r="B373" s="47"/>
      <c r="C373" s="48">
        <v>4243836</v>
      </c>
      <c r="D373" s="48">
        <v>3238513</v>
      </c>
      <c r="E373" s="49">
        <v>0</v>
      </c>
      <c r="F373" s="34"/>
      <c r="G373" s="49"/>
      <c r="H373" s="49" t="s">
        <v>1372</v>
      </c>
      <c r="I373" s="49">
        <v>59.64</v>
      </c>
      <c r="J373" s="49">
        <v>-4.22</v>
      </c>
      <c r="K373" s="49"/>
      <c r="L373" s="49"/>
      <c r="M373" s="49"/>
      <c r="N373" s="49"/>
      <c r="O373" s="49"/>
      <c r="P373" s="49"/>
      <c r="Q373" s="49">
        <v>0</v>
      </c>
      <c r="R373" s="49">
        <v>30</v>
      </c>
      <c r="S373" s="49">
        <v>-4.0999999999999996</v>
      </c>
      <c r="T373" s="49">
        <v>-2.8</v>
      </c>
      <c r="U373" s="49">
        <v>-4.2</v>
      </c>
      <c r="V373" s="49">
        <v>-2.2999999999999998</v>
      </c>
      <c r="W373" s="49">
        <v>-2.2000000000000002</v>
      </c>
      <c r="X373" s="49">
        <v>-3.4</v>
      </c>
      <c r="Y373" s="49">
        <v>-4.5999999999999996</v>
      </c>
      <c r="Z373" s="49">
        <v>-6.1</v>
      </c>
      <c r="AA373" s="49">
        <v>-6.2</v>
      </c>
      <c r="AB373" s="50">
        <v>-6.4</v>
      </c>
    </row>
    <row r="374" spans="1:28">
      <c r="A374" s="46"/>
      <c r="B374" s="47"/>
      <c r="C374" s="48"/>
      <c r="D374" s="48"/>
      <c r="E374" s="49"/>
      <c r="F374" s="34" t="s">
        <v>1371</v>
      </c>
      <c r="G374" s="49"/>
      <c r="H374" s="49"/>
      <c r="I374" s="49"/>
      <c r="J374" s="49"/>
      <c r="K374" s="49"/>
      <c r="L374" s="49"/>
      <c r="M374" s="49"/>
      <c r="N374" s="49"/>
      <c r="O374" s="49"/>
      <c r="P374" s="49"/>
      <c r="Q374" s="49"/>
      <c r="R374" s="49"/>
      <c r="S374" s="49"/>
      <c r="T374" s="49"/>
      <c r="U374" s="49"/>
      <c r="V374" s="49"/>
      <c r="W374" s="49"/>
      <c r="X374" s="49"/>
      <c r="Y374" s="49"/>
      <c r="Z374" s="49"/>
      <c r="AA374" s="49"/>
      <c r="AB374" s="50"/>
    </row>
    <row r="375" spans="1:28">
      <c r="A375" s="41">
        <v>183</v>
      </c>
      <c r="B375" s="42"/>
      <c r="C375" s="43">
        <v>4243420</v>
      </c>
      <c r="D375" s="43">
        <v>3238146</v>
      </c>
      <c r="E375" s="44">
        <v>0</v>
      </c>
      <c r="F375" s="33"/>
      <c r="G375" s="44"/>
      <c r="H375" s="44" t="s">
        <v>1372</v>
      </c>
      <c r="I375" s="44">
        <v>59.64</v>
      </c>
      <c r="J375" s="44">
        <v>-4.22</v>
      </c>
      <c r="K375" s="44"/>
      <c r="L375" s="44"/>
      <c r="M375" s="44"/>
      <c r="N375" s="44"/>
      <c r="O375" s="44"/>
      <c r="P375" s="44"/>
      <c r="Q375" s="44">
        <v>0</v>
      </c>
      <c r="R375" s="44">
        <v>30</v>
      </c>
      <c r="S375" s="44">
        <v>0.6</v>
      </c>
      <c r="T375" s="44">
        <v>1.2</v>
      </c>
      <c r="U375" s="44">
        <v>2.6</v>
      </c>
      <c r="V375" s="44">
        <v>4.5</v>
      </c>
      <c r="W375" s="44">
        <v>5.8</v>
      </c>
      <c r="X375" s="44">
        <v>7.6</v>
      </c>
      <c r="Y375" s="44">
        <v>8.6999999999999993</v>
      </c>
      <c r="Z375" s="44">
        <v>9.5</v>
      </c>
      <c r="AA375" s="44">
        <v>9.8000000000000007</v>
      </c>
      <c r="AB375" s="45">
        <v>11.2</v>
      </c>
    </row>
    <row r="376" spans="1:28">
      <c r="A376" s="41"/>
      <c r="B376" s="42"/>
      <c r="C376" s="43"/>
      <c r="D376" s="43"/>
      <c r="E376" s="44"/>
      <c r="F376" s="33" t="s">
        <v>1371</v>
      </c>
      <c r="G376" s="44"/>
      <c r="H376" s="44"/>
      <c r="I376" s="44"/>
      <c r="J376" s="44"/>
      <c r="K376" s="44"/>
      <c r="L376" s="44"/>
      <c r="M376" s="44"/>
      <c r="N376" s="44"/>
      <c r="O376" s="44"/>
      <c r="P376" s="44"/>
      <c r="Q376" s="44"/>
      <c r="R376" s="44"/>
      <c r="S376" s="44"/>
      <c r="T376" s="44"/>
      <c r="U376" s="44"/>
      <c r="V376" s="44"/>
      <c r="W376" s="44"/>
      <c r="X376" s="44"/>
      <c r="Y376" s="44"/>
      <c r="Z376" s="44"/>
      <c r="AA376" s="44"/>
      <c r="AB376" s="45"/>
    </row>
    <row r="377" spans="1:28">
      <c r="A377" s="46">
        <v>184</v>
      </c>
      <c r="B377" s="47"/>
      <c r="C377" s="48">
        <v>4241677</v>
      </c>
      <c r="D377" s="48">
        <v>3236619</v>
      </c>
      <c r="E377" s="49">
        <v>0</v>
      </c>
      <c r="F377" s="34"/>
      <c r="G377" s="49"/>
      <c r="H377" s="49" t="s">
        <v>1372</v>
      </c>
      <c r="I377" s="49">
        <v>59.64</v>
      </c>
      <c r="J377" s="49">
        <v>-4.22</v>
      </c>
      <c r="K377" s="49"/>
      <c r="L377" s="49"/>
      <c r="M377" s="49"/>
      <c r="N377" s="49"/>
      <c r="O377" s="49"/>
      <c r="P377" s="49"/>
      <c r="Q377" s="49">
        <v>0</v>
      </c>
      <c r="R377" s="49">
        <v>30</v>
      </c>
      <c r="S377" s="49">
        <v>14.5</v>
      </c>
      <c r="T377" s="49">
        <v>13.9</v>
      </c>
      <c r="U377" s="49">
        <v>13.8</v>
      </c>
      <c r="V377" s="49">
        <v>14.7</v>
      </c>
      <c r="W377" s="49">
        <v>13.7</v>
      </c>
      <c r="X377" s="49">
        <v>13.7</v>
      </c>
      <c r="Y377" s="49">
        <v>13</v>
      </c>
      <c r="Z377" s="49">
        <v>13.4</v>
      </c>
      <c r="AA377" s="49">
        <v>15.3</v>
      </c>
      <c r="AB377" s="50">
        <v>21.9</v>
      </c>
    </row>
    <row r="378" spans="1:28">
      <c r="A378" s="46"/>
      <c r="B378" s="47"/>
      <c r="C378" s="48"/>
      <c r="D378" s="48"/>
      <c r="E378" s="49"/>
      <c r="F378" s="34" t="s">
        <v>1371</v>
      </c>
      <c r="G378" s="49"/>
      <c r="H378" s="49"/>
      <c r="I378" s="49"/>
      <c r="J378" s="49"/>
      <c r="K378" s="49"/>
      <c r="L378" s="49"/>
      <c r="M378" s="49"/>
      <c r="N378" s="49"/>
      <c r="O378" s="49"/>
      <c r="P378" s="49"/>
      <c r="Q378" s="49"/>
      <c r="R378" s="49"/>
      <c r="S378" s="49"/>
      <c r="T378" s="49"/>
      <c r="U378" s="49"/>
      <c r="V378" s="49"/>
      <c r="W378" s="49"/>
      <c r="X378" s="49"/>
      <c r="Y378" s="49"/>
      <c r="Z378" s="49"/>
      <c r="AA378" s="49"/>
      <c r="AB378" s="50"/>
    </row>
    <row r="379" spans="1:28">
      <c r="A379" s="41">
        <v>185</v>
      </c>
      <c r="B379" s="42"/>
      <c r="C379" s="43">
        <v>3716517</v>
      </c>
      <c r="D379" s="43">
        <v>2562343</v>
      </c>
      <c r="E379" s="44">
        <v>0</v>
      </c>
      <c r="F379" s="33"/>
      <c r="G379" s="44"/>
      <c r="H379" s="44" t="s">
        <v>1372</v>
      </c>
      <c r="I379" s="44">
        <v>59.64</v>
      </c>
      <c r="J379" s="44">
        <v>-4.22</v>
      </c>
      <c r="K379" s="44"/>
      <c r="L379" s="44"/>
      <c r="M379" s="44"/>
      <c r="N379" s="44"/>
      <c r="O379" s="44"/>
      <c r="P379" s="44"/>
      <c r="Q379" s="44">
        <v>0</v>
      </c>
      <c r="R379" s="44">
        <v>30</v>
      </c>
      <c r="S379" s="44">
        <v>12.2</v>
      </c>
      <c r="T379" s="44">
        <v>11.5</v>
      </c>
      <c r="U379" s="44">
        <v>12.6</v>
      </c>
      <c r="V379" s="44">
        <v>12.1</v>
      </c>
      <c r="W379" s="44">
        <v>14.4</v>
      </c>
      <c r="X379" s="44">
        <v>14</v>
      </c>
      <c r="Y379" s="44">
        <v>13.8</v>
      </c>
      <c r="Z379" s="44">
        <v>13.5</v>
      </c>
      <c r="AA379" s="44">
        <v>13.3</v>
      </c>
      <c r="AB379" s="45">
        <v>15.7</v>
      </c>
    </row>
    <row r="380" spans="1:28">
      <c r="A380" s="41"/>
      <c r="B380" s="42"/>
      <c r="C380" s="43"/>
      <c r="D380" s="43"/>
      <c r="E380" s="44"/>
      <c r="F380" s="33" t="s">
        <v>1371</v>
      </c>
      <c r="G380" s="44"/>
      <c r="H380" s="44"/>
      <c r="I380" s="44"/>
      <c r="J380" s="44"/>
      <c r="K380" s="44"/>
      <c r="L380" s="44"/>
      <c r="M380" s="44"/>
      <c r="N380" s="44"/>
      <c r="O380" s="44"/>
      <c r="P380" s="44"/>
      <c r="Q380" s="44"/>
      <c r="R380" s="44"/>
      <c r="S380" s="44"/>
      <c r="T380" s="44"/>
      <c r="U380" s="44"/>
      <c r="V380" s="44"/>
      <c r="W380" s="44"/>
      <c r="X380" s="44"/>
      <c r="Y380" s="44"/>
      <c r="Z380" s="44"/>
      <c r="AA380" s="44"/>
      <c r="AB380" s="45"/>
    </row>
    <row r="381" spans="1:28">
      <c r="A381" s="46">
        <v>186</v>
      </c>
      <c r="B381" s="47"/>
      <c r="C381" s="48">
        <v>3715139</v>
      </c>
      <c r="D381" s="48">
        <v>2531382</v>
      </c>
      <c r="E381" s="49">
        <v>0</v>
      </c>
      <c r="F381" s="34"/>
      <c r="G381" s="49"/>
      <c r="H381" s="49" t="s">
        <v>1372</v>
      </c>
      <c r="I381" s="49">
        <v>59.64</v>
      </c>
      <c r="J381" s="49">
        <v>-4.22</v>
      </c>
      <c r="K381" s="49"/>
      <c r="L381" s="49"/>
      <c r="M381" s="49"/>
      <c r="N381" s="49"/>
      <c r="O381" s="49"/>
      <c r="P381" s="49"/>
      <c r="Q381" s="49">
        <v>0</v>
      </c>
      <c r="R381" s="49">
        <v>30</v>
      </c>
      <c r="S381" s="49">
        <v>2.8</v>
      </c>
      <c r="T381" s="49">
        <v>4.7</v>
      </c>
      <c r="U381" s="49">
        <v>6.6</v>
      </c>
      <c r="V381" s="49">
        <v>8.1</v>
      </c>
      <c r="W381" s="49">
        <v>9.3000000000000007</v>
      </c>
      <c r="X381" s="49">
        <v>9.6999999999999993</v>
      </c>
      <c r="Y381" s="49">
        <v>11.3</v>
      </c>
      <c r="Z381" s="49">
        <v>14.8</v>
      </c>
      <c r="AA381" s="49">
        <v>11.8</v>
      </c>
      <c r="AB381" s="50">
        <v>13</v>
      </c>
    </row>
    <row r="382" spans="1:28">
      <c r="A382" s="46"/>
      <c r="B382" s="47"/>
      <c r="C382" s="48"/>
      <c r="D382" s="48"/>
      <c r="E382" s="49"/>
      <c r="F382" s="34" t="s">
        <v>1371</v>
      </c>
      <c r="G382" s="49"/>
      <c r="H382" s="49"/>
      <c r="I382" s="49"/>
      <c r="J382" s="49"/>
      <c r="K382" s="49"/>
      <c r="L382" s="49"/>
      <c r="M382" s="49"/>
      <c r="N382" s="49"/>
      <c r="O382" s="49"/>
      <c r="P382" s="49"/>
      <c r="Q382" s="49"/>
      <c r="R382" s="49"/>
      <c r="S382" s="49"/>
      <c r="T382" s="49"/>
      <c r="U382" s="49"/>
      <c r="V382" s="49"/>
      <c r="W382" s="49"/>
      <c r="X382" s="49"/>
      <c r="Y382" s="49"/>
      <c r="Z382" s="49"/>
      <c r="AA382" s="49"/>
      <c r="AB382" s="50"/>
    </row>
    <row r="383" spans="1:28">
      <c r="A383" s="41">
        <v>187</v>
      </c>
      <c r="B383" s="42"/>
      <c r="C383" s="43">
        <v>3713049</v>
      </c>
      <c r="D383" s="43">
        <v>705298</v>
      </c>
      <c r="E383" s="44">
        <v>0</v>
      </c>
      <c r="F383" s="33"/>
      <c r="G383" s="44"/>
      <c r="H383" s="44" t="s">
        <v>1372</v>
      </c>
      <c r="I383" s="44">
        <v>59.64</v>
      </c>
      <c r="J383" s="44">
        <v>-4.22</v>
      </c>
      <c r="K383" s="44"/>
      <c r="L383" s="44"/>
      <c r="M383" s="44"/>
      <c r="N383" s="44"/>
      <c r="O383" s="44"/>
      <c r="P383" s="44"/>
      <c r="Q383" s="44">
        <v>0</v>
      </c>
      <c r="R383" s="44">
        <v>30</v>
      </c>
      <c r="S383" s="44">
        <v>4.4000000000000004</v>
      </c>
      <c r="T383" s="44">
        <v>7.2</v>
      </c>
      <c r="U383" s="44">
        <v>8.3000000000000007</v>
      </c>
      <c r="V383" s="44">
        <v>9.6</v>
      </c>
      <c r="W383" s="44">
        <v>10.199999999999999</v>
      </c>
      <c r="X383" s="44">
        <v>10.8</v>
      </c>
      <c r="Y383" s="44">
        <v>11.7</v>
      </c>
      <c r="Z383" s="44">
        <v>14.3</v>
      </c>
      <c r="AA383" s="44">
        <v>14.6</v>
      </c>
      <c r="AB383" s="45">
        <v>16.399999999999999</v>
      </c>
    </row>
    <row r="384" spans="1:28">
      <c r="A384" s="41"/>
      <c r="B384" s="42"/>
      <c r="C384" s="43"/>
      <c r="D384" s="43"/>
      <c r="E384" s="44"/>
      <c r="F384" s="33" t="s">
        <v>1371</v>
      </c>
      <c r="G384" s="44"/>
      <c r="H384" s="44"/>
      <c r="I384" s="44"/>
      <c r="J384" s="44"/>
      <c r="K384" s="44"/>
      <c r="L384" s="44"/>
      <c r="M384" s="44"/>
      <c r="N384" s="44"/>
      <c r="O384" s="44"/>
      <c r="P384" s="44"/>
      <c r="Q384" s="44"/>
      <c r="R384" s="44"/>
      <c r="S384" s="44"/>
      <c r="T384" s="44"/>
      <c r="U384" s="44"/>
      <c r="V384" s="44"/>
      <c r="W384" s="44"/>
      <c r="X384" s="44"/>
      <c r="Y384" s="44"/>
      <c r="Z384" s="44"/>
      <c r="AA384" s="44"/>
      <c r="AB384" s="45"/>
    </row>
    <row r="385" spans="1:28">
      <c r="A385" s="46">
        <v>188</v>
      </c>
      <c r="B385" s="47"/>
      <c r="C385" s="48">
        <v>3712922</v>
      </c>
      <c r="D385" s="48">
        <v>2998214</v>
      </c>
      <c r="E385" s="49">
        <v>0</v>
      </c>
      <c r="F385" s="34"/>
      <c r="G385" s="49"/>
      <c r="H385" s="49" t="s">
        <v>1372</v>
      </c>
      <c r="I385" s="49">
        <v>59.64</v>
      </c>
      <c r="J385" s="49">
        <v>-4.22</v>
      </c>
      <c r="K385" s="49"/>
      <c r="L385" s="49"/>
      <c r="M385" s="49"/>
      <c r="N385" s="49"/>
      <c r="O385" s="49"/>
      <c r="P385" s="49"/>
      <c r="Q385" s="49">
        <v>0</v>
      </c>
      <c r="R385" s="49">
        <v>30</v>
      </c>
      <c r="S385" s="49">
        <v>0.4</v>
      </c>
      <c r="T385" s="49">
        <v>2</v>
      </c>
      <c r="U385" s="49">
        <v>3.4</v>
      </c>
      <c r="V385" s="49">
        <v>4.5999999999999996</v>
      </c>
      <c r="W385" s="49">
        <v>5.9</v>
      </c>
      <c r="X385" s="49">
        <v>7.6</v>
      </c>
      <c r="Y385" s="49">
        <v>8.1</v>
      </c>
      <c r="Z385" s="49">
        <v>9.1</v>
      </c>
      <c r="AA385" s="49">
        <v>10.1</v>
      </c>
      <c r="AB385" s="50">
        <v>9.8000000000000007</v>
      </c>
    </row>
    <row r="386" spans="1:28">
      <c r="A386" s="46"/>
      <c r="B386" s="47"/>
      <c r="C386" s="48"/>
      <c r="D386" s="48"/>
      <c r="E386" s="49"/>
      <c r="F386" s="34" t="s">
        <v>1371</v>
      </c>
      <c r="G386" s="49"/>
      <c r="H386" s="49"/>
      <c r="I386" s="49"/>
      <c r="J386" s="49"/>
      <c r="K386" s="49"/>
      <c r="L386" s="49"/>
      <c r="M386" s="49"/>
      <c r="N386" s="49"/>
      <c r="O386" s="49"/>
      <c r="P386" s="49"/>
      <c r="Q386" s="49"/>
      <c r="R386" s="49"/>
      <c r="S386" s="49"/>
      <c r="T386" s="49"/>
      <c r="U386" s="49"/>
      <c r="V386" s="49"/>
      <c r="W386" s="49"/>
      <c r="X386" s="49"/>
      <c r="Y386" s="49"/>
      <c r="Z386" s="49"/>
      <c r="AA386" s="49"/>
      <c r="AB386" s="50"/>
    </row>
    <row r="387" spans="1:28">
      <c r="A387" s="41">
        <v>189</v>
      </c>
      <c r="B387" s="42"/>
      <c r="C387" s="43">
        <v>3711987</v>
      </c>
      <c r="D387" s="43">
        <v>2531056</v>
      </c>
      <c r="E387" s="44">
        <v>0</v>
      </c>
      <c r="F387" s="33"/>
      <c r="G387" s="44"/>
      <c r="H387" s="44" t="s">
        <v>1372</v>
      </c>
      <c r="I387" s="44">
        <v>59.64</v>
      </c>
      <c r="J387" s="44">
        <v>-4.22</v>
      </c>
      <c r="K387" s="44"/>
      <c r="L387" s="44"/>
      <c r="M387" s="44"/>
      <c r="N387" s="44"/>
      <c r="O387" s="44"/>
      <c r="P387" s="44"/>
      <c r="Q387" s="44">
        <v>0</v>
      </c>
      <c r="R387" s="44">
        <v>30</v>
      </c>
      <c r="S387" s="44">
        <v>3.2</v>
      </c>
      <c r="T387" s="44">
        <v>3.8</v>
      </c>
      <c r="U387" s="44">
        <v>6.3</v>
      </c>
      <c r="V387" s="44">
        <v>7.2</v>
      </c>
      <c r="W387" s="44">
        <v>8</v>
      </c>
      <c r="X387" s="44">
        <v>8.6</v>
      </c>
      <c r="Y387" s="44">
        <v>9.1</v>
      </c>
      <c r="Z387" s="44">
        <v>12.3</v>
      </c>
      <c r="AA387" s="44">
        <v>16.600000000000001</v>
      </c>
      <c r="AB387" s="45">
        <v>20.5</v>
      </c>
    </row>
    <row r="388" spans="1:28">
      <c r="A388" s="41"/>
      <c r="B388" s="42"/>
      <c r="C388" s="43"/>
      <c r="D388" s="43"/>
      <c r="E388" s="44"/>
      <c r="F388" s="33" t="s">
        <v>1371</v>
      </c>
      <c r="G388" s="44"/>
      <c r="H388" s="44"/>
      <c r="I388" s="44"/>
      <c r="J388" s="44"/>
      <c r="K388" s="44"/>
      <c r="L388" s="44"/>
      <c r="M388" s="44"/>
      <c r="N388" s="44"/>
      <c r="O388" s="44"/>
      <c r="P388" s="44"/>
      <c r="Q388" s="44"/>
      <c r="R388" s="44"/>
      <c r="S388" s="44"/>
      <c r="T388" s="44"/>
      <c r="U388" s="44"/>
      <c r="V388" s="44"/>
      <c r="W388" s="44"/>
      <c r="X388" s="44"/>
      <c r="Y388" s="44"/>
      <c r="Z388" s="44"/>
      <c r="AA388" s="44"/>
      <c r="AB388" s="45"/>
    </row>
    <row r="389" spans="1:28">
      <c r="A389" s="46">
        <v>190</v>
      </c>
      <c r="B389" s="47"/>
      <c r="C389" s="48">
        <v>866083</v>
      </c>
      <c r="D389" s="48">
        <v>667343</v>
      </c>
      <c r="E389" s="49">
        <v>0</v>
      </c>
      <c r="F389" s="34"/>
      <c r="G389" s="49"/>
      <c r="H389" s="49" t="s">
        <v>1372</v>
      </c>
      <c r="I389" s="49">
        <v>59.64</v>
      </c>
      <c r="J389" s="49">
        <v>-4.22</v>
      </c>
      <c r="K389" s="49"/>
      <c r="L389" s="49"/>
      <c r="M389" s="49"/>
      <c r="N389" s="49"/>
      <c r="O389" s="49"/>
      <c r="P389" s="49"/>
      <c r="Q389" s="49">
        <v>0</v>
      </c>
      <c r="R389" s="49">
        <v>30</v>
      </c>
      <c r="S389" s="49">
        <v>4.2</v>
      </c>
      <c r="T389" s="49">
        <v>6</v>
      </c>
      <c r="U389" s="49">
        <v>7.9</v>
      </c>
      <c r="V389" s="49">
        <v>8.1999999999999993</v>
      </c>
      <c r="W389" s="49">
        <v>9.6999999999999993</v>
      </c>
      <c r="X389" s="49">
        <v>10.9</v>
      </c>
      <c r="Y389" s="49">
        <v>12.7</v>
      </c>
      <c r="Z389" s="49">
        <v>12.1</v>
      </c>
      <c r="AA389" s="49">
        <v>12.9</v>
      </c>
      <c r="AB389" s="50">
        <v>12.2</v>
      </c>
    </row>
    <row r="390" spans="1:28">
      <c r="A390" s="46"/>
      <c r="B390" s="47"/>
      <c r="C390" s="48"/>
      <c r="D390" s="48"/>
      <c r="E390" s="49"/>
      <c r="F390" s="34" t="s">
        <v>1371</v>
      </c>
      <c r="G390" s="49"/>
      <c r="H390" s="49"/>
      <c r="I390" s="49"/>
      <c r="J390" s="49"/>
      <c r="K390" s="49"/>
      <c r="L390" s="49"/>
      <c r="M390" s="49"/>
      <c r="N390" s="49"/>
      <c r="O390" s="49"/>
      <c r="P390" s="49"/>
      <c r="Q390" s="49"/>
      <c r="R390" s="49"/>
      <c r="S390" s="49"/>
      <c r="T390" s="49"/>
      <c r="U390" s="49"/>
      <c r="V390" s="49"/>
      <c r="W390" s="49"/>
      <c r="X390" s="49"/>
      <c r="Y390" s="49"/>
      <c r="Z390" s="49"/>
      <c r="AA390" s="49"/>
      <c r="AB390" s="50"/>
    </row>
    <row r="391" spans="1:28">
      <c r="A391" s="41">
        <v>191</v>
      </c>
      <c r="B391" s="42"/>
      <c r="C391" s="43">
        <v>858460</v>
      </c>
      <c r="D391" s="43">
        <v>659778</v>
      </c>
      <c r="E391" s="44">
        <v>0</v>
      </c>
      <c r="F391" s="33"/>
      <c r="G391" s="44"/>
      <c r="H391" s="44" t="s">
        <v>1372</v>
      </c>
      <c r="I391" s="44">
        <v>59.64</v>
      </c>
      <c r="J391" s="44">
        <v>-4.22</v>
      </c>
      <c r="K391" s="44"/>
      <c r="L391" s="44"/>
      <c r="M391" s="44"/>
      <c r="N391" s="44"/>
      <c r="O391" s="44"/>
      <c r="P391" s="44"/>
      <c r="Q391" s="44">
        <v>0</v>
      </c>
      <c r="R391" s="44">
        <v>30</v>
      </c>
      <c r="S391" s="44">
        <v>0.7</v>
      </c>
      <c r="T391" s="44">
        <v>3.8</v>
      </c>
      <c r="U391" s="44">
        <v>3.8</v>
      </c>
      <c r="V391" s="44">
        <v>5</v>
      </c>
      <c r="W391" s="44">
        <v>7.7</v>
      </c>
      <c r="X391" s="44">
        <v>8.6</v>
      </c>
      <c r="Y391" s="44">
        <v>10.4</v>
      </c>
      <c r="Z391" s="44">
        <v>13.1</v>
      </c>
      <c r="AA391" s="44">
        <v>16.8</v>
      </c>
      <c r="AB391" s="45">
        <v>16.8</v>
      </c>
    </row>
    <row r="392" spans="1:28">
      <c r="A392" s="41"/>
      <c r="B392" s="42"/>
      <c r="C392" s="43"/>
      <c r="D392" s="43"/>
      <c r="E392" s="44"/>
      <c r="F392" s="33" t="s">
        <v>1371</v>
      </c>
      <c r="G392" s="44"/>
      <c r="H392" s="44"/>
      <c r="I392" s="44"/>
      <c r="J392" s="44"/>
      <c r="K392" s="44"/>
      <c r="L392" s="44"/>
      <c r="M392" s="44"/>
      <c r="N392" s="44"/>
      <c r="O392" s="44"/>
      <c r="P392" s="44"/>
      <c r="Q392" s="44"/>
      <c r="R392" s="44"/>
      <c r="S392" s="44"/>
      <c r="T392" s="44"/>
      <c r="U392" s="44"/>
      <c r="V392" s="44"/>
      <c r="W392" s="44"/>
      <c r="X392" s="44"/>
      <c r="Y392" s="44"/>
      <c r="Z392" s="44"/>
      <c r="AA392" s="44"/>
      <c r="AB392" s="45"/>
    </row>
    <row r="393" spans="1:28">
      <c r="A393" s="46">
        <v>192</v>
      </c>
      <c r="B393" s="47"/>
      <c r="C393" s="48">
        <v>858417</v>
      </c>
      <c r="D393" s="48">
        <v>459731</v>
      </c>
      <c r="E393" s="49">
        <v>0</v>
      </c>
      <c r="F393" s="34"/>
      <c r="G393" s="49"/>
      <c r="H393" s="49" t="s">
        <v>1372</v>
      </c>
      <c r="I393" s="49">
        <v>59.64</v>
      </c>
      <c r="J393" s="49">
        <v>-4.22</v>
      </c>
      <c r="K393" s="49"/>
      <c r="L393" s="49"/>
      <c r="M393" s="49"/>
      <c r="N393" s="49"/>
      <c r="O393" s="49"/>
      <c r="P393" s="49"/>
      <c r="Q393" s="49">
        <v>0</v>
      </c>
      <c r="R393" s="49">
        <v>30</v>
      </c>
      <c r="S393" s="49">
        <v>4.8</v>
      </c>
      <c r="T393" s="49">
        <v>5.6</v>
      </c>
      <c r="U393" s="49">
        <v>6.5</v>
      </c>
      <c r="V393" s="49">
        <v>7.8</v>
      </c>
      <c r="W393" s="49">
        <v>8.9</v>
      </c>
      <c r="X393" s="49">
        <v>10.5</v>
      </c>
      <c r="Y393" s="49">
        <v>10.9</v>
      </c>
      <c r="Z393" s="49">
        <v>11</v>
      </c>
      <c r="AA393" s="49">
        <v>9.4</v>
      </c>
      <c r="AB393" s="50">
        <v>5.3</v>
      </c>
    </row>
    <row r="394" spans="1:28">
      <c r="A394" s="46"/>
      <c r="B394" s="47"/>
      <c r="C394" s="48"/>
      <c r="D394" s="48"/>
      <c r="E394" s="49"/>
      <c r="F394" s="34" t="s">
        <v>1371</v>
      </c>
      <c r="G394" s="49"/>
      <c r="H394" s="49"/>
      <c r="I394" s="49"/>
      <c r="J394" s="49"/>
      <c r="K394" s="49"/>
      <c r="L394" s="49"/>
      <c r="M394" s="49"/>
      <c r="N394" s="49"/>
      <c r="O394" s="49"/>
      <c r="P394" s="49"/>
      <c r="Q394" s="49"/>
      <c r="R394" s="49"/>
      <c r="S394" s="49"/>
      <c r="T394" s="49"/>
      <c r="U394" s="49"/>
      <c r="V394" s="49"/>
      <c r="W394" s="49"/>
      <c r="X394" s="49"/>
      <c r="Y394" s="49"/>
      <c r="Z394" s="49"/>
      <c r="AA394" s="49"/>
      <c r="AB394" s="50"/>
    </row>
    <row r="395" spans="1:28">
      <c r="A395" s="41">
        <v>193</v>
      </c>
      <c r="B395" s="42"/>
      <c r="C395" s="43">
        <v>858361</v>
      </c>
      <c r="D395" s="43">
        <v>659689</v>
      </c>
      <c r="E395" s="44">
        <v>0</v>
      </c>
      <c r="F395" s="33"/>
      <c r="G395" s="44"/>
      <c r="H395" s="44" t="s">
        <v>1372</v>
      </c>
      <c r="I395" s="44">
        <v>59.64</v>
      </c>
      <c r="J395" s="44">
        <v>-4.22</v>
      </c>
      <c r="K395" s="44"/>
      <c r="L395" s="44"/>
      <c r="M395" s="44"/>
      <c r="N395" s="44"/>
      <c r="O395" s="44"/>
      <c r="P395" s="44"/>
      <c r="Q395" s="44">
        <v>0</v>
      </c>
      <c r="R395" s="44">
        <v>30</v>
      </c>
      <c r="S395" s="44">
        <v>9.9</v>
      </c>
      <c r="T395" s="44">
        <v>11.1</v>
      </c>
      <c r="U395" s="44">
        <v>10.8</v>
      </c>
      <c r="V395" s="44">
        <v>9.4</v>
      </c>
      <c r="W395" s="44">
        <v>9.8000000000000007</v>
      </c>
      <c r="X395" s="44">
        <v>9.5</v>
      </c>
      <c r="Y395" s="44">
        <v>10.3</v>
      </c>
      <c r="Z395" s="44">
        <v>13.9</v>
      </c>
      <c r="AA395" s="44">
        <v>17</v>
      </c>
      <c r="AB395" s="45">
        <v>24.9</v>
      </c>
    </row>
    <row r="396" spans="1:28">
      <c r="A396" s="41"/>
      <c r="B396" s="42"/>
      <c r="C396" s="43"/>
      <c r="D396" s="43"/>
      <c r="E396" s="44"/>
      <c r="F396" s="33" t="s">
        <v>1371</v>
      </c>
      <c r="G396" s="44"/>
      <c r="H396" s="44"/>
      <c r="I396" s="44"/>
      <c r="J396" s="44"/>
      <c r="K396" s="44"/>
      <c r="L396" s="44"/>
      <c r="M396" s="44"/>
      <c r="N396" s="44"/>
      <c r="O396" s="44"/>
      <c r="P396" s="44"/>
      <c r="Q396" s="44"/>
      <c r="R396" s="44"/>
      <c r="S396" s="44"/>
      <c r="T396" s="44"/>
      <c r="U396" s="44"/>
      <c r="V396" s="44"/>
      <c r="W396" s="44"/>
      <c r="X396" s="44"/>
      <c r="Y396" s="44"/>
      <c r="Z396" s="44"/>
      <c r="AA396" s="44"/>
      <c r="AB396" s="45"/>
    </row>
    <row r="397" spans="1:28">
      <c r="A397" s="46">
        <v>194</v>
      </c>
      <c r="B397" s="47"/>
      <c r="C397" s="48">
        <v>857510</v>
      </c>
      <c r="D397" s="48">
        <v>9568647</v>
      </c>
      <c r="E397" s="49">
        <v>0</v>
      </c>
      <c r="F397" s="34"/>
      <c r="G397" s="49"/>
      <c r="H397" s="49" t="s">
        <v>1372</v>
      </c>
      <c r="I397" s="49">
        <v>59.64</v>
      </c>
      <c r="J397" s="49">
        <v>-4.22</v>
      </c>
      <c r="K397" s="49"/>
      <c r="L397" s="49"/>
      <c r="M397" s="49"/>
      <c r="N397" s="49"/>
      <c r="O397" s="49"/>
      <c r="P397" s="49"/>
      <c r="Q397" s="49">
        <v>0</v>
      </c>
      <c r="R397" s="49">
        <v>30</v>
      </c>
      <c r="S397" s="49">
        <v>14.7</v>
      </c>
      <c r="T397" s="49">
        <v>14.4</v>
      </c>
      <c r="U397" s="49">
        <v>12.9</v>
      </c>
      <c r="V397" s="49">
        <v>14.7</v>
      </c>
      <c r="W397" s="49">
        <v>14.9</v>
      </c>
      <c r="X397" s="49">
        <v>15.3</v>
      </c>
      <c r="Y397" s="49">
        <v>15.9</v>
      </c>
      <c r="Z397" s="49">
        <v>17.7</v>
      </c>
      <c r="AA397" s="49">
        <v>22.6</v>
      </c>
      <c r="AB397" s="50">
        <v>33.4</v>
      </c>
    </row>
    <row r="398" spans="1:28">
      <c r="A398" s="46"/>
      <c r="B398" s="47"/>
      <c r="C398" s="48"/>
      <c r="D398" s="48"/>
      <c r="E398" s="49"/>
      <c r="F398" s="34" t="s">
        <v>1371</v>
      </c>
      <c r="G398" s="49"/>
      <c r="H398" s="49"/>
      <c r="I398" s="49"/>
      <c r="J398" s="49"/>
      <c r="K398" s="49"/>
      <c r="L398" s="49"/>
      <c r="M398" s="49"/>
      <c r="N398" s="49"/>
      <c r="O398" s="49"/>
      <c r="P398" s="49"/>
      <c r="Q398" s="49"/>
      <c r="R398" s="49"/>
      <c r="S398" s="49"/>
      <c r="T398" s="49"/>
      <c r="U398" s="49"/>
      <c r="V398" s="49"/>
      <c r="W398" s="49"/>
      <c r="X398" s="49"/>
      <c r="Y398" s="49"/>
      <c r="Z398" s="49"/>
      <c r="AA398" s="49"/>
      <c r="AB398" s="50"/>
    </row>
    <row r="399" spans="1:28">
      <c r="A399" s="41">
        <v>195</v>
      </c>
      <c r="B399" s="42"/>
      <c r="C399" s="43">
        <v>857464</v>
      </c>
      <c r="D399" s="43">
        <v>9568645</v>
      </c>
      <c r="E399" s="44">
        <v>0</v>
      </c>
      <c r="F399" s="33"/>
      <c r="G399" s="44"/>
      <c r="H399" s="44" t="s">
        <v>1372</v>
      </c>
      <c r="I399" s="44">
        <v>19.88</v>
      </c>
      <c r="J399" s="44">
        <v>-4.7</v>
      </c>
      <c r="K399" s="44"/>
      <c r="L399" s="44"/>
      <c r="M399" s="44"/>
      <c r="N399" s="44"/>
      <c r="O399" s="44"/>
      <c r="P399" s="44"/>
      <c r="Q399" s="44">
        <v>0</v>
      </c>
      <c r="R399" s="44">
        <v>30</v>
      </c>
      <c r="S399" s="44">
        <v>12.4</v>
      </c>
      <c r="T399" s="44">
        <v>12.9</v>
      </c>
      <c r="U399" s="44">
        <v>12.8</v>
      </c>
      <c r="V399" s="44">
        <v>13.2</v>
      </c>
      <c r="W399" s="44">
        <v>13.5</v>
      </c>
      <c r="X399" s="44">
        <v>14.8</v>
      </c>
      <c r="Y399" s="44">
        <v>16.3</v>
      </c>
      <c r="Z399" s="44">
        <v>18.899999999999999</v>
      </c>
      <c r="AA399" s="44">
        <v>27.6</v>
      </c>
      <c r="AB399" s="45">
        <v>44.9</v>
      </c>
    </row>
    <row r="400" spans="1:28">
      <c r="A400" s="41"/>
      <c r="B400" s="42"/>
      <c r="C400" s="43"/>
      <c r="D400" s="43"/>
      <c r="E400" s="44"/>
      <c r="F400" s="33" t="s">
        <v>1371</v>
      </c>
      <c r="G400" s="44"/>
      <c r="H400" s="44"/>
      <c r="I400" s="44"/>
      <c r="J400" s="44"/>
      <c r="K400" s="44"/>
      <c r="L400" s="44"/>
      <c r="M400" s="44"/>
      <c r="N400" s="44"/>
      <c r="O400" s="44"/>
      <c r="P400" s="44"/>
      <c r="Q400" s="44"/>
      <c r="R400" s="44"/>
      <c r="S400" s="44"/>
      <c r="T400" s="44"/>
      <c r="U400" s="44"/>
      <c r="V400" s="44"/>
      <c r="W400" s="44"/>
      <c r="X400" s="44"/>
      <c r="Y400" s="44"/>
      <c r="Z400" s="44"/>
      <c r="AA400" s="44"/>
      <c r="AB400" s="45"/>
    </row>
    <row r="401" spans="1:28">
      <c r="A401" s="46">
        <v>196</v>
      </c>
      <c r="B401" s="47"/>
      <c r="C401" s="48">
        <v>856982</v>
      </c>
      <c r="D401" s="48">
        <v>9568641</v>
      </c>
      <c r="E401" s="49">
        <v>0</v>
      </c>
      <c r="F401" s="34"/>
      <c r="G401" s="49"/>
      <c r="H401" s="49" t="s">
        <v>1372</v>
      </c>
      <c r="I401" s="49">
        <v>59.64</v>
      </c>
      <c r="J401" s="49">
        <v>-4.22</v>
      </c>
      <c r="K401" s="49"/>
      <c r="L401" s="49"/>
      <c r="M401" s="49"/>
      <c r="N401" s="49"/>
      <c r="O401" s="49"/>
      <c r="P401" s="49"/>
      <c r="Q401" s="49">
        <v>0</v>
      </c>
      <c r="R401" s="49">
        <v>30</v>
      </c>
      <c r="S401" s="49">
        <v>3.9</v>
      </c>
      <c r="T401" s="49">
        <v>5.2</v>
      </c>
      <c r="U401" s="49">
        <v>6.5</v>
      </c>
      <c r="V401" s="49">
        <v>7.4</v>
      </c>
      <c r="W401" s="49">
        <v>8.3000000000000007</v>
      </c>
      <c r="X401" s="49">
        <v>9.3000000000000007</v>
      </c>
      <c r="Y401" s="49">
        <v>10</v>
      </c>
      <c r="Z401" s="49">
        <v>11.1</v>
      </c>
      <c r="AA401" s="49">
        <v>12.1</v>
      </c>
      <c r="AB401" s="50">
        <v>11.9</v>
      </c>
    </row>
    <row r="402" spans="1:28">
      <c r="A402" s="46"/>
      <c r="B402" s="47"/>
      <c r="C402" s="48"/>
      <c r="D402" s="48"/>
      <c r="E402" s="49"/>
      <c r="F402" s="34" t="s">
        <v>1371</v>
      </c>
      <c r="G402" s="49"/>
      <c r="H402" s="49"/>
      <c r="I402" s="49"/>
      <c r="J402" s="49"/>
      <c r="K402" s="49"/>
      <c r="L402" s="49"/>
      <c r="M402" s="49"/>
      <c r="N402" s="49"/>
      <c r="O402" s="49"/>
      <c r="P402" s="49"/>
      <c r="Q402" s="49"/>
      <c r="R402" s="49"/>
      <c r="S402" s="49"/>
      <c r="T402" s="49"/>
      <c r="U402" s="49"/>
      <c r="V402" s="49"/>
      <c r="W402" s="49"/>
      <c r="X402" s="49"/>
      <c r="Y402" s="49"/>
      <c r="Z402" s="49"/>
      <c r="AA402" s="49"/>
      <c r="AB402" s="50"/>
    </row>
    <row r="403" spans="1:28">
      <c r="A403" s="41">
        <v>197</v>
      </c>
      <c r="B403" s="42"/>
      <c r="C403" s="43">
        <v>856021</v>
      </c>
      <c r="D403" s="43">
        <v>73453</v>
      </c>
      <c r="E403" s="44">
        <v>0</v>
      </c>
      <c r="F403" s="33"/>
      <c r="G403" s="44"/>
      <c r="H403" s="44" t="s">
        <v>1372</v>
      </c>
      <c r="I403" s="44">
        <v>59.64</v>
      </c>
      <c r="J403" s="44">
        <v>-4.22</v>
      </c>
      <c r="K403" s="44"/>
      <c r="L403" s="44"/>
      <c r="M403" s="44"/>
      <c r="N403" s="44"/>
      <c r="O403" s="44"/>
      <c r="P403" s="44"/>
      <c r="Q403" s="44">
        <v>0</v>
      </c>
      <c r="R403" s="44">
        <v>30</v>
      </c>
      <c r="S403" s="44">
        <v>12.5</v>
      </c>
      <c r="T403" s="44">
        <v>11.1</v>
      </c>
      <c r="U403" s="44">
        <v>12.8</v>
      </c>
      <c r="V403" s="44">
        <v>13.5</v>
      </c>
      <c r="W403" s="44">
        <v>12.6</v>
      </c>
      <c r="X403" s="44">
        <v>14.4</v>
      </c>
      <c r="Y403" s="44">
        <v>14.6</v>
      </c>
      <c r="Z403" s="44">
        <v>18.100000000000001</v>
      </c>
      <c r="AA403" s="44">
        <v>22.2</v>
      </c>
      <c r="AB403" s="45">
        <v>47.2</v>
      </c>
    </row>
    <row r="404" spans="1:28">
      <c r="A404" s="41"/>
      <c r="B404" s="42"/>
      <c r="C404" s="43"/>
      <c r="D404" s="43"/>
      <c r="E404" s="44"/>
      <c r="F404" s="33" t="s">
        <v>1371</v>
      </c>
      <c r="G404" s="44"/>
      <c r="H404" s="44"/>
      <c r="I404" s="44"/>
      <c r="J404" s="44"/>
      <c r="K404" s="44"/>
      <c r="L404" s="44"/>
      <c r="M404" s="44"/>
      <c r="N404" s="44"/>
      <c r="O404" s="44"/>
      <c r="P404" s="44"/>
      <c r="Q404" s="44"/>
      <c r="R404" s="44"/>
      <c r="S404" s="44"/>
      <c r="T404" s="44"/>
      <c r="U404" s="44"/>
      <c r="V404" s="44"/>
      <c r="W404" s="44"/>
      <c r="X404" s="44"/>
      <c r="Y404" s="44"/>
      <c r="Z404" s="44"/>
      <c r="AA404" s="44"/>
      <c r="AB404" s="45"/>
    </row>
    <row r="405" spans="1:28">
      <c r="A405" s="46">
        <v>198</v>
      </c>
      <c r="B405" s="47"/>
      <c r="C405" s="48">
        <v>855774</v>
      </c>
      <c r="D405" s="48">
        <v>4021</v>
      </c>
      <c r="E405" s="49">
        <v>0</v>
      </c>
      <c r="F405" s="34"/>
      <c r="G405" s="49"/>
      <c r="H405" s="49" t="s">
        <v>1372</v>
      </c>
      <c r="I405" s="49">
        <v>59.64</v>
      </c>
      <c r="J405" s="49">
        <v>-4.22</v>
      </c>
      <c r="K405" s="49"/>
      <c r="L405" s="49"/>
      <c r="M405" s="49"/>
      <c r="N405" s="49"/>
      <c r="O405" s="49"/>
      <c r="P405" s="49"/>
      <c r="Q405" s="49">
        <v>0</v>
      </c>
      <c r="R405" s="49">
        <v>30</v>
      </c>
      <c r="S405" s="49">
        <v>12.5</v>
      </c>
      <c r="T405" s="49">
        <v>11.8</v>
      </c>
      <c r="U405" s="49">
        <v>12.7</v>
      </c>
      <c r="V405" s="49">
        <v>12.7</v>
      </c>
      <c r="W405" s="49">
        <v>13.3</v>
      </c>
      <c r="X405" s="49">
        <v>12</v>
      </c>
      <c r="Y405" s="49">
        <v>11.9</v>
      </c>
      <c r="Z405" s="49">
        <v>11.2</v>
      </c>
      <c r="AA405" s="49">
        <v>10.7</v>
      </c>
      <c r="AB405" s="50">
        <v>9.9</v>
      </c>
    </row>
    <row r="406" spans="1:28">
      <c r="A406" s="46"/>
      <c r="B406" s="47"/>
      <c r="C406" s="48"/>
      <c r="D406" s="48"/>
      <c r="E406" s="49"/>
      <c r="F406" s="34" t="s">
        <v>1371</v>
      </c>
      <c r="G406" s="49"/>
      <c r="H406" s="49"/>
      <c r="I406" s="49"/>
      <c r="J406" s="49"/>
      <c r="K406" s="49"/>
      <c r="L406" s="49"/>
      <c r="M406" s="49"/>
      <c r="N406" s="49"/>
      <c r="O406" s="49"/>
      <c r="P406" s="49"/>
      <c r="Q406" s="49"/>
      <c r="R406" s="49"/>
      <c r="S406" s="49"/>
      <c r="T406" s="49"/>
      <c r="U406" s="49"/>
      <c r="V406" s="49"/>
      <c r="W406" s="49"/>
      <c r="X406" s="49"/>
      <c r="Y406" s="49"/>
      <c r="Z406" s="49"/>
      <c r="AA406" s="49"/>
      <c r="AB406" s="50"/>
    </row>
    <row r="407" spans="1:28">
      <c r="A407" s="41">
        <v>199</v>
      </c>
      <c r="B407" s="42"/>
      <c r="C407" s="43">
        <v>849318</v>
      </c>
      <c r="D407" s="43">
        <v>651807</v>
      </c>
      <c r="E407" s="44">
        <v>0</v>
      </c>
      <c r="F407" s="33"/>
      <c r="G407" s="44"/>
      <c r="H407" s="44" t="s">
        <v>1370</v>
      </c>
      <c r="I407" s="44">
        <v>1009</v>
      </c>
      <c r="J407" s="44">
        <v>-3</v>
      </c>
      <c r="K407" s="44">
        <v>0.45</v>
      </c>
      <c r="L407" s="44"/>
      <c r="M407" s="44"/>
      <c r="N407" s="44"/>
      <c r="O407" s="44">
        <v>-149.61000000000001</v>
      </c>
      <c r="P407" s="44">
        <v>0.72</v>
      </c>
      <c r="Q407" s="44">
        <v>0</v>
      </c>
      <c r="R407" s="44">
        <v>30</v>
      </c>
      <c r="S407" s="44">
        <v>-14.3</v>
      </c>
      <c r="T407" s="44">
        <v>-13.4</v>
      </c>
      <c r="U407" s="44">
        <v>-12.3</v>
      </c>
      <c r="V407" s="44">
        <v>-9</v>
      </c>
      <c r="W407" s="44">
        <v>-6.2</v>
      </c>
      <c r="X407" s="44">
        <v>-2.2999999999999998</v>
      </c>
      <c r="Y407" s="44">
        <v>5.4</v>
      </c>
      <c r="Z407" s="44">
        <v>11</v>
      </c>
      <c r="AA407" s="44">
        <v>24.1</v>
      </c>
      <c r="AB407" s="45">
        <v>31.1</v>
      </c>
    </row>
    <row r="408" spans="1:28">
      <c r="A408" s="41"/>
      <c r="B408" s="42"/>
      <c r="C408" s="43"/>
      <c r="D408" s="43"/>
      <c r="E408" s="44"/>
      <c r="F408" s="33" t="s">
        <v>1371</v>
      </c>
      <c r="G408" s="44"/>
      <c r="H408" s="44"/>
      <c r="I408" s="44"/>
      <c r="J408" s="44"/>
      <c r="K408" s="44"/>
      <c r="L408" s="44"/>
      <c r="M408" s="44"/>
      <c r="N408" s="44"/>
      <c r="O408" s="44"/>
      <c r="P408" s="44"/>
      <c r="Q408" s="44"/>
      <c r="R408" s="44"/>
      <c r="S408" s="44"/>
      <c r="T408" s="44"/>
      <c r="U408" s="44"/>
      <c r="V408" s="44"/>
      <c r="W408" s="44"/>
      <c r="X408" s="44"/>
      <c r="Y408" s="44"/>
      <c r="Z408" s="44"/>
      <c r="AA408" s="44"/>
      <c r="AB408" s="45"/>
    </row>
    <row r="409" spans="1:28">
      <c r="A409" s="46">
        <v>200</v>
      </c>
      <c r="B409" s="47"/>
      <c r="C409" s="48">
        <v>847906</v>
      </c>
      <c r="D409" s="48">
        <v>650324</v>
      </c>
      <c r="E409" s="49">
        <v>0</v>
      </c>
      <c r="F409" s="34"/>
      <c r="G409" s="49"/>
      <c r="H409" s="49" t="s">
        <v>1372</v>
      </c>
      <c r="I409" s="49">
        <v>59.64</v>
      </c>
      <c r="J409" s="49">
        <v>-4.22</v>
      </c>
      <c r="K409" s="49"/>
      <c r="L409" s="49"/>
      <c r="M409" s="49"/>
      <c r="N409" s="49"/>
      <c r="O409" s="49"/>
      <c r="P409" s="49"/>
      <c r="Q409" s="49">
        <v>0</v>
      </c>
      <c r="R409" s="49">
        <v>30</v>
      </c>
      <c r="S409" s="49">
        <v>3.7</v>
      </c>
      <c r="T409" s="49">
        <v>2.6</v>
      </c>
      <c r="U409" s="49">
        <v>2.5</v>
      </c>
      <c r="V409" s="49">
        <v>2.8</v>
      </c>
      <c r="W409" s="49">
        <v>2.2999999999999998</v>
      </c>
      <c r="X409" s="49">
        <v>1.7</v>
      </c>
      <c r="Y409" s="49">
        <v>0.7</v>
      </c>
      <c r="Z409" s="49">
        <v>1.2</v>
      </c>
      <c r="AA409" s="49">
        <v>0.8</v>
      </c>
      <c r="AB409" s="50">
        <v>-1</v>
      </c>
    </row>
    <row r="410" spans="1:28">
      <c r="A410" s="46"/>
      <c r="B410" s="47"/>
      <c r="C410" s="48"/>
      <c r="D410" s="48"/>
      <c r="E410" s="49"/>
      <c r="F410" s="34" t="s">
        <v>1371</v>
      </c>
      <c r="G410" s="49"/>
      <c r="H410" s="49"/>
      <c r="I410" s="49"/>
      <c r="J410" s="49"/>
      <c r="K410" s="49"/>
      <c r="L410" s="49"/>
      <c r="M410" s="49"/>
      <c r="N410" s="49"/>
      <c r="O410" s="49"/>
      <c r="P410" s="49"/>
      <c r="Q410" s="49"/>
      <c r="R410" s="49"/>
      <c r="S410" s="49"/>
      <c r="T410" s="49"/>
      <c r="U410" s="49"/>
      <c r="V410" s="49"/>
      <c r="W410" s="49"/>
      <c r="X410" s="49"/>
      <c r="Y410" s="49"/>
      <c r="Z410" s="49"/>
      <c r="AA410" s="49"/>
      <c r="AB410" s="50"/>
    </row>
    <row r="411" spans="1:28" ht="15.75" thickBot="1">
      <c r="A411" s="51"/>
      <c r="B411" s="52"/>
      <c r="C411" s="52"/>
      <c r="D411" s="52"/>
      <c r="E411" s="52"/>
      <c r="F411" s="52"/>
      <c r="G411" s="52"/>
      <c r="H411" s="52"/>
      <c r="I411" s="52"/>
      <c r="J411" s="52"/>
      <c r="K411" s="52"/>
      <c r="L411" s="52"/>
      <c r="M411" s="52"/>
      <c r="N411" s="52"/>
      <c r="O411" s="52"/>
      <c r="P411" s="52"/>
      <c r="Q411" s="52"/>
      <c r="R411" s="52"/>
      <c r="S411" s="52"/>
      <c r="T411" s="52"/>
      <c r="U411" s="52"/>
      <c r="V411" s="52"/>
      <c r="W411" s="52"/>
      <c r="X411" s="52"/>
      <c r="Y411" s="52"/>
      <c r="Z411" s="52"/>
      <c r="AA411" s="52"/>
      <c r="AB411" s="53"/>
    </row>
    <row r="412" spans="1:28">
      <c r="A412" s="36">
        <v>201</v>
      </c>
      <c r="B412" s="37"/>
      <c r="C412" s="38">
        <v>847701</v>
      </c>
      <c r="D412" s="38">
        <v>650110</v>
      </c>
      <c r="E412" s="39">
        <v>0</v>
      </c>
      <c r="F412" s="35"/>
      <c r="G412" s="39"/>
      <c r="H412" s="39" t="s">
        <v>1372</v>
      </c>
      <c r="I412" s="39">
        <v>59.64</v>
      </c>
      <c r="J412" s="39">
        <v>-4.22</v>
      </c>
      <c r="K412" s="39"/>
      <c r="L412" s="39"/>
      <c r="M412" s="39"/>
      <c r="N412" s="39"/>
      <c r="O412" s="39"/>
      <c r="P412" s="39"/>
      <c r="Q412" s="39">
        <v>0</v>
      </c>
      <c r="R412" s="39">
        <v>30</v>
      </c>
      <c r="S412" s="39">
        <v>6.7</v>
      </c>
      <c r="T412" s="39">
        <v>7.9</v>
      </c>
      <c r="U412" s="39">
        <v>9.6999999999999993</v>
      </c>
      <c r="V412" s="39">
        <v>11.2</v>
      </c>
      <c r="W412" s="39">
        <v>12.2</v>
      </c>
      <c r="X412" s="39">
        <v>12.2</v>
      </c>
      <c r="Y412" s="39">
        <v>14.4</v>
      </c>
      <c r="Z412" s="39">
        <v>14.1</v>
      </c>
      <c r="AA412" s="39">
        <v>14.8</v>
      </c>
      <c r="AB412" s="40">
        <v>15.2</v>
      </c>
    </row>
    <row r="413" spans="1:28">
      <c r="A413" s="41"/>
      <c r="B413" s="42"/>
      <c r="C413" s="43"/>
      <c r="D413" s="43"/>
      <c r="E413" s="44"/>
      <c r="F413" s="33" t="s">
        <v>1371</v>
      </c>
      <c r="G413" s="44"/>
      <c r="H413" s="44"/>
      <c r="I413" s="44"/>
      <c r="J413" s="44"/>
      <c r="K413" s="44"/>
      <c r="L413" s="44"/>
      <c r="M413" s="44"/>
      <c r="N413" s="44"/>
      <c r="O413" s="44"/>
      <c r="P413" s="44"/>
      <c r="Q413" s="44"/>
      <c r="R413" s="44"/>
      <c r="S413" s="44"/>
      <c r="T413" s="44"/>
      <c r="U413" s="44"/>
      <c r="V413" s="44"/>
      <c r="W413" s="44"/>
      <c r="X413" s="44"/>
      <c r="Y413" s="44"/>
      <c r="Z413" s="44"/>
      <c r="AA413" s="44"/>
      <c r="AB413" s="45"/>
    </row>
    <row r="414" spans="1:28">
      <c r="A414" s="46">
        <v>202</v>
      </c>
      <c r="B414" s="47"/>
      <c r="C414" s="48">
        <v>847279</v>
      </c>
      <c r="D414" s="48">
        <v>571349</v>
      </c>
      <c r="E414" s="49">
        <v>0</v>
      </c>
      <c r="F414" s="34"/>
      <c r="G414" s="49"/>
      <c r="H414" s="49" t="s">
        <v>1372</v>
      </c>
      <c r="I414" s="49">
        <v>59.64</v>
      </c>
      <c r="J414" s="49">
        <v>-4.22</v>
      </c>
      <c r="K414" s="49"/>
      <c r="L414" s="49"/>
      <c r="M414" s="49"/>
      <c r="N414" s="49"/>
      <c r="O414" s="49"/>
      <c r="P414" s="49"/>
      <c r="Q414" s="49">
        <v>0</v>
      </c>
      <c r="R414" s="49">
        <v>30</v>
      </c>
      <c r="S414" s="49">
        <v>5.9</v>
      </c>
      <c r="T414" s="49">
        <v>5</v>
      </c>
      <c r="U414" s="49">
        <v>4.7</v>
      </c>
      <c r="V414" s="49">
        <v>5.5</v>
      </c>
      <c r="W414" s="49">
        <v>5.3</v>
      </c>
      <c r="X414" s="49">
        <v>4.7</v>
      </c>
      <c r="Y414" s="49">
        <v>3.7</v>
      </c>
      <c r="Z414" s="49">
        <v>3.2</v>
      </c>
      <c r="AA414" s="49">
        <v>4</v>
      </c>
      <c r="AB414" s="50">
        <v>4.2</v>
      </c>
    </row>
    <row r="415" spans="1:28">
      <c r="A415" s="46"/>
      <c r="B415" s="47"/>
      <c r="C415" s="48"/>
      <c r="D415" s="48"/>
      <c r="E415" s="49"/>
      <c r="F415" s="34" t="s">
        <v>1371</v>
      </c>
      <c r="G415" s="49"/>
      <c r="H415" s="49"/>
      <c r="I415" s="49"/>
      <c r="J415" s="49"/>
      <c r="K415" s="49"/>
      <c r="L415" s="49"/>
      <c r="M415" s="49"/>
      <c r="N415" s="49"/>
      <c r="O415" s="49"/>
      <c r="P415" s="49"/>
      <c r="Q415" s="49"/>
      <c r="R415" s="49"/>
      <c r="S415" s="49"/>
      <c r="T415" s="49"/>
      <c r="U415" s="49"/>
      <c r="V415" s="49"/>
      <c r="W415" s="49"/>
      <c r="X415" s="49"/>
      <c r="Y415" s="49"/>
      <c r="Z415" s="49"/>
      <c r="AA415" s="49"/>
      <c r="AB415" s="50"/>
    </row>
    <row r="416" spans="1:28">
      <c r="A416" s="41">
        <v>203</v>
      </c>
      <c r="B416" s="42"/>
      <c r="C416" s="43">
        <v>847247</v>
      </c>
      <c r="D416" s="43">
        <v>649646</v>
      </c>
      <c r="E416" s="44">
        <v>0</v>
      </c>
      <c r="F416" s="33"/>
      <c r="G416" s="44"/>
      <c r="H416" s="44" t="s">
        <v>1372</v>
      </c>
      <c r="I416" s="44">
        <v>59.64</v>
      </c>
      <c r="J416" s="44">
        <v>-4.22</v>
      </c>
      <c r="K416" s="44"/>
      <c r="L416" s="44"/>
      <c r="M416" s="44"/>
      <c r="N416" s="44"/>
      <c r="O416" s="44"/>
      <c r="P416" s="44"/>
      <c r="Q416" s="44">
        <v>0</v>
      </c>
      <c r="R416" s="44">
        <v>30</v>
      </c>
      <c r="S416" s="44">
        <v>-13.1</v>
      </c>
      <c r="T416" s="44">
        <v>-12.8</v>
      </c>
      <c r="U416" s="44">
        <v>-10.9</v>
      </c>
      <c r="V416" s="44">
        <v>-8.6999999999999993</v>
      </c>
      <c r="W416" s="44">
        <v>-7.5</v>
      </c>
      <c r="X416" s="44">
        <v>-3.6</v>
      </c>
      <c r="Y416" s="44">
        <v>4.7</v>
      </c>
      <c r="Z416" s="44">
        <v>25.4</v>
      </c>
      <c r="AA416" s="44">
        <v>31.6</v>
      </c>
      <c r="AB416" s="45">
        <v>32.1</v>
      </c>
    </row>
    <row r="417" spans="1:28">
      <c r="A417" s="41"/>
      <c r="B417" s="42"/>
      <c r="C417" s="43"/>
      <c r="D417" s="43"/>
      <c r="E417" s="44"/>
      <c r="F417" s="33" t="s">
        <v>1371</v>
      </c>
      <c r="G417" s="44"/>
      <c r="H417" s="44"/>
      <c r="I417" s="44"/>
      <c r="J417" s="44"/>
      <c r="K417" s="44"/>
      <c r="L417" s="44"/>
      <c r="M417" s="44"/>
      <c r="N417" s="44"/>
      <c r="O417" s="44"/>
      <c r="P417" s="44"/>
      <c r="Q417" s="44"/>
      <c r="R417" s="44"/>
      <c r="S417" s="44"/>
      <c r="T417" s="44"/>
      <c r="U417" s="44"/>
      <c r="V417" s="44"/>
      <c r="W417" s="44"/>
      <c r="X417" s="44"/>
      <c r="Y417" s="44"/>
      <c r="Z417" s="44"/>
      <c r="AA417" s="44"/>
      <c r="AB417" s="45"/>
    </row>
    <row r="418" spans="1:28">
      <c r="A418" s="46">
        <v>204</v>
      </c>
      <c r="B418" s="47"/>
      <c r="C418" s="48">
        <v>846514</v>
      </c>
      <c r="D418" s="48">
        <v>648906</v>
      </c>
      <c r="E418" s="49">
        <v>0</v>
      </c>
      <c r="F418" s="34"/>
      <c r="G418" s="49"/>
      <c r="H418" s="49" t="s">
        <v>1372</v>
      </c>
      <c r="I418" s="49">
        <v>19.88</v>
      </c>
      <c r="J418" s="49">
        <v>-4.7</v>
      </c>
      <c r="K418" s="49"/>
      <c r="L418" s="49"/>
      <c r="M418" s="49"/>
      <c r="N418" s="49"/>
      <c r="O418" s="49"/>
      <c r="P418" s="49"/>
      <c r="Q418" s="49">
        <v>0</v>
      </c>
      <c r="R418" s="49">
        <v>30</v>
      </c>
      <c r="S418" s="49">
        <v>6.6</v>
      </c>
      <c r="T418" s="49">
        <v>8.5</v>
      </c>
      <c r="U418" s="49">
        <v>10</v>
      </c>
      <c r="V418" s="49">
        <v>10.3</v>
      </c>
      <c r="W418" s="49">
        <v>11.5</v>
      </c>
      <c r="X418" s="49">
        <v>13.8</v>
      </c>
      <c r="Y418" s="49">
        <v>15.4</v>
      </c>
      <c r="Z418" s="49">
        <v>19.899999999999999</v>
      </c>
      <c r="AA418" s="49">
        <v>30.4</v>
      </c>
      <c r="AB418" s="50">
        <v>49.7</v>
      </c>
    </row>
    <row r="419" spans="1:28">
      <c r="A419" s="46"/>
      <c r="B419" s="47"/>
      <c r="C419" s="48"/>
      <c r="D419" s="48"/>
      <c r="E419" s="49"/>
      <c r="F419" s="34" t="s">
        <v>1371</v>
      </c>
      <c r="G419" s="49"/>
      <c r="H419" s="49"/>
      <c r="I419" s="49"/>
      <c r="J419" s="49"/>
      <c r="K419" s="49"/>
      <c r="L419" s="49"/>
      <c r="M419" s="49"/>
      <c r="N419" s="49"/>
      <c r="O419" s="49"/>
      <c r="P419" s="49"/>
      <c r="Q419" s="49"/>
      <c r="R419" s="49"/>
      <c r="S419" s="49"/>
      <c r="T419" s="49"/>
      <c r="U419" s="49"/>
      <c r="V419" s="49"/>
      <c r="W419" s="49"/>
      <c r="X419" s="49"/>
      <c r="Y419" s="49"/>
      <c r="Z419" s="49"/>
      <c r="AA419" s="49"/>
      <c r="AB419" s="50"/>
    </row>
    <row r="420" spans="1:28">
      <c r="A420" s="41">
        <v>205</v>
      </c>
      <c r="B420" s="42"/>
      <c r="C420" s="43">
        <v>846220</v>
      </c>
      <c r="D420" s="43">
        <v>648601</v>
      </c>
      <c r="E420" s="44">
        <v>0</v>
      </c>
      <c r="F420" s="33"/>
      <c r="G420" s="44"/>
      <c r="H420" s="44" t="s">
        <v>1372</v>
      </c>
      <c r="I420" s="44">
        <v>19.88</v>
      </c>
      <c r="J420" s="44">
        <v>-4.7</v>
      </c>
      <c r="K420" s="44"/>
      <c r="L420" s="44"/>
      <c r="M420" s="44"/>
      <c r="N420" s="44"/>
      <c r="O420" s="44"/>
      <c r="P420" s="44"/>
      <c r="Q420" s="44">
        <v>0</v>
      </c>
      <c r="R420" s="44">
        <v>30</v>
      </c>
      <c r="S420" s="44">
        <v>-1.9</v>
      </c>
      <c r="T420" s="44">
        <v>-1.8</v>
      </c>
      <c r="U420" s="44">
        <v>-0.6</v>
      </c>
      <c r="V420" s="44">
        <v>0.9</v>
      </c>
      <c r="W420" s="44">
        <v>2.2999999999999998</v>
      </c>
      <c r="X420" s="44">
        <v>3.1</v>
      </c>
      <c r="Y420" s="44">
        <v>4.2</v>
      </c>
      <c r="Z420" s="44">
        <v>5.7</v>
      </c>
      <c r="AA420" s="44">
        <v>17</v>
      </c>
      <c r="AB420" s="45">
        <v>37.1</v>
      </c>
    </row>
    <row r="421" spans="1:28">
      <c r="A421" s="41"/>
      <c r="B421" s="42"/>
      <c r="C421" s="43"/>
      <c r="D421" s="43"/>
      <c r="E421" s="44"/>
      <c r="F421" s="33" t="s">
        <v>1371</v>
      </c>
      <c r="G421" s="44"/>
      <c r="H421" s="44"/>
      <c r="I421" s="44"/>
      <c r="J421" s="44"/>
      <c r="K421" s="44"/>
      <c r="L421" s="44"/>
      <c r="M421" s="44"/>
      <c r="N421" s="44"/>
      <c r="O421" s="44"/>
      <c r="P421" s="44"/>
      <c r="Q421" s="44"/>
      <c r="R421" s="44"/>
      <c r="S421" s="44"/>
      <c r="T421" s="44"/>
      <c r="U421" s="44"/>
      <c r="V421" s="44"/>
      <c r="W421" s="44"/>
      <c r="X421" s="44"/>
      <c r="Y421" s="44"/>
      <c r="Z421" s="44"/>
      <c r="AA421" s="44"/>
      <c r="AB421" s="45"/>
    </row>
    <row r="422" spans="1:28">
      <c r="A422" s="46">
        <v>206</v>
      </c>
      <c r="B422" s="47"/>
      <c r="C422" s="48">
        <v>845582</v>
      </c>
      <c r="D422" s="48">
        <v>647938</v>
      </c>
      <c r="E422" s="49">
        <v>0</v>
      </c>
      <c r="F422" s="34"/>
      <c r="G422" s="49"/>
      <c r="H422" s="49" t="s">
        <v>1372</v>
      </c>
      <c r="I422" s="49">
        <v>59.64</v>
      </c>
      <c r="J422" s="49">
        <v>-4.22</v>
      </c>
      <c r="K422" s="49"/>
      <c r="L422" s="49"/>
      <c r="M422" s="49"/>
      <c r="N422" s="49"/>
      <c r="O422" s="49"/>
      <c r="P422" s="49"/>
      <c r="Q422" s="49">
        <v>0</v>
      </c>
      <c r="R422" s="49">
        <v>30</v>
      </c>
      <c r="S422" s="49">
        <v>1.7</v>
      </c>
      <c r="T422" s="49">
        <v>2.6</v>
      </c>
      <c r="U422" s="49">
        <v>5</v>
      </c>
      <c r="V422" s="49">
        <v>5.8</v>
      </c>
      <c r="W422" s="49">
        <v>8.4</v>
      </c>
      <c r="X422" s="49">
        <v>9.6</v>
      </c>
      <c r="Y422" s="49">
        <v>11.7</v>
      </c>
      <c r="Z422" s="49">
        <v>11.3</v>
      </c>
      <c r="AA422" s="49">
        <v>12.3</v>
      </c>
      <c r="AB422" s="50">
        <v>13.8</v>
      </c>
    </row>
    <row r="423" spans="1:28">
      <c r="A423" s="46"/>
      <c r="B423" s="47"/>
      <c r="C423" s="48"/>
      <c r="D423" s="48"/>
      <c r="E423" s="49"/>
      <c r="F423" s="34" t="s">
        <v>1371</v>
      </c>
      <c r="G423" s="49"/>
      <c r="H423" s="49"/>
      <c r="I423" s="49"/>
      <c r="J423" s="49"/>
      <c r="K423" s="49"/>
      <c r="L423" s="49"/>
      <c r="M423" s="49"/>
      <c r="N423" s="49"/>
      <c r="O423" s="49"/>
      <c r="P423" s="49"/>
      <c r="Q423" s="49"/>
      <c r="R423" s="49"/>
      <c r="S423" s="49"/>
      <c r="T423" s="49"/>
      <c r="U423" s="49"/>
      <c r="V423" s="49"/>
      <c r="W423" s="49"/>
      <c r="X423" s="49"/>
      <c r="Y423" s="49"/>
      <c r="Z423" s="49"/>
      <c r="AA423" s="49"/>
      <c r="AB423" s="50"/>
    </row>
    <row r="424" spans="1:28" ht="15.75" thickBot="1">
      <c r="A424" s="51"/>
      <c r="B424" s="52"/>
      <c r="C424" s="52"/>
      <c r="D424" s="52"/>
      <c r="E424" s="52"/>
      <c r="F424" s="52"/>
      <c r="G424" s="52"/>
      <c r="H424" s="52"/>
      <c r="I424" s="52"/>
      <c r="J424" s="52"/>
      <c r="K424" s="52"/>
      <c r="L424" s="52"/>
      <c r="M424" s="52"/>
      <c r="N424" s="52"/>
      <c r="O424" s="52"/>
      <c r="P424" s="52"/>
      <c r="Q424" s="52"/>
      <c r="R424" s="52"/>
      <c r="S424" s="52"/>
      <c r="T424" s="52"/>
      <c r="U424" s="52"/>
      <c r="V424" s="52"/>
      <c r="W424" s="52"/>
      <c r="X424" s="52"/>
      <c r="Y424" s="52"/>
      <c r="Z424" s="52"/>
      <c r="AA424" s="52"/>
      <c r="AB424" s="53"/>
    </row>
  </sheetData>
  <hyperlinks>
    <hyperlink ref="C2" r:id="rId1" display="http://pubchem.ncbi.nlm.nih.gov/summary/summary.cgi?sid=7970106"/>
    <hyperlink ref="D2" r:id="rId2" display="http://pubchem.ncbi.nlm.nih.gov/summary/summary.cgi?cid=5056270"/>
    <hyperlink ref="C4" r:id="rId3" display="http://pubchem.ncbi.nlm.nih.gov/summary/summary.cgi?sid=855669"/>
    <hyperlink ref="D4" r:id="rId4" display="http://pubchem.ncbi.nlm.nih.gov/summary/summary.cgi?cid=163751"/>
    <hyperlink ref="C6" r:id="rId5" display="http://pubchem.ncbi.nlm.nih.gov/summary/summary.cgi?sid=4257793"/>
    <hyperlink ref="D6" r:id="rId6" display="http://pubchem.ncbi.nlm.nih.gov/summary/summary.cgi?cid=1246120"/>
    <hyperlink ref="C8" r:id="rId7" display="http://pubchem.ncbi.nlm.nih.gov/summary/summary.cgi?sid=855933"/>
    <hyperlink ref="D8" r:id="rId8" display="http://pubchem.ncbi.nlm.nih.gov/summary/summary.cgi?cid=3542"/>
    <hyperlink ref="C10" r:id="rId9" display="http://pubchem.ncbi.nlm.nih.gov/summary/summary.cgi?sid=843930"/>
    <hyperlink ref="D10" r:id="rId10" display="http://pubchem.ncbi.nlm.nih.gov/summary/summary.cgi?cid=646236"/>
    <hyperlink ref="C12" r:id="rId11" display="http://pubchem.ncbi.nlm.nih.gov/summary/summary.cgi?sid=850647"/>
    <hyperlink ref="D12" r:id="rId12" display="http://pubchem.ncbi.nlm.nih.gov/summary/summary.cgi?cid=653177"/>
    <hyperlink ref="C14" r:id="rId13" display="http://pubchem.ncbi.nlm.nih.gov/summary/summary.cgi?sid=857157"/>
    <hyperlink ref="D14" r:id="rId14" display="http://pubchem.ncbi.nlm.nih.gov/summary/summary.cgi?cid=658506"/>
    <hyperlink ref="C16" r:id="rId15" display="http://pubchem.ncbi.nlm.nih.gov/summary/summary.cgi?sid=844493"/>
    <hyperlink ref="D16" r:id="rId16" display="http://pubchem.ncbi.nlm.nih.gov/summary/summary.cgi?cid=646821"/>
    <hyperlink ref="C18" r:id="rId17" display="http://pubchem.ncbi.nlm.nih.gov/summary/summary.cgi?sid=7978068"/>
    <hyperlink ref="D18" r:id="rId18" display="http://pubchem.ncbi.nlm.nih.gov/summary/summary.cgi?cid=579342"/>
    <hyperlink ref="C20" r:id="rId19" display="http://pubchem.ncbi.nlm.nih.gov/summary/summary.cgi?sid=852914"/>
    <hyperlink ref="D20" r:id="rId20" display="http://pubchem.ncbi.nlm.nih.gov/summary/summary.cgi?cid=644354"/>
    <hyperlink ref="C22" r:id="rId21" display="http://pubchem.ncbi.nlm.nih.gov/summary/summary.cgi?sid=845954"/>
    <hyperlink ref="D22" r:id="rId22" display="http://pubchem.ncbi.nlm.nih.gov/summary/summary.cgi?cid=648322"/>
    <hyperlink ref="C24" r:id="rId23" display="http://pubchem.ncbi.nlm.nih.gov/summary/summary.cgi?sid=4260348"/>
    <hyperlink ref="D24" r:id="rId24" display="http://pubchem.ncbi.nlm.nih.gov/summary/summary.cgi?cid=1245524"/>
    <hyperlink ref="C26" r:id="rId25" display="http://pubchem.ncbi.nlm.nih.gov/summary/summary.cgi?sid=7971315"/>
    <hyperlink ref="D26" r:id="rId26" display="http://pubchem.ncbi.nlm.nih.gov/summary/summary.cgi?cid=756689"/>
    <hyperlink ref="C28" r:id="rId27" display="http://pubchem.ncbi.nlm.nih.gov/summary/summary.cgi?sid=7969955"/>
    <hyperlink ref="D28" r:id="rId28" display="http://pubchem.ncbi.nlm.nih.gov/summary/summary.cgi?cid=756688"/>
    <hyperlink ref="C30" r:id="rId29" display="http://pubchem.ncbi.nlm.nih.gov/summary/summary.cgi?sid=7969667"/>
    <hyperlink ref="D30" r:id="rId30" display="http://pubchem.ncbi.nlm.nih.gov/summary/summary.cgi?cid=3129049"/>
    <hyperlink ref="C32" r:id="rId31" display="http://pubchem.ncbi.nlm.nih.gov/summary/summary.cgi?sid=3717731"/>
    <hyperlink ref="D32" r:id="rId32" display="http://pubchem.ncbi.nlm.nih.gov/summary/summary.cgi?cid=2091316"/>
    <hyperlink ref="C34" r:id="rId33" display="http://pubchem.ncbi.nlm.nih.gov/summary/summary.cgi?sid=7965051"/>
    <hyperlink ref="D34" r:id="rId34" display="http://pubchem.ncbi.nlm.nih.gov/summary/summary.cgi?cid=5307388"/>
    <hyperlink ref="C36" r:id="rId35" display="http://pubchem.ncbi.nlm.nih.gov/summary/summary.cgi?sid=7974676"/>
    <hyperlink ref="D36" r:id="rId36" display="http://pubchem.ncbi.nlm.nih.gov/summary/summary.cgi?cid=870804"/>
    <hyperlink ref="C38" r:id="rId37" display="http://pubchem.ncbi.nlm.nih.gov/summary/summary.cgi?sid=7973485"/>
    <hyperlink ref="D38" r:id="rId38" display="http://pubchem.ncbi.nlm.nih.gov/summary/summary.cgi?cid=676266"/>
    <hyperlink ref="C40" r:id="rId39" display="http://pubchem.ncbi.nlm.nih.gov/summary/summary.cgi?sid=7976977"/>
    <hyperlink ref="D40" r:id="rId40" display="http://pubchem.ncbi.nlm.nih.gov/summary/summary.cgi?cid=1316845"/>
    <hyperlink ref="C43" r:id="rId41" display="http://pubchem.ncbi.nlm.nih.gov/summary/summary.cgi?sid=7971472"/>
    <hyperlink ref="D43" r:id="rId42" display="http://pubchem.ncbi.nlm.nih.gov/summary/summary.cgi?cid=2155061"/>
    <hyperlink ref="C45" r:id="rId43" display="http://pubchem.ncbi.nlm.nih.gov/summary/summary.cgi?sid=4259698"/>
    <hyperlink ref="D45" r:id="rId44" display="http://pubchem.ncbi.nlm.nih.gov/summary/summary.cgi?cid=2969827"/>
    <hyperlink ref="C47" r:id="rId45" display="http://pubchem.ncbi.nlm.nih.gov/summary/summary.cgi?sid=4255366"/>
    <hyperlink ref="D47" r:id="rId46" display="http://pubchem.ncbi.nlm.nih.gov/summary/summary.cgi?cid=851257"/>
    <hyperlink ref="C49" r:id="rId47" display="http://pubchem.ncbi.nlm.nih.gov/summary/summary.cgi?sid=7977171"/>
    <hyperlink ref="D49" r:id="rId48" display="http://pubchem.ncbi.nlm.nih.gov/summary/summary.cgi?cid=2883004"/>
    <hyperlink ref="C51" r:id="rId49" display="http://pubchem.ncbi.nlm.nih.gov/summary/summary.cgi?sid=7971820"/>
    <hyperlink ref="D51" r:id="rId50" display="http://pubchem.ncbi.nlm.nih.gov/summary/summary.cgi?cid=2155099"/>
    <hyperlink ref="C53" r:id="rId51" display="http://pubchem.ncbi.nlm.nih.gov/summary/summary.cgi?sid=4264846"/>
    <hyperlink ref="D53" r:id="rId52" display="http://pubchem.ncbi.nlm.nih.gov/summary/summary.cgi?cid=820817"/>
    <hyperlink ref="C55" r:id="rId53" display="http://pubchem.ncbi.nlm.nih.gov/summary/summary.cgi?sid=4264171"/>
    <hyperlink ref="D55" r:id="rId54" display="http://pubchem.ncbi.nlm.nih.gov/summary/summary.cgi?cid=973172"/>
    <hyperlink ref="C57" r:id="rId55" display="http://pubchem.ncbi.nlm.nih.gov/summary/summary.cgi?sid=4245982"/>
    <hyperlink ref="D57" r:id="rId56" display="http://pubchem.ncbi.nlm.nih.gov/summary/summary.cgi?cid=3240382"/>
    <hyperlink ref="C59" r:id="rId57" display="http://pubchem.ncbi.nlm.nih.gov/summary/summary.cgi?sid=4244225"/>
    <hyperlink ref="D59" r:id="rId58" display="http://pubchem.ncbi.nlm.nih.gov/summary/summary.cgi?cid=2761023"/>
    <hyperlink ref="C61" r:id="rId59" display="http://pubchem.ncbi.nlm.nih.gov/summary/summary.cgi?sid=4242836"/>
    <hyperlink ref="D61" r:id="rId60" display="http://pubchem.ncbi.nlm.nih.gov/summary/summary.cgi?cid=756696"/>
    <hyperlink ref="C63" r:id="rId61" display="http://pubchem.ncbi.nlm.nih.gov/summary/summary.cgi?sid=7970469"/>
    <hyperlink ref="D63" r:id="rId62" display="http://pubchem.ncbi.nlm.nih.gov/summary/summary.cgi?cid=756700"/>
    <hyperlink ref="C65" r:id="rId63" display="http://pubchem.ncbi.nlm.nih.gov/summary/summary.cgi?sid=4262721"/>
    <hyperlink ref="D65" r:id="rId64" display="http://pubchem.ncbi.nlm.nih.gov/summary/summary.cgi?cid=717087"/>
    <hyperlink ref="C67" r:id="rId65" display="http://pubchem.ncbi.nlm.nih.gov/summary/summary.cgi?sid=844679"/>
    <hyperlink ref="D67" r:id="rId66" display="http://pubchem.ncbi.nlm.nih.gov/summary/summary.cgi?cid=647010"/>
    <hyperlink ref="C69" r:id="rId67" display="http://pubchem.ncbi.nlm.nih.gov/summary/summary.cgi?sid=4260761"/>
    <hyperlink ref="D69" r:id="rId68" display="http://pubchem.ncbi.nlm.nih.gov/summary/summary.cgi?cid=948017"/>
    <hyperlink ref="C71" r:id="rId69" display="http://pubchem.ncbi.nlm.nih.gov/summary/summary.cgi?sid=7976469"/>
    <hyperlink ref="D71" r:id="rId70" display="http://pubchem.ncbi.nlm.nih.gov/summary/summary.cgi?cid=5310834"/>
    <hyperlink ref="C73" r:id="rId71" display="http://pubchem.ncbi.nlm.nih.gov/summary/summary.cgi?sid=4264645"/>
    <hyperlink ref="D73" r:id="rId72" display="http://pubchem.ncbi.nlm.nih.gov/summary/summary.cgi?cid=2856664"/>
    <hyperlink ref="C75" r:id="rId73" display="http://pubchem.ncbi.nlm.nih.gov/summary/summary.cgi?sid=4265686"/>
    <hyperlink ref="D75" r:id="rId74" display="http://pubchem.ncbi.nlm.nih.gov/summary/summary.cgi?cid=2901964"/>
    <hyperlink ref="C77" r:id="rId75" display="http://pubchem.ncbi.nlm.nih.gov/summary/summary.cgi?sid=4257150"/>
    <hyperlink ref="D77" r:id="rId76" display="http://pubchem.ncbi.nlm.nih.gov/summary/summary.cgi?cid=1245776"/>
    <hyperlink ref="C79" r:id="rId77" display="http://pubchem.ncbi.nlm.nih.gov/summary/summary.cgi?sid=4255222"/>
    <hyperlink ref="D79" r:id="rId78" display="http://pubchem.ncbi.nlm.nih.gov/summary/summary.cgi?cid=1247272"/>
    <hyperlink ref="C81" r:id="rId79" display="http://pubchem.ncbi.nlm.nih.gov/summary/summary.cgi?sid=3714088"/>
    <hyperlink ref="D81" r:id="rId80" display="http://pubchem.ncbi.nlm.nih.gov/summary/summary.cgi?cid=2998662"/>
    <hyperlink ref="C84" r:id="rId81" display="http://pubchem.ncbi.nlm.nih.gov/summary/summary.cgi?sid=7969993"/>
    <hyperlink ref="D84" r:id="rId82" display="http://pubchem.ncbi.nlm.nih.gov/summary/summary.cgi?cid=2155070"/>
    <hyperlink ref="C86" r:id="rId83" display="http://pubchem.ncbi.nlm.nih.gov/summary/summary.cgi?sid=7969844"/>
    <hyperlink ref="D86" r:id="rId84" display="http://pubchem.ncbi.nlm.nih.gov/summary/summary.cgi?cid=4639586"/>
    <hyperlink ref="C88" r:id="rId85" display="http://pubchem.ncbi.nlm.nih.gov/summary/summary.cgi?sid=4248945"/>
    <hyperlink ref="D88" r:id="rId86" display="http://pubchem.ncbi.nlm.nih.gov/summary/summary.cgi?cid=3242955"/>
    <hyperlink ref="C90" r:id="rId87" display="http://pubchem.ncbi.nlm.nih.gov/summary/summary.cgi?sid=4246813"/>
    <hyperlink ref="D90" r:id="rId88" display="http://pubchem.ncbi.nlm.nih.gov/summary/summary.cgi?cid=3241106"/>
    <hyperlink ref="C92" r:id="rId89" display="http://pubchem.ncbi.nlm.nih.gov/summary/summary.cgi?sid=4241672"/>
    <hyperlink ref="D92" r:id="rId90" display="http://pubchem.ncbi.nlm.nih.gov/summary/summary.cgi?cid=3236615"/>
    <hyperlink ref="C94" r:id="rId91" display="http://pubchem.ncbi.nlm.nih.gov/summary/summary.cgi?sid=856610"/>
    <hyperlink ref="D94" r:id="rId92" display="http://pubchem.ncbi.nlm.nih.gov/summary/summary.cgi?cid=657967"/>
    <hyperlink ref="C96" r:id="rId93" display="http://pubchem.ncbi.nlm.nih.gov/summary/summary.cgi?sid=843289"/>
    <hyperlink ref="D96" r:id="rId94" display="http://pubchem.ncbi.nlm.nih.gov/summary/summary.cgi?cid=645569"/>
    <hyperlink ref="C98" r:id="rId95" display="http://pubchem.ncbi.nlm.nih.gov/summary/summary.cgi?sid=7975747"/>
    <hyperlink ref="D98" r:id="rId96" display="http://pubchem.ncbi.nlm.nih.gov/summary/summary.cgi?cid=693068"/>
    <hyperlink ref="C100" r:id="rId97" display="http://pubchem.ncbi.nlm.nih.gov/summary/summary.cgi?sid=4251743"/>
    <hyperlink ref="D100" r:id="rId98" display="http://pubchem.ncbi.nlm.nih.gov/summary/summary.cgi?cid=692193"/>
    <hyperlink ref="C102" r:id="rId99" display="http://pubchem.ncbi.nlm.nih.gov/summary/summary.cgi?sid=855686"/>
    <hyperlink ref="D102" r:id="rId100" display="http://pubchem.ncbi.nlm.nih.gov/summary/summary.cgi?cid=3213"/>
    <hyperlink ref="C104" r:id="rId101" display="http://pubchem.ncbi.nlm.nih.gov/summary/summary.cgi?sid=849655"/>
    <hyperlink ref="D104" r:id="rId102" display="http://pubchem.ncbi.nlm.nih.gov/summary/summary.cgi?cid=652152"/>
    <hyperlink ref="C106" r:id="rId103" display="http://pubchem.ncbi.nlm.nih.gov/summary/summary.cgi?sid=7974663"/>
    <hyperlink ref="D106" r:id="rId104" display="http://pubchem.ncbi.nlm.nih.gov/summary/summary.cgi?cid=242586"/>
    <hyperlink ref="C108" r:id="rId105" display="http://pubchem.ncbi.nlm.nih.gov/summary/summary.cgi?sid=7973242"/>
    <hyperlink ref="D108" r:id="rId106" display="http://pubchem.ncbi.nlm.nih.gov/summary/summary.cgi?cid=684207"/>
    <hyperlink ref="C110" r:id="rId107" display="http://pubchem.ncbi.nlm.nih.gov/summary/summary.cgi?sid=7971515"/>
    <hyperlink ref="D110" r:id="rId108" display="http://pubchem.ncbi.nlm.nih.gov/summary/summary.cgi?cid=4179438"/>
    <hyperlink ref="C112" r:id="rId109" display="http://pubchem.ncbi.nlm.nih.gov/summary/summary.cgi?sid=862467"/>
    <hyperlink ref="D112" r:id="rId110" display="http://pubchem.ncbi.nlm.nih.gov/summary/summary.cgi?cid=76098"/>
    <hyperlink ref="C114" r:id="rId111" display="http://pubchem.ncbi.nlm.nih.gov/summary/summary.cgi?sid=7970706"/>
    <hyperlink ref="D114" r:id="rId112" display="http://pubchem.ncbi.nlm.nih.gov/summary/summary.cgi?cid=2155067"/>
    <hyperlink ref="C116" r:id="rId113" display="http://pubchem.ncbi.nlm.nih.gov/summary/summary.cgi?sid=7969183"/>
    <hyperlink ref="D116" r:id="rId114" display="http://pubchem.ncbi.nlm.nih.gov/summary/summary.cgi?cid=6603277"/>
    <hyperlink ref="C118" r:id="rId115" display="http://pubchem.ncbi.nlm.nih.gov/summary/summary.cgi?sid=4263957"/>
    <hyperlink ref="D118" r:id="rId116" display="http://pubchem.ncbi.nlm.nih.gov/summary/summary.cgi?cid=1246563"/>
    <hyperlink ref="C120" r:id="rId117" display="http://pubchem.ncbi.nlm.nih.gov/summary/summary.cgi?sid=4247839"/>
    <hyperlink ref="D120" r:id="rId118" display="http://pubchem.ncbi.nlm.nih.gov/summary/summary.cgi?cid=2764765"/>
    <hyperlink ref="C122" r:id="rId119" display="http://pubchem.ncbi.nlm.nih.gov/summary/summary.cgi?sid=3712176"/>
    <hyperlink ref="D122" r:id="rId120" display="http://pubchem.ncbi.nlm.nih.gov/summary/summary.cgi?cid=2086442"/>
    <hyperlink ref="C125" r:id="rId121" display="http://pubchem.ncbi.nlm.nih.gov/summary/summary.cgi?sid=851976"/>
    <hyperlink ref="D125" r:id="rId122" display="http://pubchem.ncbi.nlm.nih.gov/summary/summary.cgi?cid=654581"/>
    <hyperlink ref="C127" r:id="rId123" display="http://pubchem.ncbi.nlm.nih.gov/summary/summary.cgi?sid=7974791"/>
    <hyperlink ref="D127" r:id="rId124" display="http://pubchem.ncbi.nlm.nih.gov/summary/summary.cgi?cid=3485817"/>
    <hyperlink ref="C129" r:id="rId125" display="http://pubchem.ncbi.nlm.nih.gov/summary/summary.cgi?sid=7971374"/>
    <hyperlink ref="D129" r:id="rId126" display="http://pubchem.ncbi.nlm.nih.gov/summary/summary.cgi?cid=212794"/>
    <hyperlink ref="C131" r:id="rId127" display="http://pubchem.ncbi.nlm.nih.gov/summary/summary.cgi?sid=7969486"/>
    <hyperlink ref="D131" r:id="rId128" display="http://pubchem.ncbi.nlm.nih.gov/summary/summary.cgi?cid=726602"/>
    <hyperlink ref="C133" r:id="rId129" display="http://pubchem.ncbi.nlm.nih.gov/summary/summary.cgi?sid=4259358"/>
    <hyperlink ref="D133" r:id="rId130" display="http://pubchem.ncbi.nlm.nih.gov/summary/summary.cgi?cid=3246771"/>
    <hyperlink ref="C135" r:id="rId131" display="http://pubchem.ncbi.nlm.nih.gov/summary/summary.cgi?sid=4251761"/>
    <hyperlink ref="D135" r:id="rId132" display="http://pubchem.ncbi.nlm.nih.gov/summary/summary.cgi?cid=3245407"/>
    <hyperlink ref="C137" r:id="rId133" display="http://pubchem.ncbi.nlm.nih.gov/summary/summary.cgi?sid=4250541"/>
    <hyperlink ref="D137" r:id="rId134" display="http://pubchem.ncbi.nlm.nih.gov/summary/summary.cgi?cid=3244338"/>
    <hyperlink ref="C139" r:id="rId135" display="http://pubchem.ncbi.nlm.nih.gov/summary/summary.cgi?sid=4242241"/>
    <hyperlink ref="D139" r:id="rId136" display="http://pubchem.ncbi.nlm.nih.gov/summary/summary.cgi?cid=3237123"/>
    <hyperlink ref="C141" r:id="rId137" display="http://pubchem.ncbi.nlm.nih.gov/summary/summary.cgi?sid=7975679"/>
    <hyperlink ref="D141" r:id="rId138" display="http://pubchem.ncbi.nlm.nih.gov/summary/summary.cgi?cid=5310791"/>
    <hyperlink ref="C143" r:id="rId139" display="http://pubchem.ncbi.nlm.nih.gov/summary/summary.cgi?sid=7969455"/>
    <hyperlink ref="D143" r:id="rId140" display="http://pubchem.ncbi.nlm.nih.gov/summary/summary.cgi?cid=5000909"/>
    <hyperlink ref="C145" r:id="rId141" display="http://pubchem.ncbi.nlm.nih.gov/summary/summary.cgi?sid=4256873"/>
    <hyperlink ref="D145" r:id="rId142" display="http://pubchem.ncbi.nlm.nih.gov/summary/summary.cgi?cid=974101"/>
    <hyperlink ref="C147" r:id="rId143" display="http://pubchem.ncbi.nlm.nih.gov/summary/summary.cgi?sid=3713862"/>
    <hyperlink ref="D147" r:id="rId144" display="http://pubchem.ncbi.nlm.nih.gov/summary/summary.cgi?cid=2533120"/>
    <hyperlink ref="C149" r:id="rId145" display="http://pubchem.ncbi.nlm.nih.gov/summary/summary.cgi?sid=850840"/>
    <hyperlink ref="D149" r:id="rId146" display="http://pubchem.ncbi.nlm.nih.gov/summary/summary.cgi?cid=653387"/>
    <hyperlink ref="C151" r:id="rId147" display="http://pubchem.ncbi.nlm.nih.gov/summary/summary.cgi?sid=7969988"/>
    <hyperlink ref="D151" r:id="rId148" display="http://pubchem.ncbi.nlm.nih.gov/summary/summary.cgi?cid=1549587"/>
    <hyperlink ref="C153" r:id="rId149" display="http://pubchem.ncbi.nlm.nih.gov/summary/summary.cgi?sid=7966348"/>
    <hyperlink ref="D153" r:id="rId150" display="http://pubchem.ncbi.nlm.nih.gov/summary/summary.cgi?cid=3641574"/>
    <hyperlink ref="C155" r:id="rId151" display="http://pubchem.ncbi.nlm.nih.gov/summary/summary.cgi?sid=3715547"/>
    <hyperlink ref="D155" r:id="rId152" display="http://pubchem.ncbi.nlm.nih.gov/summary/summary.cgi?cid=2081288"/>
    <hyperlink ref="C157" r:id="rId153" display="http://pubchem.ncbi.nlm.nih.gov/summary/summary.cgi?sid=856722"/>
    <hyperlink ref="D157" r:id="rId154" display="http://pubchem.ncbi.nlm.nih.gov/summary/summary.cgi?cid=658082"/>
    <hyperlink ref="C159" r:id="rId155" display="http://pubchem.ncbi.nlm.nih.gov/summary/summary.cgi?sid=855743"/>
    <hyperlink ref="D159" r:id="rId156" display="http://pubchem.ncbi.nlm.nih.gov/summary/summary.cgi?cid=88012"/>
    <hyperlink ref="C161" r:id="rId157" display="http://pubchem.ncbi.nlm.nih.gov/summary/summary.cgi?sid=7973696"/>
    <hyperlink ref="D161" r:id="rId158" display="http://pubchem.ncbi.nlm.nih.gov/summary/summary.cgi?cid=704533"/>
    <hyperlink ref="C163" r:id="rId159" display="http://pubchem.ncbi.nlm.nih.gov/summary/summary.cgi?sid=4264371"/>
    <hyperlink ref="D163" r:id="rId160" display="http://pubchem.ncbi.nlm.nih.gov/summary/summary.cgi?cid=977261"/>
    <hyperlink ref="C166" r:id="rId161" display="http://pubchem.ncbi.nlm.nih.gov/summary/summary.cgi?sid=849068"/>
    <hyperlink ref="D166" r:id="rId162" display="http://pubchem.ncbi.nlm.nih.gov/summary/summary.cgi?cid=651533"/>
    <hyperlink ref="C168" r:id="rId163" display="http://pubchem.ncbi.nlm.nih.gov/summary/summary.cgi?sid=7976372"/>
    <hyperlink ref="D168" r:id="rId164" display="http://pubchem.ncbi.nlm.nih.gov/summary/summary.cgi?cid=788870"/>
    <hyperlink ref="C170" r:id="rId165" display="http://pubchem.ncbi.nlm.nih.gov/summary/summary.cgi?sid=7970925"/>
    <hyperlink ref="D170" r:id="rId166" display="http://pubchem.ncbi.nlm.nih.gov/summary/summary.cgi?cid=756722"/>
    <hyperlink ref="C172" r:id="rId167" display="http://pubchem.ncbi.nlm.nih.gov/summary/summary.cgi?sid=7970810"/>
    <hyperlink ref="D172" r:id="rId168" display="http://pubchem.ncbi.nlm.nih.gov/summary/summary.cgi?cid=756681"/>
    <hyperlink ref="C174" r:id="rId169" display="http://pubchem.ncbi.nlm.nih.gov/summary/summary.cgi?sid=7970612"/>
    <hyperlink ref="D174" r:id="rId170" display="http://pubchem.ncbi.nlm.nih.gov/summary/summary.cgi?cid=756705"/>
    <hyperlink ref="C176" r:id="rId171" display="http://pubchem.ncbi.nlm.nih.gov/summary/summary.cgi?sid=7968937"/>
    <hyperlink ref="D176" r:id="rId172" display="http://pubchem.ncbi.nlm.nih.gov/summary/summary.cgi?cid=5309678"/>
    <hyperlink ref="C178" r:id="rId173" display="http://pubchem.ncbi.nlm.nih.gov/summary/summary.cgi?sid=4263155"/>
    <hyperlink ref="D178" r:id="rId174" display="http://pubchem.ncbi.nlm.nih.gov/summary/summary.cgi?cid=868062"/>
    <hyperlink ref="C180" r:id="rId175" display="http://pubchem.ncbi.nlm.nih.gov/summary/summary.cgi?sid=4244768"/>
    <hyperlink ref="D180" r:id="rId176" display="http://pubchem.ncbi.nlm.nih.gov/summary/summary.cgi?cid=761929"/>
    <hyperlink ref="C182" r:id="rId177" display="http://pubchem.ncbi.nlm.nih.gov/summary/summary.cgi?sid=856859"/>
    <hyperlink ref="D182" r:id="rId178" display="http://pubchem.ncbi.nlm.nih.gov/summary/summary.cgi?cid=658219"/>
    <hyperlink ref="C184" r:id="rId179" display="http://pubchem.ncbi.nlm.nih.gov/summary/summary.cgi?sid=845817"/>
    <hyperlink ref="D184" r:id="rId180" display="http://pubchem.ncbi.nlm.nih.gov/summary/summary.cgi?cid=648179"/>
    <hyperlink ref="C186" r:id="rId181" display="http://pubchem.ncbi.nlm.nih.gov/summary/summary.cgi?sid=7973625"/>
    <hyperlink ref="D186" r:id="rId182" display="http://pubchem.ncbi.nlm.nih.gov/summary/summary.cgi?cid=5343953"/>
    <hyperlink ref="C188" r:id="rId183" display="http://pubchem.ncbi.nlm.nih.gov/summary/summary.cgi?sid=7971829"/>
    <hyperlink ref="D188" r:id="rId184" display="http://pubchem.ncbi.nlm.nih.gov/summary/summary.cgi?cid=2155049"/>
    <hyperlink ref="C190" r:id="rId185" display="http://pubchem.ncbi.nlm.nih.gov/summary/summary.cgi?sid=4263899"/>
    <hyperlink ref="D190" r:id="rId186" display="http://pubchem.ncbi.nlm.nih.gov/summary/summary.cgi?cid=2211956"/>
    <hyperlink ref="C192" r:id="rId187" display="http://pubchem.ncbi.nlm.nih.gov/summary/summary.cgi?sid=4260494"/>
    <hyperlink ref="D192" r:id="rId188" display="http://pubchem.ncbi.nlm.nih.gov/summary/summary.cgi?cid=898663"/>
    <hyperlink ref="C194" r:id="rId189" display="http://pubchem.ncbi.nlm.nih.gov/summary/summary.cgi?sid=4254554"/>
    <hyperlink ref="D194" r:id="rId190" display="http://pubchem.ncbi.nlm.nih.gov/summary/summary.cgi?cid=1263614"/>
    <hyperlink ref="C196" r:id="rId191" display="http://pubchem.ncbi.nlm.nih.gov/summary/summary.cgi?sid=3717225"/>
    <hyperlink ref="D196" r:id="rId192" display="http://pubchem.ncbi.nlm.nih.gov/summary/summary.cgi?cid=2618589"/>
    <hyperlink ref="C198" r:id="rId193" display="http://pubchem.ncbi.nlm.nih.gov/summary/summary.cgi?sid=857189"/>
    <hyperlink ref="D198" r:id="rId194" display="http://pubchem.ncbi.nlm.nih.gov/summary/summary.cgi?cid=658543"/>
    <hyperlink ref="C200" r:id="rId195" display="http://pubchem.ncbi.nlm.nih.gov/summary/summary.cgi?sid=850190"/>
    <hyperlink ref="D200" r:id="rId196" display="http://pubchem.ncbi.nlm.nih.gov/summary/summary.cgi?cid=652701"/>
    <hyperlink ref="C202" r:id="rId197" display="http://pubchem.ncbi.nlm.nih.gov/summary/summary.cgi?sid=846226"/>
    <hyperlink ref="D202" r:id="rId198" display="http://pubchem.ncbi.nlm.nih.gov/summary/summary.cgi?cid=648606"/>
    <hyperlink ref="C204" r:id="rId199" display="http://pubchem.ncbi.nlm.nih.gov/summary/summary.cgi?sid=7973233"/>
    <hyperlink ref="D204" r:id="rId200" display="http://pubchem.ncbi.nlm.nih.gov/summary/summary.cgi?cid=803153"/>
    <hyperlink ref="C207" r:id="rId201" display="http://pubchem.ncbi.nlm.nih.gov/summary/summary.cgi?sid=7972762"/>
    <hyperlink ref="D207" r:id="rId202" display="http://pubchem.ncbi.nlm.nih.gov/summary/summary.cgi?cid=2896212"/>
    <hyperlink ref="C209" r:id="rId203" display="http://pubchem.ncbi.nlm.nih.gov/summary/summary.cgi?sid=7969961"/>
    <hyperlink ref="D209" r:id="rId204" display="http://pubchem.ncbi.nlm.nih.gov/summary/summary.cgi?cid=3830"/>
    <hyperlink ref="C211" r:id="rId205" display="http://pubchem.ncbi.nlm.nih.gov/summary/summary.cgi?sid=7969849"/>
    <hyperlink ref="D211" r:id="rId206" display="http://pubchem.ncbi.nlm.nih.gov/summary/summary.cgi?cid=756711"/>
    <hyperlink ref="C213" r:id="rId207" display="http://pubchem.ncbi.nlm.nih.gov/summary/summary.cgi?sid=4263928"/>
    <hyperlink ref="D213" r:id="rId208" display="http://pubchem.ncbi.nlm.nih.gov/summary/summary.cgi?cid=973764"/>
    <hyperlink ref="C215" r:id="rId209" display="http://pubchem.ncbi.nlm.nih.gov/summary/summary.cgi?sid=4251161"/>
    <hyperlink ref="D215" r:id="rId210" display="http://pubchem.ncbi.nlm.nih.gov/summary/summary.cgi?cid=3244883"/>
    <hyperlink ref="C217" r:id="rId211" display="http://pubchem.ncbi.nlm.nih.gov/summary/summary.cgi?sid=4248646"/>
    <hyperlink ref="D217" r:id="rId212" display="http://pubchem.ncbi.nlm.nih.gov/summary/summary.cgi?cid=3242703"/>
    <hyperlink ref="C219" r:id="rId213" display="http://pubchem.ncbi.nlm.nih.gov/summary/summary.cgi?sid=4247898"/>
    <hyperlink ref="D219" r:id="rId214" display="http://pubchem.ncbi.nlm.nih.gov/summary/summary.cgi?cid=712803"/>
    <hyperlink ref="C221" r:id="rId215" display="http://pubchem.ncbi.nlm.nih.gov/summary/summary.cgi?sid=4241792"/>
    <hyperlink ref="D221" r:id="rId216" display="http://pubchem.ncbi.nlm.nih.gov/summary/summary.cgi?cid=3236724"/>
    <hyperlink ref="C223" r:id="rId217" display="http://pubchem.ncbi.nlm.nih.gov/summary/summary.cgi?sid=3717423"/>
    <hyperlink ref="D223" r:id="rId218" display="http://pubchem.ncbi.nlm.nih.gov/summary/summary.cgi?cid=4879"/>
    <hyperlink ref="C225" r:id="rId219" display="http://pubchem.ncbi.nlm.nih.gov/summary/summary.cgi?sid=855536"/>
    <hyperlink ref="D225" r:id="rId220" display="http://pubchem.ncbi.nlm.nih.gov/summary/summary.cgi?cid=64961"/>
    <hyperlink ref="C227" r:id="rId221" display="http://pubchem.ncbi.nlm.nih.gov/summary/summary.cgi?sid=848165"/>
    <hyperlink ref="D227" r:id="rId222" display="http://pubchem.ncbi.nlm.nih.gov/summary/summary.cgi?cid=650594"/>
    <hyperlink ref="C229" r:id="rId223" display="http://pubchem.ncbi.nlm.nih.gov/summary/summary.cgi?sid=4264255"/>
    <hyperlink ref="D229" r:id="rId224" display="http://pubchem.ncbi.nlm.nih.gov/summary/summary.cgi?cid=1242202"/>
    <hyperlink ref="C231" r:id="rId225" display="http://pubchem.ncbi.nlm.nih.gov/summary/summary.cgi?sid=4259392"/>
    <hyperlink ref="D231" r:id="rId226" display="http://pubchem.ncbi.nlm.nih.gov/summary/summary.cgi?cid=5345915"/>
    <hyperlink ref="C233" r:id="rId227" display="http://pubchem.ncbi.nlm.nih.gov/summary/summary.cgi?sid=4240703"/>
    <hyperlink ref="D233" r:id="rId228" display="http://pubchem.ncbi.nlm.nih.gov/summary/summary.cgi?cid=3235783"/>
    <hyperlink ref="C235" r:id="rId229" display="http://pubchem.ncbi.nlm.nih.gov/summary/summary.cgi?sid=851540"/>
    <hyperlink ref="D235" r:id="rId230" display="http://pubchem.ncbi.nlm.nih.gov/summary/summary.cgi?cid=654115"/>
    <hyperlink ref="C237" r:id="rId231" display="http://pubchem.ncbi.nlm.nih.gov/summary/summary.cgi?sid=7972038"/>
    <hyperlink ref="D237" r:id="rId232" display="http://pubchem.ncbi.nlm.nih.gov/summary/summary.cgi?cid=1370094"/>
    <hyperlink ref="C239" r:id="rId233" display="http://pubchem.ncbi.nlm.nih.gov/summary/summary.cgi?sid=4263392"/>
    <hyperlink ref="D239" r:id="rId234" display="http://pubchem.ncbi.nlm.nih.gov/summary/summary.cgi?cid=2214554"/>
    <hyperlink ref="C241" r:id="rId235" display="http://pubchem.ncbi.nlm.nih.gov/summary/summary.cgi?sid=4263002"/>
    <hyperlink ref="D241" r:id="rId236" display="http://pubchem.ncbi.nlm.nih.gov/summary/summary.cgi?cid=2218453"/>
    <hyperlink ref="C243" r:id="rId237" display="http://pubchem.ncbi.nlm.nih.gov/summary/summary.cgi?sid=4256690"/>
    <hyperlink ref="D243" r:id="rId238" display="http://pubchem.ncbi.nlm.nih.gov/summary/summary.cgi?cid=719348"/>
    <hyperlink ref="C245" r:id="rId239" display="http://pubchem.ncbi.nlm.nih.gov/summary/summary.cgi?sid=7977122"/>
    <hyperlink ref="D245" r:id="rId240" display="http://pubchem.ncbi.nlm.nih.gov/summary/summary.cgi?cid=227783"/>
    <hyperlink ref="C248" r:id="rId241" display="http://pubchem.ncbi.nlm.nih.gov/summary/summary.cgi?sid=4248661"/>
    <hyperlink ref="D248" r:id="rId242" display="http://pubchem.ncbi.nlm.nih.gov/summary/summary.cgi?cid=70766"/>
    <hyperlink ref="C250" r:id="rId243" display="http://pubchem.ncbi.nlm.nih.gov/summary/summary.cgi?sid=7969559"/>
    <hyperlink ref="D250" r:id="rId244" display="http://pubchem.ncbi.nlm.nih.gov/summary/summary.cgi?cid=5000908"/>
    <hyperlink ref="C252" r:id="rId245" display="http://pubchem.ncbi.nlm.nih.gov/summary/summary.cgi?sid=4256726"/>
    <hyperlink ref="D252" r:id="rId246" display="http://pubchem.ncbi.nlm.nih.gov/summary/summary.cgi?cid=2967064"/>
    <hyperlink ref="C254" r:id="rId247" display="http://pubchem.ncbi.nlm.nih.gov/summary/summary.cgi?sid=4250041"/>
    <hyperlink ref="D254" r:id="rId248" display="http://pubchem.ncbi.nlm.nih.gov/summary/summary.cgi?cid=713715"/>
    <hyperlink ref="C256" r:id="rId249" display="http://pubchem.ncbi.nlm.nih.gov/summary/summary.cgi?sid=4241324"/>
    <hyperlink ref="D256" r:id="rId250" display="http://pubchem.ncbi.nlm.nih.gov/summary/summary.cgi?cid=3236317"/>
    <hyperlink ref="C258" r:id="rId251" display="http://pubchem.ncbi.nlm.nih.gov/summary/summary.cgi?sid=864692"/>
    <hyperlink ref="D258" r:id="rId252" display="http://pubchem.ncbi.nlm.nih.gov/summary/summary.cgi?cid=665933"/>
    <hyperlink ref="C260" r:id="rId253" display="http://pubchem.ncbi.nlm.nih.gov/summary/summary.cgi?sid=4255894"/>
    <hyperlink ref="D260" r:id="rId254" display="http://pubchem.ncbi.nlm.nih.gov/summary/summary.cgi?cid=2915112"/>
    <hyperlink ref="C262" r:id="rId255" display="http://pubchem.ncbi.nlm.nih.gov/summary/summary.cgi?sid=4250862"/>
    <hyperlink ref="D262" r:id="rId256" display="http://pubchem.ncbi.nlm.nih.gov/summary/summary.cgi?cid=3244619"/>
    <hyperlink ref="C264" r:id="rId257" display="http://pubchem.ncbi.nlm.nih.gov/summary/summary.cgi?sid=858509"/>
    <hyperlink ref="D264" r:id="rId258" display="http://pubchem.ncbi.nlm.nih.gov/summary/summary.cgi?cid=156525"/>
    <hyperlink ref="C266" r:id="rId259" display="http://pubchem.ncbi.nlm.nih.gov/summary/summary.cgi?sid=4262826"/>
    <hyperlink ref="D266" r:id="rId260" display="http://pubchem.ncbi.nlm.nih.gov/summary/summary.cgi?cid=2219801"/>
    <hyperlink ref="C268" r:id="rId261" display="http://pubchem.ncbi.nlm.nih.gov/summary/summary.cgi?sid=4258848"/>
    <hyperlink ref="D268" r:id="rId262" display="http://pubchem.ncbi.nlm.nih.gov/summary/summary.cgi?cid=973290"/>
    <hyperlink ref="C270" r:id="rId263" display="http://pubchem.ncbi.nlm.nih.gov/summary/summary.cgi?sid=4242615"/>
    <hyperlink ref="D270" r:id="rId264" display="http://pubchem.ncbi.nlm.nih.gov/summary/summary.cgi?cid=3237447"/>
    <hyperlink ref="C272" r:id="rId265" display="http://pubchem.ncbi.nlm.nih.gov/summary/summary.cgi?sid=852387"/>
    <hyperlink ref="D272" r:id="rId266" display="http://pubchem.ncbi.nlm.nih.gov/summary/summary.cgi?cid=655010"/>
    <hyperlink ref="C274" r:id="rId267" display="http://pubchem.ncbi.nlm.nih.gov/summary/summary.cgi?sid=7976891"/>
    <hyperlink ref="D274" r:id="rId268" display="http://pubchem.ncbi.nlm.nih.gov/summary/summary.cgi?cid=805075"/>
    <hyperlink ref="C276" r:id="rId269" display="http://pubchem.ncbi.nlm.nih.gov/summary/summary.cgi?sid=7969602"/>
    <hyperlink ref="D276" r:id="rId270" display="http://pubchem.ncbi.nlm.nih.gov/summary/summary.cgi?cid=3307731"/>
    <hyperlink ref="C278" r:id="rId271" display="http://pubchem.ncbi.nlm.nih.gov/summary/summary.cgi?sid=4265453"/>
    <hyperlink ref="D278" r:id="rId272" display="http://pubchem.ncbi.nlm.nih.gov/summary/summary.cgi?cid=894960"/>
    <hyperlink ref="C280" r:id="rId273" display="http://pubchem.ncbi.nlm.nih.gov/summary/summary.cgi?sid=4264277"/>
    <hyperlink ref="D280" r:id="rId274" display="http://pubchem.ncbi.nlm.nih.gov/summary/summary.cgi?cid=5739478"/>
    <hyperlink ref="C282" r:id="rId275" display="http://pubchem.ncbi.nlm.nih.gov/summary/summary.cgi?sid=4261661"/>
    <hyperlink ref="D282" r:id="rId276" display="http://pubchem.ncbi.nlm.nih.gov/summary/summary.cgi?cid=2169661"/>
    <hyperlink ref="C284" r:id="rId277" display="http://pubchem.ncbi.nlm.nih.gov/summary/summary.cgi?sid=4261121"/>
    <hyperlink ref="D284" r:id="rId278" display="http://pubchem.ncbi.nlm.nih.gov/summary/summary.cgi?cid=2969061"/>
    <hyperlink ref="C286" r:id="rId279" display="http://pubchem.ncbi.nlm.nih.gov/summary/summary.cgi?sid=4259121"/>
    <hyperlink ref="D286" r:id="rId280" display="http://pubchem.ncbi.nlm.nih.gov/summary/summary.cgi?cid=897103"/>
    <hyperlink ref="C289" r:id="rId281" display="http://pubchem.ncbi.nlm.nih.gov/summary/summary.cgi?sid=4259020"/>
    <hyperlink ref="D289" r:id="rId282" display="http://pubchem.ncbi.nlm.nih.gov/summary/summary.cgi?cid=2962214"/>
    <hyperlink ref="C291" r:id="rId283" display="http://pubchem.ncbi.nlm.nih.gov/summary/summary.cgi?sid=4258593"/>
    <hyperlink ref="D291" r:id="rId284" display="http://pubchem.ncbi.nlm.nih.gov/summary/summary.cgi?cid=892623"/>
    <hyperlink ref="C293" r:id="rId285" display="http://pubchem.ncbi.nlm.nih.gov/summary/summary.cgi?sid=4254734"/>
    <hyperlink ref="D293" r:id="rId286" display="http://pubchem.ncbi.nlm.nih.gov/summary/summary.cgi?cid=1798597"/>
    <hyperlink ref="C295" r:id="rId287" display="http://pubchem.ncbi.nlm.nih.gov/summary/summary.cgi?sid=861070"/>
    <hyperlink ref="D295" r:id="rId288" display="http://pubchem.ncbi.nlm.nih.gov/summary/summary.cgi?cid=662339"/>
    <hyperlink ref="C297" r:id="rId289" display="http://pubchem.ncbi.nlm.nih.gov/summary/summary.cgi?sid=858667"/>
    <hyperlink ref="D297" r:id="rId290" display="http://pubchem.ncbi.nlm.nih.gov/summary/summary.cgi?cid=659976"/>
    <hyperlink ref="C299" r:id="rId291" display="http://pubchem.ncbi.nlm.nih.gov/summary/summary.cgi?sid=858510"/>
    <hyperlink ref="D299" r:id="rId292" display="http://pubchem.ncbi.nlm.nih.gov/summary/summary.cgi?cid=659819"/>
    <hyperlink ref="C301" r:id="rId293" display="http://pubchem.ncbi.nlm.nih.gov/summary/summary.cgi?sid=858296"/>
    <hyperlink ref="D301" r:id="rId294" display="http://pubchem.ncbi.nlm.nih.gov/summary/summary.cgi?cid=521506"/>
    <hyperlink ref="C303" r:id="rId295" display="http://pubchem.ncbi.nlm.nih.gov/summary/summary.cgi?sid=856771"/>
    <hyperlink ref="D303" r:id="rId296" display="http://pubchem.ncbi.nlm.nih.gov/summary/summary.cgi?cid=658128"/>
    <hyperlink ref="C305" r:id="rId297" display="http://pubchem.ncbi.nlm.nih.gov/summary/summary.cgi?sid=855839"/>
    <hyperlink ref="D305" r:id="rId298" display="http://pubchem.ncbi.nlm.nih.gov/summary/summary.cgi?cid=81423"/>
    <hyperlink ref="C307" r:id="rId299" display="http://pubchem.ncbi.nlm.nih.gov/summary/summary.cgi?sid=852900"/>
    <hyperlink ref="D307" r:id="rId300" display="http://pubchem.ncbi.nlm.nih.gov/summary/summary.cgi?cid=5411856"/>
    <hyperlink ref="C309" r:id="rId301" display="http://pubchem.ncbi.nlm.nih.gov/summary/summary.cgi?sid=851812"/>
    <hyperlink ref="D309" r:id="rId302" display="http://pubchem.ncbi.nlm.nih.gov/summary/summary.cgi?cid=654415"/>
    <hyperlink ref="C311" r:id="rId303" display="http://pubchem.ncbi.nlm.nih.gov/summary/summary.cgi?sid=850543"/>
    <hyperlink ref="D311" r:id="rId304" display="http://pubchem.ncbi.nlm.nih.gov/summary/summary.cgi?cid=239202"/>
    <hyperlink ref="C313" r:id="rId305" display="http://pubchem.ncbi.nlm.nih.gov/summary/summary.cgi?sid=845835"/>
    <hyperlink ref="D313" r:id="rId306" display="http://pubchem.ncbi.nlm.nih.gov/summary/summary.cgi?cid=5405437"/>
    <hyperlink ref="C315" r:id="rId307" display="http://pubchem.ncbi.nlm.nih.gov/summary/summary.cgi?sid=845738"/>
    <hyperlink ref="D315" r:id="rId308" display="http://pubchem.ncbi.nlm.nih.gov/summary/summary.cgi?cid=648100"/>
    <hyperlink ref="C317" r:id="rId309" display="http://pubchem.ncbi.nlm.nih.gov/summary/summary.cgi?sid=845448"/>
    <hyperlink ref="D317" r:id="rId310" display="http://pubchem.ncbi.nlm.nih.gov/summary/summary.cgi?cid=5447163"/>
    <hyperlink ref="C319" r:id="rId311" display="http://pubchem.ncbi.nlm.nih.gov/summary/summary.cgi?sid=842868"/>
    <hyperlink ref="D319" r:id="rId312" display="http://pubchem.ncbi.nlm.nih.gov/summary/summary.cgi?cid=645145"/>
    <hyperlink ref="C321" r:id="rId313" display="http://pubchem.ncbi.nlm.nih.gov/summary/summary.cgi?sid=7967321"/>
    <hyperlink ref="D321" r:id="rId314" display="http://pubchem.ncbi.nlm.nih.gov/summary/summary.cgi?cid=848732"/>
    <hyperlink ref="C323" r:id="rId315" display="http://pubchem.ncbi.nlm.nih.gov/summary/summary.cgi?sid=7976099"/>
    <hyperlink ref="D323" r:id="rId316" display="http://pubchem.ncbi.nlm.nih.gov/summary/summary.cgi?cid=685920"/>
    <hyperlink ref="C325" r:id="rId317" display="http://pubchem.ncbi.nlm.nih.gov/summary/summary.cgi?sid=4250121"/>
    <hyperlink ref="D325" r:id="rId318" display="http://pubchem.ncbi.nlm.nih.gov/summary/summary.cgi?cid=604350"/>
    <hyperlink ref="C327" r:id="rId319" display="http://pubchem.ncbi.nlm.nih.gov/summary/summary.cgi?sid=7972407"/>
    <hyperlink ref="D327" r:id="rId320" display="http://pubchem.ncbi.nlm.nih.gov/summary/summary.cgi?cid=2893957"/>
    <hyperlink ref="C330" r:id="rId321" display="http://pubchem.ncbi.nlm.nih.gov/summary/summary.cgi?sid=4251017"/>
    <hyperlink ref="D330" r:id="rId322" display="http://pubchem.ncbi.nlm.nih.gov/summary/summary.cgi?cid=3244756"/>
    <hyperlink ref="C332" r:id="rId323" display="http://pubchem.ncbi.nlm.nih.gov/summary/summary.cgi?sid=7975979"/>
    <hyperlink ref="D332" r:id="rId324" display="http://pubchem.ncbi.nlm.nih.gov/summary/summary.cgi?cid=5171033"/>
    <hyperlink ref="C334" r:id="rId325" display="http://pubchem.ncbi.nlm.nih.gov/summary/summary.cgi?sid=7972304"/>
    <hyperlink ref="D334" r:id="rId326" display="http://pubchem.ncbi.nlm.nih.gov/summary/summary.cgi?cid=800918"/>
    <hyperlink ref="C336" r:id="rId327" display="http://pubchem.ncbi.nlm.nih.gov/summary/summary.cgi?sid=7971065"/>
    <hyperlink ref="D336" r:id="rId328" display="http://pubchem.ncbi.nlm.nih.gov/summary/summary.cgi?cid=5310372"/>
    <hyperlink ref="C338" r:id="rId329" display="http://pubchem.ncbi.nlm.nih.gov/summary/summary.cgi?sid=7967382"/>
    <hyperlink ref="D338" r:id="rId330" display="http://pubchem.ncbi.nlm.nih.gov/summary/summary.cgi?cid=5308796"/>
    <hyperlink ref="C340" r:id="rId331" display="http://pubchem.ncbi.nlm.nih.gov/summary/summary.cgi?sid=7966508"/>
    <hyperlink ref="D340" r:id="rId332" display="http://pubchem.ncbi.nlm.nih.gov/summary/summary.cgi?cid=6603286"/>
    <hyperlink ref="C342" r:id="rId333" display="http://pubchem.ncbi.nlm.nih.gov/summary/summary.cgi?sid=4264502"/>
    <hyperlink ref="D342" r:id="rId334" display="http://pubchem.ncbi.nlm.nih.gov/summary/summary.cgi?cid=1235819"/>
    <hyperlink ref="C344" r:id="rId335" display="http://pubchem.ncbi.nlm.nih.gov/summary/summary.cgi?sid=4263389"/>
    <hyperlink ref="D344" r:id="rId336" display="http://pubchem.ncbi.nlm.nih.gov/summary/summary.cgi?cid=743485"/>
    <hyperlink ref="C346" r:id="rId337" display="http://pubchem.ncbi.nlm.nih.gov/summary/summary.cgi?sid=4261933"/>
    <hyperlink ref="D346" r:id="rId338" display="http://pubchem.ncbi.nlm.nih.gov/summary/summary.cgi?cid=971274"/>
    <hyperlink ref="C348" r:id="rId339" display="http://pubchem.ncbi.nlm.nih.gov/summary/summary.cgi?sid=4261754"/>
    <hyperlink ref="D348" r:id="rId340" display="http://pubchem.ncbi.nlm.nih.gov/summary/summary.cgi?cid=937213"/>
    <hyperlink ref="C350" r:id="rId341" display="http://pubchem.ncbi.nlm.nih.gov/summary/summary.cgi?sid=4261439"/>
    <hyperlink ref="D350" r:id="rId342" display="http://pubchem.ncbi.nlm.nih.gov/summary/summary.cgi?cid=893110"/>
    <hyperlink ref="C352" r:id="rId343" display="http://pubchem.ncbi.nlm.nih.gov/summary/summary.cgi?sid=4260179"/>
    <hyperlink ref="D352" r:id="rId344" display="http://pubchem.ncbi.nlm.nih.gov/summary/summary.cgi?cid=2195245"/>
    <hyperlink ref="C354" r:id="rId345" display="http://pubchem.ncbi.nlm.nih.gov/summary/summary.cgi?sid=4259674"/>
    <hyperlink ref="D354" r:id="rId346" display="http://pubchem.ncbi.nlm.nih.gov/summary/summary.cgi?cid=973752"/>
    <hyperlink ref="C356" r:id="rId347" display="http://pubchem.ncbi.nlm.nih.gov/summary/summary.cgi?sid=4259619"/>
    <hyperlink ref="D356" r:id="rId348" display="http://pubchem.ncbi.nlm.nih.gov/summary/summary.cgi?cid=2980593"/>
    <hyperlink ref="C358" r:id="rId349" display="http://pubchem.ncbi.nlm.nih.gov/summary/summary.cgi?sid=4258256"/>
    <hyperlink ref="D358" r:id="rId350" display="http://pubchem.ncbi.nlm.nih.gov/summary/summary.cgi?cid=561320"/>
    <hyperlink ref="C360" r:id="rId351" display="http://pubchem.ncbi.nlm.nih.gov/summary/summary.cgi?sid=4257491"/>
    <hyperlink ref="D360" r:id="rId352" display="http://pubchem.ncbi.nlm.nih.gov/summary/summary.cgi?cid=1849635"/>
    <hyperlink ref="C362" r:id="rId353" display="http://pubchem.ncbi.nlm.nih.gov/summary/summary.cgi?sid=4257302"/>
    <hyperlink ref="D362" r:id="rId354" display="http://pubchem.ncbi.nlm.nih.gov/summary/summary.cgi?cid=894384"/>
    <hyperlink ref="C364" r:id="rId355" display="http://pubchem.ncbi.nlm.nih.gov/summary/summary.cgi?sid=4252105"/>
    <hyperlink ref="D364" r:id="rId356" display="http://pubchem.ncbi.nlm.nih.gov/summary/summary.cgi?cid=3245700"/>
    <hyperlink ref="C366" r:id="rId357" display="http://pubchem.ncbi.nlm.nih.gov/summary/summary.cgi?sid=4250819"/>
    <hyperlink ref="D366" r:id="rId358" display="http://pubchem.ncbi.nlm.nih.gov/summary/summary.cgi?cid=3244578"/>
    <hyperlink ref="C368" r:id="rId359" display="http://pubchem.ncbi.nlm.nih.gov/summary/summary.cgi?sid=4245897"/>
    <hyperlink ref="D368" r:id="rId360" display="http://pubchem.ncbi.nlm.nih.gov/summary/summary.cgi?cid=3240311"/>
    <hyperlink ref="C371" r:id="rId361" display="http://pubchem.ncbi.nlm.nih.gov/summary/summary.cgi?sid=4245320"/>
    <hyperlink ref="D371" r:id="rId362" display="http://pubchem.ncbi.nlm.nih.gov/summary/summary.cgi?cid=99313"/>
    <hyperlink ref="C373" r:id="rId363" display="http://pubchem.ncbi.nlm.nih.gov/summary/summary.cgi?sid=4243836"/>
    <hyperlink ref="D373" r:id="rId364" display="http://pubchem.ncbi.nlm.nih.gov/summary/summary.cgi?cid=3238513"/>
    <hyperlink ref="C375" r:id="rId365" display="http://pubchem.ncbi.nlm.nih.gov/summary/summary.cgi?sid=4243420"/>
    <hyperlink ref="D375" r:id="rId366" display="http://pubchem.ncbi.nlm.nih.gov/summary/summary.cgi?cid=3238146"/>
    <hyperlink ref="C377" r:id="rId367" display="http://pubchem.ncbi.nlm.nih.gov/summary/summary.cgi?sid=4241677"/>
    <hyperlink ref="D377" r:id="rId368" display="http://pubchem.ncbi.nlm.nih.gov/summary/summary.cgi?cid=3236619"/>
    <hyperlink ref="C379" r:id="rId369" display="http://pubchem.ncbi.nlm.nih.gov/summary/summary.cgi?sid=3716517"/>
    <hyperlink ref="D379" r:id="rId370" display="http://pubchem.ncbi.nlm.nih.gov/summary/summary.cgi?cid=2562343"/>
    <hyperlink ref="C381" r:id="rId371" display="http://pubchem.ncbi.nlm.nih.gov/summary/summary.cgi?sid=3715139"/>
    <hyperlink ref="D381" r:id="rId372" display="http://pubchem.ncbi.nlm.nih.gov/summary/summary.cgi?cid=2531382"/>
    <hyperlink ref="C383" r:id="rId373" display="http://pubchem.ncbi.nlm.nih.gov/summary/summary.cgi?sid=3713049"/>
    <hyperlink ref="D383" r:id="rId374" display="http://pubchem.ncbi.nlm.nih.gov/summary/summary.cgi?cid=705298"/>
    <hyperlink ref="C385" r:id="rId375" display="http://pubchem.ncbi.nlm.nih.gov/summary/summary.cgi?sid=3712922"/>
    <hyperlink ref="D385" r:id="rId376" display="http://pubchem.ncbi.nlm.nih.gov/summary/summary.cgi?cid=2998214"/>
    <hyperlink ref="C387" r:id="rId377" display="http://pubchem.ncbi.nlm.nih.gov/summary/summary.cgi?sid=3711987"/>
    <hyperlink ref="D387" r:id="rId378" display="http://pubchem.ncbi.nlm.nih.gov/summary/summary.cgi?cid=2531056"/>
    <hyperlink ref="C389" r:id="rId379" display="http://pubchem.ncbi.nlm.nih.gov/summary/summary.cgi?sid=866083"/>
    <hyperlink ref="D389" r:id="rId380" display="http://pubchem.ncbi.nlm.nih.gov/summary/summary.cgi?cid=667343"/>
    <hyperlink ref="C391" r:id="rId381" display="http://pubchem.ncbi.nlm.nih.gov/summary/summary.cgi?sid=858460"/>
    <hyperlink ref="D391" r:id="rId382" display="http://pubchem.ncbi.nlm.nih.gov/summary/summary.cgi?cid=659778"/>
    <hyperlink ref="C393" r:id="rId383" display="http://pubchem.ncbi.nlm.nih.gov/summary/summary.cgi?sid=858417"/>
    <hyperlink ref="D393" r:id="rId384" display="http://pubchem.ncbi.nlm.nih.gov/summary/summary.cgi?cid=459731"/>
    <hyperlink ref="C395" r:id="rId385" display="http://pubchem.ncbi.nlm.nih.gov/summary/summary.cgi?sid=858361"/>
    <hyperlink ref="D395" r:id="rId386" display="http://pubchem.ncbi.nlm.nih.gov/summary/summary.cgi?cid=659689"/>
    <hyperlink ref="C397" r:id="rId387" display="http://pubchem.ncbi.nlm.nih.gov/summary/summary.cgi?sid=857510"/>
    <hyperlink ref="D397" r:id="rId388" display="http://pubchem.ncbi.nlm.nih.gov/summary/summary.cgi?cid=9568647"/>
    <hyperlink ref="C399" r:id="rId389" display="http://pubchem.ncbi.nlm.nih.gov/summary/summary.cgi?sid=857464"/>
    <hyperlink ref="D399" r:id="rId390" display="http://pubchem.ncbi.nlm.nih.gov/summary/summary.cgi?cid=9568645"/>
    <hyperlink ref="C401" r:id="rId391" display="http://pubchem.ncbi.nlm.nih.gov/summary/summary.cgi?sid=856982"/>
    <hyperlink ref="D401" r:id="rId392" display="http://pubchem.ncbi.nlm.nih.gov/summary/summary.cgi?cid=9568641"/>
    <hyperlink ref="C403" r:id="rId393" display="http://pubchem.ncbi.nlm.nih.gov/summary/summary.cgi?sid=856021"/>
    <hyperlink ref="D403" r:id="rId394" display="http://pubchem.ncbi.nlm.nih.gov/summary/summary.cgi?cid=73453"/>
    <hyperlink ref="C405" r:id="rId395" display="http://pubchem.ncbi.nlm.nih.gov/summary/summary.cgi?sid=855774"/>
    <hyperlink ref="D405" r:id="rId396" display="http://pubchem.ncbi.nlm.nih.gov/summary/summary.cgi?cid=4021"/>
    <hyperlink ref="C407" r:id="rId397" display="http://pubchem.ncbi.nlm.nih.gov/summary/summary.cgi?sid=849318"/>
    <hyperlink ref="D407" r:id="rId398" display="http://pubchem.ncbi.nlm.nih.gov/summary/summary.cgi?cid=651807"/>
    <hyperlink ref="C409" r:id="rId399" display="http://pubchem.ncbi.nlm.nih.gov/summary/summary.cgi?sid=847906"/>
    <hyperlink ref="D409" r:id="rId400" display="http://pubchem.ncbi.nlm.nih.gov/summary/summary.cgi?cid=650324"/>
    <hyperlink ref="C412" r:id="rId401" display="http://pubchem.ncbi.nlm.nih.gov/summary/summary.cgi?sid=847701"/>
    <hyperlink ref="D412" r:id="rId402" display="http://pubchem.ncbi.nlm.nih.gov/summary/summary.cgi?cid=650110"/>
    <hyperlink ref="C414" r:id="rId403" display="http://pubchem.ncbi.nlm.nih.gov/summary/summary.cgi?sid=847279"/>
    <hyperlink ref="D414" r:id="rId404" display="http://pubchem.ncbi.nlm.nih.gov/summary/summary.cgi?cid=571349"/>
    <hyperlink ref="C416" r:id="rId405" display="http://pubchem.ncbi.nlm.nih.gov/summary/summary.cgi?sid=847247"/>
    <hyperlink ref="D416" r:id="rId406" display="http://pubchem.ncbi.nlm.nih.gov/summary/summary.cgi?cid=649646"/>
    <hyperlink ref="C418" r:id="rId407" display="http://pubchem.ncbi.nlm.nih.gov/summary/summary.cgi?sid=846514"/>
    <hyperlink ref="D418" r:id="rId408" display="http://pubchem.ncbi.nlm.nih.gov/summary/summary.cgi?cid=648906"/>
    <hyperlink ref="C420" r:id="rId409" display="http://pubchem.ncbi.nlm.nih.gov/summary/summary.cgi?sid=846220"/>
    <hyperlink ref="D420" r:id="rId410" display="http://pubchem.ncbi.nlm.nih.gov/summary/summary.cgi?cid=648601"/>
    <hyperlink ref="C422" r:id="rId411" display="http://pubchem.ncbi.nlm.nih.gov/summary/summary.cgi?sid=845582"/>
    <hyperlink ref="D422" r:id="rId412" display="http://pubchem.ncbi.nlm.nih.gov/summary/summary.cgi?cid=647938"/>
  </hyperlinks>
  <pageMargins left="0.7" right="0.7" top="0.75" bottom="0.75" header="0.3" footer="0.3"/>
  <pageSetup orientation="portrait" r:id="rId413"/>
  <drawing r:id="rId414"/>
</worksheet>
</file>

<file path=xl/worksheets/sheet2.xml><?xml version="1.0" encoding="utf-8"?>
<worksheet xmlns="http://schemas.openxmlformats.org/spreadsheetml/2006/main" xmlns:r="http://schemas.openxmlformats.org/officeDocument/2006/relationships">
  <dimension ref="A1:J10"/>
  <sheetViews>
    <sheetView workbookViewId="0">
      <selection activeCell="J2" sqref="J2"/>
    </sheetView>
  </sheetViews>
  <sheetFormatPr defaultRowHeight="15"/>
  <cols>
    <col min="1" max="1" width="20" customWidth="1"/>
    <col min="2" max="2" width="13.28515625" bestFit="1" customWidth="1"/>
    <col min="3" max="3" width="4.85546875" bestFit="1" customWidth="1"/>
    <col min="4" max="5" width="4.85546875" customWidth="1"/>
    <col min="6" max="6" width="18.28515625" bestFit="1" customWidth="1"/>
    <col min="7" max="8" width="15.28515625" bestFit="1" customWidth="1"/>
    <col min="9" max="9" width="25.5703125" customWidth="1"/>
    <col min="10" max="10" width="19.28515625" customWidth="1"/>
    <col min="11" max="12" width="15.28515625" bestFit="1" customWidth="1"/>
  </cols>
  <sheetData>
    <row r="1" spans="1:10" s="1" customFormat="1">
      <c r="A1" s="1" t="s">
        <v>12</v>
      </c>
      <c r="B1" s="1" t="s">
        <v>177</v>
      </c>
      <c r="C1" s="1" t="s">
        <v>13</v>
      </c>
      <c r="D1" s="1" t="s">
        <v>3</v>
      </c>
      <c r="F1" s="1" t="s">
        <v>14</v>
      </c>
      <c r="G1" s="1" t="s">
        <v>34</v>
      </c>
      <c r="I1" s="1" t="s">
        <v>1355</v>
      </c>
      <c r="J1" s="1" t="s">
        <v>1354</v>
      </c>
    </row>
    <row r="2" spans="1:10">
      <c r="A2" t="s">
        <v>1365</v>
      </c>
      <c r="B2" t="s">
        <v>96</v>
      </c>
      <c r="C2" t="s">
        <v>22</v>
      </c>
      <c r="D2">
        <v>1</v>
      </c>
      <c r="E2">
        <v>1</v>
      </c>
      <c r="F2" t="str">
        <f>"Context for "&amp;B2</f>
        <v>Context for PI (avg)</v>
      </c>
      <c r="I2" t="str">
        <f t="shared" ref="I2:I10" si="0">IF(ISBLANK(E2),"","insert into measure_context (assay_id, measure_context_id, context_name) values ("&amp;A2&amp;", "&amp;E2&amp;", '"&amp;F2&amp;"');")</f>
        <v>insert into measure_context (assay_id, measure_context_id, context_name) values (assay_id_seq.currval, 1, 'Context for PI (avg)');</v>
      </c>
      <c r="J2" t="str">
        <f ca="1">"insert into measure (assay_id, measure_id, result_type_id, measure_context_id, entry_unit, parent_measure_id) values ("&amp;A2&amp;", "&amp;CELL("row",A2)-1&amp;", "&amp;VLOOKUP(B2,Elements!$B$4:$G$56,6,FALSE)&amp;", '"&amp;Measures!E2&amp;"', '"&amp;Measures!C2&amp;"', "&amp;IF(ISNA(VLOOKUP(G2,$B$2:$D$10,3,FALSE)),"''",VLOOKUP(G2,$B$2:$D$10,3,FALSE))&amp;");"</f>
        <v>insert into measure (assay_id, measure_id, result_type_id, measure_context_id, entry_unit, parent_measure_id) values (assay_id_seq.currval, 1, 373, '1', '%', '');</v>
      </c>
    </row>
    <row r="3" spans="1:10">
      <c r="A3" t="s">
        <v>1365</v>
      </c>
      <c r="B3" t="s">
        <v>15</v>
      </c>
      <c r="C3" t="s">
        <v>23</v>
      </c>
      <c r="D3">
        <v>2</v>
      </c>
      <c r="E3">
        <v>2</v>
      </c>
      <c r="F3" t="str">
        <f t="shared" ref="F3:F10" si="1">"Context for "&amp;$B$3</f>
        <v>Context for IC50</v>
      </c>
      <c r="G3" t="s">
        <v>96</v>
      </c>
      <c r="I3" t="str">
        <f t="shared" si="0"/>
        <v>insert into measure_context (assay_id, measure_context_id, context_name) values (assay_id_seq.currval, 2, 'Context for IC50');</v>
      </c>
      <c r="J3" t="str">
        <f ca="1">"insert into measure (assay_id, measure_id, result_type_id, measure_context_id, entry_unit, parent_measure_id) values ("&amp;A3&amp;", "&amp;CELL("row",A3)-1&amp;", "&amp;VLOOKUP(B3,Elements!$B$4:$G$56,6,FALSE)&amp;", '"&amp;Measures!E3&amp;"', '"&amp;Measures!C3&amp;"', "&amp;IF(ISNA(VLOOKUP(G3,$B$2:$D$10,3,FALSE)),"''",VLOOKUP(G3,$B$2:$D$10,3,FALSE))&amp;");"</f>
        <v>insert into measure (assay_id, measure_id, result_type_id, measure_context_id, entry_unit, parent_measure_id) values (assay_id_seq.currval, 2, 341, '2', 'uM', 1);</v>
      </c>
    </row>
    <row r="4" spans="1:10">
      <c r="A4" t="s">
        <v>1365</v>
      </c>
      <c r="B4" t="s">
        <v>16</v>
      </c>
      <c r="D4">
        <v>3</v>
      </c>
      <c r="F4" t="str">
        <f t="shared" si="1"/>
        <v>Context for IC50</v>
      </c>
      <c r="G4" t="str">
        <f>$B$3</f>
        <v>IC50</v>
      </c>
      <c r="I4" t="str">
        <f t="shared" si="0"/>
        <v/>
      </c>
      <c r="J4" t="str">
        <f ca="1">"insert into measure (assay_id, measure_id, result_type_id, measure_context_id, entry_unit, parent_measure_id) values ("&amp;A4&amp;", "&amp;CELL("row",A4)-1&amp;", "&amp;VLOOKUP(B4,Elements!$B$4:$G$56,6,FALSE)&amp;", '"&amp;$E$3&amp;"', '"&amp;Measures!C4&amp;"', "&amp;IF(ISNA(VLOOKUP(G4,$B$2:$D$10,3,FALSE)),"''",VLOOKUP(G4,$B$2:$D$10,3,FALSE))&amp;");"</f>
        <v>insert into measure (assay_id, measure_id, result_type_id, measure_context_id, entry_unit, parent_measure_id) values (assay_id_seq.currval, 3, 374, '2', '', 2);</v>
      </c>
    </row>
    <row r="5" spans="1:10">
      <c r="A5" t="s">
        <v>1365</v>
      </c>
      <c r="B5" t="s">
        <v>17</v>
      </c>
      <c r="D5">
        <v>4</v>
      </c>
      <c r="F5" t="str">
        <f t="shared" si="1"/>
        <v>Context for IC50</v>
      </c>
      <c r="G5" t="str">
        <f t="shared" ref="G5:G10" si="2">$B$3</f>
        <v>IC50</v>
      </c>
      <c r="I5" t="str">
        <f t="shared" si="0"/>
        <v/>
      </c>
      <c r="J5" t="str">
        <f ca="1">"insert into measure (assay_id, measure_id, result_type_id, measure_context_id, entry_unit, parent_measure_id) values ("&amp;A5&amp;", "&amp;CELL("row",A5)-1&amp;", "&amp;VLOOKUP(B5,Elements!$B$4:$G$56,6,FALSE)&amp;", '"&amp;$E$3&amp;"', '"&amp;Measures!C5&amp;"', "&amp;IF(ISNA(VLOOKUP(G5,$B$2:$D$10,3,FALSE)),"''",VLOOKUP(G5,$B$2:$D$10,3,FALSE))&amp;");"</f>
        <v>insert into measure (assay_id, measure_id, result_type_id, measure_context_id, entry_unit, parent_measure_id) values (assay_id_seq.currval, 4, 375, '2', '', 2);</v>
      </c>
    </row>
    <row r="6" spans="1:10">
      <c r="A6" t="s">
        <v>1365</v>
      </c>
      <c r="B6" t="s">
        <v>18</v>
      </c>
      <c r="C6" t="s">
        <v>23</v>
      </c>
      <c r="D6">
        <v>5</v>
      </c>
      <c r="F6" t="str">
        <f t="shared" si="1"/>
        <v>Context for IC50</v>
      </c>
      <c r="G6" t="str">
        <f t="shared" si="2"/>
        <v>IC50</v>
      </c>
      <c r="I6" t="str">
        <f t="shared" si="0"/>
        <v/>
      </c>
      <c r="J6" t="str">
        <f ca="1">"insert into measure (assay_id, measure_id, result_type_id, measure_context_id, entry_unit, parent_measure_id) values ("&amp;A6&amp;", "&amp;CELL("row",A6)-1&amp;", "&amp;VLOOKUP(B6,Elements!$B$4:$G$56,6,FALSE)&amp;", '"&amp;$E$3&amp;"', '"&amp;Measures!C6&amp;"', "&amp;IF(ISNA(VLOOKUP(G6,$B$2:$D$10,3,FALSE)),"''",VLOOKUP(G6,$B$2:$D$10,3,FALSE))&amp;");"</f>
        <v>insert into measure (assay_id, measure_id, result_type_id, measure_context_id, entry_unit, parent_measure_id) values (assay_id_seq.currval, 5, 376, '2', 'uM', 2);</v>
      </c>
    </row>
    <row r="7" spans="1:10">
      <c r="A7" t="s">
        <v>1365</v>
      </c>
      <c r="B7" t="s">
        <v>19</v>
      </c>
      <c r="C7" t="s">
        <v>23</v>
      </c>
      <c r="D7">
        <v>6</v>
      </c>
      <c r="F7" t="str">
        <f t="shared" si="1"/>
        <v>Context for IC50</v>
      </c>
      <c r="G7" t="str">
        <f t="shared" si="2"/>
        <v>IC50</v>
      </c>
      <c r="I7" t="str">
        <f t="shared" si="0"/>
        <v/>
      </c>
      <c r="J7" t="str">
        <f ca="1">"insert into measure (assay_id, measure_id, result_type_id, measure_context_id, entry_unit, parent_measure_id) values ("&amp;A7&amp;", "&amp;CELL("row",A7)-1&amp;", "&amp;VLOOKUP(B7,Elements!$B$4:$G$56,6,FALSE)&amp;", '"&amp;$E$3&amp;"', '"&amp;Measures!C7&amp;"', "&amp;IF(ISNA(VLOOKUP(G7,$B$2:$D$10,3,FALSE)),"''",VLOOKUP(G7,$B$2:$D$10,3,FALSE))&amp;");"</f>
        <v>insert into measure (assay_id, measure_id, result_type_id, measure_context_id, entry_unit, parent_measure_id) values (assay_id_seq.currval, 6, 377, '2', 'uM', 2);</v>
      </c>
    </row>
    <row r="8" spans="1:10">
      <c r="A8" t="s">
        <v>1365</v>
      </c>
      <c r="B8" t="s">
        <v>20</v>
      </c>
      <c r="C8" t="s">
        <v>23</v>
      </c>
      <c r="D8">
        <v>7</v>
      </c>
      <c r="F8" t="str">
        <f t="shared" si="1"/>
        <v>Context for IC50</v>
      </c>
      <c r="G8" t="str">
        <f t="shared" si="2"/>
        <v>IC50</v>
      </c>
      <c r="I8" t="str">
        <f t="shared" si="0"/>
        <v/>
      </c>
      <c r="J8" t="str">
        <f ca="1">"insert into measure (assay_id, measure_id, result_type_id, measure_context_id, entry_unit, parent_measure_id) values ("&amp;A8&amp;", "&amp;CELL("row",A8)-1&amp;", "&amp;VLOOKUP(B8,Elements!$B$4:$G$56,6,FALSE)&amp;", '"&amp;$E$3&amp;"', '"&amp;Measures!C8&amp;"', "&amp;IF(ISNA(VLOOKUP(G8,$B$2:$D$10,3,FALSE)),"''",VLOOKUP(G8,$B$2:$D$10,3,FALSE))&amp;");"</f>
        <v>insert into measure (assay_id, measure_id, result_type_id, measure_context_id, entry_unit, parent_measure_id) values (assay_id_seq.currval, 7, 378, '2', 'uM', 2);</v>
      </c>
    </row>
    <row r="9" spans="1:10">
      <c r="A9" t="s">
        <v>1365</v>
      </c>
      <c r="B9" t="s">
        <v>21</v>
      </c>
      <c r="D9">
        <v>8</v>
      </c>
      <c r="F9" t="str">
        <f t="shared" si="1"/>
        <v>Context for IC50</v>
      </c>
      <c r="G9" t="str">
        <f t="shared" si="2"/>
        <v>IC50</v>
      </c>
      <c r="I9" t="str">
        <f t="shared" si="0"/>
        <v/>
      </c>
      <c r="J9" t="str">
        <f ca="1">"insert into measure (assay_id, measure_id, result_type_id, measure_context_id, entry_unit, parent_measure_id) values ("&amp;A9&amp;", "&amp;CELL("row",A9)-1&amp;", "&amp;VLOOKUP(B9,Elements!$B$4:$G$56,6,FALSE)&amp;", '"&amp;$E$3&amp;"', '"&amp;Measures!C9&amp;"', "&amp;IF(ISNA(VLOOKUP(G9,$B$2:$D$10,3,FALSE)),"''",VLOOKUP(G9,$B$2:$D$10,3,FALSE))&amp;");"</f>
        <v>insert into measure (assay_id, measure_id, result_type_id, measure_context_id, entry_unit, parent_measure_id) values (assay_id_seq.currval, 8, 381, '2', '', 2);</v>
      </c>
    </row>
    <row r="10" spans="1:10">
      <c r="A10" t="s">
        <v>1365</v>
      </c>
      <c r="B10" t="s">
        <v>86</v>
      </c>
      <c r="D10">
        <v>9</v>
      </c>
      <c r="F10" t="str">
        <f t="shared" si="1"/>
        <v>Context for IC50</v>
      </c>
      <c r="G10" t="str">
        <f t="shared" si="2"/>
        <v>IC50</v>
      </c>
      <c r="I10" t="str">
        <f t="shared" si="0"/>
        <v/>
      </c>
      <c r="J10" t="str">
        <f ca="1">"insert into measure (assay_id, measure_id, result_type_id, measure_context_id, entry_unit, parent_measure_id) values ("&amp;A10&amp;", "&amp;CELL("row",A10)-1&amp;", "&amp;VLOOKUP(B10,Elements!$B$4:$G$56,6,FALSE)&amp;", '"&amp;$E$3&amp;"', '"&amp;Measures!C10&amp;"', "&amp;IF(ISNA(VLOOKUP(G10,$B$2:$D$10,3,FALSE)),"''",VLOOKUP(G10,$B$2:$D$10,3,FALSE))&amp;");"</f>
        <v>insert into measure (assay_id, measure_id, result_type_id, measure_context_id, entry_unit, parent_measure_id) values (assay_id_seq.currval, 9, 382, '2', '', 2);</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dimension ref="A1:O81"/>
  <sheetViews>
    <sheetView topLeftCell="M8" workbookViewId="0">
      <selection activeCell="Q40" sqref="Q40"/>
    </sheetView>
  </sheetViews>
  <sheetFormatPr defaultRowHeight="15"/>
  <cols>
    <col min="1" max="1" width="20.28515625" style="15" hidden="1" customWidth="1"/>
    <col min="2" max="2" width="9.5703125" style="16" customWidth="1"/>
    <col min="3" max="3" width="6.140625" style="15" customWidth="1"/>
    <col min="4" max="4" width="22.85546875" style="15" bestFit="1" customWidth="1"/>
    <col min="5" max="5" width="8.5703125" style="15" customWidth="1"/>
    <col min="6" max="6" width="21" style="15" customWidth="1"/>
    <col min="7" max="7" width="10.85546875" style="15" customWidth="1"/>
    <col min="8" max="8" width="10.28515625" style="15" customWidth="1"/>
    <col min="9" max="9" width="10.5703125" style="15" customWidth="1"/>
    <col min="10" max="10" width="43.85546875" style="15" customWidth="1"/>
    <col min="11" max="11" width="5.42578125" style="15" customWidth="1"/>
    <col min="12" max="12" width="9.140625" style="15"/>
    <col min="14" max="14" width="6.28515625" style="15" customWidth="1"/>
    <col min="15" max="16384" width="9.140625" style="15"/>
  </cols>
  <sheetData>
    <row r="1" spans="1:15" ht="11.25">
      <c r="A1" s="13" t="s">
        <v>14</v>
      </c>
      <c r="B1" s="14" t="s">
        <v>35</v>
      </c>
      <c r="C1" s="13" t="s">
        <v>181</v>
      </c>
      <c r="D1" s="13" t="s">
        <v>25</v>
      </c>
      <c r="E1" s="13" t="s">
        <v>26</v>
      </c>
      <c r="F1" s="13" t="s">
        <v>27</v>
      </c>
      <c r="G1" s="13" t="s">
        <v>28</v>
      </c>
      <c r="H1" s="13" t="s">
        <v>29</v>
      </c>
      <c r="I1" s="13" t="s">
        <v>30</v>
      </c>
      <c r="J1" s="13" t="s">
        <v>31</v>
      </c>
      <c r="K1" s="13" t="s">
        <v>13</v>
      </c>
      <c r="L1" s="15" t="s">
        <v>1363</v>
      </c>
      <c r="M1" s="15"/>
      <c r="O1" s="15" t="s">
        <v>1362</v>
      </c>
    </row>
    <row r="2" spans="1:15" ht="11.25">
      <c r="A2" s="15" t="s">
        <v>97</v>
      </c>
      <c r="B2" s="16">
        <v>2</v>
      </c>
      <c r="C2" s="15" t="s">
        <v>55</v>
      </c>
      <c r="D2" s="15" t="s">
        <v>1306</v>
      </c>
      <c r="F2" s="15" t="s">
        <v>36</v>
      </c>
      <c r="J2" s="15" t="str">
        <f>F2&amp;G2&amp;H2&amp;IF(ISBLANK(I2),""," - "&amp;I2)&amp;IF(ISBLANK(K2),""," "&amp;K2)</f>
        <v>ATP</v>
      </c>
      <c r="L2" s="15">
        <v>1</v>
      </c>
      <c r="M2" s="15"/>
      <c r="O2" s="15" t="str">
        <f>"insert into measure_context_item ( MEASURE_CONTEXT_ITEM_ID, GROUP_MEASURE_CONTEXT_ITEM_ID, ASSAY_ID, MEASURE_CONTEXT_ID, ATTRIBUTE_TYPE,  ATTRIBUTE_ID,  QUALIFIER,  VALUE_ID, VALUE_DISPLAY, VALUE_NUM, VALUE_MIN, VALUE_MAX) values ("&amp;L2&amp;", "&amp;VLOOKUP(B2,$B$2:$L$37,11,FALSE)&amp;", 1, '"&amp;N2&amp;"', '"&amp;C2&amp;"', "&amp;VLOOKUP(D2,Elements!$B$3:$G$57,6,FALSE)&amp;", '', '"&amp;IF(ISNA(VLOOKUP(Context!F2,Elements!$B$3:$G$57,6,FALSE)),"",VLOOKUP(Context!F2,Elements!$B$3:$G$57,6,FALSE))&amp;"', '"&amp;Context!J2&amp;"', '"&amp;Context!G2&amp;"', '"&amp;H2&amp;"', '"&amp;I2&amp;"');"</f>
        <v>insert into measure_context_item ( MEASURE_CONTEXT_ITEM_ID, GROUP_MEASURE_CONTEXT_ITEM_ID, ASSAY_ID, MEASURE_CONTEXT_ID, ATTRIBUTE_TYPE,  ATTRIBUTE_ID,  QUALIFIER,  VALUE_ID, VALUE_DISPLAY, VALUE_NUM, VALUE_MIN, VALUE_MAX) values (1, 1, 1, '', 'Fixed', 352, '', '353', 'ATP', '', '', '');</v>
      </c>
    </row>
    <row r="3" spans="1:15" ht="11.25">
      <c r="A3" s="15" t="s">
        <v>97</v>
      </c>
      <c r="B3" s="16">
        <v>2</v>
      </c>
      <c r="C3" s="15" t="s">
        <v>55</v>
      </c>
      <c r="D3" s="15" t="s">
        <v>1311</v>
      </c>
      <c r="F3" s="15" t="s">
        <v>59</v>
      </c>
      <c r="J3" s="15" t="str">
        <f t="shared" ref="J3:J24" si="0">F3&amp;G3&amp;H3&amp;IF(ISBLANK(I3),""," - "&amp;I3)&amp;" "&amp;K3</f>
        <v xml:space="preserve">Coupled Substrate </v>
      </c>
      <c r="L3" s="15">
        <v>2</v>
      </c>
      <c r="M3" s="15"/>
      <c r="O3" s="15" t="str">
        <f>"insert into measure_context_item ( MEASURE_CONTEXT_ITEM_ID, GROUP_MEASURE_CONTEXT_ITEM_ID, ASSAY_ID, MEASURE_CONTEXT_ID, ATTRIBUTE_TYPE,  ATTRIBUTE_ID,  QUALIFIER,  VALUE_ID, VALUE_DISPLAY, VALUE_NUM, VALUE_MIN, VALUE_MAX) values ("&amp;L3&amp;", "&amp;VLOOKUP(B3,$B$2:$L$37,11,FALSE)&amp;", 1, '"&amp;N3&amp;"', '"&amp;C3&amp;"', "&amp;VLOOKUP(D3,Elements!$B$3:$G$57,6,FALSE)&amp;", '', '"&amp;IF(ISNA(VLOOKUP(Context!F3,Elements!$B$3:$G$57,6,FALSE)),"",VLOOKUP(Context!F3,Elements!$B$3:$G$57,6,FALSE))&amp;"', '"&amp;Context!J3&amp;"', '"&amp;Context!G3&amp;"', '"&amp;H3&amp;"', '"&amp;I3&amp;"');"</f>
        <v>insert into measure_context_item ( MEASURE_CONTEXT_ITEM_ID, GROUP_MEASURE_CONTEXT_ITEM_ID, ASSAY_ID, MEASURE_CONTEXT_ID, ATTRIBUTE_TYPE,  ATTRIBUTE_ID,  QUALIFIER,  VALUE_ID, VALUE_DISPLAY, VALUE_NUM, VALUE_MIN, VALUE_MAX) values (2, 1, 1, '', 'Fixed', 10, '', '346', 'Coupled Substrate ', '', '', '');</v>
      </c>
    </row>
    <row r="4" spans="1:15" ht="11.25">
      <c r="A4" s="15" t="s">
        <v>97</v>
      </c>
      <c r="B4" s="16">
        <v>2</v>
      </c>
      <c r="C4" s="15" t="s">
        <v>55</v>
      </c>
      <c r="D4" s="15" t="s">
        <v>1311</v>
      </c>
      <c r="F4" s="15" t="s">
        <v>60</v>
      </c>
      <c r="J4" s="15" t="str">
        <f t="shared" si="0"/>
        <v xml:space="preserve">Measured Entity </v>
      </c>
      <c r="L4" s="15">
        <v>3</v>
      </c>
      <c r="M4" s="15"/>
      <c r="O4" s="15" t="str">
        <f>"insert into measure_context_item ( MEASURE_CONTEXT_ITEM_ID, GROUP_MEASURE_CONTEXT_ITEM_ID, ASSAY_ID, MEASURE_CONTEXT_ID, ATTRIBUTE_TYPE,  ATTRIBUTE_ID,  QUALIFIER,  VALUE_ID, VALUE_DISPLAY, VALUE_NUM, VALUE_MIN, VALUE_MAX) values ("&amp;L4&amp;", "&amp;VLOOKUP(B4,$B$2:$L$37,11,FALSE)&amp;", 1, '"&amp;N4&amp;"', '"&amp;C4&amp;"', "&amp;VLOOKUP(D4,Elements!$B$3:$G$57,6,FALSE)&amp;", '', '"&amp;IF(ISNA(VLOOKUP(Context!F4,Elements!$B$3:$G$57,6,FALSE)),"",VLOOKUP(Context!F4,Elements!$B$3:$G$57,6,FALSE))&amp;"', '"&amp;Context!J4&amp;"', '"&amp;Context!G4&amp;"', '"&amp;H4&amp;"', '"&amp;I4&amp;"');"</f>
        <v>insert into measure_context_item ( MEASURE_CONTEXT_ITEM_ID, GROUP_MEASURE_CONTEXT_ITEM_ID, ASSAY_ID, MEASURE_CONTEXT_ID, ATTRIBUTE_TYPE,  ATTRIBUTE_ID,  QUALIFIER,  VALUE_ID, VALUE_DISPLAY, VALUE_NUM, VALUE_MIN, VALUE_MAX) values (3, 1, 1, '', 'Fixed', 10, '', '350', 'Measured Entity ', '', '', '');</v>
      </c>
    </row>
    <row r="5" spans="1:15" ht="11.25">
      <c r="A5" s="15" t="s">
        <v>97</v>
      </c>
      <c r="B5" s="16">
        <v>2</v>
      </c>
      <c r="C5" s="15" t="s">
        <v>55</v>
      </c>
      <c r="D5" s="15" t="s">
        <v>32</v>
      </c>
      <c r="G5" s="15">
        <v>20</v>
      </c>
      <c r="J5" s="15" t="str">
        <f t="shared" si="0"/>
        <v>20 uM</v>
      </c>
      <c r="K5" s="15" t="s">
        <v>23</v>
      </c>
      <c r="L5" s="15">
        <v>4</v>
      </c>
      <c r="M5" s="15"/>
      <c r="O5" s="15" t="str">
        <f>"insert into measure_context_item ( MEASURE_CONTEXT_ITEM_ID, GROUP_MEASURE_CONTEXT_ITEM_ID, ASSAY_ID, MEASURE_CONTEXT_ID, ATTRIBUTE_TYPE,  ATTRIBUTE_ID,  QUALIFIER,  VALUE_ID, VALUE_DISPLAY, VALUE_NUM, VALUE_MIN, VALUE_MAX) values ("&amp;L5&amp;", "&amp;VLOOKUP(B5,$B$2:$L$37,11,FALSE)&amp;", 1, '"&amp;N5&amp;"', '"&amp;C5&amp;"', "&amp;VLOOKUP(D5,Elements!$B$3:$G$57,6,FALSE)&amp;", '', '"&amp;IF(ISNA(VLOOKUP(Context!F5,Elements!$B$3:$G$57,6,FALSE)),"",VLOOKUP(Context!F5,Elements!$B$3:$G$57,6,FALSE))&amp;"', '"&amp;Context!J5&amp;"', '"&amp;Context!G5&amp;"', '"&amp;H5&amp;"', '"&amp;I5&amp;"');"</f>
        <v>insert into measure_context_item ( MEASURE_CONTEXT_ITEM_ID, GROUP_MEASURE_CONTEXT_ITEM_ID, ASSAY_ID, MEASURE_CONTEXT_ID, ATTRIBUTE_TYPE,  ATTRIBUTE_ID,  QUALIFIER,  VALUE_ID, VALUE_DISPLAY, VALUE_NUM, VALUE_MIN, VALUE_MAX) values (4, 1, 1, '', 'Fixed', 366, '', '', '20 uM', '20', '', '');</v>
      </c>
    </row>
    <row r="6" spans="1:15" ht="11.25">
      <c r="A6" s="15" t="s">
        <v>97</v>
      </c>
      <c r="B6" s="16">
        <v>3</v>
      </c>
      <c r="C6" s="15" t="s">
        <v>55</v>
      </c>
      <c r="D6" s="15" t="s">
        <v>38</v>
      </c>
      <c r="F6" s="15" t="s">
        <v>37</v>
      </c>
      <c r="J6" s="15" t="str">
        <f t="shared" si="0"/>
        <v xml:space="preserve">S6 </v>
      </c>
      <c r="L6" s="15">
        <v>5</v>
      </c>
      <c r="M6" s="15"/>
      <c r="O6" s="15" t="str">
        <f>"insert into measure_context_item ( MEASURE_CONTEXT_ITEM_ID, GROUP_MEASURE_CONTEXT_ITEM_ID, ASSAY_ID, MEASURE_CONTEXT_ID, ATTRIBUTE_TYPE,  ATTRIBUTE_ID,  QUALIFIER,  VALUE_ID, VALUE_DISPLAY, VALUE_NUM, VALUE_MIN, VALUE_MAX) values ("&amp;L6&amp;", "&amp;VLOOKUP(B6,$B$2:$L$37,11,FALSE)&amp;", 1, '"&amp;N6&amp;"', '"&amp;C6&amp;"', "&amp;VLOOKUP(D6,Elements!$B$3:$G$57,6,FALSE)&amp;", '', '"&amp;IF(ISNA(VLOOKUP(Context!F6,Elements!$B$3:$G$57,6,FALSE)),"",VLOOKUP(Context!F6,Elements!$B$3:$G$57,6,FALSE))&amp;"', '"&amp;Context!J6&amp;"', '"&amp;Context!G6&amp;"', '"&amp;H6&amp;"', '"&amp;I6&amp;"');"</f>
        <v>insert into measure_context_item ( MEASURE_CONTEXT_ITEM_ID, GROUP_MEASURE_CONTEXT_ITEM_ID, ASSAY_ID, MEASURE_CONTEXT_ID, ATTRIBUTE_TYPE,  ATTRIBUTE_ID,  QUALIFIER,  VALUE_ID, VALUE_DISPLAY, VALUE_NUM, VALUE_MIN, VALUE_MAX) values (5, 5, 1, '', 'Fixed', 347, '', '349', 'S6 ', '', '', '');</v>
      </c>
    </row>
    <row r="7" spans="1:15" ht="11.25">
      <c r="A7" s="15" t="s">
        <v>97</v>
      </c>
      <c r="B7" s="16">
        <v>3</v>
      </c>
      <c r="C7" s="15" t="s">
        <v>55</v>
      </c>
      <c r="D7" s="15" t="s">
        <v>1311</v>
      </c>
      <c r="F7" s="15" t="s">
        <v>39</v>
      </c>
      <c r="J7" s="15" t="str">
        <f t="shared" si="0"/>
        <v xml:space="preserve">Substrate </v>
      </c>
      <c r="L7" s="15">
        <v>6</v>
      </c>
      <c r="M7" s="15"/>
      <c r="O7" s="15" t="str">
        <f>"insert into measure_context_item ( MEASURE_CONTEXT_ITEM_ID, GROUP_MEASURE_CONTEXT_ITEM_ID, ASSAY_ID, MEASURE_CONTEXT_ID, ATTRIBUTE_TYPE,  ATTRIBUTE_ID,  QUALIFIER,  VALUE_ID, VALUE_DISPLAY, VALUE_NUM, VALUE_MIN, VALUE_MAX) values ("&amp;L7&amp;", "&amp;VLOOKUP(B7,$B$2:$L$37,11,FALSE)&amp;", 1, '"&amp;N7&amp;"', '"&amp;C7&amp;"', "&amp;VLOOKUP(D7,Elements!$B$3:$G$57,6,FALSE)&amp;", '', '"&amp;IF(ISNA(VLOOKUP(Context!F7,Elements!$B$3:$G$57,6,FALSE)),"",VLOOKUP(Context!F7,Elements!$B$3:$G$57,6,FALSE))&amp;"', '"&amp;Context!J7&amp;"', '"&amp;Context!G7&amp;"', '"&amp;H7&amp;"', '"&amp;I7&amp;"');"</f>
        <v>insert into measure_context_item ( MEASURE_CONTEXT_ITEM_ID, GROUP_MEASURE_CONTEXT_ITEM_ID, ASSAY_ID, MEASURE_CONTEXT_ID, ATTRIBUTE_TYPE,  ATTRIBUTE_ID,  QUALIFIER,  VALUE_ID, VALUE_DISPLAY, VALUE_NUM, VALUE_MIN, VALUE_MAX) values (6, 5, 1, '', 'Fixed', 10, '', '47', 'Substrate ', '', '', '');</v>
      </c>
    </row>
    <row r="8" spans="1:15" ht="11.25">
      <c r="A8" s="15" t="s">
        <v>97</v>
      </c>
      <c r="B8" s="16">
        <v>3</v>
      </c>
      <c r="C8" s="15" t="s">
        <v>55</v>
      </c>
      <c r="D8" s="15" t="s">
        <v>32</v>
      </c>
      <c r="G8" s="15">
        <v>20</v>
      </c>
      <c r="J8" s="15" t="str">
        <f t="shared" si="0"/>
        <v>20 uM</v>
      </c>
      <c r="K8" s="15" t="s">
        <v>23</v>
      </c>
      <c r="L8" s="15">
        <v>7</v>
      </c>
      <c r="M8" s="15"/>
      <c r="O8" s="15" t="str">
        <f>"insert into measure_context_item ( MEASURE_CONTEXT_ITEM_ID, GROUP_MEASURE_CONTEXT_ITEM_ID, ASSAY_ID, MEASURE_CONTEXT_ID, ATTRIBUTE_TYPE,  ATTRIBUTE_ID,  QUALIFIER,  VALUE_ID, VALUE_DISPLAY, VALUE_NUM, VALUE_MIN, VALUE_MAX) values ("&amp;L8&amp;", "&amp;VLOOKUP(B8,$B$2:$L$37,11,FALSE)&amp;", assay_id_seq.currval, '"&amp;N8&amp;"', '"&amp;C8&amp;"', "&amp;VLOOKUP(D8,Elements!$B$3:$G$57,6,FALSE)&amp;", '', '"&amp;IF(ISNA(VLOOKUP(Context!F8,Elements!$B$3:$G$57,6,FALSE)),"",VLOOKUP(Context!F8,Elements!$B$3:$G$57,6,FALSE))&amp;"', '"&amp;Context!J8&amp;"', '"&amp;Context!G8&amp;"', '"&amp;H8&amp;"', '"&amp;I8&amp;"');"</f>
        <v>insert into measure_context_item ( MEASURE_CONTEXT_ITEM_ID, GROUP_MEASURE_CONTEXT_ITEM_ID, ASSAY_ID, MEASURE_CONTEXT_ID, ATTRIBUTE_TYPE,  ATTRIBUTE_ID,  QUALIFIER,  VALUE_ID, VALUE_DISPLAY, VALUE_NUM, VALUE_MIN, VALUE_MAX) values (7, 5, assay_id_seq.currval, '', 'Fixed', 366, '', '', '20 uM', '20', '', '');</v>
      </c>
    </row>
    <row r="9" spans="1:15" ht="11.25">
      <c r="A9" s="15" t="s">
        <v>97</v>
      </c>
      <c r="B9" s="16">
        <v>4</v>
      </c>
      <c r="C9" s="15" t="s">
        <v>55</v>
      </c>
      <c r="D9" s="15" t="s">
        <v>565</v>
      </c>
      <c r="F9" s="15" t="s">
        <v>40</v>
      </c>
      <c r="J9" s="15" t="str">
        <f t="shared" si="0"/>
        <v xml:space="preserve">Y-27632 </v>
      </c>
      <c r="L9" s="15">
        <v>8</v>
      </c>
      <c r="M9" s="15"/>
      <c r="O9" s="15" t="str">
        <f>"insert into measure_context_item ( MEASURE_CONTEXT_ITEM_ID, GROUP_MEASURE_CONTEXT_ITEM_ID, ASSAY_ID, MEASURE_CONTEXT_ID, ATTRIBUTE_TYPE,  ATTRIBUTE_ID,  QUALIFIER,  VALUE_ID, VALUE_DISPLAY, VALUE_NUM, VALUE_MIN, VALUE_MAX) values ("&amp;L9&amp;", "&amp;VLOOKUP(B9,$B$2:$L$37,11,FALSE)&amp;", assay_id_seq.currval, '"&amp;N9&amp;"', '"&amp;C9&amp;"', "&amp;VLOOKUP(D9,Elements!$B$3:$G$57,6,FALSE)&amp;", '', '"&amp;IF(ISNA(VLOOKUP(Context!F9,Elements!$B$3:$G$57,6,FALSE)),"",VLOOKUP(Context!F9,Elements!$B$3:$G$57,6,FALSE))&amp;"', '"&amp;Context!J9&amp;"', '"&amp;Context!G9&amp;"', '"&amp;H9&amp;"', '"&amp;I9&amp;"');"</f>
        <v>insert into measure_context_item ( MEASURE_CONTEXT_ITEM_ID, GROUP_MEASURE_CONTEXT_ITEM_ID, ASSAY_ID, MEASURE_CONTEXT_ID, ATTRIBUTE_TYPE,  ATTRIBUTE_ID,  QUALIFIER,  VALUE_ID, VALUE_DISPLAY, VALUE_NUM, VALUE_MIN, VALUE_MAX) values (8, 8, assay_id_seq.currval, '', 'Fixed', 26, '', '', 'Y-27632 ', '', '', '');</v>
      </c>
    </row>
    <row r="10" spans="1:15" ht="11.25">
      <c r="A10" s="15" t="s">
        <v>97</v>
      </c>
      <c r="B10" s="16">
        <v>4</v>
      </c>
      <c r="C10" s="15" t="s">
        <v>55</v>
      </c>
      <c r="D10" s="15" t="s">
        <v>1311</v>
      </c>
      <c r="F10" s="15" t="s">
        <v>41</v>
      </c>
      <c r="J10" s="15" t="str">
        <f t="shared" si="0"/>
        <v xml:space="preserve">Positive Control </v>
      </c>
      <c r="L10" s="15">
        <v>9</v>
      </c>
      <c r="M10" s="15"/>
      <c r="O10" s="15" t="str">
        <f>"insert into measure_context_item ( MEASURE_CONTEXT_ITEM_ID, GROUP_MEASURE_CONTEXT_ITEM_ID, ASSAY_ID, MEASURE_CONTEXT_ID, ATTRIBUTE_TYPE,  ATTRIBUTE_ID,  QUALIFIER,  VALUE_ID, VALUE_DISPLAY, VALUE_NUM, VALUE_MIN, VALUE_MAX) values ("&amp;L10&amp;", "&amp;VLOOKUP(B10,$B$2:$L$37,11,FALSE)&amp;", assay_id_seq.currval, '"&amp;N10&amp;"', '"&amp;C10&amp;"', "&amp;VLOOKUP(D10,Elements!$B$3:$G$57,6,FALSE)&amp;", '', '"&amp;IF(ISNA(VLOOKUP(Context!F10,Elements!$B$3:$G$57,6,FALSE)),"",VLOOKUP(Context!F10,Elements!$B$3:$G$57,6,FALSE))&amp;"', '"&amp;Context!J10&amp;"', '"&amp;Context!G10&amp;"', '"&amp;H10&amp;"', '"&amp;I10&amp;"');"</f>
        <v>insert into measure_context_item ( MEASURE_CONTEXT_ITEM_ID, GROUP_MEASURE_CONTEXT_ITEM_ID, ASSAY_ID, MEASURE_CONTEXT_ID, ATTRIBUTE_TYPE,  ATTRIBUTE_ID,  QUALIFIER,  VALUE_ID, VALUE_DISPLAY, VALUE_NUM, VALUE_MIN, VALUE_MAX) values (9, 8, assay_id_seq.currval, '', 'Fixed', 10, '', '41', 'Positive Control ', '', '', '');</v>
      </c>
    </row>
    <row r="11" spans="1:15" ht="11.25">
      <c r="A11" s="15" t="s">
        <v>97</v>
      </c>
      <c r="B11" s="16">
        <v>4</v>
      </c>
      <c r="C11" s="15" t="s">
        <v>55</v>
      </c>
      <c r="D11" s="15" t="s">
        <v>32</v>
      </c>
      <c r="G11" s="17">
        <v>13</v>
      </c>
      <c r="J11" s="15" t="str">
        <f t="shared" si="0"/>
        <v>13 uM</v>
      </c>
      <c r="K11" s="15" t="s">
        <v>23</v>
      </c>
      <c r="L11" s="15">
        <v>10</v>
      </c>
      <c r="M11" s="15"/>
      <c r="O11" s="15" t="str">
        <f>"insert into measure_context_item ( MEASURE_CONTEXT_ITEM_ID, GROUP_MEASURE_CONTEXT_ITEM_ID, ASSAY_ID, MEASURE_CONTEXT_ID, ATTRIBUTE_TYPE,  ATTRIBUTE_ID,  QUALIFIER,  VALUE_ID, VALUE_DISPLAY, VALUE_NUM, VALUE_MIN, VALUE_MAX) values ("&amp;L11&amp;", "&amp;VLOOKUP(B11,$B$2:$L$37,11,FALSE)&amp;", assay_id_seq.currval, '"&amp;N11&amp;"', '"&amp;C11&amp;"', "&amp;VLOOKUP(D11,Elements!$B$3:$G$57,6,FALSE)&amp;", '', '"&amp;IF(ISNA(VLOOKUP(Context!F11,Elements!$B$3:$G$57,6,FALSE)),"",VLOOKUP(Context!F11,Elements!$B$3:$G$57,6,FALSE))&amp;"', '"&amp;Context!J11&amp;"', '"&amp;Context!G11&amp;"', '"&amp;H11&amp;"', '"&amp;I11&amp;"');"</f>
        <v>insert into measure_context_item ( MEASURE_CONTEXT_ITEM_ID, GROUP_MEASURE_CONTEXT_ITEM_ID, ASSAY_ID, MEASURE_CONTEXT_ID, ATTRIBUTE_TYPE,  ATTRIBUTE_ID,  QUALIFIER,  VALUE_ID, VALUE_DISPLAY, VALUE_NUM, VALUE_MIN, VALUE_MAX) values (10, 8, assay_id_seq.currval, '', 'Fixed', 366, '', '', '13 uM', '13', '', '');</v>
      </c>
    </row>
    <row r="12" spans="1:15" ht="11.25">
      <c r="A12" s="15" t="s">
        <v>97</v>
      </c>
      <c r="B12" s="16">
        <v>5</v>
      </c>
      <c r="C12" s="15" t="s">
        <v>55</v>
      </c>
      <c r="D12" s="15" t="s">
        <v>56</v>
      </c>
      <c r="F12" s="15" t="s">
        <v>42</v>
      </c>
      <c r="J12" s="15" t="str">
        <f t="shared" si="0"/>
        <v xml:space="preserve">Rhok2 </v>
      </c>
      <c r="L12" s="15">
        <v>11</v>
      </c>
      <c r="M12" s="15"/>
      <c r="O12" s="15" t="str">
        <f>"insert into measure_context_item ( MEASURE_CONTEXT_ITEM_ID, GROUP_MEASURE_CONTEXT_ITEM_ID, ASSAY_ID, MEASURE_CONTEXT_ID, ATTRIBUTE_TYPE,  ATTRIBUTE_ID,  QUALIFIER,  VALUE_ID, VALUE_DISPLAY, VALUE_NUM, VALUE_MIN, VALUE_MAX) values ("&amp;L12&amp;", "&amp;VLOOKUP(B12,$B$2:$L$37,11,FALSE)&amp;", assay_id_seq.currval, '"&amp;N12&amp;"', '"&amp;C12&amp;"', "&amp;VLOOKUP(D12,Elements!$B$3:$G$57,6,FALSE)&amp;", '', '"&amp;IF(ISNA(VLOOKUP(Context!F12,Elements!$B$3:$G$57,6,FALSE)),"",VLOOKUP(Context!F12,Elements!$B$3:$G$57,6,FALSE))&amp;"', '"&amp;Context!J12&amp;"', '"&amp;Context!G12&amp;"', '"&amp;H12&amp;"', '"&amp;I12&amp;"');"</f>
        <v>insert into measure_context_item ( MEASURE_CONTEXT_ITEM_ID, GROUP_MEASURE_CONTEXT_ITEM_ID, ASSAY_ID, MEASURE_CONTEXT_ID, ATTRIBUTE_TYPE,  ATTRIBUTE_ID,  QUALIFIER,  VALUE_ID, VALUE_DISPLAY, VALUE_NUM, VALUE_MIN, VALUE_MAX) values (11, 11, assay_id_seq.currval, '', 'Fixed', 38, '', '348', 'Rhok2 ', '', '', '');</v>
      </c>
    </row>
    <row r="13" spans="1:15" ht="11.25">
      <c r="A13" s="15" t="s">
        <v>97</v>
      </c>
      <c r="B13" s="16">
        <v>5</v>
      </c>
      <c r="C13" s="15" t="s">
        <v>55</v>
      </c>
      <c r="D13" s="15" t="s">
        <v>1311</v>
      </c>
      <c r="F13" s="15" t="s">
        <v>57</v>
      </c>
      <c r="J13" s="15" t="str">
        <f t="shared" si="0"/>
        <v xml:space="preserve">Target </v>
      </c>
      <c r="L13" s="15">
        <v>12</v>
      </c>
      <c r="M13" s="15"/>
      <c r="O13" s="15" t="str">
        <f>"insert into measure_context_item ( MEASURE_CONTEXT_ITEM_ID, GROUP_MEASURE_CONTEXT_ITEM_ID, ASSAY_ID, MEASURE_CONTEXT_ID, ATTRIBUTE_TYPE,  ATTRIBUTE_ID,  QUALIFIER,  VALUE_ID, VALUE_DISPLAY, VALUE_NUM, VALUE_MIN, VALUE_MAX) values ("&amp;L13&amp;", "&amp;VLOOKUP(B13,$B$2:$L$37,11,FALSE)&amp;", assay_id_seq.currval, '"&amp;N13&amp;"', '"&amp;C13&amp;"', "&amp;VLOOKUP(D13,Elements!$B$3:$G$57,6,FALSE)&amp;", '', '"&amp;IF(ISNA(VLOOKUP(Context!F13,Elements!$B$3:$G$57,6,FALSE)),"",VLOOKUP(Context!F13,Elements!$B$3:$G$57,6,FALSE))&amp;"', '"&amp;Context!J13&amp;"', '"&amp;Context!G13&amp;"', '"&amp;H13&amp;"', '"&amp;I13&amp;"');"</f>
        <v>insert into measure_context_item ( MEASURE_CONTEXT_ITEM_ID, GROUP_MEASURE_CONTEXT_ITEM_ID, ASSAY_ID, MEASURE_CONTEXT_ID, ATTRIBUTE_TYPE,  ATTRIBUTE_ID,  QUALIFIER,  VALUE_ID, VALUE_DISPLAY, VALUE_NUM, VALUE_MIN, VALUE_MAX) values (12, 11, assay_id_seq.currval, '', 'Fixed', 10, '', '69', 'Target ', '', '', '');</v>
      </c>
    </row>
    <row r="14" spans="1:15" ht="11.25">
      <c r="A14" s="15" t="s">
        <v>97</v>
      </c>
      <c r="B14" s="16">
        <v>5</v>
      </c>
      <c r="C14" s="15" t="s">
        <v>55</v>
      </c>
      <c r="D14" s="15" t="s">
        <v>46</v>
      </c>
      <c r="F14" s="15" t="s">
        <v>48</v>
      </c>
      <c r="J14" s="15" t="str">
        <f t="shared" si="0"/>
        <v xml:space="preserve">HEPES_50mM_7.3pH/MgCl_10mM/BSA_0.1%/DTT_2mM </v>
      </c>
      <c r="L14" s="15">
        <v>13</v>
      </c>
      <c r="M14" s="15"/>
      <c r="O14" s="15" t="str">
        <f>"insert into measure_context_item ( MEASURE_CONTEXT_ITEM_ID, GROUP_MEASURE_CONTEXT_ITEM_ID, ASSAY_ID, MEASURE_CONTEXT_ID, ATTRIBUTE_TYPE,  ATTRIBUTE_ID,  QUALIFIER,  VALUE_ID, VALUE_DISPLAY, VALUE_NUM, VALUE_MIN, VALUE_MAX) values ("&amp;L14&amp;", "&amp;VLOOKUP(B14,$B$2:$L$37,11,FALSE)&amp;", assay_id_seq.currval, '"&amp;N14&amp;"', '"&amp;C14&amp;"', "&amp;VLOOKUP(D14,Elements!$B$3:$G$57,6,FALSE)&amp;", '', '"&amp;IF(ISNA(VLOOKUP(Context!F14,Elements!$B$3:$G$57,6,FALSE)),"",VLOOKUP(Context!F14,Elements!$B$3:$G$57,6,FALSE))&amp;"', '"&amp;Context!J14&amp;"', '"&amp;Context!G14&amp;"', '"&amp;H14&amp;"', '"&amp;I14&amp;"');"</f>
        <v>insert into measure_context_item ( MEASURE_CONTEXT_ITEM_ID, GROUP_MEASURE_CONTEXT_ITEM_ID, ASSAY_ID, MEASURE_CONTEXT_ID, ATTRIBUTE_TYPE,  ATTRIBUTE_ID,  QUALIFIER,  VALUE_ID, VALUE_DISPLAY, VALUE_NUM, VALUE_MIN, VALUE_MAX) values (13, 11, assay_id_seq.currval, '', 'Fixed', 84, '', '354', 'HEPES_50mM_7.3pH/MgCl_10mM/BSA_0.1%/DTT_2mM ', '', '', '');</v>
      </c>
    </row>
    <row r="15" spans="1:15" ht="11.25">
      <c r="A15" s="15" t="s">
        <v>97</v>
      </c>
      <c r="B15" s="16">
        <v>6</v>
      </c>
      <c r="C15" s="15" t="s">
        <v>55</v>
      </c>
      <c r="D15" s="15" t="s">
        <v>43</v>
      </c>
      <c r="G15" s="15">
        <v>2</v>
      </c>
      <c r="J15" s="15" t="str">
        <f t="shared" si="0"/>
        <v>2 h</v>
      </c>
      <c r="K15" s="15" t="s">
        <v>45</v>
      </c>
      <c r="L15" s="15">
        <v>14</v>
      </c>
      <c r="M15" s="15"/>
      <c r="O15" s="15" t="str">
        <f>"insert into measure_context_item ( MEASURE_CONTEXT_ITEM_ID, GROUP_MEASURE_CONTEXT_ITEM_ID, ASSAY_ID, MEASURE_CONTEXT_ID, ATTRIBUTE_TYPE,  ATTRIBUTE_ID,  QUALIFIER,  VALUE_ID, VALUE_DISPLAY, VALUE_NUM, VALUE_MIN, VALUE_MAX) values ("&amp;L15&amp;", "&amp;VLOOKUP(B15,$B$2:$L$37,11,FALSE)&amp;", assay_id_seq.currval, '"&amp;N15&amp;"', '"&amp;C15&amp;"', "&amp;VLOOKUP(D15,Elements!$B$3:$G$57,6,FALSE)&amp;", '', '"&amp;IF(ISNA(VLOOKUP(Context!F15,Elements!$B$3:$G$57,6,FALSE)),"",VLOOKUP(Context!F15,Elements!$B$3:$G$57,6,FALSE))&amp;"', '"&amp;Context!J15&amp;"', '"&amp;Context!G15&amp;"', '"&amp;H15&amp;"', '"&amp;I15&amp;"');"</f>
        <v>insert into measure_context_item ( MEASURE_CONTEXT_ITEM_ID, GROUP_MEASURE_CONTEXT_ITEM_ID, ASSAY_ID, MEASURE_CONTEXT_ID, ATTRIBUTE_TYPE,  ATTRIBUTE_ID,  QUALIFIER,  VALUE_ID, VALUE_DISPLAY, VALUE_NUM, VALUE_MIN, VALUE_MAX) values (14, 14, assay_id_seq.currval, '', 'Fixed', 117, '', '', '2 h', '2', '', '');</v>
      </c>
    </row>
    <row r="16" spans="1:15" ht="11.25">
      <c r="A16" s="15" t="s">
        <v>97</v>
      </c>
      <c r="B16" s="16">
        <v>6</v>
      </c>
      <c r="C16" s="15" t="s">
        <v>55</v>
      </c>
      <c r="D16" s="15" t="s">
        <v>44</v>
      </c>
      <c r="G16" s="15">
        <v>25</v>
      </c>
      <c r="J16" s="15" t="str">
        <f t="shared" si="0"/>
        <v>25 degC</v>
      </c>
      <c r="K16" s="15" t="s">
        <v>49</v>
      </c>
      <c r="L16" s="15">
        <v>15</v>
      </c>
      <c r="M16" s="15"/>
      <c r="O16" s="15" t="str">
        <f>"insert into measure_context_item ( MEASURE_CONTEXT_ITEM_ID, GROUP_MEASURE_CONTEXT_ITEM_ID, ASSAY_ID, MEASURE_CONTEXT_ID, ATTRIBUTE_TYPE,  ATTRIBUTE_ID,  QUALIFIER,  VALUE_ID, VALUE_DISPLAY, VALUE_NUM, VALUE_MIN, VALUE_MAX) values ("&amp;L16&amp;", "&amp;VLOOKUP(B16,$B$2:$L$37,11,FALSE)&amp;", assay_id_seq.currval, '"&amp;N16&amp;"', '"&amp;C16&amp;"', "&amp;VLOOKUP(D16,Elements!$B$3:$G$57,6,FALSE)&amp;", '', '"&amp;IF(ISNA(VLOOKUP(Context!F16,Elements!$B$3:$G$57,6,FALSE)),"",VLOOKUP(Context!F16,Elements!$B$3:$G$57,6,FALSE))&amp;"', '"&amp;Context!J16&amp;"', '"&amp;Context!G16&amp;"', '"&amp;H16&amp;"', '"&amp;I16&amp;"');"</f>
        <v>insert into measure_context_item ( MEASURE_CONTEXT_ITEM_ID, GROUP_MEASURE_CONTEXT_ITEM_ID, ASSAY_ID, MEASURE_CONTEXT_ID, ATTRIBUTE_TYPE,  ATTRIBUTE_ID,  QUALIFIER,  VALUE_ID, VALUE_DISPLAY, VALUE_NUM, VALUE_MIN, VALUE_MAX) values (15, 14, assay_id_seq.currval, '', 'Fixed', 367, '', '', '25 degC', '25', '', '');</v>
      </c>
    </row>
    <row r="17" spans="1:15" ht="11.25">
      <c r="A17" s="15" t="s">
        <v>97</v>
      </c>
      <c r="B17" s="16">
        <v>7</v>
      </c>
      <c r="C17" s="15" t="s">
        <v>55</v>
      </c>
      <c r="D17" s="15" t="s">
        <v>1343</v>
      </c>
      <c r="F17" s="15" t="s">
        <v>50</v>
      </c>
      <c r="J17" s="15" t="str">
        <f t="shared" si="0"/>
        <v xml:space="preserve">Kinase Glo </v>
      </c>
      <c r="L17" s="15">
        <v>16</v>
      </c>
      <c r="M17" s="15"/>
      <c r="O17" s="15" t="str">
        <f>"insert into measure_context_item ( MEASURE_CONTEXT_ITEM_ID, GROUP_MEASURE_CONTEXT_ITEM_ID, ASSAY_ID, MEASURE_CONTEXT_ID, ATTRIBUTE_TYPE,  ATTRIBUTE_ID,  QUALIFIER,  VALUE_ID, VALUE_DISPLAY, VALUE_NUM, VALUE_MIN, VALUE_MAX) values ("&amp;L17&amp;", "&amp;VLOOKUP(B17,$B$2:$L$37,11,FALSE)&amp;", assay_id_seq.currval, '"&amp;N17&amp;"', '"&amp;C17&amp;"', "&amp;VLOOKUP(D17,Elements!$B$3:$G$57,6,FALSE)&amp;", '', '"&amp;IF(ISNA(VLOOKUP(Context!F17,Elements!$B$3:$G$57,6,FALSE)),"",VLOOKUP(Context!F17,Elements!$B$3:$G$57,6,FALSE))&amp;"', '"&amp;Context!J17&amp;"', '"&amp;Context!G17&amp;"', '"&amp;H17&amp;"', '"&amp;I17&amp;"');"</f>
        <v>insert into measure_context_item ( MEASURE_CONTEXT_ITEM_ID, GROUP_MEASURE_CONTEXT_ITEM_ID, ASSAY_ID, MEASURE_CONTEXT_ID, ATTRIBUTE_TYPE,  ATTRIBUTE_ID,  QUALIFIER,  VALUE_ID, VALUE_DISPLAY, VALUE_NUM, VALUE_MIN, VALUE_MAX) values (16, 16, assay_id_seq.currval, '', 'Fixed', 101, '', '365', 'Kinase Glo ', '', '', '');</v>
      </c>
    </row>
    <row r="18" spans="1:15" ht="11.25">
      <c r="A18" s="15" t="s">
        <v>97</v>
      </c>
      <c r="B18" s="16">
        <v>7</v>
      </c>
      <c r="C18" s="15" t="s">
        <v>55</v>
      </c>
      <c r="D18" s="15" t="s">
        <v>51</v>
      </c>
      <c r="G18" s="15">
        <v>10</v>
      </c>
      <c r="J18" s="15" t="str">
        <f t="shared" si="0"/>
        <v>10 min</v>
      </c>
      <c r="K18" s="15" t="s">
        <v>52</v>
      </c>
      <c r="L18" s="15">
        <v>17</v>
      </c>
      <c r="M18" s="15"/>
      <c r="O18" s="15" t="str">
        <f>"insert into measure_context_item ( MEASURE_CONTEXT_ITEM_ID, GROUP_MEASURE_CONTEXT_ITEM_ID, ASSAY_ID, MEASURE_CONTEXT_ID, ATTRIBUTE_TYPE,  ATTRIBUTE_ID,  QUALIFIER,  VALUE_ID, VALUE_DISPLAY, VALUE_NUM, VALUE_MIN, VALUE_MAX) values ("&amp;L18&amp;", "&amp;VLOOKUP(B18,$B$2:$L$37,11,FALSE)&amp;", assay_id_seq.currval, '"&amp;N18&amp;"', '"&amp;C18&amp;"', "&amp;VLOOKUP(D18,Elements!$B$3:$G$57,6,FALSE)&amp;", '', '"&amp;IF(ISNA(VLOOKUP(Context!F18,Elements!$B$3:$G$57,6,FALSE)),"",VLOOKUP(Context!F18,Elements!$B$3:$G$57,6,FALSE))&amp;"', '"&amp;Context!J18&amp;"', '"&amp;Context!G18&amp;"', '"&amp;H18&amp;"', '"&amp;I18&amp;"');"</f>
        <v>insert into measure_context_item ( MEASURE_CONTEXT_ITEM_ID, GROUP_MEASURE_CONTEXT_ITEM_ID, ASSAY_ID, MEASURE_CONTEXT_ID, ATTRIBUTE_TYPE,  ATTRIBUTE_ID,  QUALIFIER,  VALUE_ID, VALUE_DISPLAY, VALUE_NUM, VALUE_MIN, VALUE_MAX) values (17, 16, assay_id_seq.currval, '', 'Fixed', 117, '', '', '10 min', '10', '', '');</v>
      </c>
    </row>
    <row r="19" spans="1:15" ht="11.25">
      <c r="A19" s="15" t="s">
        <v>97</v>
      </c>
      <c r="B19" s="16">
        <v>7</v>
      </c>
      <c r="C19" s="15" t="s">
        <v>55</v>
      </c>
      <c r="D19" s="15" t="s">
        <v>1340</v>
      </c>
      <c r="F19" s="15" t="s">
        <v>53</v>
      </c>
      <c r="J19" s="15" t="str">
        <f t="shared" si="0"/>
        <v xml:space="preserve">Readout </v>
      </c>
      <c r="L19" s="15">
        <v>18</v>
      </c>
      <c r="M19" s="15"/>
      <c r="O19" s="15" t="str">
        <f>"insert into measure_context_item ( MEASURE_CONTEXT_ITEM_ID, GROUP_MEASURE_CONTEXT_ITEM_ID, ASSAY_ID, MEASURE_CONTEXT_ID, ATTRIBUTE_TYPE,  ATTRIBUTE_ID,  QUALIFIER,  VALUE_ID, VALUE_DISPLAY, VALUE_NUM, VALUE_MIN, VALUE_MAX) values ("&amp;L19&amp;", "&amp;VLOOKUP(B19,$B$2:$L$37,11,FALSE)&amp;", assay_id_seq.currval, '"&amp;N19&amp;"', '"&amp;C19&amp;"', "&amp;VLOOKUP(D19,Elements!$B$3:$G$57,6,FALSE)&amp;", '', '"&amp;IF(ISNA(VLOOKUP(Context!F19,Elements!$B$3:$G$57,6,FALSE)),"",VLOOKUP(Context!F19,Elements!$B$3:$G$57,6,FALSE))&amp;"', '"&amp;Context!J19&amp;"', '"&amp;Context!G19&amp;"', '"&amp;H19&amp;"', '"&amp;I19&amp;"');"</f>
        <v>insert into measure_context_item ( MEASURE_CONTEXT_ITEM_ID, GROUP_MEASURE_CONTEXT_ITEM_ID, ASSAY_ID, MEASURE_CONTEXT_ID, ATTRIBUTE_TYPE,  ATTRIBUTE_ID,  QUALIFIER,  VALUE_ID, VALUE_DISPLAY, VALUE_NUM, VALUE_MIN, VALUE_MAX) values (18, 16, assay_id_seq.currval, '', 'Fixed', 28, '', '351', 'Readout ', '', '', '');</v>
      </c>
    </row>
    <row r="20" spans="1:15" ht="11.25">
      <c r="A20" s="15" t="s">
        <v>97</v>
      </c>
      <c r="B20" s="16">
        <v>8</v>
      </c>
      <c r="C20" s="15" t="s">
        <v>55</v>
      </c>
      <c r="D20" s="15" t="s">
        <v>1000</v>
      </c>
      <c r="F20" s="15" t="s">
        <v>54</v>
      </c>
      <c r="J20" s="15" t="str">
        <f t="shared" si="0"/>
        <v xml:space="preserve">Viewlux </v>
      </c>
      <c r="L20" s="15">
        <v>19</v>
      </c>
      <c r="M20" s="15"/>
      <c r="O20" s="15" t="str">
        <f>"insert into measure_context_item ( MEASURE_CONTEXT_ITEM_ID, GROUP_MEASURE_CONTEXT_ITEM_ID, ASSAY_ID, MEASURE_CONTEXT_ID, ATTRIBUTE_TYPE,  ATTRIBUTE_ID,  QUALIFIER,  VALUE_ID, VALUE_DISPLAY, VALUE_NUM, VALUE_MIN, VALUE_MAX) values ("&amp;L20&amp;", "&amp;VLOOKUP(B20,$B$2:$L$37,11,FALSE)&amp;", assay_id_seq.currval, '"&amp;N20&amp;"', '"&amp;C20&amp;"', "&amp;VLOOKUP(D20,Elements!$B$3:$G$57,6,FALSE)&amp;", '', '"&amp;IF(ISNA(VLOOKUP(Context!F20,Elements!$B$3:$G$57,6,FALSE)),"",VLOOKUP(Context!F20,Elements!$B$3:$G$57,6,FALSE))&amp;"', '"&amp;Context!J20&amp;"', '"&amp;Context!G20&amp;"', '"&amp;H20&amp;"', '"&amp;I20&amp;"');"</f>
        <v>insert into measure_context_item ( MEASURE_CONTEXT_ITEM_ID, GROUP_MEASURE_CONTEXT_ITEM_ID, ASSAY_ID, MEASURE_CONTEXT_ID, ATTRIBUTE_TYPE,  ATTRIBUTE_ID,  QUALIFIER,  VALUE_ID, VALUE_DISPLAY, VALUE_NUM, VALUE_MIN, VALUE_MAX) values (19, 19, assay_id_seq.currval, '', 'Fixed', 307, '', '371', 'Viewlux ', '', '', '');</v>
      </c>
    </row>
    <row r="21" spans="1:15" ht="11.25">
      <c r="A21" s="15" t="s">
        <v>97</v>
      </c>
      <c r="B21" s="16">
        <v>9</v>
      </c>
      <c r="C21" s="15" t="s">
        <v>55</v>
      </c>
      <c r="D21" s="15" t="s">
        <v>1341</v>
      </c>
      <c r="F21" s="15" t="s">
        <v>58</v>
      </c>
      <c r="J21" s="15" t="str">
        <f t="shared" si="0"/>
        <v xml:space="preserve">In Vitro </v>
      </c>
      <c r="L21" s="15">
        <v>20</v>
      </c>
      <c r="M21" s="15"/>
      <c r="O21" s="15" t="str">
        <f>"insert into measure_context_item ( MEASURE_CONTEXT_ITEM_ID, GROUP_MEASURE_CONTEXT_ITEM_ID, ASSAY_ID, MEASURE_CONTEXT_ID, ATTRIBUTE_TYPE,  ATTRIBUTE_ID,  QUALIFIER,  VALUE_ID, VALUE_DISPLAY, VALUE_NUM, VALUE_MIN, VALUE_MAX) values ("&amp;L21&amp;", "&amp;VLOOKUP(B21,$B$2:$L$37,11,FALSE)&amp;", assay_id_seq.currval, '"&amp;N21&amp;"', '"&amp;C21&amp;"', "&amp;VLOOKUP(D21,Elements!$B$3:$G$57,6,FALSE)&amp;", '', '"&amp;IF(ISNA(VLOOKUP(Context!F21,Elements!$B$3:$G$57,6,FALSE)),"",VLOOKUP(Context!F21,Elements!$B$3:$G$57,6,FALSE))&amp;"', '"&amp;Context!J21&amp;"', '"&amp;Context!G21&amp;"', '"&amp;H21&amp;"', '"&amp;I21&amp;"');"</f>
        <v>insert into measure_context_item ( MEASURE_CONTEXT_ITEM_ID, GROUP_MEASURE_CONTEXT_ITEM_ID, ASSAY_ID, MEASURE_CONTEXT_ID, ATTRIBUTE_TYPE,  ATTRIBUTE_ID,  QUALIFIER,  VALUE_ID, VALUE_DISPLAY, VALUE_NUM, VALUE_MIN, VALUE_MAX) values (20, 20, assay_id_seq.currval, '', 'Fixed', 13, '', '361', 'In Vitro ', '', '', '');</v>
      </c>
    </row>
    <row r="22" spans="1:15" ht="11.25">
      <c r="A22" s="15" t="s">
        <v>97</v>
      </c>
      <c r="B22" s="16">
        <v>10</v>
      </c>
      <c r="C22" s="15" t="s">
        <v>55</v>
      </c>
      <c r="D22" s="15" t="s">
        <v>1337</v>
      </c>
      <c r="F22" s="15" t="s">
        <v>1364</v>
      </c>
      <c r="J22" s="15" t="str">
        <f t="shared" si="0"/>
        <v xml:space="preserve">Phosphorylation </v>
      </c>
      <c r="L22" s="15">
        <v>21</v>
      </c>
      <c r="M22" s="15"/>
      <c r="O22" s="15" t="str">
        <f>"insert into measure_context_item ( MEASURE_CONTEXT_ITEM_ID, GROUP_MEASURE_CONTEXT_ITEM_ID, ASSAY_ID, MEASURE_CONTEXT_ID, ATTRIBUTE_TYPE,  ATTRIBUTE_ID,  QUALIFIER,  VALUE_ID, VALUE_DISPLAY, VALUE_NUM, VALUE_MIN, VALUE_MAX) values ("&amp;L22&amp;", "&amp;VLOOKUP(B22,$B$2:$L$37,11,FALSE)&amp;", assay_id_seq.currval, '"&amp;N22&amp;"', '"&amp;C22&amp;"', "&amp;VLOOKUP(D22,Elements!$B$3:$G$57,6,FALSE)&amp;", '', '"&amp;IF(ISNA(VLOOKUP(Context!F22,Elements!$B$3:$G$57,6,FALSE)),"",VLOOKUP(Context!F22,Elements!$B$3:$G$57,6,FALSE))&amp;"', '"&amp;Context!J22&amp;"', '"&amp;Context!G22&amp;"', '"&amp;H22&amp;"', '"&amp;I22&amp;"');"</f>
        <v>insert into measure_context_item ( MEASURE_CONTEXT_ITEM_ID, GROUP_MEASURE_CONTEXT_ITEM_ID, ASSAY_ID, MEASURE_CONTEXT_ID, ATTRIBUTE_TYPE,  ATTRIBUTE_ID,  QUALIFIER,  VALUE_ID, VALUE_DISPLAY, VALUE_NUM, VALUE_MIN, VALUE_MAX) values (21, 21, assay_id_seq.currval, '', 'Fixed', 149, '', '', 'Phosphorylation ', '', '', '');</v>
      </c>
    </row>
    <row r="23" spans="1:15" ht="11.25">
      <c r="A23" s="15" t="s">
        <v>97</v>
      </c>
      <c r="B23" s="16">
        <v>11</v>
      </c>
      <c r="C23" s="15" t="s">
        <v>55</v>
      </c>
      <c r="D23" s="15" t="s">
        <v>75</v>
      </c>
      <c r="F23" s="15" t="s">
        <v>74</v>
      </c>
      <c r="J23" s="15" t="str">
        <f t="shared" si="0"/>
        <v xml:space="preserve">Inhibition </v>
      </c>
      <c r="L23" s="15">
        <v>22</v>
      </c>
      <c r="M23" s="15"/>
      <c r="O23" s="15" t="str">
        <f>"insert into measure_context_item ( MEASURE_CONTEXT_ITEM_ID, GROUP_MEASURE_CONTEXT_ITEM_ID, ASSAY_ID, MEASURE_CONTEXT_ID, ATTRIBUTE_TYPE,  ATTRIBUTE_ID,  QUALIFIER,  VALUE_ID, VALUE_DISPLAY, VALUE_NUM, VALUE_MIN, VALUE_MAX) values ("&amp;L23&amp;", "&amp;VLOOKUP(B23,$B$2:$L$37,11,FALSE)&amp;", assay_id_seq.currval, '"&amp;N23&amp;"', '"&amp;C23&amp;"', "&amp;VLOOKUP(D23,Elements!$B$3:$G$57,6,FALSE)&amp;", '', '"&amp;IF(ISNA(VLOOKUP(Context!F23,Elements!$B$3:$G$57,6,FALSE)),"",VLOOKUP(Context!F23,Elements!$B$3:$G$57,6,FALSE))&amp;"', '"&amp;Context!J23&amp;"', '"&amp;Context!G23&amp;"', '"&amp;H23&amp;"', '"&amp;I23&amp;"');"</f>
        <v>insert into measure_context_item ( MEASURE_CONTEXT_ITEM_ID, GROUP_MEASURE_CONTEXT_ITEM_ID, ASSAY_ID, MEASURE_CONTEXT_ID, ATTRIBUTE_TYPE,  ATTRIBUTE_ID,  QUALIFIER,  VALUE_ID, VALUE_DISPLAY, VALUE_NUM, VALUE_MIN, VALUE_MAX) values (22, 22, assay_id_seq.currval, '', 'Fixed', 360, '', '364', 'Inhibition ', '', '', '');</v>
      </c>
    </row>
    <row r="24" spans="1:15" ht="11.25">
      <c r="A24" s="15" t="s">
        <v>97</v>
      </c>
      <c r="B24" s="16">
        <v>1</v>
      </c>
      <c r="C24" s="15" t="s">
        <v>33</v>
      </c>
      <c r="D24" s="15" t="s">
        <v>32</v>
      </c>
      <c r="G24" s="15">
        <v>3.0000000000000001E-3</v>
      </c>
      <c r="J24" s="15" t="str">
        <f t="shared" si="0"/>
        <v>0.003 uM</v>
      </c>
      <c r="K24" s="15" t="s">
        <v>23</v>
      </c>
      <c r="L24" s="15">
        <v>23</v>
      </c>
      <c r="M24" s="15"/>
      <c r="N24" s="15">
        <v>1</v>
      </c>
      <c r="O24" s="15" t="str">
        <f>"insert into measure_context_item ( MEASURE_CONTEXT_ITEM_ID, GROUP_MEASURE_CONTEXT_ITEM_ID, ASSAY_ID, MEASURE_CONTEXT_ID, ATTRIBUTE_TYPE,  ATTRIBUTE_ID,  QUALIFIER,  VALUE_ID, VALUE_DISPLAY, VALUE_NUM, VALUE_MIN, VALUE_MAX) values ("&amp;L24&amp;", "&amp;VLOOKUP(B24,$B$2:$L$37,11,FALSE)&amp;", assay_id_seq.currval, '"&amp;N24&amp;"', '"&amp;C24&amp;"', "&amp;VLOOKUP(D24,Elements!$B$3:$G$57,6,FALSE)&amp;", '', '"&amp;IF(ISNA(VLOOKUP(Context!F24,Elements!$B$3:$G$57,6,FALSE)),"",VLOOKUP(Context!F24,Elements!$B$3:$G$57,6,FALSE))&amp;"', '"&amp;Context!J24&amp;"', '"&amp;Context!G24&amp;"', '"&amp;H24&amp;"', '"&amp;I24&amp;"');"</f>
        <v>insert into measure_context_item ( MEASURE_CONTEXT_ITEM_ID, GROUP_MEASURE_CONTEXT_ITEM_ID, ASSAY_ID, MEASURE_CONTEXT_ID, ATTRIBUTE_TYPE,  ATTRIBUTE_ID,  QUALIFIER,  VALUE_ID, VALUE_DISPLAY, VALUE_NUM, VALUE_MIN, VALUE_MAX) values (23, 23, assay_id_seq.currval, '1', 'List', 366, '', '', '0.003 uM', '0.003', '', '');</v>
      </c>
    </row>
    <row r="25" spans="1:15" ht="11.25">
      <c r="A25" s="15" t="s">
        <v>97</v>
      </c>
      <c r="B25" s="16">
        <v>1</v>
      </c>
      <c r="C25" s="15" t="s">
        <v>33</v>
      </c>
      <c r="D25" s="15" t="s">
        <v>32</v>
      </c>
      <c r="G25" s="15">
        <v>9.1000000000000004E-3</v>
      </c>
      <c r="J25" s="15" t="str">
        <f t="shared" ref="J25:J37" si="1">F25&amp;G25&amp;H25&amp;IF(ISBLANK(I25),""," - "&amp;I25)&amp;" "&amp;K25</f>
        <v>0.0091 uM</v>
      </c>
      <c r="K25" s="15" t="s">
        <v>23</v>
      </c>
      <c r="L25" s="15">
        <v>24</v>
      </c>
      <c r="M25" s="15"/>
      <c r="N25" s="15">
        <v>1</v>
      </c>
      <c r="O25" s="15" t="str">
        <f>"insert into measure_context_item ( MEASURE_CONTEXT_ITEM_ID, GROUP_MEASURE_CONTEXT_ITEM_ID, ASSAY_ID, MEASURE_CONTEXT_ID, ATTRIBUTE_TYPE,  ATTRIBUTE_ID,  QUALIFIER,  VALUE_ID, VALUE_DISPLAY, VALUE_NUM, VALUE_MIN, VALUE_MAX) values ("&amp;L25&amp;", "&amp;VLOOKUP(B25,$B$2:$L$37,11,FALSE)&amp;", assay_id_seq.currval, '"&amp;N25&amp;"', '"&amp;C25&amp;"', "&amp;VLOOKUP(D25,Elements!$B$3:$G$57,6,FALSE)&amp;", '', '"&amp;IF(ISNA(VLOOKUP(Context!F25,Elements!$B$3:$G$57,6,FALSE)),"",VLOOKUP(Context!F25,Elements!$B$3:$G$57,6,FALSE))&amp;"', '"&amp;Context!J25&amp;"', '"&amp;Context!G25&amp;"', '"&amp;H25&amp;"', '"&amp;I25&amp;"');"</f>
        <v>insert into measure_context_item ( MEASURE_CONTEXT_ITEM_ID, GROUP_MEASURE_CONTEXT_ITEM_ID, ASSAY_ID, MEASURE_CONTEXT_ID, ATTRIBUTE_TYPE,  ATTRIBUTE_ID,  QUALIFIER,  VALUE_ID, VALUE_DISPLAY, VALUE_NUM, VALUE_MIN, VALUE_MAX) values (24, 23, assay_id_seq.currval, '1', 'List', 366, '', '', '0.0091 uM', '0.0091', '', '');</v>
      </c>
    </row>
    <row r="26" spans="1:15" ht="11.25">
      <c r="A26" s="15" t="s">
        <v>97</v>
      </c>
      <c r="B26" s="16">
        <v>1</v>
      </c>
      <c r="C26" s="15" t="s">
        <v>33</v>
      </c>
      <c r="D26" s="15" t="s">
        <v>32</v>
      </c>
      <c r="G26" s="15">
        <v>2.7300000000000001E-2</v>
      </c>
      <c r="J26" s="15" t="str">
        <f t="shared" si="1"/>
        <v>0.0273 uM</v>
      </c>
      <c r="K26" s="15" t="s">
        <v>23</v>
      </c>
      <c r="L26" s="15">
        <v>25</v>
      </c>
      <c r="M26" s="15"/>
      <c r="N26" s="15">
        <v>1</v>
      </c>
      <c r="O26" s="15" t="str">
        <f>"insert into measure_context_item ( MEASURE_CONTEXT_ITEM_ID, GROUP_MEASURE_CONTEXT_ITEM_ID, ASSAY_ID, MEASURE_CONTEXT_ID, ATTRIBUTE_TYPE,  ATTRIBUTE_ID,  QUALIFIER,  VALUE_ID, VALUE_DISPLAY, VALUE_NUM, VALUE_MIN, VALUE_MAX) values ("&amp;L26&amp;", "&amp;VLOOKUP(B26,$B$2:$L$37,11,FALSE)&amp;", assay_id_seq.currval, '"&amp;N26&amp;"', '"&amp;C26&amp;"', "&amp;VLOOKUP(D26,Elements!$B$3:$G$57,6,FALSE)&amp;", '', '"&amp;IF(ISNA(VLOOKUP(Context!F26,Elements!$B$3:$G$57,6,FALSE)),"",VLOOKUP(Context!F26,Elements!$B$3:$G$57,6,FALSE))&amp;"', '"&amp;Context!J26&amp;"', '"&amp;Context!G26&amp;"', '"&amp;H26&amp;"', '"&amp;I26&amp;"');"</f>
        <v>insert into measure_context_item ( MEASURE_CONTEXT_ITEM_ID, GROUP_MEASURE_CONTEXT_ITEM_ID, ASSAY_ID, MEASURE_CONTEXT_ID, ATTRIBUTE_TYPE,  ATTRIBUTE_ID,  QUALIFIER,  VALUE_ID, VALUE_DISPLAY, VALUE_NUM, VALUE_MIN, VALUE_MAX) values (25, 23, assay_id_seq.currval, '1', 'List', 366, '', '', '0.0273 uM', '0.0273', '', '');</v>
      </c>
    </row>
    <row r="27" spans="1:15" ht="11.25">
      <c r="A27" s="15" t="s">
        <v>97</v>
      </c>
      <c r="B27" s="16">
        <v>1</v>
      </c>
      <c r="C27" s="15" t="s">
        <v>33</v>
      </c>
      <c r="D27" s="15" t="s">
        <v>32</v>
      </c>
      <c r="G27" s="15">
        <v>8.1799999999999998E-2</v>
      </c>
      <c r="J27" s="15" t="str">
        <f t="shared" si="1"/>
        <v>0.0818 uM</v>
      </c>
      <c r="K27" s="15" t="s">
        <v>23</v>
      </c>
      <c r="L27" s="15">
        <v>26</v>
      </c>
      <c r="M27" s="15"/>
      <c r="N27" s="15">
        <v>1</v>
      </c>
      <c r="O27" s="15" t="str">
        <f>"insert into measure_context_item ( MEASURE_CONTEXT_ITEM_ID, GROUP_MEASURE_CONTEXT_ITEM_ID, ASSAY_ID, MEASURE_CONTEXT_ID, ATTRIBUTE_TYPE,  ATTRIBUTE_ID,  QUALIFIER,  VALUE_ID, VALUE_DISPLAY, VALUE_NUM, VALUE_MIN, VALUE_MAX) values ("&amp;L27&amp;", "&amp;VLOOKUP(B27,$B$2:$L$37,11,FALSE)&amp;", assay_id_seq.currval, '"&amp;N27&amp;"', '"&amp;C27&amp;"', "&amp;VLOOKUP(D27,Elements!$B$3:$G$57,6,FALSE)&amp;", '', '"&amp;IF(ISNA(VLOOKUP(Context!F27,Elements!$B$3:$G$57,6,FALSE)),"",VLOOKUP(Context!F27,Elements!$B$3:$G$57,6,FALSE))&amp;"', '"&amp;Context!J27&amp;"', '"&amp;Context!G27&amp;"', '"&amp;H27&amp;"', '"&amp;I27&amp;"');"</f>
        <v>insert into measure_context_item ( MEASURE_CONTEXT_ITEM_ID, GROUP_MEASURE_CONTEXT_ITEM_ID, ASSAY_ID, MEASURE_CONTEXT_ID, ATTRIBUTE_TYPE,  ATTRIBUTE_ID,  QUALIFIER,  VALUE_ID, VALUE_DISPLAY, VALUE_NUM, VALUE_MIN, VALUE_MAX) values (26, 23, assay_id_seq.currval, '1', 'List', 366, '', '', '0.0818 uM', '0.0818', '', '');</v>
      </c>
    </row>
    <row r="28" spans="1:15" ht="11.25">
      <c r="A28" s="15" t="s">
        <v>97</v>
      </c>
      <c r="B28" s="16">
        <v>1</v>
      </c>
      <c r="C28" s="15" t="s">
        <v>33</v>
      </c>
      <c r="D28" s="15" t="s">
        <v>32</v>
      </c>
      <c r="G28" s="15">
        <v>0.24540000000000001</v>
      </c>
      <c r="J28" s="15" t="str">
        <f t="shared" si="1"/>
        <v>0.2454 uM</v>
      </c>
      <c r="K28" s="15" t="s">
        <v>23</v>
      </c>
      <c r="L28" s="15">
        <v>27</v>
      </c>
      <c r="M28" s="15"/>
      <c r="N28" s="15">
        <v>1</v>
      </c>
      <c r="O28" s="15" t="str">
        <f>"insert into measure_context_item ( MEASURE_CONTEXT_ITEM_ID, GROUP_MEASURE_CONTEXT_ITEM_ID, ASSAY_ID, MEASURE_CONTEXT_ID, ATTRIBUTE_TYPE,  ATTRIBUTE_ID,  QUALIFIER,  VALUE_ID, VALUE_DISPLAY, VALUE_NUM, VALUE_MIN, VALUE_MAX) values ("&amp;L28&amp;", "&amp;VLOOKUP(B28,$B$2:$L$37,11,FALSE)&amp;", assay_id_seq.currval, '"&amp;N28&amp;"', '"&amp;C28&amp;"', "&amp;VLOOKUP(D28,Elements!$B$3:$G$57,6,FALSE)&amp;", '', '"&amp;IF(ISNA(VLOOKUP(Context!F28,Elements!$B$3:$G$57,6,FALSE)),"",VLOOKUP(Context!F28,Elements!$B$3:$G$57,6,FALSE))&amp;"', '"&amp;Context!J28&amp;"', '"&amp;Context!G28&amp;"', '"&amp;H28&amp;"', '"&amp;I28&amp;"');"</f>
        <v>insert into measure_context_item ( MEASURE_CONTEXT_ITEM_ID, GROUP_MEASURE_CONTEXT_ITEM_ID, ASSAY_ID, MEASURE_CONTEXT_ID, ATTRIBUTE_TYPE,  ATTRIBUTE_ID,  QUALIFIER,  VALUE_ID, VALUE_DISPLAY, VALUE_NUM, VALUE_MIN, VALUE_MAX) values (27, 23, assay_id_seq.currval, '1', 'List', 366, '', '', '0.2454 uM', '0.2454', '', '');</v>
      </c>
    </row>
    <row r="29" spans="1:15" ht="11.25">
      <c r="A29" s="15" t="s">
        <v>97</v>
      </c>
      <c r="B29" s="16">
        <v>1</v>
      </c>
      <c r="C29" s="15" t="s">
        <v>33</v>
      </c>
      <c r="D29" s="15" t="s">
        <v>32</v>
      </c>
      <c r="G29" s="15">
        <v>0.7</v>
      </c>
      <c r="J29" s="15" t="str">
        <f t="shared" si="1"/>
        <v>0.7 uM</v>
      </c>
      <c r="K29" s="15" t="s">
        <v>23</v>
      </c>
      <c r="L29" s="15">
        <v>28</v>
      </c>
      <c r="M29" s="15"/>
      <c r="N29" s="15">
        <v>1</v>
      </c>
      <c r="O29" s="15" t="str">
        <f>"insert into measure_context_item ( MEASURE_CONTEXT_ITEM_ID, GROUP_MEASURE_CONTEXT_ITEM_ID, ASSAY_ID, MEASURE_CONTEXT_ID, ATTRIBUTE_TYPE,  ATTRIBUTE_ID,  QUALIFIER,  VALUE_ID, VALUE_DISPLAY, VALUE_NUM, VALUE_MIN, VALUE_MAX) values ("&amp;L29&amp;", "&amp;VLOOKUP(B29,$B$2:$L$37,11,FALSE)&amp;", assay_id_seq.currval, '"&amp;N29&amp;"', '"&amp;C29&amp;"', "&amp;VLOOKUP(D29,Elements!$B$3:$G$57,6,FALSE)&amp;", '', '"&amp;IF(ISNA(VLOOKUP(Context!F29,Elements!$B$3:$G$57,6,FALSE)),"",VLOOKUP(Context!F29,Elements!$B$3:$G$57,6,FALSE))&amp;"', '"&amp;Context!J29&amp;"', '"&amp;Context!G29&amp;"', '"&amp;H29&amp;"', '"&amp;I29&amp;"');"</f>
        <v>insert into measure_context_item ( MEASURE_CONTEXT_ITEM_ID, GROUP_MEASURE_CONTEXT_ITEM_ID, ASSAY_ID, MEASURE_CONTEXT_ID, ATTRIBUTE_TYPE,  ATTRIBUTE_ID,  QUALIFIER,  VALUE_ID, VALUE_DISPLAY, VALUE_NUM, VALUE_MIN, VALUE_MAX) values (28, 23, assay_id_seq.currval, '1', 'List', 366, '', '', '0.7 uM', '0.7', '', '');</v>
      </c>
    </row>
    <row r="30" spans="1:15" ht="11.25">
      <c r="A30" s="15" t="s">
        <v>97</v>
      </c>
      <c r="B30" s="16">
        <v>1</v>
      </c>
      <c r="C30" s="15" t="s">
        <v>33</v>
      </c>
      <c r="D30" s="15" t="s">
        <v>32</v>
      </c>
      <c r="G30" s="15">
        <v>2.2000000000000002</v>
      </c>
      <c r="J30" s="15" t="str">
        <f t="shared" si="1"/>
        <v>2.2 uM</v>
      </c>
      <c r="K30" s="15" t="s">
        <v>23</v>
      </c>
      <c r="L30" s="15">
        <v>29</v>
      </c>
      <c r="M30" s="15"/>
      <c r="N30" s="15">
        <v>1</v>
      </c>
      <c r="O30" s="15" t="str">
        <f>"insert into measure_context_item ( MEASURE_CONTEXT_ITEM_ID, GROUP_MEASURE_CONTEXT_ITEM_ID, ASSAY_ID, MEASURE_CONTEXT_ID, ATTRIBUTE_TYPE,  ATTRIBUTE_ID,  QUALIFIER,  VALUE_ID, VALUE_DISPLAY, VALUE_NUM, VALUE_MIN, VALUE_MAX) values ("&amp;L30&amp;", "&amp;VLOOKUP(B30,$B$2:$L$37,11,FALSE)&amp;", assay_id_seq.currval, '"&amp;N30&amp;"', '"&amp;C30&amp;"', "&amp;VLOOKUP(D30,Elements!$B$3:$G$57,6,FALSE)&amp;", '', '"&amp;IF(ISNA(VLOOKUP(Context!F30,Elements!$B$3:$G$57,6,FALSE)),"",VLOOKUP(Context!F30,Elements!$B$3:$G$57,6,FALSE))&amp;"', '"&amp;Context!J30&amp;"', '"&amp;Context!G30&amp;"', '"&amp;H30&amp;"', '"&amp;I30&amp;"');"</f>
        <v>insert into measure_context_item ( MEASURE_CONTEXT_ITEM_ID, GROUP_MEASURE_CONTEXT_ITEM_ID, ASSAY_ID, MEASURE_CONTEXT_ID, ATTRIBUTE_TYPE,  ATTRIBUTE_ID,  QUALIFIER,  VALUE_ID, VALUE_DISPLAY, VALUE_NUM, VALUE_MIN, VALUE_MAX) values (29, 23, assay_id_seq.currval, '1', 'List', 366, '', '', '2.2 uM', '2.2', '', '');</v>
      </c>
    </row>
    <row r="31" spans="1:15" ht="11.25">
      <c r="A31" s="15" t="s">
        <v>97</v>
      </c>
      <c r="B31" s="16">
        <v>1</v>
      </c>
      <c r="C31" s="15" t="s">
        <v>33</v>
      </c>
      <c r="D31" s="15" t="s">
        <v>32</v>
      </c>
      <c r="G31" s="15">
        <v>6.6</v>
      </c>
      <c r="J31" s="15" t="str">
        <f t="shared" si="1"/>
        <v>6.6 uM</v>
      </c>
      <c r="K31" s="15" t="s">
        <v>23</v>
      </c>
      <c r="L31" s="15">
        <v>30</v>
      </c>
      <c r="M31" s="15"/>
      <c r="N31" s="15">
        <v>1</v>
      </c>
      <c r="O31" s="15" t="str">
        <f>"insert into measure_context_item ( MEASURE_CONTEXT_ITEM_ID, GROUP_MEASURE_CONTEXT_ITEM_ID, ASSAY_ID, MEASURE_CONTEXT_ID, ATTRIBUTE_TYPE,  ATTRIBUTE_ID,  QUALIFIER,  VALUE_ID, VALUE_DISPLAY, VALUE_NUM, VALUE_MIN, VALUE_MAX) values ("&amp;L31&amp;", "&amp;VLOOKUP(B31,$B$2:$L$37,11,FALSE)&amp;", assay_id_seq.currval, '"&amp;N31&amp;"', '"&amp;C31&amp;"', "&amp;VLOOKUP(D31,Elements!$B$3:$G$57,6,FALSE)&amp;", '', '"&amp;IF(ISNA(VLOOKUP(Context!F31,Elements!$B$3:$G$57,6,FALSE)),"",VLOOKUP(Context!F31,Elements!$B$3:$G$57,6,FALSE))&amp;"', '"&amp;Context!J31&amp;"', '"&amp;Context!G31&amp;"', '"&amp;H31&amp;"', '"&amp;I31&amp;"');"</f>
        <v>insert into measure_context_item ( MEASURE_CONTEXT_ITEM_ID, GROUP_MEASURE_CONTEXT_ITEM_ID, ASSAY_ID, MEASURE_CONTEXT_ID, ATTRIBUTE_TYPE,  ATTRIBUTE_ID,  QUALIFIER,  VALUE_ID, VALUE_DISPLAY, VALUE_NUM, VALUE_MIN, VALUE_MAX) values (30, 23, assay_id_seq.currval, '1', 'List', 366, '', '', '6.6 uM', '6.6', '', '');</v>
      </c>
    </row>
    <row r="32" spans="1:15" ht="11.25">
      <c r="A32" s="15" t="s">
        <v>97</v>
      </c>
      <c r="B32" s="16">
        <v>1</v>
      </c>
      <c r="C32" s="15" t="s">
        <v>33</v>
      </c>
      <c r="D32" s="15" t="s">
        <v>32</v>
      </c>
      <c r="G32" s="15">
        <v>19.899999999999999</v>
      </c>
      <c r="J32" s="15" t="str">
        <f t="shared" si="1"/>
        <v>19.9 uM</v>
      </c>
      <c r="K32" s="15" t="s">
        <v>23</v>
      </c>
      <c r="L32" s="15">
        <v>31</v>
      </c>
      <c r="M32" s="15"/>
      <c r="N32" s="15">
        <v>1</v>
      </c>
      <c r="O32" s="15" t="str">
        <f>"insert into measure_context_item ( MEASURE_CONTEXT_ITEM_ID, GROUP_MEASURE_CONTEXT_ITEM_ID, ASSAY_ID, MEASURE_CONTEXT_ID, ATTRIBUTE_TYPE,  ATTRIBUTE_ID,  QUALIFIER,  VALUE_ID, VALUE_DISPLAY, VALUE_NUM, VALUE_MIN, VALUE_MAX) values ("&amp;L32&amp;", "&amp;VLOOKUP(B32,$B$2:$L$37,11,FALSE)&amp;", assay_id_seq.currval, '"&amp;N32&amp;"', '"&amp;C32&amp;"', "&amp;VLOOKUP(D32,Elements!$B$3:$G$57,6,FALSE)&amp;", '', '"&amp;IF(ISNA(VLOOKUP(Context!F32,Elements!$B$3:$G$57,6,FALSE)),"",VLOOKUP(Context!F32,Elements!$B$3:$G$57,6,FALSE))&amp;"', '"&amp;Context!J32&amp;"', '"&amp;Context!G32&amp;"', '"&amp;H32&amp;"', '"&amp;I32&amp;"');"</f>
        <v>insert into measure_context_item ( MEASURE_CONTEXT_ITEM_ID, GROUP_MEASURE_CONTEXT_ITEM_ID, ASSAY_ID, MEASURE_CONTEXT_ID, ATTRIBUTE_TYPE,  ATTRIBUTE_ID,  QUALIFIER,  VALUE_ID, VALUE_DISPLAY, VALUE_NUM, VALUE_MIN, VALUE_MAX) values (31, 23, assay_id_seq.currval, '1', 'List', 366, '', '', '19.9 uM', '19.9', '', '');</v>
      </c>
    </row>
    <row r="33" spans="1:15" ht="11.25">
      <c r="A33" s="15" t="s">
        <v>97</v>
      </c>
      <c r="B33" s="16">
        <v>1</v>
      </c>
      <c r="C33" s="15" t="s">
        <v>33</v>
      </c>
      <c r="D33" s="15" t="s">
        <v>32</v>
      </c>
      <c r="G33" s="15">
        <v>59.6</v>
      </c>
      <c r="J33" s="15" t="str">
        <f t="shared" si="1"/>
        <v>59.6 uM</v>
      </c>
      <c r="K33" s="15" t="s">
        <v>23</v>
      </c>
      <c r="L33" s="15">
        <v>32</v>
      </c>
      <c r="M33" s="15"/>
      <c r="N33" s="15">
        <v>1</v>
      </c>
      <c r="O33" s="15" t="str">
        <f>"insert into measure_context_item ( MEASURE_CONTEXT_ITEM_ID, GROUP_MEASURE_CONTEXT_ITEM_ID, ASSAY_ID, MEASURE_CONTEXT_ID, ATTRIBUTE_TYPE,  ATTRIBUTE_ID,  QUALIFIER,  VALUE_ID, VALUE_DISPLAY, VALUE_NUM, VALUE_MIN, VALUE_MAX) values ("&amp;L33&amp;", "&amp;VLOOKUP(B33,$B$2:$L$37,11,FALSE)&amp;", assay_id_seq.currval, '"&amp;N33&amp;"', '"&amp;C33&amp;"', "&amp;VLOOKUP(D33,Elements!$B$3:$G$57,6,FALSE)&amp;", '', '"&amp;IF(ISNA(VLOOKUP(Context!F33,Elements!$B$3:$G$57,6,FALSE)),"",VLOOKUP(Context!F33,Elements!$B$3:$G$57,6,FALSE))&amp;"', '"&amp;Context!J33&amp;"', '"&amp;Context!G33&amp;"', '"&amp;H33&amp;"', '"&amp;I33&amp;"');"</f>
        <v>insert into measure_context_item ( MEASURE_CONTEXT_ITEM_ID, GROUP_MEASURE_CONTEXT_ITEM_ID, ASSAY_ID, MEASURE_CONTEXT_ID, ATTRIBUTE_TYPE,  ATTRIBUTE_ID,  QUALIFIER,  VALUE_ID, VALUE_DISPLAY, VALUE_NUM, VALUE_MIN, VALUE_MAX) values (32, 23, assay_id_seq.currval, '1', 'List', 366, '', '', '59.6 uM', '59.6', '', '');</v>
      </c>
    </row>
    <row r="34" spans="1:15" ht="11.25">
      <c r="A34" s="15" t="s">
        <v>97</v>
      </c>
      <c r="B34" s="16">
        <v>12</v>
      </c>
      <c r="C34" s="15" t="s">
        <v>55</v>
      </c>
      <c r="D34" s="15" t="s">
        <v>175</v>
      </c>
      <c r="G34" s="15">
        <v>3</v>
      </c>
      <c r="J34" s="15" t="str">
        <f>F34&amp;G34&amp;H34&amp;IF(ISBLANK(I34),""," - "&amp;I34)&amp;" "&amp;K34</f>
        <v xml:space="preserve">3 </v>
      </c>
      <c r="L34" s="15">
        <v>33</v>
      </c>
      <c r="M34" s="15"/>
      <c r="N34" s="15">
        <v>1</v>
      </c>
      <c r="O34" s="15" t="str">
        <f>"insert into measure_context_item ( MEASURE_CONTEXT_ITEM_ID, GROUP_MEASURE_CONTEXT_ITEM_ID, ASSAY_ID, MEASURE_CONTEXT_ID, ATTRIBUTE_TYPE,  ATTRIBUTE_ID,  QUALIFIER,  VALUE_ID, VALUE_DISPLAY, VALUE_NUM, VALUE_MIN, VALUE_MAX) values ("&amp;L34&amp;", "&amp;VLOOKUP(B34,$B$2:$L$37,11,FALSE)&amp;", assay_id_seq.currval, '"&amp;N34&amp;"', '"&amp;C34&amp;"', "&amp;VLOOKUP(D34,Elements!$B$3:$G$57,6,FALSE)&amp;", '', '"&amp;IF(ISNA(VLOOKUP(Context!F34,Elements!$B$3:$G$57,6,FALSE)),"",VLOOKUP(Context!F34,Elements!$B$3:$G$57,6,FALSE))&amp;"', '"&amp;Context!J34&amp;"', '"&amp;Context!G34&amp;"', '"&amp;H34&amp;"', '"&amp;I34&amp;"');"</f>
        <v>insert into measure_context_item ( MEASURE_CONTEXT_ITEM_ID, GROUP_MEASURE_CONTEXT_ITEM_ID, ASSAY_ID, MEASURE_CONTEXT_ID, ATTRIBUTE_TYPE,  ATTRIBUTE_ID,  QUALIFIER,  VALUE_ID, VALUE_DISPLAY, VALUE_NUM, VALUE_MIN, VALUE_MAX) values (33, 33, assay_id_seq.currval, '1', 'Fixed', 380, '', '', '3 ', '3', '', '');</v>
      </c>
    </row>
    <row r="35" spans="1:15" ht="11.25">
      <c r="A35" s="15" t="s">
        <v>24</v>
      </c>
      <c r="B35" s="16">
        <v>13</v>
      </c>
      <c r="C35" s="15" t="s">
        <v>55</v>
      </c>
      <c r="D35" s="15" t="s">
        <v>79</v>
      </c>
      <c r="F35" s="15" t="s">
        <v>80</v>
      </c>
      <c r="J35" s="15" t="str">
        <f t="shared" si="1"/>
        <v xml:space="preserve">Assay Explorer </v>
      </c>
      <c r="L35" s="15">
        <v>34</v>
      </c>
      <c r="M35" s="15"/>
      <c r="N35" s="15">
        <v>2</v>
      </c>
      <c r="O35" s="15" t="str">
        <f>"insert into measure_context_item ( MEASURE_CONTEXT_ITEM_ID, GROUP_MEASURE_CONTEXT_ITEM_ID, ASSAY_ID, MEASURE_CONTEXT_ID, ATTRIBUTE_TYPE,  ATTRIBUTE_ID,  QUALIFIER,  VALUE_ID, VALUE_DISPLAY, VALUE_NUM, VALUE_MIN, VALUE_MAX) values ("&amp;L35&amp;", "&amp;VLOOKUP(B35,$B$2:$L$37,11,FALSE)&amp;", assay_id_seq.currval, '"&amp;N35&amp;"', '"&amp;C35&amp;"', "&amp;VLOOKUP(D35,Elements!$B$3:$G$57,6,FALSE)&amp;", '', '"&amp;IF(ISNA(VLOOKUP(Context!F35,Elements!$B$3:$G$57,6,FALSE)),"",VLOOKUP(Context!F35,Elements!$B$3:$G$57,6,FALSE))&amp;"', '"&amp;Context!J35&amp;"', '"&amp;Context!G35&amp;"', '"&amp;H35&amp;"', '"&amp;I35&amp;"');"</f>
        <v>insert into measure_context_item ( MEASURE_CONTEXT_ITEM_ID, GROUP_MEASURE_CONTEXT_ITEM_ID, ASSAY_ID, MEASURE_CONTEXT_ID, ATTRIBUTE_TYPE,  ATTRIBUTE_ID,  QUALIFIER,  VALUE_ID, VALUE_DISPLAY, VALUE_NUM, VALUE_MIN, VALUE_MAX) values (34, 34, assay_id_seq.currval, '2', 'Fixed', 368, '', '372', 'Assay Explorer ', '', '', '');</v>
      </c>
    </row>
    <row r="36" spans="1:15" ht="11.25">
      <c r="A36" s="15" t="s">
        <v>24</v>
      </c>
      <c r="B36" s="16">
        <v>13</v>
      </c>
      <c r="C36" s="15" t="s">
        <v>55</v>
      </c>
      <c r="D36" s="15" t="s">
        <v>81</v>
      </c>
      <c r="G36" s="15">
        <v>30</v>
      </c>
      <c r="J36" s="15" t="str">
        <f t="shared" si="1"/>
        <v xml:space="preserve">30 </v>
      </c>
      <c r="L36" s="15">
        <v>35</v>
      </c>
      <c r="M36" s="15"/>
      <c r="N36" s="15">
        <v>2</v>
      </c>
      <c r="O36" s="15" t="str">
        <f>"insert into measure_context_item ( MEASURE_CONTEXT_ITEM_ID, GROUP_MEASURE_CONTEXT_ITEM_ID, ASSAY_ID, MEASURE_CONTEXT_ID, ATTRIBUTE_TYPE,  ATTRIBUTE_ID,  QUALIFIER,  VALUE_ID, VALUE_DISPLAY, VALUE_NUM, VALUE_MIN, VALUE_MAX) values ("&amp;L36&amp;", "&amp;VLOOKUP(B36,$B$2:$L$37,11,FALSE)&amp;", assay_id_seq.currval, '"&amp;N36&amp;"', '"&amp;C36&amp;"', "&amp;VLOOKUP(D36,Elements!$B$3:$G$57,6,FALSE)&amp;", '', '"&amp;IF(ISNA(VLOOKUP(Context!F36,Elements!$B$3:$G$57,6,FALSE)),"",VLOOKUP(Context!F36,Elements!$B$3:$G$57,6,FALSE))&amp;"', '"&amp;Context!J36&amp;"', '"&amp;Context!G36&amp;"', '"&amp;H36&amp;"', '"&amp;I36&amp;"');"</f>
        <v>insert into measure_context_item ( MEASURE_CONTEXT_ITEM_ID, GROUP_MEASURE_CONTEXT_ITEM_ID, ASSAY_ID, MEASURE_CONTEXT_ID, ATTRIBUTE_TYPE,  ATTRIBUTE_ID,  QUALIFIER,  VALUE_ID, VALUE_DISPLAY, VALUE_NUM, VALUE_MIN, VALUE_MAX) values (35, 34, assay_id_seq.currval, '2', 'Fixed', 370, '', '', '30 ', '30', '', '');</v>
      </c>
    </row>
    <row r="37" spans="1:15" ht="11.25">
      <c r="A37" s="15" t="s">
        <v>24</v>
      </c>
      <c r="B37" s="16">
        <v>13</v>
      </c>
      <c r="C37" s="15" t="s">
        <v>82</v>
      </c>
      <c r="D37" s="15" t="s">
        <v>83</v>
      </c>
      <c r="H37" s="15">
        <v>0</v>
      </c>
      <c r="I37" s="15">
        <v>4</v>
      </c>
      <c r="J37" s="15" t="str">
        <f t="shared" si="1"/>
        <v xml:space="preserve">0 - 4 </v>
      </c>
      <c r="L37" s="15">
        <v>36</v>
      </c>
      <c r="M37" s="15"/>
      <c r="N37" s="15">
        <v>2</v>
      </c>
      <c r="O37" s="15" t="str">
        <f>"insert into measure_context_item ( MEASURE_CONTEXT_ITEM_ID, GROUP_MEASURE_CONTEXT_ITEM_ID, ASSAY_ID, MEASURE_CONTEXT_ID, ATTRIBUTE_TYPE,  ATTRIBUTE_ID,  QUALIFIER,  VALUE_ID, VALUE_DISPLAY, VALUE_NUM, VALUE_MIN, VALUE_MAX) values ("&amp;L37&amp;", "&amp;VLOOKUP(B37,$B$2:$L$37,11,FALSE)&amp;", assay_id_seq.currval, '"&amp;N37&amp;"', '"&amp;C37&amp;"', "&amp;VLOOKUP(D37,Elements!$B$3:$G$57,6,FALSE)&amp;", '', '"&amp;IF(ISNA(VLOOKUP(Context!F37,Elements!$B$3:$G$57,6,FALSE)),"",VLOOKUP(Context!F37,Elements!$B$3:$G$57,6,FALSE))&amp;"', '"&amp;Context!J37&amp;"', '"&amp;Context!G37&amp;"', '"&amp;H37&amp;"', '"&amp;I37&amp;"');"</f>
        <v>insert into measure_context_item ( MEASURE_CONTEXT_ITEM_ID, GROUP_MEASURE_CONTEXT_ITEM_ID, ASSAY_ID, MEASURE_CONTEXT_ID, ATTRIBUTE_TYPE,  ATTRIBUTE_ID,  QUALIFIER,  VALUE_ID, VALUE_DISPLAY, VALUE_NUM, VALUE_MIN, VALUE_MAX) values (36, 34, assay_id_seq.currval, '2', 'Range', 369, '', '', '0 - 4 ', '', '0', '4');</v>
      </c>
    </row>
    <row r="38" spans="1:15" ht="11.25">
      <c r="M38" s="15"/>
    </row>
    <row r="39" spans="1:15" ht="11.25">
      <c r="M39" s="15"/>
    </row>
    <row r="40" spans="1:15" ht="11.25">
      <c r="M40" s="15"/>
    </row>
    <row r="41" spans="1:15" ht="11.25">
      <c r="M41" s="15"/>
    </row>
    <row r="42" spans="1:15" ht="11.25">
      <c r="M42" s="15"/>
    </row>
    <row r="43" spans="1:15" ht="11.25">
      <c r="M43" s="15"/>
    </row>
    <row r="44" spans="1:15" ht="11.25">
      <c r="M44" s="15"/>
    </row>
    <row r="45" spans="1:15" ht="11.25">
      <c r="M45" s="15"/>
    </row>
    <row r="46" spans="1:15" ht="11.25">
      <c r="M46" s="15"/>
    </row>
    <row r="47" spans="1:15" ht="11.25">
      <c r="G47" s="17"/>
      <c r="M47" s="15"/>
    </row>
    <row r="48" spans="1:15" ht="11.25">
      <c r="M48" s="15"/>
    </row>
    <row r="49" spans="13:13" ht="11.25">
      <c r="M49" s="15"/>
    </row>
    <row r="50" spans="13:13" ht="11.25">
      <c r="M50" s="15"/>
    </row>
    <row r="51" spans="13:13" ht="11.25">
      <c r="M51" s="15"/>
    </row>
    <row r="52" spans="13:13" ht="11.25">
      <c r="M52" s="15"/>
    </row>
    <row r="53" spans="13:13" ht="11.25">
      <c r="M53" s="15"/>
    </row>
    <row r="54" spans="13:13" ht="11.25">
      <c r="M54" s="15"/>
    </row>
    <row r="55" spans="13:13" ht="11.25">
      <c r="M55" s="15"/>
    </row>
    <row r="56" spans="13:13" ht="11.25">
      <c r="M56" s="15"/>
    </row>
    <row r="57" spans="13:13" ht="11.25">
      <c r="M57" s="15"/>
    </row>
    <row r="58" spans="13:13" ht="11.25">
      <c r="M58" s="15"/>
    </row>
    <row r="59" spans="13:13" ht="11.25">
      <c r="M59" s="15"/>
    </row>
    <row r="60" spans="13:13" ht="11.25">
      <c r="M60" s="15"/>
    </row>
    <row r="61" spans="13:13" ht="11.25">
      <c r="M61" s="15"/>
    </row>
    <row r="62" spans="13:13" ht="11.25">
      <c r="M62" s="15"/>
    </row>
    <row r="63" spans="13:13" ht="11.25">
      <c r="M63" s="15"/>
    </row>
    <row r="64" spans="13:13" ht="11.25">
      <c r="M64" s="15"/>
    </row>
    <row r="65" spans="13:13" ht="11.25">
      <c r="M65" s="15"/>
    </row>
    <row r="66" spans="13:13" ht="11.25">
      <c r="M66" s="15"/>
    </row>
    <row r="67" spans="13:13" ht="11.25">
      <c r="M67" s="15"/>
    </row>
    <row r="68" spans="13:13" ht="11.25">
      <c r="M68" s="15"/>
    </row>
    <row r="69" spans="13:13" ht="11.25">
      <c r="M69" s="15"/>
    </row>
    <row r="70" spans="13:13" ht="11.25">
      <c r="M70" s="15"/>
    </row>
    <row r="71" spans="13:13" ht="11.25">
      <c r="M71" s="15"/>
    </row>
    <row r="72" spans="13:13" ht="11.25">
      <c r="M72" s="15"/>
    </row>
    <row r="73" spans="13:13" ht="11.25">
      <c r="M73" s="15"/>
    </row>
    <row r="74" spans="13:13" ht="11.25">
      <c r="M74" s="15"/>
    </row>
    <row r="75" spans="13:13" ht="11.25">
      <c r="M75" s="15"/>
    </row>
    <row r="76" spans="13:13" ht="11.25">
      <c r="M76" s="15"/>
    </row>
    <row r="77" spans="13:13" ht="11.25">
      <c r="M77" s="15"/>
    </row>
    <row r="78" spans="13:13" ht="11.25">
      <c r="M78" s="15"/>
    </row>
    <row r="79" spans="13:13" ht="11.25">
      <c r="M79" s="15"/>
    </row>
    <row r="80" spans="13:13" ht="11.25">
      <c r="M80" s="15"/>
    </row>
    <row r="81" spans="13:13" ht="11.25">
      <c r="M81" s="15"/>
    </row>
  </sheetData>
  <conditionalFormatting sqref="C35:K59 A2:K34">
    <cfRule type="expression" dxfId="5" priority="8">
      <formula>(MOD($B2,2)=0)</formula>
    </cfRule>
  </conditionalFormatting>
  <conditionalFormatting sqref="D22">
    <cfRule type="expression" dxfId="4" priority="9">
      <formula>(MOD($B23,2)=0)</formula>
    </cfRule>
  </conditionalFormatting>
  <conditionalFormatting sqref="A35:A59">
    <cfRule type="expression" dxfId="3" priority="5">
      <formula>(MOD($B35,2)=0)</formula>
    </cfRule>
  </conditionalFormatting>
  <conditionalFormatting sqref="B35:B57">
    <cfRule type="expression" dxfId="2" priority="4">
      <formula>(MOD($B35,2)=0)</formula>
    </cfRule>
  </conditionalFormatting>
  <conditionalFormatting sqref="B38:B59">
    <cfRule type="expression" dxfId="1" priority="3">
      <formula>(MOD($B38,2)=0)</formula>
    </cfRule>
  </conditionalFormatting>
  <conditionalFormatting sqref="D58">
    <cfRule type="expression" dxfId="0" priority="2">
      <formula>(MOD($B59,2)=0)</formula>
    </cfRule>
  </conditionalFormatting>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dimension ref="A1:I25"/>
  <sheetViews>
    <sheetView workbookViewId="0">
      <selection activeCell="I3" sqref="I3"/>
    </sheetView>
  </sheetViews>
  <sheetFormatPr defaultRowHeight="15"/>
  <cols>
    <col min="1" max="1" width="13.42578125" bestFit="1" customWidth="1"/>
    <col min="2" max="2" width="10.85546875" bestFit="1" customWidth="1"/>
    <col min="9" max="9" width="106.140625" customWidth="1"/>
  </cols>
  <sheetData>
    <row r="1" spans="1:9">
      <c r="A1" s="1" t="s">
        <v>69</v>
      </c>
      <c r="I1" t="s">
        <v>1357</v>
      </c>
    </row>
    <row r="2" spans="1:9">
      <c r="A2" t="s">
        <v>70</v>
      </c>
      <c r="B2">
        <v>1</v>
      </c>
    </row>
    <row r="3" spans="1:9" ht="60">
      <c r="A3" t="s">
        <v>71</v>
      </c>
      <c r="B3" s="8">
        <v>40980</v>
      </c>
      <c r="C3" t="s">
        <v>178</v>
      </c>
      <c r="I3" s="18" t="str">
        <f>"insert into experiment (project_id, assay_id, experiment_id, experiment_name,run_date_from, run_date_to, description, hold_until_date, experiment_status_id) values (1, assay_id_seq.currval, 1, '"&amp;B5&amp;"', to_date('"&amp;TEXT(B3,"mm/dd/yyyy")&amp;"', 'MM/DD/YYYY'), to_date('"&amp;TEXT(B3,"mm/dd/yyyy")&amp;"', 'MM/DD/YYYY'), '', '', 2);"</f>
        <v>insert into experiment (project_id, assay_id, experiment_id, experiment_name,run_date_from, run_date_to, description, hold_until_date, experiment_status_id) values (1, assay_id_seq.currval, 1, 'Dose-response biochemical assay of inhibitors of Rho kinase 2 (Rock2): 1', to_date('03/12/2012', 'MM/DD/YYYY'), to_date('03/12/2012', 'MM/DD/YYYY'), '', '', 2);</v>
      </c>
    </row>
    <row r="4" spans="1:9">
      <c r="A4" t="s">
        <v>72</v>
      </c>
    </row>
    <row r="5" spans="1:9">
      <c r="A5" t="s">
        <v>73</v>
      </c>
      <c r="B5" t="str">
        <f>Assay!B3&amp;": "&amp;Experiment!B2</f>
        <v>Dose-response biochemical assay of inhibitors of Rho kinase 2 (Rock2): 1</v>
      </c>
    </row>
    <row r="6" spans="1:9">
      <c r="A6" t="s">
        <v>179</v>
      </c>
    </row>
    <row r="7" spans="1:9">
      <c r="A7" t="s">
        <v>180</v>
      </c>
    </row>
    <row r="15" spans="1:9">
      <c r="A15" s="6" t="s">
        <v>61</v>
      </c>
    </row>
    <row r="16" spans="1:9">
      <c r="A16" s="4" t="s">
        <v>67</v>
      </c>
      <c r="B16">
        <v>1</v>
      </c>
    </row>
    <row r="17" spans="1:2">
      <c r="A17" s="4" t="s">
        <v>68</v>
      </c>
    </row>
    <row r="18" spans="1:2">
      <c r="A18" s="4" t="s">
        <v>84</v>
      </c>
      <c r="B18" t="s">
        <v>85</v>
      </c>
    </row>
    <row r="19" spans="1:2">
      <c r="A19" s="4"/>
    </row>
    <row r="20" spans="1:2">
      <c r="A20" s="4"/>
    </row>
    <row r="21" spans="1:2">
      <c r="A21" s="4"/>
    </row>
    <row r="22" spans="1:2">
      <c r="A22" s="6" t="s">
        <v>62</v>
      </c>
    </row>
    <row r="23" spans="1:2">
      <c r="A23" s="4" t="s">
        <v>63</v>
      </c>
      <c r="B23">
        <v>1</v>
      </c>
    </row>
    <row r="24" spans="1:2">
      <c r="A24" s="4" t="s">
        <v>64</v>
      </c>
      <c r="B24">
        <v>1</v>
      </c>
    </row>
    <row r="25" spans="1:2">
      <c r="A25" s="4" t="s">
        <v>65</v>
      </c>
      <c r="B25" t="s">
        <v>66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Q447"/>
  <sheetViews>
    <sheetView workbookViewId="0">
      <pane xSplit="3" ySplit="7" topLeftCell="D8" activePane="bottomRight" state="frozen"/>
      <selection pane="topRight" activeCell="D1" sqref="D1"/>
      <selection pane="bottomLeft" activeCell="A8" sqref="A8"/>
      <selection pane="bottomRight" activeCell="P8" sqref="P8"/>
    </sheetView>
  </sheetViews>
  <sheetFormatPr defaultRowHeight="15"/>
  <cols>
    <col min="2" max="2" width="17.28515625" bestFit="1" customWidth="1"/>
    <col min="3" max="3" width="9" customWidth="1"/>
    <col min="5" max="5" width="9.42578125" bestFit="1" customWidth="1"/>
    <col min="13" max="13" width="13.7109375" bestFit="1" customWidth="1"/>
    <col min="14" max="14" width="10.85546875" customWidth="1"/>
  </cols>
  <sheetData>
    <row r="1" spans="1:17">
      <c r="B1" t="s">
        <v>89</v>
      </c>
      <c r="C1">
        <f>Experiment!B2</f>
        <v>1</v>
      </c>
    </row>
    <row r="2" spans="1:17">
      <c r="B2" t="s">
        <v>90</v>
      </c>
      <c r="D2" s="8"/>
    </row>
    <row r="3" spans="1:17">
      <c r="B3" t="s">
        <v>72</v>
      </c>
      <c r="D3" s="8"/>
    </row>
    <row r="4" spans="1:17">
      <c r="B4" t="s">
        <v>91</v>
      </c>
      <c r="C4" t="str">
        <f>Experiment!B5</f>
        <v>Dose-response biochemical assay of inhibitors of Rho kinase 2 (Rock2): 1</v>
      </c>
    </row>
    <row r="6" spans="1:17" s="7" customFormat="1" ht="30">
      <c r="A6" s="7" t="s">
        <v>94</v>
      </c>
      <c r="B6" s="7" t="s">
        <v>92</v>
      </c>
      <c r="C6" s="7" t="s">
        <v>95</v>
      </c>
      <c r="D6" s="7" t="s">
        <v>96</v>
      </c>
      <c r="E6" s="7" t="s">
        <v>15</v>
      </c>
      <c r="F6" s="7" t="s">
        <v>16</v>
      </c>
      <c r="G6" s="7" t="s">
        <v>17</v>
      </c>
      <c r="H6" s="7" t="s">
        <v>87</v>
      </c>
      <c r="I6" s="7" t="s">
        <v>88</v>
      </c>
      <c r="J6" s="7" t="s">
        <v>20</v>
      </c>
      <c r="K6" s="7" t="s">
        <v>21</v>
      </c>
      <c r="L6" s="7" t="s">
        <v>86</v>
      </c>
      <c r="M6" s="7" t="s">
        <v>32</v>
      </c>
      <c r="N6" s="7" t="s">
        <v>83</v>
      </c>
      <c r="P6"/>
      <c r="Q6"/>
    </row>
    <row r="7" spans="1:17">
      <c r="D7" t="s">
        <v>22</v>
      </c>
      <c r="E7" t="s">
        <v>23</v>
      </c>
      <c r="H7" t="s">
        <v>23</v>
      </c>
      <c r="I7" t="s">
        <v>23</v>
      </c>
      <c r="J7" t="s">
        <v>23</v>
      </c>
      <c r="M7" t="s">
        <v>23</v>
      </c>
    </row>
    <row r="8" spans="1:17">
      <c r="A8">
        <v>1</v>
      </c>
      <c r="B8">
        <v>7970106</v>
      </c>
      <c r="E8" t="s">
        <v>93</v>
      </c>
      <c r="F8">
        <v>-8.52</v>
      </c>
      <c r="N8">
        <v>0</v>
      </c>
    </row>
    <row r="9" spans="1:17">
      <c r="A9">
        <v>2</v>
      </c>
      <c r="B9">
        <v>855669</v>
      </c>
      <c r="E9">
        <v>7.0999999999999994E-2</v>
      </c>
      <c r="F9">
        <v>-7.15</v>
      </c>
      <c r="G9">
        <v>1.1399999999999999</v>
      </c>
      <c r="K9">
        <v>4.49</v>
      </c>
      <c r="L9">
        <v>1</v>
      </c>
      <c r="N9">
        <v>0</v>
      </c>
    </row>
    <row r="10" spans="1:17">
      <c r="A10">
        <v>3</v>
      </c>
      <c r="B10">
        <v>4257793</v>
      </c>
      <c r="E10">
        <v>0.08</v>
      </c>
      <c r="F10">
        <v>-7.1</v>
      </c>
      <c r="G10">
        <v>0.81</v>
      </c>
      <c r="K10">
        <v>9.06</v>
      </c>
      <c r="L10">
        <v>1</v>
      </c>
      <c r="N10">
        <v>0</v>
      </c>
    </row>
    <row r="11" spans="1:17">
      <c r="A11">
        <v>4</v>
      </c>
      <c r="B11">
        <v>855933</v>
      </c>
      <c r="E11">
        <v>0.1</v>
      </c>
      <c r="F11">
        <v>-7</v>
      </c>
      <c r="G11">
        <v>0.84</v>
      </c>
      <c r="K11">
        <v>1.1299999999999999</v>
      </c>
      <c r="L11">
        <v>1</v>
      </c>
      <c r="N11">
        <v>0</v>
      </c>
    </row>
    <row r="12" spans="1:17">
      <c r="A12">
        <v>5</v>
      </c>
      <c r="B12">
        <v>843930</v>
      </c>
      <c r="E12">
        <v>0.26700000000000002</v>
      </c>
      <c r="F12">
        <v>-6.57</v>
      </c>
      <c r="G12">
        <v>0.88</v>
      </c>
      <c r="K12">
        <v>6.66</v>
      </c>
      <c r="L12">
        <v>1</v>
      </c>
      <c r="N12">
        <v>0</v>
      </c>
    </row>
    <row r="13" spans="1:17">
      <c r="A13">
        <v>6</v>
      </c>
      <c r="B13">
        <v>850647</v>
      </c>
      <c r="E13">
        <v>0.41499999999999998</v>
      </c>
      <c r="F13">
        <v>-6.38</v>
      </c>
      <c r="G13">
        <v>1.01</v>
      </c>
      <c r="K13">
        <v>4.87</v>
      </c>
      <c r="L13">
        <v>1</v>
      </c>
      <c r="N13">
        <v>0</v>
      </c>
    </row>
    <row r="14" spans="1:17">
      <c r="A14">
        <v>7</v>
      </c>
      <c r="B14">
        <v>857157</v>
      </c>
      <c r="E14">
        <v>0.46400000000000002</v>
      </c>
      <c r="F14">
        <v>-6.33</v>
      </c>
      <c r="G14">
        <v>0.93</v>
      </c>
      <c r="K14">
        <v>12.28</v>
      </c>
      <c r="L14">
        <v>1</v>
      </c>
      <c r="N14">
        <v>0</v>
      </c>
    </row>
    <row r="15" spans="1:17">
      <c r="A15">
        <v>8</v>
      </c>
      <c r="B15">
        <v>844493</v>
      </c>
      <c r="E15">
        <v>0.66100000000000003</v>
      </c>
      <c r="F15">
        <v>-6.18</v>
      </c>
      <c r="G15">
        <v>0.79</v>
      </c>
      <c r="K15">
        <v>25.33</v>
      </c>
      <c r="L15">
        <v>0.99</v>
      </c>
      <c r="N15">
        <v>0</v>
      </c>
    </row>
    <row r="16" spans="1:17">
      <c r="A16">
        <v>9</v>
      </c>
      <c r="B16">
        <v>7978068</v>
      </c>
      <c r="E16">
        <v>0.80700000000000005</v>
      </c>
      <c r="F16">
        <v>-6.09</v>
      </c>
      <c r="G16">
        <v>0.76</v>
      </c>
      <c r="K16">
        <v>10.41</v>
      </c>
      <c r="L16">
        <v>1</v>
      </c>
      <c r="N16">
        <v>0</v>
      </c>
    </row>
    <row r="17" spans="1:14">
      <c r="A17">
        <v>10</v>
      </c>
      <c r="B17">
        <v>852914</v>
      </c>
      <c r="E17">
        <v>0.8</v>
      </c>
      <c r="F17">
        <v>-6.1</v>
      </c>
      <c r="G17">
        <v>0.7</v>
      </c>
      <c r="K17">
        <v>7.21</v>
      </c>
      <c r="L17">
        <v>1</v>
      </c>
      <c r="N17">
        <v>0</v>
      </c>
    </row>
    <row r="18" spans="1:14">
      <c r="A18">
        <v>11</v>
      </c>
      <c r="B18">
        <v>845954</v>
      </c>
      <c r="E18">
        <v>0.76500000000000001</v>
      </c>
      <c r="F18">
        <v>-6.12</v>
      </c>
      <c r="G18">
        <v>0.77</v>
      </c>
      <c r="K18">
        <v>13.15</v>
      </c>
      <c r="L18">
        <v>1</v>
      </c>
      <c r="N18">
        <v>0</v>
      </c>
    </row>
    <row r="19" spans="1:14">
      <c r="A19">
        <v>12</v>
      </c>
      <c r="B19">
        <v>4260348</v>
      </c>
      <c r="E19">
        <v>1.1319999999999999</v>
      </c>
      <c r="F19">
        <v>-5.95</v>
      </c>
      <c r="G19">
        <v>0.8</v>
      </c>
      <c r="K19">
        <v>6.95</v>
      </c>
      <c r="L19">
        <v>1</v>
      </c>
      <c r="N19">
        <v>0</v>
      </c>
    </row>
    <row r="20" spans="1:14">
      <c r="A20">
        <v>13</v>
      </c>
      <c r="B20">
        <v>7971315</v>
      </c>
      <c r="E20">
        <v>1.4890000000000001</v>
      </c>
      <c r="F20">
        <v>-5.83</v>
      </c>
      <c r="G20">
        <v>0.85</v>
      </c>
      <c r="K20">
        <v>10.28</v>
      </c>
      <c r="L20">
        <v>1</v>
      </c>
      <c r="N20">
        <v>0</v>
      </c>
    </row>
    <row r="21" spans="1:14">
      <c r="A21">
        <v>14</v>
      </c>
      <c r="B21">
        <v>7969955</v>
      </c>
      <c r="E21">
        <v>1.3819999999999999</v>
      </c>
      <c r="F21">
        <v>-5.86</v>
      </c>
      <c r="G21">
        <v>0.73</v>
      </c>
      <c r="K21">
        <v>4.5</v>
      </c>
      <c r="L21">
        <v>1</v>
      </c>
      <c r="N21">
        <v>0</v>
      </c>
    </row>
    <row r="22" spans="1:14">
      <c r="A22">
        <v>15</v>
      </c>
      <c r="B22">
        <v>7969667</v>
      </c>
      <c r="E22">
        <v>1.395</v>
      </c>
      <c r="F22">
        <v>-5.86</v>
      </c>
      <c r="G22">
        <v>0.79</v>
      </c>
      <c r="K22">
        <v>15.5</v>
      </c>
      <c r="L22">
        <v>1</v>
      </c>
      <c r="N22">
        <v>0</v>
      </c>
    </row>
    <row r="23" spans="1:14">
      <c r="A23">
        <v>16</v>
      </c>
      <c r="B23">
        <v>3717731</v>
      </c>
      <c r="E23">
        <v>1.5169999999999999</v>
      </c>
      <c r="F23">
        <v>-5.82</v>
      </c>
      <c r="G23">
        <v>0.84</v>
      </c>
      <c r="K23">
        <v>29.6</v>
      </c>
      <c r="L23">
        <v>0.99</v>
      </c>
      <c r="N23">
        <v>0</v>
      </c>
    </row>
    <row r="24" spans="1:14">
      <c r="A24">
        <v>17</v>
      </c>
      <c r="B24">
        <v>7965051</v>
      </c>
      <c r="E24">
        <v>1.7330000000000001</v>
      </c>
      <c r="F24">
        <v>-5.76</v>
      </c>
      <c r="G24">
        <v>1.1399999999999999</v>
      </c>
      <c r="K24">
        <v>12.72</v>
      </c>
      <c r="L24">
        <v>1</v>
      </c>
      <c r="N24">
        <v>0</v>
      </c>
    </row>
    <row r="25" spans="1:14">
      <c r="A25">
        <v>18</v>
      </c>
      <c r="B25">
        <v>7974676</v>
      </c>
      <c r="E25">
        <v>1.798</v>
      </c>
      <c r="F25">
        <v>-5.75</v>
      </c>
      <c r="G25">
        <v>0.87</v>
      </c>
      <c r="K25">
        <v>9.25</v>
      </c>
      <c r="L25">
        <v>1</v>
      </c>
      <c r="N25">
        <v>0</v>
      </c>
    </row>
    <row r="26" spans="1:14">
      <c r="A26">
        <v>19</v>
      </c>
      <c r="B26">
        <v>7973485</v>
      </c>
      <c r="E26">
        <v>1.9139999999999999</v>
      </c>
      <c r="F26">
        <v>-5.72</v>
      </c>
      <c r="G26">
        <v>0.75</v>
      </c>
      <c r="K26">
        <v>3.61</v>
      </c>
      <c r="L26">
        <v>1</v>
      </c>
      <c r="N26">
        <v>0</v>
      </c>
    </row>
    <row r="27" spans="1:14">
      <c r="A27">
        <v>20</v>
      </c>
      <c r="B27">
        <v>7976977</v>
      </c>
      <c r="E27">
        <v>2.2040000000000002</v>
      </c>
      <c r="F27">
        <v>-5.66</v>
      </c>
      <c r="G27">
        <v>0.97</v>
      </c>
      <c r="K27">
        <v>11.46</v>
      </c>
      <c r="L27">
        <v>1</v>
      </c>
      <c r="N27">
        <v>0</v>
      </c>
    </row>
    <row r="28" spans="1:14">
      <c r="A28">
        <v>21</v>
      </c>
      <c r="B28">
        <v>7971472</v>
      </c>
      <c r="E28">
        <v>2.1949999999999998</v>
      </c>
      <c r="F28">
        <v>-5.66</v>
      </c>
      <c r="G28">
        <v>0.78</v>
      </c>
      <c r="K28">
        <v>7.94</v>
      </c>
      <c r="L28">
        <v>1</v>
      </c>
      <c r="N28">
        <v>0</v>
      </c>
    </row>
    <row r="29" spans="1:14">
      <c r="A29">
        <v>22</v>
      </c>
      <c r="B29">
        <v>4259698</v>
      </c>
      <c r="E29">
        <v>1.9890000000000001</v>
      </c>
      <c r="F29">
        <v>-5.7</v>
      </c>
      <c r="G29">
        <v>1.05</v>
      </c>
      <c r="K29">
        <v>9.23</v>
      </c>
      <c r="L29">
        <v>1</v>
      </c>
      <c r="N29">
        <v>0</v>
      </c>
    </row>
    <row r="30" spans="1:14">
      <c r="A30">
        <v>23</v>
      </c>
      <c r="B30">
        <v>4255366</v>
      </c>
      <c r="E30">
        <v>1.994</v>
      </c>
      <c r="F30">
        <v>-5.7</v>
      </c>
      <c r="G30">
        <v>0.69</v>
      </c>
      <c r="K30">
        <v>-0.11</v>
      </c>
      <c r="L30">
        <v>1</v>
      </c>
      <c r="N30">
        <v>0</v>
      </c>
    </row>
    <row r="31" spans="1:14">
      <c r="A31">
        <v>24</v>
      </c>
      <c r="B31">
        <v>7977171</v>
      </c>
      <c r="E31">
        <v>2.371</v>
      </c>
      <c r="F31">
        <v>-5.63</v>
      </c>
      <c r="G31">
        <v>0.84</v>
      </c>
      <c r="K31">
        <v>41.71</v>
      </c>
      <c r="L31">
        <v>0.99</v>
      </c>
      <c r="N31">
        <v>0</v>
      </c>
    </row>
    <row r="32" spans="1:14">
      <c r="A32">
        <v>25</v>
      </c>
      <c r="B32">
        <v>7971820</v>
      </c>
      <c r="E32">
        <v>2.2989999999999999</v>
      </c>
      <c r="F32">
        <v>-5.64</v>
      </c>
      <c r="G32">
        <v>0.72</v>
      </c>
      <c r="K32">
        <v>8.02</v>
      </c>
      <c r="L32">
        <v>1</v>
      </c>
      <c r="N32">
        <v>0</v>
      </c>
    </row>
    <row r="33" spans="1:14">
      <c r="A33">
        <v>26</v>
      </c>
      <c r="B33">
        <v>4264846</v>
      </c>
      <c r="E33">
        <v>2.415</v>
      </c>
      <c r="F33">
        <v>-5.62</v>
      </c>
      <c r="G33">
        <v>0.74</v>
      </c>
      <c r="K33">
        <v>622.82000000000005</v>
      </c>
      <c r="L33">
        <v>0.99</v>
      </c>
      <c r="N33">
        <v>0</v>
      </c>
    </row>
    <row r="34" spans="1:14">
      <c r="A34">
        <v>27</v>
      </c>
      <c r="B34">
        <v>4264171</v>
      </c>
      <c r="E34">
        <v>2.3140000000000001</v>
      </c>
      <c r="F34">
        <v>-5.64</v>
      </c>
      <c r="G34">
        <v>0.78</v>
      </c>
      <c r="K34">
        <v>9.2100000000000009</v>
      </c>
      <c r="L34">
        <v>1</v>
      </c>
      <c r="N34">
        <v>0</v>
      </c>
    </row>
    <row r="35" spans="1:14">
      <c r="A35">
        <v>28</v>
      </c>
      <c r="B35">
        <v>4245982</v>
      </c>
      <c r="E35">
        <v>2.3010000000000002</v>
      </c>
      <c r="F35">
        <v>-5.64</v>
      </c>
      <c r="G35">
        <v>0.77</v>
      </c>
      <c r="K35">
        <v>57.47</v>
      </c>
      <c r="L35">
        <v>0.99</v>
      </c>
      <c r="N35">
        <v>0</v>
      </c>
    </row>
    <row r="36" spans="1:14">
      <c r="A36">
        <v>29</v>
      </c>
      <c r="B36">
        <v>4244225</v>
      </c>
      <c r="E36">
        <v>2.5270000000000001</v>
      </c>
      <c r="F36">
        <v>-5.6</v>
      </c>
      <c r="G36">
        <v>0.74</v>
      </c>
      <c r="K36">
        <v>4.6399999999999997</v>
      </c>
      <c r="L36">
        <v>1</v>
      </c>
      <c r="N36">
        <v>0</v>
      </c>
    </row>
    <row r="37" spans="1:14">
      <c r="A37">
        <v>30</v>
      </c>
      <c r="B37">
        <v>4242836</v>
      </c>
      <c r="E37">
        <v>2.706</v>
      </c>
      <c r="F37">
        <v>-5.57</v>
      </c>
      <c r="G37">
        <v>0.64</v>
      </c>
      <c r="K37">
        <v>32.24</v>
      </c>
      <c r="L37">
        <v>0.99</v>
      </c>
      <c r="N37">
        <v>0</v>
      </c>
    </row>
    <row r="38" spans="1:14">
      <c r="A38">
        <v>31</v>
      </c>
      <c r="B38">
        <v>7970469</v>
      </c>
      <c r="E38">
        <v>3.3250000000000002</v>
      </c>
      <c r="F38">
        <v>-5.48</v>
      </c>
      <c r="G38">
        <v>0.89</v>
      </c>
      <c r="K38">
        <v>4.93</v>
      </c>
      <c r="L38">
        <v>1</v>
      </c>
      <c r="N38">
        <v>0</v>
      </c>
    </row>
    <row r="39" spans="1:14">
      <c r="A39">
        <v>32</v>
      </c>
      <c r="B39">
        <v>4262721</v>
      </c>
      <c r="E39">
        <v>3.3050000000000002</v>
      </c>
      <c r="F39">
        <v>-5.48</v>
      </c>
      <c r="G39">
        <v>0.73</v>
      </c>
      <c r="K39">
        <v>17.920000000000002</v>
      </c>
      <c r="L39">
        <v>1</v>
      </c>
      <c r="N39">
        <v>0</v>
      </c>
    </row>
    <row r="40" spans="1:14">
      <c r="A40">
        <v>33</v>
      </c>
      <c r="B40">
        <v>844679</v>
      </c>
      <c r="E40">
        <v>3.52</v>
      </c>
      <c r="F40">
        <v>-5.45</v>
      </c>
      <c r="G40">
        <v>0.87</v>
      </c>
      <c r="K40">
        <v>10.09</v>
      </c>
      <c r="L40">
        <v>1</v>
      </c>
      <c r="N40">
        <v>0</v>
      </c>
    </row>
    <row r="41" spans="1:14">
      <c r="A41">
        <v>34</v>
      </c>
      <c r="B41">
        <v>4260761</v>
      </c>
      <c r="E41">
        <v>3.7989999999999999</v>
      </c>
      <c r="F41">
        <v>-5.42</v>
      </c>
      <c r="G41">
        <v>0.87</v>
      </c>
      <c r="K41">
        <v>6.35</v>
      </c>
      <c r="L41">
        <v>1</v>
      </c>
      <c r="N41">
        <v>0</v>
      </c>
    </row>
    <row r="42" spans="1:14">
      <c r="A42">
        <v>35</v>
      </c>
      <c r="B42">
        <v>7976469</v>
      </c>
      <c r="E42">
        <v>4.8070000000000004</v>
      </c>
      <c r="F42">
        <v>-5.32</v>
      </c>
      <c r="G42">
        <v>0.67</v>
      </c>
      <c r="K42">
        <v>30.81</v>
      </c>
      <c r="L42">
        <v>1</v>
      </c>
      <c r="N42">
        <v>0</v>
      </c>
    </row>
    <row r="43" spans="1:14">
      <c r="A43">
        <v>36</v>
      </c>
      <c r="B43">
        <v>4264645</v>
      </c>
      <c r="E43">
        <v>4.8129999999999997</v>
      </c>
      <c r="F43">
        <v>-5.32</v>
      </c>
      <c r="G43">
        <v>0.61</v>
      </c>
      <c r="K43">
        <v>5.98</v>
      </c>
      <c r="L43">
        <v>1</v>
      </c>
      <c r="N43">
        <v>0</v>
      </c>
    </row>
    <row r="44" spans="1:14">
      <c r="A44">
        <v>37</v>
      </c>
      <c r="B44">
        <v>4265686</v>
      </c>
      <c r="E44">
        <v>5.2430000000000003</v>
      </c>
      <c r="F44">
        <v>-5.28</v>
      </c>
      <c r="G44">
        <v>0.83</v>
      </c>
      <c r="K44">
        <v>105.02</v>
      </c>
      <c r="L44">
        <v>0.99</v>
      </c>
      <c r="N44">
        <v>0</v>
      </c>
    </row>
    <row r="45" spans="1:14">
      <c r="A45">
        <v>38</v>
      </c>
      <c r="B45">
        <v>4257150</v>
      </c>
      <c r="E45">
        <v>5.1849999999999996</v>
      </c>
      <c r="F45">
        <v>-5.29</v>
      </c>
      <c r="G45">
        <v>0.7</v>
      </c>
      <c r="K45">
        <v>10.46</v>
      </c>
      <c r="L45">
        <v>1</v>
      </c>
      <c r="N45">
        <v>0</v>
      </c>
    </row>
    <row r="46" spans="1:14">
      <c r="A46">
        <v>39</v>
      </c>
      <c r="B46">
        <v>4255222</v>
      </c>
      <c r="E46">
        <v>5.2480000000000002</v>
      </c>
      <c r="F46">
        <v>-5.28</v>
      </c>
      <c r="G46">
        <v>0.43</v>
      </c>
      <c r="K46">
        <v>28.57</v>
      </c>
      <c r="L46">
        <v>1</v>
      </c>
      <c r="N46">
        <v>0</v>
      </c>
    </row>
    <row r="47" spans="1:14">
      <c r="A47">
        <v>40</v>
      </c>
      <c r="B47">
        <v>3714088</v>
      </c>
      <c r="E47">
        <v>5.4459999999999997</v>
      </c>
      <c r="F47">
        <v>-5.26</v>
      </c>
      <c r="G47">
        <v>0.76</v>
      </c>
      <c r="K47">
        <v>8.31</v>
      </c>
      <c r="L47">
        <v>1</v>
      </c>
      <c r="N47">
        <v>0</v>
      </c>
    </row>
    <row r="48" spans="1:14">
      <c r="A48">
        <v>41</v>
      </c>
      <c r="B48">
        <v>7970106</v>
      </c>
      <c r="C48">
        <v>1</v>
      </c>
      <c r="D48">
        <v>80.2</v>
      </c>
      <c r="M48">
        <v>3.0000000000000001E-3</v>
      </c>
    </row>
    <row r="49" spans="1:13">
      <c r="A49">
        <v>42</v>
      </c>
      <c r="B49">
        <v>7970106</v>
      </c>
      <c r="C49">
        <v>1</v>
      </c>
      <c r="D49">
        <v>89.4</v>
      </c>
      <c r="M49">
        <v>9.1000000000000004E-3</v>
      </c>
    </row>
    <row r="50" spans="1:13">
      <c r="A50">
        <v>43</v>
      </c>
      <c r="B50">
        <v>7970106</v>
      </c>
      <c r="C50">
        <v>1</v>
      </c>
      <c r="D50">
        <v>100.7</v>
      </c>
      <c r="M50">
        <v>2.7300000000000001E-2</v>
      </c>
    </row>
    <row r="51" spans="1:13">
      <c r="A51">
        <v>44</v>
      </c>
      <c r="B51">
        <v>7970106</v>
      </c>
      <c r="C51">
        <v>1</v>
      </c>
      <c r="D51">
        <v>110.6</v>
      </c>
      <c r="M51">
        <v>8.1799999999999998E-2</v>
      </c>
    </row>
    <row r="52" spans="1:13">
      <c r="A52">
        <v>45</v>
      </c>
      <c r="B52">
        <v>7970106</v>
      </c>
      <c r="C52">
        <v>1</v>
      </c>
      <c r="D52">
        <v>115.2</v>
      </c>
      <c r="M52">
        <v>0.24540000000000001</v>
      </c>
    </row>
    <row r="53" spans="1:13">
      <c r="A53">
        <v>46</v>
      </c>
      <c r="B53">
        <v>7970106</v>
      </c>
      <c r="C53">
        <v>1</v>
      </c>
      <c r="D53">
        <v>113.7</v>
      </c>
      <c r="M53">
        <v>0.7</v>
      </c>
    </row>
    <row r="54" spans="1:13">
      <c r="A54">
        <v>47</v>
      </c>
      <c r="B54">
        <v>7970106</v>
      </c>
      <c r="C54">
        <v>1</v>
      </c>
      <c r="D54">
        <v>113.8</v>
      </c>
      <c r="M54">
        <v>2.2000000000000002</v>
      </c>
    </row>
    <row r="55" spans="1:13">
      <c r="A55">
        <v>48</v>
      </c>
      <c r="B55">
        <v>7970106</v>
      </c>
      <c r="C55">
        <v>1</v>
      </c>
      <c r="D55">
        <v>112</v>
      </c>
      <c r="M55">
        <v>6.6</v>
      </c>
    </row>
    <row r="56" spans="1:13">
      <c r="A56">
        <v>49</v>
      </c>
      <c r="B56">
        <v>7970106</v>
      </c>
      <c r="C56">
        <v>1</v>
      </c>
      <c r="D56">
        <v>110.4</v>
      </c>
      <c r="M56">
        <v>19.899999999999999</v>
      </c>
    </row>
    <row r="57" spans="1:13">
      <c r="A57">
        <v>50</v>
      </c>
      <c r="B57">
        <v>7970106</v>
      </c>
      <c r="C57">
        <v>1</v>
      </c>
      <c r="D57">
        <v>108.3</v>
      </c>
      <c r="M57">
        <v>59.6</v>
      </c>
    </row>
    <row r="58" spans="1:13">
      <c r="A58">
        <v>51</v>
      </c>
      <c r="B58">
        <v>855669</v>
      </c>
      <c r="C58">
        <v>2</v>
      </c>
      <c r="D58">
        <v>17.5</v>
      </c>
      <c r="M58">
        <v>3.0000000000000001E-3</v>
      </c>
    </row>
    <row r="59" spans="1:13">
      <c r="A59">
        <v>52</v>
      </c>
      <c r="B59">
        <v>855669</v>
      </c>
      <c r="C59">
        <v>2</v>
      </c>
      <c r="D59">
        <v>24.8</v>
      </c>
      <c r="M59">
        <v>9.1000000000000004E-3</v>
      </c>
    </row>
    <row r="60" spans="1:13">
      <c r="A60">
        <v>53</v>
      </c>
      <c r="B60">
        <v>855669</v>
      </c>
      <c r="C60">
        <v>2</v>
      </c>
      <c r="D60">
        <v>34</v>
      </c>
      <c r="M60">
        <v>2.7300000000000001E-2</v>
      </c>
    </row>
    <row r="61" spans="1:13">
      <c r="A61">
        <v>54</v>
      </c>
      <c r="B61">
        <v>855669</v>
      </c>
      <c r="C61">
        <v>2</v>
      </c>
      <c r="D61">
        <v>50.9</v>
      </c>
      <c r="M61">
        <v>8.1799999999999998E-2</v>
      </c>
    </row>
    <row r="62" spans="1:13">
      <c r="A62">
        <v>55</v>
      </c>
      <c r="B62">
        <v>855669</v>
      </c>
      <c r="C62">
        <v>2</v>
      </c>
      <c r="D62">
        <v>80.900000000000006</v>
      </c>
      <c r="M62">
        <v>0.24540000000000001</v>
      </c>
    </row>
    <row r="63" spans="1:13">
      <c r="A63">
        <v>56</v>
      </c>
      <c r="B63">
        <v>855669</v>
      </c>
      <c r="C63">
        <v>2</v>
      </c>
      <c r="D63">
        <v>95.5</v>
      </c>
      <c r="M63">
        <v>0.7</v>
      </c>
    </row>
    <row r="64" spans="1:13">
      <c r="A64">
        <v>57</v>
      </c>
      <c r="B64">
        <v>855669</v>
      </c>
      <c r="C64">
        <v>2</v>
      </c>
      <c r="D64">
        <v>102.7</v>
      </c>
      <c r="M64">
        <v>2.2000000000000002</v>
      </c>
    </row>
    <row r="65" spans="1:13">
      <c r="A65">
        <v>58</v>
      </c>
      <c r="B65">
        <v>855669</v>
      </c>
      <c r="C65">
        <v>2</v>
      </c>
      <c r="D65">
        <v>104.5</v>
      </c>
      <c r="M65">
        <v>6.6</v>
      </c>
    </row>
    <row r="66" spans="1:13">
      <c r="A66">
        <v>59</v>
      </c>
      <c r="B66">
        <v>855669</v>
      </c>
      <c r="C66">
        <v>2</v>
      </c>
      <c r="D66">
        <v>104.8</v>
      </c>
      <c r="M66">
        <v>19.899999999999999</v>
      </c>
    </row>
    <row r="67" spans="1:13">
      <c r="A67">
        <v>60</v>
      </c>
      <c r="B67">
        <v>855669</v>
      </c>
      <c r="C67">
        <v>2</v>
      </c>
      <c r="D67">
        <v>104.4</v>
      </c>
      <c r="M67">
        <v>59.6</v>
      </c>
    </row>
    <row r="68" spans="1:13">
      <c r="A68">
        <v>61</v>
      </c>
      <c r="B68">
        <v>4257793</v>
      </c>
      <c r="C68">
        <v>3</v>
      </c>
      <c r="D68">
        <v>10.199999999999999</v>
      </c>
      <c r="M68">
        <v>3.0000000000000001E-3</v>
      </c>
    </row>
    <row r="69" spans="1:13">
      <c r="A69">
        <v>62</v>
      </c>
      <c r="B69">
        <v>4257793</v>
      </c>
      <c r="C69">
        <v>3</v>
      </c>
      <c r="D69">
        <v>17.3</v>
      </c>
      <c r="M69">
        <v>9.1000000000000004E-3</v>
      </c>
    </row>
    <row r="70" spans="1:13">
      <c r="A70">
        <v>63</v>
      </c>
      <c r="B70">
        <v>4257793</v>
      </c>
      <c r="C70">
        <v>3</v>
      </c>
      <c r="D70">
        <v>27.7</v>
      </c>
      <c r="M70">
        <v>2.7300000000000001E-2</v>
      </c>
    </row>
    <row r="71" spans="1:13">
      <c r="A71">
        <v>64</v>
      </c>
      <c r="B71">
        <v>4257793</v>
      </c>
      <c r="C71">
        <v>3</v>
      </c>
      <c r="D71">
        <v>50.9</v>
      </c>
      <c r="M71">
        <v>8.1799999999999998E-2</v>
      </c>
    </row>
    <row r="72" spans="1:13">
      <c r="A72">
        <v>65</v>
      </c>
      <c r="B72">
        <v>4257793</v>
      </c>
      <c r="C72">
        <v>3</v>
      </c>
      <c r="D72">
        <v>77</v>
      </c>
      <c r="M72">
        <v>0.24540000000000001</v>
      </c>
    </row>
    <row r="73" spans="1:13">
      <c r="A73">
        <v>66</v>
      </c>
      <c r="B73">
        <v>4257793</v>
      </c>
      <c r="C73">
        <v>3</v>
      </c>
      <c r="D73">
        <v>96.1</v>
      </c>
      <c r="M73">
        <v>0.7</v>
      </c>
    </row>
    <row r="74" spans="1:13">
      <c r="A74">
        <v>67</v>
      </c>
      <c r="B74">
        <v>4257793</v>
      </c>
      <c r="C74">
        <v>3</v>
      </c>
      <c r="D74">
        <v>108.9</v>
      </c>
      <c r="M74">
        <v>2.2000000000000002</v>
      </c>
    </row>
    <row r="75" spans="1:13">
      <c r="A75">
        <v>68</v>
      </c>
      <c r="B75">
        <v>4257793</v>
      </c>
      <c r="C75">
        <v>3</v>
      </c>
      <c r="D75">
        <v>116.1</v>
      </c>
      <c r="M75">
        <v>6.6</v>
      </c>
    </row>
    <row r="76" spans="1:13">
      <c r="A76">
        <v>69</v>
      </c>
      <c r="B76">
        <v>4257793</v>
      </c>
      <c r="C76">
        <v>3</v>
      </c>
      <c r="D76">
        <v>117.7</v>
      </c>
      <c r="M76">
        <v>19.899999999999999</v>
      </c>
    </row>
    <row r="77" spans="1:13">
      <c r="A77">
        <v>70</v>
      </c>
      <c r="B77">
        <v>4257793</v>
      </c>
      <c r="C77">
        <v>3</v>
      </c>
      <c r="D77">
        <v>121.2</v>
      </c>
      <c r="M77">
        <v>59.6</v>
      </c>
    </row>
    <row r="78" spans="1:13">
      <c r="A78">
        <v>71</v>
      </c>
      <c r="B78">
        <v>855933</v>
      </c>
      <c r="C78">
        <v>4</v>
      </c>
      <c r="D78">
        <v>15.6</v>
      </c>
      <c r="M78">
        <v>3.0000000000000001E-3</v>
      </c>
    </row>
    <row r="79" spans="1:13">
      <c r="A79">
        <v>72</v>
      </c>
      <c r="B79">
        <v>855933</v>
      </c>
      <c r="C79">
        <v>4</v>
      </c>
      <c r="D79">
        <v>19.2</v>
      </c>
      <c r="M79">
        <v>9.1000000000000004E-3</v>
      </c>
    </row>
    <row r="80" spans="1:13">
      <c r="A80">
        <v>73</v>
      </c>
      <c r="B80">
        <v>855933</v>
      </c>
      <c r="C80">
        <v>4</v>
      </c>
      <c r="D80">
        <v>29</v>
      </c>
      <c r="M80">
        <v>2.7300000000000001E-2</v>
      </c>
    </row>
    <row r="81" spans="1:13">
      <c r="A81">
        <v>74</v>
      </c>
      <c r="B81">
        <v>855933</v>
      </c>
      <c r="C81">
        <v>4</v>
      </c>
      <c r="D81">
        <v>46.5</v>
      </c>
      <c r="M81">
        <v>8.1799999999999998E-2</v>
      </c>
    </row>
    <row r="82" spans="1:13">
      <c r="A82">
        <v>75</v>
      </c>
      <c r="B82">
        <v>855933</v>
      </c>
      <c r="C82">
        <v>4</v>
      </c>
      <c r="D82">
        <v>66.900000000000006</v>
      </c>
      <c r="M82">
        <v>0.24540000000000001</v>
      </c>
    </row>
    <row r="83" spans="1:13">
      <c r="A83">
        <v>76</v>
      </c>
      <c r="B83">
        <v>855933</v>
      </c>
      <c r="C83">
        <v>4</v>
      </c>
      <c r="D83">
        <v>85.9</v>
      </c>
      <c r="M83">
        <v>0.7</v>
      </c>
    </row>
    <row r="84" spans="1:13">
      <c r="A84">
        <v>77</v>
      </c>
      <c r="B84">
        <v>855933</v>
      </c>
      <c r="C84">
        <v>4</v>
      </c>
      <c r="D84">
        <v>92.2</v>
      </c>
      <c r="M84">
        <v>2.2000000000000002</v>
      </c>
    </row>
    <row r="85" spans="1:13">
      <c r="A85">
        <v>78</v>
      </c>
      <c r="B85">
        <v>855933</v>
      </c>
      <c r="C85">
        <v>4</v>
      </c>
      <c r="D85">
        <v>99.7</v>
      </c>
      <c r="M85">
        <v>6.6</v>
      </c>
    </row>
    <row r="86" spans="1:13">
      <c r="A86">
        <v>79</v>
      </c>
      <c r="B86">
        <v>855933</v>
      </c>
      <c r="C86">
        <v>4</v>
      </c>
      <c r="D86">
        <v>102.5</v>
      </c>
      <c r="M86">
        <v>19.899999999999999</v>
      </c>
    </row>
    <row r="87" spans="1:13">
      <c r="A87">
        <v>80</v>
      </c>
      <c r="B87">
        <v>855933</v>
      </c>
      <c r="C87">
        <v>4</v>
      </c>
      <c r="D87">
        <v>102.9</v>
      </c>
      <c r="M87">
        <v>59.6</v>
      </c>
    </row>
    <row r="88" spans="1:13">
      <c r="A88">
        <v>81</v>
      </c>
      <c r="B88">
        <v>843930</v>
      </c>
      <c r="C88">
        <v>5</v>
      </c>
      <c r="D88">
        <v>14.6</v>
      </c>
      <c r="M88">
        <v>3.0000000000000001E-3</v>
      </c>
    </row>
    <row r="89" spans="1:13">
      <c r="A89">
        <v>82</v>
      </c>
      <c r="B89">
        <v>843930</v>
      </c>
      <c r="C89">
        <v>5</v>
      </c>
      <c r="D89">
        <v>17.600000000000001</v>
      </c>
      <c r="M89">
        <v>9.1000000000000004E-3</v>
      </c>
    </row>
    <row r="90" spans="1:13">
      <c r="A90">
        <v>83</v>
      </c>
      <c r="B90">
        <v>843930</v>
      </c>
      <c r="C90">
        <v>5</v>
      </c>
      <c r="D90">
        <v>20.399999999999999</v>
      </c>
      <c r="M90">
        <v>2.7300000000000001E-2</v>
      </c>
    </row>
    <row r="91" spans="1:13">
      <c r="A91">
        <v>84</v>
      </c>
      <c r="B91">
        <v>843930</v>
      </c>
      <c r="C91">
        <v>5</v>
      </c>
      <c r="D91">
        <v>29.6</v>
      </c>
      <c r="M91">
        <v>8.1799999999999998E-2</v>
      </c>
    </row>
    <row r="92" spans="1:13">
      <c r="A92">
        <v>85</v>
      </c>
      <c r="B92">
        <v>843930</v>
      </c>
      <c r="C92">
        <v>5</v>
      </c>
      <c r="D92">
        <v>49.3</v>
      </c>
      <c r="M92">
        <v>0.24540000000000001</v>
      </c>
    </row>
    <row r="93" spans="1:13">
      <c r="A93">
        <v>86</v>
      </c>
      <c r="B93">
        <v>843930</v>
      </c>
      <c r="C93">
        <v>5</v>
      </c>
      <c r="D93">
        <v>70.900000000000006</v>
      </c>
      <c r="M93">
        <v>0.7</v>
      </c>
    </row>
    <row r="94" spans="1:13">
      <c r="A94">
        <v>87</v>
      </c>
      <c r="B94">
        <v>843930</v>
      </c>
      <c r="C94">
        <v>5</v>
      </c>
      <c r="D94">
        <v>87.3</v>
      </c>
      <c r="M94">
        <v>2.2000000000000002</v>
      </c>
    </row>
    <row r="95" spans="1:13">
      <c r="A95">
        <v>88</v>
      </c>
      <c r="B95">
        <v>843930</v>
      </c>
      <c r="C95">
        <v>5</v>
      </c>
      <c r="D95">
        <v>98.6</v>
      </c>
      <c r="M95">
        <v>6.6</v>
      </c>
    </row>
    <row r="96" spans="1:13">
      <c r="A96">
        <v>89</v>
      </c>
      <c r="B96">
        <v>843930</v>
      </c>
      <c r="C96">
        <v>5</v>
      </c>
      <c r="D96">
        <v>103.4</v>
      </c>
      <c r="M96">
        <v>19.899999999999999</v>
      </c>
    </row>
    <row r="97" spans="1:13">
      <c r="A97">
        <v>90</v>
      </c>
      <c r="B97">
        <v>843930</v>
      </c>
      <c r="C97">
        <v>5</v>
      </c>
      <c r="D97">
        <v>105.4</v>
      </c>
      <c r="M97">
        <v>59.6</v>
      </c>
    </row>
    <row r="98" spans="1:13">
      <c r="A98">
        <v>91</v>
      </c>
      <c r="B98">
        <v>850647</v>
      </c>
      <c r="C98">
        <v>6</v>
      </c>
      <c r="D98">
        <v>15.3</v>
      </c>
      <c r="M98">
        <v>3.0000000000000001E-3</v>
      </c>
    </row>
    <row r="99" spans="1:13">
      <c r="A99">
        <v>92</v>
      </c>
      <c r="B99">
        <v>850647</v>
      </c>
      <c r="C99">
        <v>6</v>
      </c>
      <c r="D99">
        <v>15.6</v>
      </c>
      <c r="M99">
        <v>9.1000000000000004E-3</v>
      </c>
    </row>
    <row r="100" spans="1:13">
      <c r="A100">
        <v>93</v>
      </c>
      <c r="B100">
        <v>850647</v>
      </c>
      <c r="C100">
        <v>6</v>
      </c>
      <c r="D100">
        <v>20.2</v>
      </c>
      <c r="M100">
        <v>2.7300000000000001E-2</v>
      </c>
    </row>
    <row r="101" spans="1:13">
      <c r="A101">
        <v>94</v>
      </c>
      <c r="B101">
        <v>850647</v>
      </c>
      <c r="C101">
        <v>6</v>
      </c>
      <c r="D101">
        <v>26.3</v>
      </c>
      <c r="M101">
        <v>8.1799999999999998E-2</v>
      </c>
    </row>
    <row r="102" spans="1:13">
      <c r="A102">
        <v>95</v>
      </c>
      <c r="B102">
        <v>850647</v>
      </c>
      <c r="C102">
        <v>6</v>
      </c>
      <c r="D102">
        <v>39.6</v>
      </c>
      <c r="M102">
        <v>0.24540000000000001</v>
      </c>
    </row>
    <row r="103" spans="1:13">
      <c r="A103">
        <v>96</v>
      </c>
      <c r="B103">
        <v>850647</v>
      </c>
      <c r="C103">
        <v>6</v>
      </c>
      <c r="D103">
        <v>62.9</v>
      </c>
      <c r="M103">
        <v>0.7</v>
      </c>
    </row>
    <row r="104" spans="1:13">
      <c r="A104">
        <v>97</v>
      </c>
      <c r="B104">
        <v>850647</v>
      </c>
      <c r="C104">
        <v>6</v>
      </c>
      <c r="D104">
        <v>82.9</v>
      </c>
      <c r="M104">
        <v>2.2000000000000002</v>
      </c>
    </row>
    <row r="105" spans="1:13">
      <c r="A105">
        <v>98</v>
      </c>
      <c r="B105">
        <v>850647</v>
      </c>
      <c r="C105">
        <v>6</v>
      </c>
      <c r="D105">
        <v>103.2</v>
      </c>
      <c r="M105">
        <v>6.6</v>
      </c>
    </row>
    <row r="106" spans="1:13">
      <c r="A106">
        <v>99</v>
      </c>
      <c r="B106">
        <v>850647</v>
      </c>
      <c r="C106">
        <v>6</v>
      </c>
      <c r="D106">
        <v>106.1</v>
      </c>
      <c r="M106">
        <v>19.899999999999999</v>
      </c>
    </row>
    <row r="107" spans="1:13">
      <c r="A107">
        <v>100</v>
      </c>
      <c r="B107">
        <v>850647</v>
      </c>
      <c r="C107">
        <v>6</v>
      </c>
      <c r="D107">
        <v>101.9</v>
      </c>
      <c r="M107">
        <v>59.6</v>
      </c>
    </row>
    <row r="108" spans="1:13">
      <c r="A108">
        <v>101</v>
      </c>
      <c r="B108">
        <v>857157</v>
      </c>
      <c r="C108">
        <v>7</v>
      </c>
      <c r="D108">
        <v>7</v>
      </c>
      <c r="M108">
        <v>3.0000000000000001E-3</v>
      </c>
    </row>
    <row r="109" spans="1:13">
      <c r="A109">
        <v>102</v>
      </c>
      <c r="B109">
        <v>857157</v>
      </c>
      <c r="C109">
        <v>7</v>
      </c>
      <c r="D109">
        <v>9.6999999999999993</v>
      </c>
      <c r="M109">
        <v>9.1000000000000004E-3</v>
      </c>
    </row>
    <row r="110" spans="1:13">
      <c r="A110">
        <v>103</v>
      </c>
      <c r="B110">
        <v>857157</v>
      </c>
      <c r="C110">
        <v>7</v>
      </c>
      <c r="D110">
        <v>13</v>
      </c>
      <c r="M110">
        <v>2.7300000000000001E-2</v>
      </c>
    </row>
    <row r="111" spans="1:13">
      <c r="A111">
        <v>104</v>
      </c>
      <c r="B111">
        <v>857157</v>
      </c>
      <c r="C111">
        <v>7</v>
      </c>
      <c r="D111">
        <v>24.8</v>
      </c>
      <c r="M111">
        <v>8.1799999999999998E-2</v>
      </c>
    </row>
    <row r="112" spans="1:13">
      <c r="A112">
        <v>105</v>
      </c>
      <c r="B112">
        <v>857157</v>
      </c>
      <c r="C112">
        <v>7</v>
      </c>
      <c r="D112">
        <v>34.6</v>
      </c>
      <c r="M112">
        <v>0.24540000000000001</v>
      </c>
    </row>
    <row r="113" spans="1:13">
      <c r="A113">
        <v>106</v>
      </c>
      <c r="B113">
        <v>857157</v>
      </c>
      <c r="C113">
        <v>7</v>
      </c>
      <c r="D113">
        <v>60.2</v>
      </c>
      <c r="M113">
        <v>0.7</v>
      </c>
    </row>
    <row r="114" spans="1:13">
      <c r="A114">
        <v>107</v>
      </c>
      <c r="B114">
        <v>857157</v>
      </c>
      <c r="C114">
        <v>7</v>
      </c>
      <c r="D114">
        <v>84.4</v>
      </c>
      <c r="M114">
        <v>2.2000000000000002</v>
      </c>
    </row>
    <row r="115" spans="1:13">
      <c r="A115">
        <v>108</v>
      </c>
      <c r="B115">
        <v>857157</v>
      </c>
      <c r="C115">
        <v>7</v>
      </c>
      <c r="D115">
        <v>101.8</v>
      </c>
      <c r="M115">
        <v>6.6</v>
      </c>
    </row>
    <row r="116" spans="1:13">
      <c r="A116">
        <v>109</v>
      </c>
      <c r="B116">
        <v>857157</v>
      </c>
      <c r="C116">
        <v>7</v>
      </c>
      <c r="D116">
        <v>112.9</v>
      </c>
      <c r="M116">
        <v>19.899999999999999</v>
      </c>
    </row>
    <row r="117" spans="1:13">
      <c r="A117">
        <v>110</v>
      </c>
      <c r="B117">
        <v>857157</v>
      </c>
      <c r="C117">
        <v>7</v>
      </c>
      <c r="D117">
        <v>104.8</v>
      </c>
      <c r="M117">
        <v>59.6</v>
      </c>
    </row>
    <row r="118" spans="1:13">
      <c r="A118">
        <v>111</v>
      </c>
      <c r="B118">
        <v>844493</v>
      </c>
      <c r="C118">
        <v>8</v>
      </c>
      <c r="D118">
        <v>12.6</v>
      </c>
      <c r="M118">
        <v>3.0000000000000001E-3</v>
      </c>
    </row>
    <row r="119" spans="1:13">
      <c r="A119">
        <v>112</v>
      </c>
      <c r="B119">
        <v>844493</v>
      </c>
      <c r="C119">
        <v>8</v>
      </c>
      <c r="D119">
        <v>14</v>
      </c>
      <c r="M119">
        <v>9.1000000000000004E-3</v>
      </c>
    </row>
    <row r="120" spans="1:13">
      <c r="A120">
        <v>113</v>
      </c>
      <c r="B120">
        <v>844493</v>
      </c>
      <c r="C120">
        <v>8</v>
      </c>
      <c r="D120">
        <v>16.899999999999999</v>
      </c>
      <c r="M120">
        <v>2.7300000000000001E-2</v>
      </c>
    </row>
    <row r="121" spans="1:13">
      <c r="A121">
        <v>114</v>
      </c>
      <c r="B121">
        <v>844493</v>
      </c>
      <c r="C121">
        <v>8</v>
      </c>
      <c r="D121">
        <v>21.9</v>
      </c>
      <c r="M121">
        <v>8.1799999999999998E-2</v>
      </c>
    </row>
    <row r="122" spans="1:13">
      <c r="A122">
        <v>115</v>
      </c>
      <c r="B122">
        <v>844493</v>
      </c>
      <c r="C122">
        <v>8</v>
      </c>
      <c r="D122">
        <v>36.9</v>
      </c>
      <c r="M122">
        <v>0.24540000000000001</v>
      </c>
    </row>
    <row r="123" spans="1:13">
      <c r="A123">
        <v>116</v>
      </c>
      <c r="B123">
        <v>844493</v>
      </c>
      <c r="C123">
        <v>8</v>
      </c>
      <c r="D123">
        <v>51.6</v>
      </c>
      <c r="M123">
        <v>0.7</v>
      </c>
    </row>
    <row r="124" spans="1:13">
      <c r="A124">
        <v>117</v>
      </c>
      <c r="B124">
        <v>844493</v>
      </c>
      <c r="C124">
        <v>8</v>
      </c>
      <c r="D124">
        <v>67.599999999999994</v>
      </c>
      <c r="M124">
        <v>2.2000000000000002</v>
      </c>
    </row>
    <row r="125" spans="1:13">
      <c r="A125">
        <v>118</v>
      </c>
      <c r="B125">
        <v>844493</v>
      </c>
      <c r="C125">
        <v>8</v>
      </c>
      <c r="D125">
        <v>85.7</v>
      </c>
      <c r="M125">
        <v>6.6</v>
      </c>
    </row>
    <row r="126" spans="1:13">
      <c r="A126">
        <v>119</v>
      </c>
      <c r="B126">
        <v>844493</v>
      </c>
      <c r="C126">
        <v>8</v>
      </c>
      <c r="D126">
        <v>94.4</v>
      </c>
      <c r="M126">
        <v>19.899999999999999</v>
      </c>
    </row>
    <row r="127" spans="1:13">
      <c r="A127">
        <v>120</v>
      </c>
      <c r="B127">
        <v>844493</v>
      </c>
      <c r="C127">
        <v>8</v>
      </c>
      <c r="D127">
        <v>93.6</v>
      </c>
      <c r="M127">
        <v>59.6</v>
      </c>
    </row>
    <row r="128" spans="1:13">
      <c r="A128">
        <v>121</v>
      </c>
      <c r="B128">
        <v>7978068</v>
      </c>
      <c r="C128">
        <v>9</v>
      </c>
      <c r="D128">
        <v>6.4</v>
      </c>
      <c r="M128">
        <v>3.0000000000000001E-3</v>
      </c>
    </row>
    <row r="129" spans="1:13">
      <c r="A129">
        <v>122</v>
      </c>
      <c r="B129">
        <v>7978068</v>
      </c>
      <c r="C129">
        <v>9</v>
      </c>
      <c r="D129">
        <v>8.3000000000000007</v>
      </c>
      <c r="M129">
        <v>9.1000000000000004E-3</v>
      </c>
    </row>
    <row r="130" spans="1:13">
      <c r="A130">
        <v>123</v>
      </c>
      <c r="B130">
        <v>7978068</v>
      </c>
      <c r="C130">
        <v>9</v>
      </c>
      <c r="D130">
        <v>12.3</v>
      </c>
      <c r="M130">
        <v>2.7300000000000001E-2</v>
      </c>
    </row>
    <row r="131" spans="1:13">
      <c r="A131">
        <v>124</v>
      </c>
      <c r="B131">
        <v>7978068</v>
      </c>
      <c r="C131">
        <v>9</v>
      </c>
      <c r="D131">
        <v>19.100000000000001</v>
      </c>
      <c r="M131">
        <v>8.1799999999999998E-2</v>
      </c>
    </row>
    <row r="132" spans="1:13">
      <c r="A132">
        <v>125</v>
      </c>
      <c r="B132">
        <v>7978068</v>
      </c>
      <c r="C132">
        <v>9</v>
      </c>
      <c r="D132">
        <v>29.3</v>
      </c>
      <c r="M132">
        <v>0.24540000000000001</v>
      </c>
    </row>
    <row r="133" spans="1:13">
      <c r="A133">
        <v>126</v>
      </c>
      <c r="B133">
        <v>7978068</v>
      </c>
      <c r="C133">
        <v>9</v>
      </c>
      <c r="D133">
        <v>46.8</v>
      </c>
      <c r="M133">
        <v>0.7</v>
      </c>
    </row>
    <row r="134" spans="1:13">
      <c r="A134">
        <v>127</v>
      </c>
      <c r="B134">
        <v>7978068</v>
      </c>
      <c r="C134">
        <v>9</v>
      </c>
      <c r="D134">
        <v>71.900000000000006</v>
      </c>
      <c r="M134">
        <v>2.2000000000000002</v>
      </c>
    </row>
    <row r="135" spans="1:13">
      <c r="A135">
        <v>128</v>
      </c>
      <c r="B135">
        <v>7978068</v>
      </c>
      <c r="C135">
        <v>9</v>
      </c>
      <c r="D135">
        <v>91.3</v>
      </c>
      <c r="M135">
        <v>6.6</v>
      </c>
    </row>
    <row r="136" spans="1:13">
      <c r="A136">
        <v>129</v>
      </c>
      <c r="B136">
        <v>7978068</v>
      </c>
      <c r="C136">
        <v>9</v>
      </c>
      <c r="D136">
        <v>108.5</v>
      </c>
      <c r="M136">
        <v>19.899999999999999</v>
      </c>
    </row>
    <row r="137" spans="1:13">
      <c r="A137">
        <v>130</v>
      </c>
      <c r="B137">
        <v>7978068</v>
      </c>
      <c r="C137">
        <v>9</v>
      </c>
      <c r="D137">
        <v>111.3</v>
      </c>
      <c r="M137">
        <v>59.6</v>
      </c>
    </row>
    <row r="138" spans="1:13">
      <c r="A138">
        <v>131</v>
      </c>
      <c r="B138">
        <v>852914</v>
      </c>
      <c r="C138">
        <v>10</v>
      </c>
      <c r="D138">
        <v>14.9</v>
      </c>
      <c r="M138">
        <v>3.0000000000000001E-3</v>
      </c>
    </row>
    <row r="139" spans="1:13">
      <c r="A139">
        <v>132</v>
      </c>
      <c r="B139">
        <v>852914</v>
      </c>
      <c r="C139">
        <v>10</v>
      </c>
      <c r="D139">
        <v>16.600000000000001</v>
      </c>
      <c r="M139">
        <v>9.1000000000000004E-3</v>
      </c>
    </row>
    <row r="140" spans="1:13">
      <c r="A140">
        <v>133</v>
      </c>
      <c r="B140">
        <v>852914</v>
      </c>
      <c r="C140">
        <v>10</v>
      </c>
      <c r="D140">
        <v>20.3</v>
      </c>
      <c r="M140">
        <v>2.7300000000000001E-2</v>
      </c>
    </row>
    <row r="141" spans="1:13">
      <c r="A141">
        <v>134</v>
      </c>
      <c r="B141">
        <v>852914</v>
      </c>
      <c r="C141">
        <v>10</v>
      </c>
      <c r="D141">
        <v>25.3</v>
      </c>
      <c r="M141">
        <v>8.1799999999999998E-2</v>
      </c>
    </row>
    <row r="142" spans="1:13">
      <c r="A142">
        <v>135</v>
      </c>
      <c r="B142">
        <v>852914</v>
      </c>
      <c r="C142">
        <v>10</v>
      </c>
      <c r="D142">
        <v>34.700000000000003</v>
      </c>
      <c r="M142">
        <v>0.24540000000000001</v>
      </c>
    </row>
    <row r="143" spans="1:13">
      <c r="A143">
        <v>136</v>
      </c>
      <c r="B143">
        <v>852914</v>
      </c>
      <c r="C143">
        <v>10</v>
      </c>
      <c r="D143">
        <v>46.7</v>
      </c>
      <c r="M143">
        <v>0.7</v>
      </c>
    </row>
    <row r="144" spans="1:13">
      <c r="A144">
        <v>137</v>
      </c>
      <c r="B144">
        <v>852914</v>
      </c>
      <c r="C144">
        <v>10</v>
      </c>
      <c r="D144">
        <v>68.900000000000006</v>
      </c>
      <c r="M144">
        <v>2.2000000000000002</v>
      </c>
    </row>
    <row r="145" spans="1:13">
      <c r="A145">
        <v>138</v>
      </c>
      <c r="B145">
        <v>852914</v>
      </c>
      <c r="C145">
        <v>10</v>
      </c>
      <c r="D145">
        <v>85.1</v>
      </c>
      <c r="M145">
        <v>6.6</v>
      </c>
    </row>
    <row r="146" spans="1:13">
      <c r="A146">
        <v>139</v>
      </c>
      <c r="B146">
        <v>852914</v>
      </c>
      <c r="C146">
        <v>10</v>
      </c>
      <c r="D146">
        <v>102.7</v>
      </c>
      <c r="M146">
        <v>19.899999999999999</v>
      </c>
    </row>
    <row r="147" spans="1:13">
      <c r="A147">
        <v>140</v>
      </c>
      <c r="B147">
        <v>852914</v>
      </c>
      <c r="C147">
        <v>10</v>
      </c>
      <c r="D147">
        <v>107.6</v>
      </c>
      <c r="M147">
        <v>59.6</v>
      </c>
    </row>
    <row r="148" spans="1:13">
      <c r="A148">
        <v>141</v>
      </c>
      <c r="B148">
        <v>845954</v>
      </c>
      <c r="C148">
        <v>11</v>
      </c>
      <c r="D148">
        <v>2.8</v>
      </c>
      <c r="M148">
        <v>3.0000000000000001E-3</v>
      </c>
    </row>
    <row r="149" spans="1:13">
      <c r="A149">
        <v>142</v>
      </c>
      <c r="B149">
        <v>845954</v>
      </c>
      <c r="C149">
        <v>11</v>
      </c>
      <c r="D149">
        <v>3.1</v>
      </c>
      <c r="M149">
        <v>9.1000000000000004E-3</v>
      </c>
    </row>
    <row r="150" spans="1:13">
      <c r="A150">
        <v>143</v>
      </c>
      <c r="B150">
        <v>845954</v>
      </c>
      <c r="C150">
        <v>11</v>
      </c>
      <c r="D150">
        <v>7.2</v>
      </c>
      <c r="M150">
        <v>2.7300000000000001E-2</v>
      </c>
    </row>
    <row r="151" spans="1:13">
      <c r="A151">
        <v>144</v>
      </c>
      <c r="B151">
        <v>845954</v>
      </c>
      <c r="C151">
        <v>11</v>
      </c>
      <c r="D151">
        <v>12.8</v>
      </c>
      <c r="M151">
        <v>8.1799999999999998E-2</v>
      </c>
    </row>
    <row r="152" spans="1:13">
      <c r="A152">
        <v>145</v>
      </c>
      <c r="B152">
        <v>845954</v>
      </c>
      <c r="C152">
        <v>11</v>
      </c>
      <c r="D152">
        <v>26.6</v>
      </c>
      <c r="M152">
        <v>0.24540000000000001</v>
      </c>
    </row>
    <row r="153" spans="1:13">
      <c r="A153">
        <v>146</v>
      </c>
      <c r="B153">
        <v>845954</v>
      </c>
      <c r="C153">
        <v>11</v>
      </c>
      <c r="D153">
        <v>52.4</v>
      </c>
      <c r="M153">
        <v>0.7</v>
      </c>
    </row>
    <row r="154" spans="1:13">
      <c r="A154">
        <v>147</v>
      </c>
      <c r="B154">
        <v>845954</v>
      </c>
      <c r="C154">
        <v>11</v>
      </c>
      <c r="D154">
        <v>72.2</v>
      </c>
      <c r="M154">
        <v>2.2000000000000002</v>
      </c>
    </row>
    <row r="155" spans="1:13">
      <c r="A155">
        <v>148</v>
      </c>
      <c r="B155">
        <v>845954</v>
      </c>
      <c r="C155">
        <v>11</v>
      </c>
      <c r="D155">
        <v>88.9</v>
      </c>
      <c r="M155">
        <v>6.6</v>
      </c>
    </row>
    <row r="156" spans="1:13">
      <c r="A156">
        <v>149</v>
      </c>
      <c r="B156">
        <v>845954</v>
      </c>
      <c r="C156">
        <v>11</v>
      </c>
      <c r="D156">
        <v>98.4</v>
      </c>
      <c r="M156">
        <v>19.899999999999999</v>
      </c>
    </row>
    <row r="157" spans="1:13">
      <c r="A157">
        <v>150</v>
      </c>
      <c r="B157">
        <v>845954</v>
      </c>
      <c r="C157">
        <v>11</v>
      </c>
      <c r="D157">
        <v>109.5</v>
      </c>
      <c r="M157">
        <v>59.6</v>
      </c>
    </row>
    <row r="158" spans="1:13">
      <c r="A158">
        <v>151</v>
      </c>
      <c r="B158">
        <v>4260348</v>
      </c>
      <c r="C158">
        <v>12</v>
      </c>
      <c r="D158">
        <v>12.8</v>
      </c>
      <c r="M158">
        <v>3.0000000000000001E-3</v>
      </c>
    </row>
    <row r="159" spans="1:13">
      <c r="A159">
        <v>152</v>
      </c>
      <c r="B159">
        <v>4260348</v>
      </c>
      <c r="C159">
        <v>12</v>
      </c>
      <c r="D159">
        <v>14</v>
      </c>
      <c r="M159">
        <v>9.1000000000000004E-3</v>
      </c>
    </row>
    <row r="160" spans="1:13">
      <c r="A160">
        <v>153</v>
      </c>
      <c r="B160">
        <v>4260348</v>
      </c>
      <c r="C160">
        <v>12</v>
      </c>
      <c r="D160">
        <v>16.600000000000001</v>
      </c>
      <c r="M160">
        <v>2.7300000000000001E-2</v>
      </c>
    </row>
    <row r="161" spans="1:13">
      <c r="A161">
        <v>154</v>
      </c>
      <c r="B161">
        <v>4260348</v>
      </c>
      <c r="C161">
        <v>12</v>
      </c>
      <c r="D161">
        <v>19</v>
      </c>
      <c r="M161">
        <v>8.1799999999999998E-2</v>
      </c>
    </row>
    <row r="162" spans="1:13">
      <c r="A162">
        <v>155</v>
      </c>
      <c r="B162">
        <v>4260348</v>
      </c>
      <c r="C162">
        <v>12</v>
      </c>
      <c r="D162">
        <v>28.8</v>
      </c>
      <c r="M162">
        <v>0.24540000000000001</v>
      </c>
    </row>
    <row r="163" spans="1:13">
      <c r="A163">
        <v>156</v>
      </c>
      <c r="B163">
        <v>4260348</v>
      </c>
      <c r="C163">
        <v>12</v>
      </c>
      <c r="D163">
        <v>43.1</v>
      </c>
      <c r="M163">
        <v>0.7</v>
      </c>
    </row>
    <row r="164" spans="1:13">
      <c r="A164">
        <v>157</v>
      </c>
      <c r="B164">
        <v>4260348</v>
      </c>
      <c r="C164">
        <v>12</v>
      </c>
      <c r="D164">
        <v>60.6</v>
      </c>
      <c r="M164">
        <v>2.2000000000000002</v>
      </c>
    </row>
    <row r="165" spans="1:13">
      <c r="A165">
        <v>158</v>
      </c>
      <c r="B165">
        <v>4260348</v>
      </c>
      <c r="C165">
        <v>12</v>
      </c>
      <c r="D165">
        <v>82.2</v>
      </c>
      <c r="M165">
        <v>6.6</v>
      </c>
    </row>
    <row r="166" spans="1:13">
      <c r="A166">
        <v>159</v>
      </c>
      <c r="B166">
        <v>4260348</v>
      </c>
      <c r="C166">
        <v>12</v>
      </c>
      <c r="D166">
        <v>96</v>
      </c>
      <c r="M166">
        <v>19.899999999999999</v>
      </c>
    </row>
    <row r="167" spans="1:13">
      <c r="A167">
        <v>160</v>
      </c>
      <c r="B167">
        <v>4260348</v>
      </c>
      <c r="C167">
        <v>12</v>
      </c>
      <c r="D167">
        <v>100</v>
      </c>
      <c r="M167">
        <v>59.6</v>
      </c>
    </row>
    <row r="168" spans="1:13">
      <c r="A168">
        <v>161</v>
      </c>
      <c r="B168">
        <v>7971315</v>
      </c>
      <c r="C168">
        <v>13</v>
      </c>
      <c r="D168">
        <v>4.4000000000000004</v>
      </c>
      <c r="M168">
        <v>3.0000000000000001E-3</v>
      </c>
    </row>
    <row r="169" spans="1:13">
      <c r="A169">
        <v>162</v>
      </c>
      <c r="B169">
        <v>7971315</v>
      </c>
      <c r="C169">
        <v>13</v>
      </c>
      <c r="D169">
        <v>7.2</v>
      </c>
      <c r="M169">
        <v>9.1000000000000004E-3</v>
      </c>
    </row>
    <row r="170" spans="1:13">
      <c r="A170">
        <v>163</v>
      </c>
      <c r="B170">
        <v>7971315</v>
      </c>
      <c r="C170">
        <v>13</v>
      </c>
      <c r="D170">
        <v>10.3</v>
      </c>
      <c r="M170">
        <v>2.7300000000000001E-2</v>
      </c>
    </row>
    <row r="171" spans="1:13">
      <c r="A171">
        <v>164</v>
      </c>
      <c r="B171">
        <v>7971315</v>
      </c>
      <c r="C171">
        <v>13</v>
      </c>
      <c r="D171">
        <v>13.9</v>
      </c>
      <c r="M171">
        <v>8.1799999999999998E-2</v>
      </c>
    </row>
    <row r="172" spans="1:13">
      <c r="A172">
        <v>165</v>
      </c>
      <c r="B172">
        <v>7971315</v>
      </c>
      <c r="C172">
        <v>13</v>
      </c>
      <c r="D172">
        <v>19.600000000000001</v>
      </c>
      <c r="M172">
        <v>0.24540000000000001</v>
      </c>
    </row>
    <row r="173" spans="1:13">
      <c r="A173">
        <v>166</v>
      </c>
      <c r="B173">
        <v>7971315</v>
      </c>
      <c r="C173">
        <v>13</v>
      </c>
      <c r="D173">
        <v>35.9</v>
      </c>
      <c r="M173">
        <v>0.7</v>
      </c>
    </row>
    <row r="174" spans="1:13">
      <c r="A174">
        <v>167</v>
      </c>
      <c r="B174">
        <v>7971315</v>
      </c>
      <c r="C174">
        <v>13</v>
      </c>
      <c r="D174">
        <v>57.5</v>
      </c>
      <c r="M174">
        <v>2.2000000000000002</v>
      </c>
    </row>
    <row r="175" spans="1:13">
      <c r="A175">
        <v>168</v>
      </c>
      <c r="B175">
        <v>7971315</v>
      </c>
      <c r="C175">
        <v>13</v>
      </c>
      <c r="D175">
        <v>84.6</v>
      </c>
      <c r="M175">
        <v>6.6</v>
      </c>
    </row>
    <row r="176" spans="1:13">
      <c r="A176">
        <v>169</v>
      </c>
      <c r="B176">
        <v>7971315</v>
      </c>
      <c r="C176">
        <v>13</v>
      </c>
      <c r="D176">
        <v>102.3</v>
      </c>
      <c r="M176">
        <v>19.899999999999999</v>
      </c>
    </row>
    <row r="177" spans="1:13">
      <c r="A177">
        <v>170</v>
      </c>
      <c r="B177">
        <v>7971315</v>
      </c>
      <c r="C177">
        <v>13</v>
      </c>
      <c r="D177">
        <v>109.2</v>
      </c>
      <c r="M177">
        <v>59.6</v>
      </c>
    </row>
    <row r="178" spans="1:13">
      <c r="A178">
        <v>171</v>
      </c>
      <c r="B178">
        <v>7969955</v>
      </c>
      <c r="C178">
        <v>14</v>
      </c>
      <c r="D178">
        <v>3.4</v>
      </c>
      <c r="M178">
        <v>3.0000000000000001E-3</v>
      </c>
    </row>
    <row r="179" spans="1:13">
      <c r="A179">
        <v>172</v>
      </c>
      <c r="B179">
        <v>7969955</v>
      </c>
      <c r="C179">
        <v>14</v>
      </c>
      <c r="D179">
        <v>5.2</v>
      </c>
      <c r="M179">
        <v>9.1000000000000004E-3</v>
      </c>
    </row>
    <row r="180" spans="1:13">
      <c r="A180">
        <v>173</v>
      </c>
      <c r="B180">
        <v>7969955</v>
      </c>
      <c r="C180">
        <v>14</v>
      </c>
      <c r="D180">
        <v>9.1999999999999993</v>
      </c>
      <c r="M180">
        <v>2.7300000000000001E-2</v>
      </c>
    </row>
    <row r="181" spans="1:13">
      <c r="A181">
        <v>174</v>
      </c>
      <c r="B181">
        <v>7969955</v>
      </c>
      <c r="C181">
        <v>14</v>
      </c>
      <c r="D181">
        <v>13.2</v>
      </c>
      <c r="M181">
        <v>8.1799999999999998E-2</v>
      </c>
    </row>
    <row r="182" spans="1:13">
      <c r="A182">
        <v>175</v>
      </c>
      <c r="B182">
        <v>7969955</v>
      </c>
      <c r="C182">
        <v>14</v>
      </c>
      <c r="D182">
        <v>21.3</v>
      </c>
      <c r="M182">
        <v>0.24540000000000001</v>
      </c>
    </row>
    <row r="183" spans="1:13">
      <c r="A183">
        <v>176</v>
      </c>
      <c r="B183">
        <v>7969955</v>
      </c>
      <c r="C183">
        <v>14</v>
      </c>
      <c r="D183">
        <v>38.799999999999997</v>
      </c>
      <c r="M183">
        <v>0.7</v>
      </c>
    </row>
    <row r="184" spans="1:13">
      <c r="A184">
        <v>177</v>
      </c>
      <c r="B184">
        <v>7969955</v>
      </c>
      <c r="C184">
        <v>14</v>
      </c>
      <c r="D184">
        <v>58.2</v>
      </c>
      <c r="M184">
        <v>2.2000000000000002</v>
      </c>
    </row>
    <row r="185" spans="1:13">
      <c r="A185">
        <v>178</v>
      </c>
      <c r="B185">
        <v>7969955</v>
      </c>
      <c r="C185">
        <v>14</v>
      </c>
      <c r="D185">
        <v>82.6</v>
      </c>
      <c r="M185">
        <v>6.6</v>
      </c>
    </row>
    <row r="186" spans="1:13">
      <c r="A186">
        <v>179</v>
      </c>
      <c r="B186">
        <v>7969955</v>
      </c>
      <c r="C186">
        <v>14</v>
      </c>
      <c r="D186">
        <v>98.9</v>
      </c>
      <c r="M186">
        <v>19.899999999999999</v>
      </c>
    </row>
    <row r="187" spans="1:13">
      <c r="A187">
        <v>180</v>
      </c>
      <c r="B187">
        <v>7969955</v>
      </c>
      <c r="C187">
        <v>14</v>
      </c>
      <c r="D187">
        <v>107.6</v>
      </c>
      <c r="M187">
        <v>59.6</v>
      </c>
    </row>
    <row r="188" spans="1:13">
      <c r="A188">
        <v>181</v>
      </c>
      <c r="B188">
        <v>7969667</v>
      </c>
      <c r="C188">
        <v>15</v>
      </c>
      <c r="D188">
        <v>3.7</v>
      </c>
      <c r="M188">
        <v>3.0000000000000001E-3</v>
      </c>
    </row>
    <row r="189" spans="1:13">
      <c r="A189">
        <v>182</v>
      </c>
      <c r="B189">
        <v>7969667</v>
      </c>
      <c r="C189">
        <v>15</v>
      </c>
      <c r="D189">
        <v>5.4</v>
      </c>
      <c r="M189">
        <v>9.1000000000000004E-3</v>
      </c>
    </row>
    <row r="190" spans="1:13">
      <c r="A190">
        <v>183</v>
      </c>
      <c r="B190">
        <v>7969667</v>
      </c>
      <c r="C190">
        <v>15</v>
      </c>
      <c r="D190">
        <v>8.1999999999999993</v>
      </c>
      <c r="M190">
        <v>2.7300000000000001E-2</v>
      </c>
    </row>
    <row r="191" spans="1:13">
      <c r="A191">
        <v>184</v>
      </c>
      <c r="B191">
        <v>7969667</v>
      </c>
      <c r="C191">
        <v>15</v>
      </c>
      <c r="D191">
        <v>11.5</v>
      </c>
      <c r="M191">
        <v>8.1799999999999998E-2</v>
      </c>
    </row>
    <row r="192" spans="1:13">
      <c r="A192">
        <v>185</v>
      </c>
      <c r="B192">
        <v>7969667</v>
      </c>
      <c r="C192">
        <v>15</v>
      </c>
      <c r="D192">
        <v>18.899999999999999</v>
      </c>
      <c r="M192">
        <v>0.24540000000000001</v>
      </c>
    </row>
    <row r="193" spans="1:13">
      <c r="A193">
        <v>186</v>
      </c>
      <c r="B193">
        <v>7969667</v>
      </c>
      <c r="C193">
        <v>15</v>
      </c>
      <c r="D193">
        <v>37</v>
      </c>
      <c r="M193">
        <v>0.7</v>
      </c>
    </row>
    <row r="194" spans="1:13">
      <c r="A194">
        <v>187</v>
      </c>
      <c r="B194">
        <v>7969667</v>
      </c>
      <c r="C194">
        <v>15</v>
      </c>
      <c r="D194">
        <v>61.5</v>
      </c>
      <c r="M194">
        <v>2.2000000000000002</v>
      </c>
    </row>
    <row r="195" spans="1:13">
      <c r="A195">
        <v>188</v>
      </c>
      <c r="B195">
        <v>7969667</v>
      </c>
      <c r="C195">
        <v>15</v>
      </c>
      <c r="D195">
        <v>84.9</v>
      </c>
      <c r="M195">
        <v>6.6</v>
      </c>
    </row>
    <row r="196" spans="1:13">
      <c r="A196">
        <v>189</v>
      </c>
      <c r="B196">
        <v>7969667</v>
      </c>
      <c r="C196">
        <v>15</v>
      </c>
      <c r="D196">
        <v>101.9</v>
      </c>
      <c r="M196">
        <v>19.899999999999999</v>
      </c>
    </row>
    <row r="197" spans="1:13">
      <c r="A197">
        <v>190</v>
      </c>
      <c r="B197">
        <v>7969667</v>
      </c>
      <c r="C197">
        <v>15</v>
      </c>
      <c r="D197">
        <v>114</v>
      </c>
      <c r="M197">
        <v>59.6</v>
      </c>
    </row>
    <row r="198" spans="1:13">
      <c r="A198">
        <v>191</v>
      </c>
      <c r="B198">
        <v>3717731</v>
      </c>
      <c r="C198">
        <v>16</v>
      </c>
      <c r="D198">
        <v>13.3</v>
      </c>
      <c r="M198">
        <v>3.0000000000000001E-3</v>
      </c>
    </row>
    <row r="199" spans="1:13">
      <c r="A199">
        <v>192</v>
      </c>
      <c r="B199">
        <v>3717731</v>
      </c>
      <c r="C199">
        <v>16</v>
      </c>
      <c r="D199">
        <v>14.2</v>
      </c>
      <c r="M199">
        <v>9.1000000000000004E-3</v>
      </c>
    </row>
    <row r="200" spans="1:13">
      <c r="A200">
        <v>193</v>
      </c>
      <c r="B200">
        <v>3717731</v>
      </c>
      <c r="C200">
        <v>16</v>
      </c>
      <c r="D200">
        <v>15</v>
      </c>
      <c r="M200">
        <v>2.7300000000000001E-2</v>
      </c>
    </row>
    <row r="201" spans="1:13">
      <c r="A201">
        <v>194</v>
      </c>
      <c r="B201">
        <v>3717731</v>
      </c>
      <c r="C201">
        <v>16</v>
      </c>
      <c r="D201">
        <v>16.5</v>
      </c>
      <c r="M201">
        <v>8.1799999999999998E-2</v>
      </c>
    </row>
    <row r="202" spans="1:13">
      <c r="A202">
        <v>195</v>
      </c>
      <c r="B202">
        <v>3717731</v>
      </c>
      <c r="C202">
        <v>16</v>
      </c>
      <c r="D202">
        <v>25.5</v>
      </c>
      <c r="M202">
        <v>0.24540000000000001</v>
      </c>
    </row>
    <row r="203" spans="1:13">
      <c r="A203">
        <v>196</v>
      </c>
      <c r="B203">
        <v>3717731</v>
      </c>
      <c r="C203">
        <v>16</v>
      </c>
      <c r="D203">
        <v>37.799999999999997</v>
      </c>
      <c r="M203">
        <v>0.7</v>
      </c>
    </row>
    <row r="204" spans="1:13">
      <c r="A204">
        <v>197</v>
      </c>
      <c r="B204">
        <v>3717731</v>
      </c>
      <c r="C204">
        <v>16</v>
      </c>
      <c r="D204">
        <v>56.5</v>
      </c>
      <c r="M204">
        <v>2.2000000000000002</v>
      </c>
    </row>
    <row r="205" spans="1:13">
      <c r="A205">
        <v>198</v>
      </c>
      <c r="B205">
        <v>3717731</v>
      </c>
      <c r="C205">
        <v>16</v>
      </c>
      <c r="D205">
        <v>79.8</v>
      </c>
      <c r="M205">
        <v>6.6</v>
      </c>
    </row>
    <row r="206" spans="1:13">
      <c r="A206">
        <v>199</v>
      </c>
      <c r="B206">
        <v>3717731</v>
      </c>
      <c r="C206">
        <v>16</v>
      </c>
      <c r="D206">
        <v>96.5</v>
      </c>
      <c r="M206">
        <v>19.899999999999999</v>
      </c>
    </row>
    <row r="207" spans="1:13">
      <c r="A207">
        <v>200</v>
      </c>
      <c r="B207">
        <v>3717731</v>
      </c>
      <c r="C207">
        <v>16</v>
      </c>
      <c r="D207">
        <v>104.1</v>
      </c>
      <c r="M207">
        <v>59.6</v>
      </c>
    </row>
    <row r="208" spans="1:13">
      <c r="A208">
        <v>201</v>
      </c>
      <c r="B208">
        <v>7965051</v>
      </c>
      <c r="C208">
        <v>17</v>
      </c>
      <c r="D208">
        <v>16.8</v>
      </c>
      <c r="M208">
        <v>3.0000000000000001E-3</v>
      </c>
    </row>
    <row r="209" spans="1:13">
      <c r="A209">
        <v>202</v>
      </c>
      <c r="B209">
        <v>7965051</v>
      </c>
      <c r="C209">
        <v>17</v>
      </c>
      <c r="D209">
        <v>17.3</v>
      </c>
      <c r="M209">
        <v>9.1000000000000004E-3</v>
      </c>
    </row>
    <row r="210" spans="1:13">
      <c r="A210">
        <v>203</v>
      </c>
      <c r="B210">
        <v>7965051</v>
      </c>
      <c r="C210">
        <v>17</v>
      </c>
      <c r="D210">
        <v>18.7</v>
      </c>
      <c r="M210">
        <v>2.7300000000000001E-2</v>
      </c>
    </row>
    <row r="211" spans="1:13">
      <c r="A211">
        <v>204</v>
      </c>
      <c r="B211">
        <v>7965051</v>
      </c>
      <c r="C211">
        <v>17</v>
      </c>
      <c r="D211">
        <v>21.3</v>
      </c>
      <c r="M211">
        <v>8.1799999999999998E-2</v>
      </c>
    </row>
    <row r="212" spans="1:13">
      <c r="A212">
        <v>205</v>
      </c>
      <c r="B212">
        <v>7965051</v>
      </c>
      <c r="C212">
        <v>17</v>
      </c>
      <c r="D212">
        <v>25</v>
      </c>
      <c r="M212">
        <v>0.24540000000000001</v>
      </c>
    </row>
    <row r="213" spans="1:13">
      <c r="A213">
        <v>206</v>
      </c>
      <c r="B213">
        <v>7965051</v>
      </c>
      <c r="C213">
        <v>17</v>
      </c>
      <c r="D213">
        <v>35.200000000000003</v>
      </c>
      <c r="M213">
        <v>0.7</v>
      </c>
    </row>
    <row r="214" spans="1:13">
      <c r="A214">
        <v>207</v>
      </c>
      <c r="B214">
        <v>7965051</v>
      </c>
      <c r="C214">
        <v>17</v>
      </c>
      <c r="D214">
        <v>52.3</v>
      </c>
      <c r="M214">
        <v>2.2000000000000002</v>
      </c>
    </row>
    <row r="215" spans="1:13">
      <c r="A215">
        <v>208</v>
      </c>
      <c r="B215">
        <v>7965051</v>
      </c>
      <c r="C215">
        <v>17</v>
      </c>
      <c r="D215">
        <v>86.8</v>
      </c>
      <c r="M215">
        <v>6.6</v>
      </c>
    </row>
    <row r="216" spans="1:13">
      <c r="A216">
        <v>209</v>
      </c>
      <c r="B216">
        <v>7965051</v>
      </c>
      <c r="C216">
        <v>17</v>
      </c>
      <c r="D216">
        <v>99.8</v>
      </c>
      <c r="M216">
        <v>19.899999999999999</v>
      </c>
    </row>
    <row r="217" spans="1:13">
      <c r="A217">
        <v>210</v>
      </c>
      <c r="B217">
        <v>7965051</v>
      </c>
      <c r="C217">
        <v>17</v>
      </c>
      <c r="D217">
        <v>107.7</v>
      </c>
      <c r="M217">
        <v>59.6</v>
      </c>
    </row>
    <row r="218" spans="1:13">
      <c r="A218">
        <v>211</v>
      </c>
      <c r="B218">
        <v>7974676</v>
      </c>
      <c r="C218">
        <v>18</v>
      </c>
      <c r="D218">
        <v>14.4</v>
      </c>
      <c r="M218">
        <v>3.0000000000000001E-3</v>
      </c>
    </row>
    <row r="219" spans="1:13">
      <c r="A219">
        <v>212</v>
      </c>
      <c r="B219">
        <v>7974676</v>
      </c>
      <c r="C219">
        <v>18</v>
      </c>
      <c r="D219">
        <v>13.6</v>
      </c>
      <c r="M219">
        <v>9.1000000000000004E-3</v>
      </c>
    </row>
    <row r="220" spans="1:13">
      <c r="A220">
        <v>213</v>
      </c>
      <c r="B220">
        <v>7974676</v>
      </c>
      <c r="C220">
        <v>18</v>
      </c>
      <c r="D220">
        <v>15.6</v>
      </c>
      <c r="M220">
        <v>2.7300000000000001E-2</v>
      </c>
    </row>
    <row r="221" spans="1:13">
      <c r="A221">
        <v>214</v>
      </c>
      <c r="B221">
        <v>7974676</v>
      </c>
      <c r="C221">
        <v>18</v>
      </c>
      <c r="D221">
        <v>17.100000000000001</v>
      </c>
      <c r="M221">
        <v>8.1799999999999998E-2</v>
      </c>
    </row>
    <row r="222" spans="1:13">
      <c r="A222">
        <v>215</v>
      </c>
      <c r="B222">
        <v>7974676</v>
      </c>
      <c r="C222">
        <v>18</v>
      </c>
      <c r="D222">
        <v>22.7</v>
      </c>
      <c r="M222">
        <v>0.24540000000000001</v>
      </c>
    </row>
    <row r="223" spans="1:13">
      <c r="A223">
        <v>216</v>
      </c>
      <c r="B223">
        <v>7974676</v>
      </c>
      <c r="C223">
        <v>18</v>
      </c>
      <c r="D223">
        <v>33.299999999999997</v>
      </c>
      <c r="M223">
        <v>0.7</v>
      </c>
    </row>
    <row r="224" spans="1:13">
      <c r="A224">
        <v>217</v>
      </c>
      <c r="B224">
        <v>7974676</v>
      </c>
      <c r="C224">
        <v>18</v>
      </c>
      <c r="D224">
        <v>55.4</v>
      </c>
      <c r="M224">
        <v>2.2000000000000002</v>
      </c>
    </row>
    <row r="225" spans="1:13">
      <c r="A225">
        <v>218</v>
      </c>
      <c r="B225">
        <v>7974676</v>
      </c>
      <c r="C225">
        <v>18</v>
      </c>
      <c r="D225">
        <v>77.400000000000006</v>
      </c>
      <c r="M225">
        <v>6.6</v>
      </c>
    </row>
    <row r="226" spans="1:13">
      <c r="A226">
        <v>219</v>
      </c>
      <c r="B226">
        <v>7974676</v>
      </c>
      <c r="C226">
        <v>18</v>
      </c>
      <c r="D226">
        <v>90.9</v>
      </c>
      <c r="M226">
        <v>19.899999999999999</v>
      </c>
    </row>
    <row r="227" spans="1:13">
      <c r="A227">
        <v>220</v>
      </c>
      <c r="B227">
        <v>7974676</v>
      </c>
      <c r="C227">
        <v>18</v>
      </c>
      <c r="D227">
        <v>104.2</v>
      </c>
      <c r="M227">
        <v>59.6</v>
      </c>
    </row>
    <row r="228" spans="1:13">
      <c r="A228">
        <v>221</v>
      </c>
      <c r="B228">
        <v>7973485</v>
      </c>
      <c r="C228">
        <v>19</v>
      </c>
      <c r="D228">
        <v>6.5</v>
      </c>
      <c r="M228">
        <v>3.0000000000000001E-3</v>
      </c>
    </row>
    <row r="229" spans="1:13">
      <c r="A229">
        <v>222</v>
      </c>
      <c r="B229">
        <v>7973485</v>
      </c>
      <c r="C229">
        <v>19</v>
      </c>
      <c r="D229">
        <v>9.3000000000000007</v>
      </c>
      <c r="M229">
        <v>9.1000000000000004E-3</v>
      </c>
    </row>
    <row r="230" spans="1:13">
      <c r="A230">
        <v>223</v>
      </c>
      <c r="B230">
        <v>7973485</v>
      </c>
      <c r="C230">
        <v>19</v>
      </c>
      <c r="D230">
        <v>11.1</v>
      </c>
      <c r="M230">
        <v>2.7300000000000001E-2</v>
      </c>
    </row>
    <row r="231" spans="1:13">
      <c r="A231">
        <v>224</v>
      </c>
      <c r="B231">
        <v>7973485</v>
      </c>
      <c r="C231">
        <v>19</v>
      </c>
      <c r="D231">
        <v>13.3</v>
      </c>
      <c r="M231">
        <v>8.1799999999999998E-2</v>
      </c>
    </row>
    <row r="232" spans="1:13">
      <c r="A232">
        <v>225</v>
      </c>
      <c r="B232">
        <v>7973485</v>
      </c>
      <c r="C232">
        <v>19</v>
      </c>
      <c r="D232">
        <v>21.9</v>
      </c>
      <c r="M232">
        <v>0.24540000000000001</v>
      </c>
    </row>
    <row r="233" spans="1:13">
      <c r="A233">
        <v>226</v>
      </c>
      <c r="B233">
        <v>7973485</v>
      </c>
      <c r="C233">
        <v>19</v>
      </c>
      <c r="D233">
        <v>32.299999999999997</v>
      </c>
      <c r="M233">
        <v>0.7</v>
      </c>
    </row>
    <row r="234" spans="1:13">
      <c r="A234">
        <v>227</v>
      </c>
      <c r="B234">
        <v>7973485</v>
      </c>
      <c r="C234">
        <v>19</v>
      </c>
      <c r="D234">
        <v>53</v>
      </c>
      <c r="M234">
        <v>2.2000000000000002</v>
      </c>
    </row>
    <row r="235" spans="1:13">
      <c r="A235">
        <v>228</v>
      </c>
      <c r="B235">
        <v>7973485</v>
      </c>
      <c r="C235">
        <v>19</v>
      </c>
      <c r="D235">
        <v>74.8</v>
      </c>
      <c r="M235">
        <v>6.6</v>
      </c>
    </row>
    <row r="236" spans="1:13">
      <c r="A236">
        <v>229</v>
      </c>
      <c r="B236">
        <v>7973485</v>
      </c>
      <c r="C236">
        <v>19</v>
      </c>
      <c r="D236">
        <v>97.4</v>
      </c>
      <c r="M236">
        <v>19.899999999999999</v>
      </c>
    </row>
    <row r="237" spans="1:13">
      <c r="A237">
        <v>230</v>
      </c>
      <c r="B237">
        <v>7973485</v>
      </c>
      <c r="C237">
        <v>19</v>
      </c>
      <c r="D237">
        <v>107.2</v>
      </c>
      <c r="M237">
        <v>59.6</v>
      </c>
    </row>
    <row r="238" spans="1:13">
      <c r="A238">
        <v>231</v>
      </c>
      <c r="B238">
        <v>7976977</v>
      </c>
      <c r="C238">
        <v>20</v>
      </c>
      <c r="D238">
        <v>16.5</v>
      </c>
      <c r="M238">
        <v>3.0000000000000001E-3</v>
      </c>
    </row>
    <row r="239" spans="1:13">
      <c r="A239">
        <v>232</v>
      </c>
      <c r="B239">
        <v>7976977</v>
      </c>
      <c r="C239">
        <v>20</v>
      </c>
      <c r="D239">
        <v>17</v>
      </c>
      <c r="M239">
        <v>9.1000000000000004E-3</v>
      </c>
    </row>
    <row r="240" spans="1:13">
      <c r="A240">
        <v>233</v>
      </c>
      <c r="B240">
        <v>7976977</v>
      </c>
      <c r="C240">
        <v>20</v>
      </c>
      <c r="D240">
        <v>17.100000000000001</v>
      </c>
      <c r="M240">
        <v>2.7300000000000001E-2</v>
      </c>
    </row>
    <row r="241" spans="1:13">
      <c r="A241">
        <v>234</v>
      </c>
      <c r="B241">
        <v>7976977</v>
      </c>
      <c r="C241">
        <v>20</v>
      </c>
      <c r="D241">
        <v>19.100000000000001</v>
      </c>
      <c r="M241">
        <v>8.1799999999999998E-2</v>
      </c>
    </row>
    <row r="242" spans="1:13">
      <c r="A242">
        <v>235</v>
      </c>
      <c r="B242">
        <v>7976977</v>
      </c>
      <c r="C242">
        <v>20</v>
      </c>
      <c r="D242">
        <v>22.5</v>
      </c>
      <c r="M242">
        <v>0.24540000000000001</v>
      </c>
    </row>
    <row r="243" spans="1:13">
      <c r="A243">
        <v>236</v>
      </c>
      <c r="B243">
        <v>7976977</v>
      </c>
      <c r="C243">
        <v>20</v>
      </c>
      <c r="D243">
        <v>31.2</v>
      </c>
      <c r="M243">
        <v>0.7</v>
      </c>
    </row>
    <row r="244" spans="1:13">
      <c r="A244">
        <v>237</v>
      </c>
      <c r="B244">
        <v>7976977</v>
      </c>
      <c r="C244">
        <v>20</v>
      </c>
      <c r="D244">
        <v>51.1</v>
      </c>
      <c r="M244">
        <v>2.2000000000000002</v>
      </c>
    </row>
    <row r="245" spans="1:13">
      <c r="A245">
        <v>238</v>
      </c>
      <c r="B245">
        <v>7976977</v>
      </c>
      <c r="C245">
        <v>20</v>
      </c>
      <c r="D245">
        <v>72.8</v>
      </c>
      <c r="M245">
        <v>6.6</v>
      </c>
    </row>
    <row r="246" spans="1:13">
      <c r="A246">
        <v>239</v>
      </c>
      <c r="B246">
        <v>7976977</v>
      </c>
      <c r="C246">
        <v>20</v>
      </c>
      <c r="D246">
        <v>96.3</v>
      </c>
      <c r="M246">
        <v>19.899999999999999</v>
      </c>
    </row>
    <row r="247" spans="1:13">
      <c r="A247">
        <v>240</v>
      </c>
      <c r="B247">
        <v>7976977</v>
      </c>
      <c r="C247">
        <v>20</v>
      </c>
      <c r="D247">
        <v>103.7</v>
      </c>
      <c r="M247">
        <v>59.6</v>
      </c>
    </row>
    <row r="248" spans="1:13">
      <c r="A248">
        <v>241</v>
      </c>
      <c r="B248">
        <v>7971472</v>
      </c>
      <c r="C248">
        <v>21</v>
      </c>
      <c r="D248">
        <v>4.7</v>
      </c>
      <c r="M248">
        <v>3.0000000000000001E-3</v>
      </c>
    </row>
    <row r="249" spans="1:13">
      <c r="A249">
        <v>242</v>
      </c>
      <c r="B249">
        <v>7971472</v>
      </c>
      <c r="C249">
        <v>21</v>
      </c>
      <c r="D249">
        <v>6.2</v>
      </c>
      <c r="M249">
        <v>9.1000000000000004E-3</v>
      </c>
    </row>
    <row r="250" spans="1:13">
      <c r="A250">
        <v>243</v>
      </c>
      <c r="B250">
        <v>7971472</v>
      </c>
      <c r="C250">
        <v>21</v>
      </c>
      <c r="D250">
        <v>8.1999999999999993</v>
      </c>
      <c r="M250">
        <v>2.7300000000000001E-2</v>
      </c>
    </row>
    <row r="251" spans="1:13">
      <c r="A251">
        <v>244</v>
      </c>
      <c r="B251">
        <v>7971472</v>
      </c>
      <c r="C251">
        <v>21</v>
      </c>
      <c r="D251">
        <v>11.1</v>
      </c>
      <c r="M251">
        <v>8.1799999999999998E-2</v>
      </c>
    </row>
    <row r="252" spans="1:13">
      <c r="A252">
        <v>245</v>
      </c>
      <c r="B252">
        <v>7971472</v>
      </c>
      <c r="C252">
        <v>21</v>
      </c>
      <c r="D252">
        <v>16.600000000000001</v>
      </c>
      <c r="M252">
        <v>0.24540000000000001</v>
      </c>
    </row>
    <row r="253" spans="1:13">
      <c r="A253">
        <v>246</v>
      </c>
      <c r="B253">
        <v>7971472</v>
      </c>
      <c r="C253">
        <v>21</v>
      </c>
      <c r="D253">
        <v>29.8</v>
      </c>
      <c r="M253">
        <v>0.7</v>
      </c>
    </row>
    <row r="254" spans="1:13">
      <c r="A254">
        <v>247</v>
      </c>
      <c r="B254">
        <v>7971472</v>
      </c>
      <c r="C254">
        <v>21</v>
      </c>
      <c r="D254">
        <v>50.8</v>
      </c>
      <c r="M254">
        <v>2.2000000000000002</v>
      </c>
    </row>
    <row r="255" spans="1:13">
      <c r="A255">
        <v>248</v>
      </c>
      <c r="B255">
        <v>7971472</v>
      </c>
      <c r="C255">
        <v>21</v>
      </c>
      <c r="D255">
        <v>72.3</v>
      </c>
      <c r="M255">
        <v>6.6</v>
      </c>
    </row>
    <row r="256" spans="1:13">
      <c r="A256">
        <v>249</v>
      </c>
      <c r="B256">
        <v>7971472</v>
      </c>
      <c r="C256">
        <v>21</v>
      </c>
      <c r="D256">
        <v>96.8</v>
      </c>
      <c r="M256">
        <v>19.899999999999999</v>
      </c>
    </row>
    <row r="257" spans="1:13">
      <c r="A257">
        <v>250</v>
      </c>
      <c r="B257">
        <v>7971472</v>
      </c>
      <c r="C257">
        <v>21</v>
      </c>
      <c r="D257">
        <v>106</v>
      </c>
      <c r="M257">
        <v>59.6</v>
      </c>
    </row>
    <row r="258" spans="1:13">
      <c r="A258">
        <v>251</v>
      </c>
      <c r="B258">
        <v>4259698</v>
      </c>
      <c r="C258">
        <v>22</v>
      </c>
      <c r="D258">
        <v>-13.4</v>
      </c>
      <c r="M258">
        <v>3.0000000000000001E-3</v>
      </c>
    </row>
    <row r="259" spans="1:13">
      <c r="A259">
        <v>252</v>
      </c>
      <c r="B259">
        <v>4259698</v>
      </c>
      <c r="C259">
        <v>22</v>
      </c>
      <c r="D259">
        <v>-11.6</v>
      </c>
      <c r="M259">
        <v>9.1000000000000004E-3</v>
      </c>
    </row>
    <row r="260" spans="1:13">
      <c r="A260">
        <v>253</v>
      </c>
      <c r="B260">
        <v>4259698</v>
      </c>
      <c r="C260">
        <v>22</v>
      </c>
      <c r="D260">
        <v>-9</v>
      </c>
      <c r="M260">
        <v>2.7300000000000001E-2</v>
      </c>
    </row>
    <row r="261" spans="1:13">
      <c r="A261">
        <v>254</v>
      </c>
      <c r="B261">
        <v>4259698</v>
      </c>
      <c r="C261">
        <v>22</v>
      </c>
      <c r="D261">
        <v>-4.7</v>
      </c>
      <c r="M261">
        <v>8.1799999999999998E-2</v>
      </c>
    </row>
    <row r="262" spans="1:13">
      <c r="A262">
        <v>255</v>
      </c>
      <c r="B262">
        <v>4259698</v>
      </c>
      <c r="C262">
        <v>22</v>
      </c>
      <c r="D262">
        <v>0.5</v>
      </c>
      <c r="M262">
        <v>0.24540000000000001</v>
      </c>
    </row>
    <row r="263" spans="1:13">
      <c r="A263">
        <v>256</v>
      </c>
      <c r="B263">
        <v>4259698</v>
      </c>
      <c r="C263">
        <v>22</v>
      </c>
      <c r="D263">
        <v>29.1</v>
      </c>
      <c r="M263">
        <v>0.7</v>
      </c>
    </row>
    <row r="264" spans="1:13">
      <c r="A264">
        <v>257</v>
      </c>
      <c r="B264">
        <v>4259698</v>
      </c>
      <c r="C264">
        <v>22</v>
      </c>
      <c r="D264">
        <v>52.1</v>
      </c>
      <c r="M264">
        <v>2.2000000000000002</v>
      </c>
    </row>
    <row r="265" spans="1:13">
      <c r="A265">
        <v>258</v>
      </c>
      <c r="B265">
        <v>4259698</v>
      </c>
      <c r="C265">
        <v>22</v>
      </c>
      <c r="D265">
        <v>67.400000000000006</v>
      </c>
      <c r="M265">
        <v>6.6</v>
      </c>
    </row>
    <row r="266" spans="1:13">
      <c r="A266">
        <v>259</v>
      </c>
      <c r="B266">
        <v>4259698</v>
      </c>
      <c r="C266">
        <v>22</v>
      </c>
      <c r="D266">
        <v>77.400000000000006</v>
      </c>
      <c r="M266">
        <v>19.899999999999999</v>
      </c>
    </row>
    <row r="267" spans="1:13">
      <c r="A267">
        <v>260</v>
      </c>
      <c r="B267">
        <v>4259698</v>
      </c>
      <c r="C267">
        <v>22</v>
      </c>
      <c r="D267">
        <v>80.099999999999994</v>
      </c>
      <c r="M267">
        <v>59.6</v>
      </c>
    </row>
    <row r="268" spans="1:13">
      <c r="A268">
        <v>261</v>
      </c>
      <c r="B268">
        <v>4255366</v>
      </c>
      <c r="C268">
        <v>23</v>
      </c>
      <c r="D268">
        <v>-7</v>
      </c>
      <c r="M268">
        <v>3.0000000000000001E-3</v>
      </c>
    </row>
    <row r="269" spans="1:13">
      <c r="A269">
        <v>262</v>
      </c>
      <c r="B269">
        <v>4255366</v>
      </c>
      <c r="C269">
        <v>23</v>
      </c>
      <c r="D269">
        <v>-6.4</v>
      </c>
      <c r="M269">
        <v>9.1000000000000004E-3</v>
      </c>
    </row>
    <row r="270" spans="1:13">
      <c r="A270">
        <v>263</v>
      </c>
      <c r="B270">
        <v>4255366</v>
      </c>
      <c r="C270">
        <v>23</v>
      </c>
      <c r="D270">
        <v>-3.2</v>
      </c>
      <c r="M270">
        <v>2.7300000000000001E-2</v>
      </c>
    </row>
    <row r="271" spans="1:13">
      <c r="A271">
        <v>264</v>
      </c>
      <c r="B271">
        <v>4255366</v>
      </c>
      <c r="C271">
        <v>23</v>
      </c>
      <c r="D271">
        <v>3.6</v>
      </c>
      <c r="M271">
        <v>8.1799999999999998E-2</v>
      </c>
    </row>
    <row r="272" spans="1:13">
      <c r="A272">
        <v>265</v>
      </c>
      <c r="B272">
        <v>4255366</v>
      </c>
      <c r="C272">
        <v>23</v>
      </c>
      <c r="D272">
        <v>14.7</v>
      </c>
      <c r="M272">
        <v>0.24540000000000001</v>
      </c>
    </row>
    <row r="273" spans="1:13">
      <c r="A273">
        <v>266</v>
      </c>
      <c r="B273">
        <v>4255366</v>
      </c>
      <c r="C273">
        <v>23</v>
      </c>
      <c r="D273">
        <v>33.5</v>
      </c>
      <c r="M273">
        <v>0.7</v>
      </c>
    </row>
    <row r="274" spans="1:13">
      <c r="A274">
        <v>267</v>
      </c>
      <c r="B274">
        <v>4255366</v>
      </c>
      <c r="C274">
        <v>23</v>
      </c>
      <c r="D274">
        <v>53.7</v>
      </c>
      <c r="M274">
        <v>2.2000000000000002</v>
      </c>
    </row>
    <row r="275" spans="1:13">
      <c r="A275">
        <v>268</v>
      </c>
      <c r="B275">
        <v>4255366</v>
      </c>
      <c r="C275">
        <v>23</v>
      </c>
      <c r="D275">
        <v>66.099999999999994</v>
      </c>
      <c r="M275">
        <v>6.6</v>
      </c>
    </row>
    <row r="276" spans="1:13">
      <c r="A276">
        <v>269</v>
      </c>
      <c r="B276">
        <v>4255366</v>
      </c>
      <c r="C276">
        <v>23</v>
      </c>
      <c r="D276">
        <v>78.3</v>
      </c>
      <c r="M276">
        <v>19.899999999999999</v>
      </c>
    </row>
    <row r="277" spans="1:13">
      <c r="A277">
        <v>270</v>
      </c>
      <c r="B277">
        <v>4255366</v>
      </c>
      <c r="C277">
        <v>23</v>
      </c>
      <c r="D277">
        <v>87.5</v>
      </c>
      <c r="M277">
        <v>59.6</v>
      </c>
    </row>
    <row r="278" spans="1:13">
      <c r="A278">
        <v>271</v>
      </c>
      <c r="B278">
        <v>7977171</v>
      </c>
      <c r="C278">
        <v>24</v>
      </c>
      <c r="D278">
        <v>7.6</v>
      </c>
      <c r="M278">
        <v>3.0000000000000001E-3</v>
      </c>
    </row>
    <row r="279" spans="1:13">
      <c r="A279">
        <v>272</v>
      </c>
      <c r="B279">
        <v>7977171</v>
      </c>
      <c r="C279">
        <v>24</v>
      </c>
      <c r="D279">
        <v>8.6</v>
      </c>
      <c r="M279">
        <v>9.1000000000000004E-3</v>
      </c>
    </row>
    <row r="280" spans="1:13">
      <c r="A280">
        <v>273</v>
      </c>
      <c r="B280">
        <v>7977171</v>
      </c>
      <c r="C280">
        <v>24</v>
      </c>
      <c r="D280">
        <v>8.8000000000000007</v>
      </c>
      <c r="M280">
        <v>2.7300000000000001E-2</v>
      </c>
    </row>
    <row r="281" spans="1:13">
      <c r="A281">
        <v>274</v>
      </c>
      <c r="B281">
        <v>7977171</v>
      </c>
      <c r="C281">
        <v>24</v>
      </c>
      <c r="D281">
        <v>10.9</v>
      </c>
      <c r="M281">
        <v>8.1799999999999998E-2</v>
      </c>
    </row>
    <row r="282" spans="1:13">
      <c r="A282">
        <v>275</v>
      </c>
      <c r="B282">
        <v>7977171</v>
      </c>
      <c r="C282">
        <v>24</v>
      </c>
      <c r="D282">
        <v>19.8</v>
      </c>
      <c r="M282">
        <v>0.24540000000000001</v>
      </c>
    </row>
    <row r="283" spans="1:13">
      <c r="A283">
        <v>276</v>
      </c>
      <c r="B283">
        <v>7977171</v>
      </c>
      <c r="C283">
        <v>24</v>
      </c>
      <c r="D283">
        <v>29.4</v>
      </c>
      <c r="M283">
        <v>0.7</v>
      </c>
    </row>
    <row r="284" spans="1:13">
      <c r="A284">
        <v>277</v>
      </c>
      <c r="B284">
        <v>7977171</v>
      </c>
      <c r="C284">
        <v>24</v>
      </c>
      <c r="D284">
        <v>49.9</v>
      </c>
      <c r="M284">
        <v>2.2000000000000002</v>
      </c>
    </row>
    <row r="285" spans="1:13">
      <c r="A285">
        <v>278</v>
      </c>
      <c r="B285">
        <v>7977171</v>
      </c>
      <c r="C285">
        <v>24</v>
      </c>
      <c r="D285">
        <v>66.3</v>
      </c>
      <c r="M285">
        <v>6.6</v>
      </c>
    </row>
    <row r="286" spans="1:13">
      <c r="A286">
        <v>279</v>
      </c>
      <c r="B286">
        <v>7977171</v>
      </c>
      <c r="C286">
        <v>24</v>
      </c>
      <c r="D286">
        <v>80.900000000000006</v>
      </c>
      <c r="M286">
        <v>19.899999999999999</v>
      </c>
    </row>
    <row r="287" spans="1:13">
      <c r="A287">
        <v>280</v>
      </c>
      <c r="B287">
        <v>7977171</v>
      </c>
      <c r="C287">
        <v>24</v>
      </c>
      <c r="D287">
        <v>87</v>
      </c>
      <c r="M287">
        <v>59.6</v>
      </c>
    </row>
    <row r="288" spans="1:13">
      <c r="A288">
        <v>281</v>
      </c>
      <c r="B288">
        <v>7971820</v>
      </c>
      <c r="C288">
        <v>25</v>
      </c>
      <c r="D288">
        <v>5.6</v>
      </c>
      <c r="M288">
        <v>3.0000000000000001E-3</v>
      </c>
    </row>
    <row r="289" spans="1:13">
      <c r="A289">
        <v>282</v>
      </c>
      <c r="B289">
        <v>7971820</v>
      </c>
      <c r="C289">
        <v>25</v>
      </c>
      <c r="D289">
        <v>8.6</v>
      </c>
      <c r="M289">
        <v>9.1000000000000004E-3</v>
      </c>
    </row>
    <row r="290" spans="1:13">
      <c r="A290">
        <v>283</v>
      </c>
      <c r="B290">
        <v>7971820</v>
      </c>
      <c r="C290">
        <v>25</v>
      </c>
      <c r="D290">
        <v>10.9</v>
      </c>
      <c r="M290">
        <v>2.7300000000000001E-2</v>
      </c>
    </row>
    <row r="291" spans="1:13">
      <c r="A291">
        <v>284</v>
      </c>
      <c r="B291">
        <v>7971820</v>
      </c>
      <c r="C291">
        <v>25</v>
      </c>
      <c r="D291">
        <v>15.1</v>
      </c>
      <c r="M291">
        <v>8.1799999999999998E-2</v>
      </c>
    </row>
    <row r="292" spans="1:13">
      <c r="A292">
        <v>285</v>
      </c>
      <c r="B292">
        <v>7971820</v>
      </c>
      <c r="C292">
        <v>25</v>
      </c>
      <c r="D292">
        <v>18.399999999999999</v>
      </c>
      <c r="M292">
        <v>0.24540000000000001</v>
      </c>
    </row>
    <row r="293" spans="1:13">
      <c r="A293">
        <v>286</v>
      </c>
      <c r="B293">
        <v>7971820</v>
      </c>
      <c r="C293">
        <v>25</v>
      </c>
      <c r="D293">
        <v>31.6</v>
      </c>
      <c r="M293">
        <v>0.7</v>
      </c>
    </row>
    <row r="294" spans="1:13">
      <c r="A294">
        <v>287</v>
      </c>
      <c r="B294">
        <v>7971820</v>
      </c>
      <c r="C294">
        <v>25</v>
      </c>
      <c r="D294">
        <v>48</v>
      </c>
      <c r="M294">
        <v>2.2000000000000002</v>
      </c>
    </row>
    <row r="295" spans="1:13">
      <c r="A295">
        <v>288</v>
      </c>
      <c r="B295">
        <v>7971820</v>
      </c>
      <c r="C295">
        <v>25</v>
      </c>
      <c r="D295">
        <v>71.400000000000006</v>
      </c>
      <c r="M295">
        <v>6.6</v>
      </c>
    </row>
    <row r="296" spans="1:13">
      <c r="A296">
        <v>289</v>
      </c>
      <c r="B296">
        <v>7971820</v>
      </c>
      <c r="C296">
        <v>25</v>
      </c>
      <c r="D296">
        <v>94.6</v>
      </c>
      <c r="M296">
        <v>19.899999999999999</v>
      </c>
    </row>
    <row r="297" spans="1:13">
      <c r="A297">
        <v>290</v>
      </c>
      <c r="B297">
        <v>7971820</v>
      </c>
      <c r="C297">
        <v>25</v>
      </c>
      <c r="D297">
        <v>106.4</v>
      </c>
      <c r="M297">
        <v>59.6</v>
      </c>
    </row>
    <row r="298" spans="1:13">
      <c r="A298">
        <v>291</v>
      </c>
      <c r="B298">
        <v>4264846</v>
      </c>
      <c r="C298">
        <v>26</v>
      </c>
      <c r="D298">
        <v>0.2</v>
      </c>
      <c r="M298">
        <v>3.0000000000000001E-3</v>
      </c>
    </row>
    <row r="299" spans="1:13">
      <c r="A299">
        <v>292</v>
      </c>
      <c r="B299">
        <v>4264846</v>
      </c>
      <c r="C299">
        <v>26</v>
      </c>
      <c r="D299">
        <v>1.4</v>
      </c>
      <c r="M299">
        <v>9.1000000000000004E-3</v>
      </c>
    </row>
    <row r="300" spans="1:13">
      <c r="A300">
        <v>293</v>
      </c>
      <c r="B300">
        <v>4264846</v>
      </c>
      <c r="C300">
        <v>26</v>
      </c>
      <c r="D300">
        <v>3.6</v>
      </c>
      <c r="M300">
        <v>2.7300000000000001E-2</v>
      </c>
    </row>
    <row r="301" spans="1:13">
      <c r="A301">
        <v>294</v>
      </c>
      <c r="B301">
        <v>4264846</v>
      </c>
      <c r="C301">
        <v>26</v>
      </c>
      <c r="D301">
        <v>7.2</v>
      </c>
      <c r="M301">
        <v>8.1799999999999998E-2</v>
      </c>
    </row>
    <row r="302" spans="1:13">
      <c r="A302">
        <v>295</v>
      </c>
      <c r="B302">
        <v>4264846</v>
      </c>
      <c r="C302">
        <v>26</v>
      </c>
      <c r="D302">
        <v>18.899999999999999</v>
      </c>
      <c r="M302">
        <v>0.24540000000000001</v>
      </c>
    </row>
    <row r="303" spans="1:13">
      <c r="A303">
        <v>296</v>
      </c>
      <c r="B303">
        <v>4264846</v>
      </c>
      <c r="C303">
        <v>26</v>
      </c>
      <c r="D303">
        <v>31</v>
      </c>
      <c r="M303">
        <v>0.7</v>
      </c>
    </row>
    <row r="304" spans="1:13">
      <c r="A304">
        <v>297</v>
      </c>
      <c r="B304">
        <v>4264846</v>
      </c>
      <c r="C304">
        <v>26</v>
      </c>
      <c r="D304">
        <v>49</v>
      </c>
      <c r="M304">
        <v>2.2000000000000002</v>
      </c>
    </row>
    <row r="305" spans="1:13">
      <c r="A305">
        <v>298</v>
      </c>
      <c r="B305">
        <v>4264846</v>
      </c>
      <c r="C305">
        <v>26</v>
      </c>
      <c r="D305">
        <v>62.8</v>
      </c>
      <c r="M305">
        <v>6.6</v>
      </c>
    </row>
    <row r="306" spans="1:13">
      <c r="A306">
        <v>299</v>
      </c>
      <c r="B306">
        <v>4264846</v>
      </c>
      <c r="C306">
        <v>26</v>
      </c>
      <c r="D306">
        <v>74.3</v>
      </c>
      <c r="M306">
        <v>19.899999999999999</v>
      </c>
    </row>
    <row r="307" spans="1:13">
      <c r="A307">
        <v>300</v>
      </c>
      <c r="B307">
        <v>4264846</v>
      </c>
      <c r="C307">
        <v>26</v>
      </c>
      <c r="D307">
        <v>78.3</v>
      </c>
      <c r="M307">
        <v>59.6</v>
      </c>
    </row>
    <row r="308" spans="1:13">
      <c r="A308">
        <v>301</v>
      </c>
      <c r="B308">
        <v>4264171</v>
      </c>
      <c r="C308">
        <v>27</v>
      </c>
      <c r="D308">
        <v>16.8</v>
      </c>
      <c r="M308">
        <v>3.0000000000000001E-3</v>
      </c>
    </row>
    <row r="309" spans="1:13">
      <c r="A309">
        <v>302</v>
      </c>
      <c r="B309">
        <v>4264171</v>
      </c>
      <c r="C309">
        <v>27</v>
      </c>
      <c r="D309">
        <v>16.8</v>
      </c>
      <c r="M309">
        <v>9.1000000000000004E-3</v>
      </c>
    </row>
    <row r="310" spans="1:13">
      <c r="A310">
        <v>303</v>
      </c>
      <c r="B310">
        <v>4264171</v>
      </c>
      <c r="C310">
        <v>27</v>
      </c>
      <c r="D310">
        <v>17.5</v>
      </c>
      <c r="M310">
        <v>2.7300000000000001E-2</v>
      </c>
    </row>
    <row r="311" spans="1:13">
      <c r="A311">
        <v>304</v>
      </c>
      <c r="B311">
        <v>4264171</v>
      </c>
      <c r="C311">
        <v>27</v>
      </c>
      <c r="D311">
        <v>20.399999999999999</v>
      </c>
      <c r="M311">
        <v>8.1799999999999998E-2</v>
      </c>
    </row>
    <row r="312" spans="1:13">
      <c r="A312">
        <v>305</v>
      </c>
      <c r="B312">
        <v>4264171</v>
      </c>
      <c r="C312">
        <v>27</v>
      </c>
      <c r="D312">
        <v>23.6</v>
      </c>
      <c r="M312">
        <v>0.24540000000000001</v>
      </c>
    </row>
    <row r="313" spans="1:13">
      <c r="A313">
        <v>306</v>
      </c>
      <c r="B313">
        <v>4264171</v>
      </c>
      <c r="C313">
        <v>27</v>
      </c>
      <c r="D313">
        <v>34.700000000000003</v>
      </c>
      <c r="M313">
        <v>0.7</v>
      </c>
    </row>
    <row r="314" spans="1:13">
      <c r="A314">
        <v>307</v>
      </c>
      <c r="B314">
        <v>4264171</v>
      </c>
      <c r="C314">
        <v>27</v>
      </c>
      <c r="D314">
        <v>50.6</v>
      </c>
      <c r="M314">
        <v>2.2000000000000002</v>
      </c>
    </row>
    <row r="315" spans="1:13">
      <c r="A315">
        <v>308</v>
      </c>
      <c r="B315">
        <v>4264171</v>
      </c>
      <c r="C315">
        <v>27</v>
      </c>
      <c r="D315">
        <v>65</v>
      </c>
      <c r="M315">
        <v>6.6</v>
      </c>
    </row>
    <row r="316" spans="1:13">
      <c r="A316">
        <v>309</v>
      </c>
      <c r="B316">
        <v>4264171</v>
      </c>
      <c r="C316">
        <v>27</v>
      </c>
      <c r="D316">
        <v>90.9</v>
      </c>
      <c r="M316">
        <v>19.899999999999999</v>
      </c>
    </row>
    <row r="317" spans="1:13">
      <c r="A317">
        <v>310</v>
      </c>
      <c r="B317">
        <v>4264171</v>
      </c>
      <c r="C317">
        <v>27</v>
      </c>
      <c r="D317">
        <v>97.4</v>
      </c>
      <c r="M317">
        <v>59.6</v>
      </c>
    </row>
    <row r="318" spans="1:13">
      <c r="A318">
        <v>311</v>
      </c>
      <c r="B318">
        <v>4245982</v>
      </c>
      <c r="C318">
        <v>28</v>
      </c>
      <c r="D318">
        <v>2.1</v>
      </c>
      <c r="M318">
        <v>3.0000000000000001E-3</v>
      </c>
    </row>
    <row r="319" spans="1:13">
      <c r="A319">
        <v>312</v>
      </c>
      <c r="B319">
        <v>4245982</v>
      </c>
      <c r="C319">
        <v>28</v>
      </c>
      <c r="D319">
        <v>4.4000000000000004</v>
      </c>
      <c r="M319">
        <v>9.1000000000000004E-3</v>
      </c>
    </row>
    <row r="320" spans="1:13">
      <c r="A320">
        <v>313</v>
      </c>
      <c r="B320">
        <v>4245982</v>
      </c>
      <c r="C320">
        <v>28</v>
      </c>
      <c r="D320">
        <v>7.2</v>
      </c>
      <c r="M320">
        <v>2.7300000000000001E-2</v>
      </c>
    </row>
    <row r="321" spans="1:13">
      <c r="A321">
        <v>314</v>
      </c>
      <c r="B321">
        <v>4245982</v>
      </c>
      <c r="C321">
        <v>28</v>
      </c>
      <c r="D321">
        <v>8.8000000000000007</v>
      </c>
      <c r="M321">
        <v>8.1799999999999998E-2</v>
      </c>
    </row>
    <row r="322" spans="1:13">
      <c r="A322">
        <v>315</v>
      </c>
      <c r="B322">
        <v>4245982</v>
      </c>
      <c r="C322">
        <v>28</v>
      </c>
      <c r="D322">
        <v>16.7</v>
      </c>
      <c r="M322">
        <v>0.24540000000000001</v>
      </c>
    </row>
    <row r="323" spans="1:13">
      <c r="A323">
        <v>316</v>
      </c>
      <c r="B323">
        <v>4245982</v>
      </c>
      <c r="C323">
        <v>28</v>
      </c>
      <c r="D323">
        <v>26.1</v>
      </c>
      <c r="M323">
        <v>0.7</v>
      </c>
    </row>
    <row r="324" spans="1:13">
      <c r="A324">
        <v>317</v>
      </c>
      <c r="B324">
        <v>4245982</v>
      </c>
      <c r="C324">
        <v>28</v>
      </c>
      <c r="D324">
        <v>50.9</v>
      </c>
      <c r="M324">
        <v>2.2000000000000002</v>
      </c>
    </row>
    <row r="325" spans="1:13">
      <c r="A325">
        <v>318</v>
      </c>
      <c r="B325">
        <v>4245982</v>
      </c>
      <c r="C325">
        <v>28</v>
      </c>
      <c r="D325">
        <v>73.900000000000006</v>
      </c>
      <c r="M325">
        <v>6.6</v>
      </c>
    </row>
    <row r="326" spans="1:13">
      <c r="A326">
        <v>319</v>
      </c>
      <c r="B326">
        <v>4245982</v>
      </c>
      <c r="C326">
        <v>28</v>
      </c>
      <c r="D326">
        <v>84.2</v>
      </c>
      <c r="M326">
        <v>19.899999999999999</v>
      </c>
    </row>
    <row r="327" spans="1:13">
      <c r="A327">
        <v>320</v>
      </c>
      <c r="B327">
        <v>4245982</v>
      </c>
      <c r="C327">
        <v>28</v>
      </c>
      <c r="D327">
        <v>101.9</v>
      </c>
      <c r="M327">
        <v>59.6</v>
      </c>
    </row>
    <row r="328" spans="1:13">
      <c r="A328">
        <v>321</v>
      </c>
      <c r="B328">
        <v>4244225</v>
      </c>
      <c r="C328">
        <v>29</v>
      </c>
      <c r="D328">
        <v>13.4</v>
      </c>
      <c r="M328">
        <v>3.0000000000000001E-3</v>
      </c>
    </row>
    <row r="329" spans="1:13">
      <c r="A329">
        <v>322</v>
      </c>
      <c r="B329">
        <v>4244225</v>
      </c>
      <c r="C329">
        <v>29</v>
      </c>
      <c r="D329">
        <v>13.1</v>
      </c>
      <c r="M329">
        <v>9.1000000000000004E-3</v>
      </c>
    </row>
    <row r="330" spans="1:13">
      <c r="A330">
        <v>323</v>
      </c>
      <c r="B330">
        <v>4244225</v>
      </c>
      <c r="C330">
        <v>29</v>
      </c>
      <c r="D330">
        <v>14.5</v>
      </c>
      <c r="M330">
        <v>2.7300000000000001E-2</v>
      </c>
    </row>
    <row r="331" spans="1:13">
      <c r="A331">
        <v>324</v>
      </c>
      <c r="B331">
        <v>4244225</v>
      </c>
      <c r="C331">
        <v>29</v>
      </c>
      <c r="D331">
        <v>17.899999999999999</v>
      </c>
      <c r="M331">
        <v>8.1799999999999998E-2</v>
      </c>
    </row>
    <row r="332" spans="1:13">
      <c r="A332">
        <v>325</v>
      </c>
      <c r="B332">
        <v>4244225</v>
      </c>
      <c r="C332">
        <v>29</v>
      </c>
      <c r="D332">
        <v>22.7</v>
      </c>
      <c r="M332">
        <v>0.24540000000000001</v>
      </c>
    </row>
    <row r="333" spans="1:13">
      <c r="A333">
        <v>326</v>
      </c>
      <c r="B333">
        <v>4244225</v>
      </c>
      <c r="C333">
        <v>29</v>
      </c>
      <c r="D333">
        <v>32.200000000000003</v>
      </c>
      <c r="M333">
        <v>0.7</v>
      </c>
    </row>
    <row r="334" spans="1:13">
      <c r="A334">
        <v>327</v>
      </c>
      <c r="B334">
        <v>4244225</v>
      </c>
      <c r="C334">
        <v>29</v>
      </c>
      <c r="D334">
        <v>47.7</v>
      </c>
      <c r="M334">
        <v>2.2000000000000002</v>
      </c>
    </row>
    <row r="335" spans="1:13">
      <c r="A335">
        <v>328</v>
      </c>
      <c r="B335">
        <v>4244225</v>
      </c>
      <c r="C335">
        <v>29</v>
      </c>
      <c r="D335">
        <v>66.2</v>
      </c>
      <c r="M335">
        <v>6.6</v>
      </c>
    </row>
    <row r="336" spans="1:13">
      <c r="A336">
        <v>329</v>
      </c>
      <c r="B336">
        <v>4244225</v>
      </c>
      <c r="C336">
        <v>29</v>
      </c>
      <c r="D336">
        <v>83.5</v>
      </c>
      <c r="M336">
        <v>19.899999999999999</v>
      </c>
    </row>
    <row r="337" spans="1:13">
      <c r="A337">
        <v>330</v>
      </c>
      <c r="B337">
        <v>4244225</v>
      </c>
      <c r="C337">
        <v>29</v>
      </c>
      <c r="D337">
        <v>93.9</v>
      </c>
      <c r="M337">
        <v>59.6</v>
      </c>
    </row>
    <row r="338" spans="1:13">
      <c r="A338">
        <v>331</v>
      </c>
      <c r="B338">
        <v>4242836</v>
      </c>
      <c r="C338">
        <v>30</v>
      </c>
      <c r="D338">
        <v>4.5</v>
      </c>
      <c r="M338">
        <v>3.0000000000000001E-3</v>
      </c>
    </row>
    <row r="339" spans="1:13">
      <c r="A339">
        <v>332</v>
      </c>
      <c r="B339">
        <v>4242836</v>
      </c>
      <c r="C339">
        <v>30</v>
      </c>
      <c r="D339">
        <v>6.6</v>
      </c>
      <c r="M339">
        <v>9.1000000000000004E-3</v>
      </c>
    </row>
    <row r="340" spans="1:13">
      <c r="A340">
        <v>333</v>
      </c>
      <c r="B340">
        <v>4242836</v>
      </c>
      <c r="C340">
        <v>30</v>
      </c>
      <c r="D340">
        <v>9.1</v>
      </c>
      <c r="M340">
        <v>2.7300000000000001E-2</v>
      </c>
    </row>
    <row r="341" spans="1:13">
      <c r="A341">
        <v>334</v>
      </c>
      <c r="B341">
        <v>4242836</v>
      </c>
      <c r="C341">
        <v>30</v>
      </c>
      <c r="D341">
        <v>11.2</v>
      </c>
      <c r="M341">
        <v>8.1799999999999998E-2</v>
      </c>
    </row>
    <row r="342" spans="1:13">
      <c r="A342">
        <v>335</v>
      </c>
      <c r="B342">
        <v>4242836</v>
      </c>
      <c r="C342">
        <v>30</v>
      </c>
      <c r="D342">
        <v>17.100000000000001</v>
      </c>
      <c r="M342">
        <v>0.24540000000000001</v>
      </c>
    </row>
    <row r="343" spans="1:13">
      <c r="A343">
        <v>336</v>
      </c>
      <c r="B343">
        <v>4242836</v>
      </c>
      <c r="C343">
        <v>30</v>
      </c>
      <c r="D343">
        <v>28.4</v>
      </c>
      <c r="M343">
        <v>0.7</v>
      </c>
    </row>
    <row r="344" spans="1:13">
      <c r="A344">
        <v>337</v>
      </c>
      <c r="B344">
        <v>4242836</v>
      </c>
      <c r="C344">
        <v>30</v>
      </c>
      <c r="D344">
        <v>48.6</v>
      </c>
      <c r="M344">
        <v>2.2000000000000002</v>
      </c>
    </row>
    <row r="345" spans="1:13">
      <c r="A345">
        <v>338</v>
      </c>
      <c r="B345">
        <v>4242836</v>
      </c>
      <c r="C345">
        <v>30</v>
      </c>
      <c r="D345">
        <v>66.2</v>
      </c>
      <c r="M345">
        <v>6.6</v>
      </c>
    </row>
    <row r="346" spans="1:13">
      <c r="A346">
        <v>339</v>
      </c>
      <c r="B346">
        <v>4242836</v>
      </c>
      <c r="C346">
        <v>30</v>
      </c>
      <c r="D346">
        <v>90.4</v>
      </c>
      <c r="M346">
        <v>19.899999999999999</v>
      </c>
    </row>
    <row r="347" spans="1:13">
      <c r="A347">
        <v>340</v>
      </c>
      <c r="B347">
        <v>4242836</v>
      </c>
      <c r="C347">
        <v>30</v>
      </c>
      <c r="D347">
        <v>107.7</v>
      </c>
      <c r="M347">
        <v>59.6</v>
      </c>
    </row>
    <row r="348" spans="1:13">
      <c r="A348">
        <v>341</v>
      </c>
      <c r="B348">
        <v>7970469</v>
      </c>
      <c r="C348">
        <v>31</v>
      </c>
      <c r="D348">
        <v>5.0999999999999996</v>
      </c>
      <c r="M348">
        <v>3.0000000000000001E-3</v>
      </c>
    </row>
    <row r="349" spans="1:13">
      <c r="A349">
        <v>342</v>
      </c>
      <c r="B349">
        <v>7970469</v>
      </c>
      <c r="C349">
        <v>31</v>
      </c>
      <c r="D349">
        <v>6.2</v>
      </c>
      <c r="M349">
        <v>9.1000000000000004E-3</v>
      </c>
    </row>
    <row r="350" spans="1:13">
      <c r="A350">
        <v>343</v>
      </c>
      <c r="B350">
        <v>7970469</v>
      </c>
      <c r="C350">
        <v>31</v>
      </c>
      <c r="D350">
        <v>6.9</v>
      </c>
      <c r="M350">
        <v>2.7300000000000001E-2</v>
      </c>
    </row>
    <row r="351" spans="1:13">
      <c r="A351">
        <v>344</v>
      </c>
      <c r="B351">
        <v>7970469</v>
      </c>
      <c r="C351">
        <v>31</v>
      </c>
      <c r="D351">
        <v>10.3</v>
      </c>
      <c r="M351">
        <v>8.1799999999999998E-2</v>
      </c>
    </row>
    <row r="352" spans="1:13">
      <c r="A352">
        <v>345</v>
      </c>
      <c r="B352">
        <v>7970469</v>
      </c>
      <c r="C352">
        <v>31</v>
      </c>
      <c r="D352">
        <v>12.9</v>
      </c>
      <c r="M352">
        <v>0.24540000000000001</v>
      </c>
    </row>
    <row r="353" spans="1:13">
      <c r="A353">
        <v>346</v>
      </c>
      <c r="B353">
        <v>7970469</v>
      </c>
      <c r="C353">
        <v>31</v>
      </c>
      <c r="D353">
        <v>23.9</v>
      </c>
      <c r="M353">
        <v>0.7</v>
      </c>
    </row>
    <row r="354" spans="1:13">
      <c r="A354">
        <v>347</v>
      </c>
      <c r="B354">
        <v>7970469</v>
      </c>
      <c r="C354">
        <v>31</v>
      </c>
      <c r="D354">
        <v>38.799999999999997</v>
      </c>
      <c r="M354">
        <v>2.2000000000000002</v>
      </c>
    </row>
    <row r="355" spans="1:13">
      <c r="A355">
        <v>348</v>
      </c>
      <c r="B355">
        <v>7970469</v>
      </c>
      <c r="C355">
        <v>31</v>
      </c>
      <c r="D355">
        <v>67.099999999999994</v>
      </c>
      <c r="M355">
        <v>6.6</v>
      </c>
    </row>
    <row r="356" spans="1:13">
      <c r="A356">
        <v>349</v>
      </c>
      <c r="B356">
        <v>7970469</v>
      </c>
      <c r="C356">
        <v>31</v>
      </c>
      <c r="D356">
        <v>92</v>
      </c>
      <c r="M356">
        <v>19.899999999999999</v>
      </c>
    </row>
    <row r="357" spans="1:13">
      <c r="A357">
        <v>350</v>
      </c>
      <c r="B357">
        <v>7970469</v>
      </c>
      <c r="C357">
        <v>31</v>
      </c>
      <c r="D357">
        <v>104.9</v>
      </c>
      <c r="M357">
        <v>59.6</v>
      </c>
    </row>
    <row r="358" spans="1:13">
      <c r="A358">
        <v>351</v>
      </c>
      <c r="B358">
        <v>4262721</v>
      </c>
      <c r="C358">
        <v>32</v>
      </c>
      <c r="D358">
        <v>5</v>
      </c>
      <c r="M358">
        <v>3.0000000000000001E-3</v>
      </c>
    </row>
    <row r="359" spans="1:13">
      <c r="A359">
        <v>352</v>
      </c>
      <c r="B359">
        <v>4262721</v>
      </c>
      <c r="C359">
        <v>32</v>
      </c>
      <c r="D359">
        <v>6.1</v>
      </c>
      <c r="M359">
        <v>9.1000000000000004E-3</v>
      </c>
    </row>
    <row r="360" spans="1:13">
      <c r="A360">
        <v>353</v>
      </c>
      <c r="B360">
        <v>4262721</v>
      </c>
      <c r="C360">
        <v>32</v>
      </c>
      <c r="D360">
        <v>9.5</v>
      </c>
      <c r="M360">
        <v>2.7300000000000001E-2</v>
      </c>
    </row>
    <row r="361" spans="1:13">
      <c r="A361">
        <v>354</v>
      </c>
      <c r="B361">
        <v>4262721</v>
      </c>
      <c r="C361">
        <v>32</v>
      </c>
      <c r="D361">
        <v>12.4</v>
      </c>
      <c r="M361">
        <v>8.1799999999999998E-2</v>
      </c>
    </row>
    <row r="362" spans="1:13">
      <c r="A362">
        <v>355</v>
      </c>
      <c r="B362">
        <v>4262721</v>
      </c>
      <c r="C362">
        <v>32</v>
      </c>
      <c r="D362">
        <v>15.5</v>
      </c>
      <c r="M362">
        <v>0.24540000000000001</v>
      </c>
    </row>
    <row r="363" spans="1:13">
      <c r="A363">
        <v>356</v>
      </c>
      <c r="B363">
        <v>4262721</v>
      </c>
      <c r="C363">
        <v>32</v>
      </c>
      <c r="D363">
        <v>25.9</v>
      </c>
      <c r="M363">
        <v>0.7</v>
      </c>
    </row>
    <row r="364" spans="1:13">
      <c r="A364">
        <v>357</v>
      </c>
      <c r="B364">
        <v>4262721</v>
      </c>
      <c r="C364">
        <v>32</v>
      </c>
      <c r="D364">
        <v>39.700000000000003</v>
      </c>
      <c r="M364">
        <v>2.2000000000000002</v>
      </c>
    </row>
    <row r="365" spans="1:13">
      <c r="A365">
        <v>358</v>
      </c>
      <c r="B365">
        <v>4262721</v>
      </c>
      <c r="C365">
        <v>32</v>
      </c>
      <c r="D365">
        <v>66.5</v>
      </c>
      <c r="M365">
        <v>6.6</v>
      </c>
    </row>
    <row r="366" spans="1:13">
      <c r="A366">
        <v>359</v>
      </c>
      <c r="B366">
        <v>4262721</v>
      </c>
      <c r="C366">
        <v>32</v>
      </c>
      <c r="D366">
        <v>90.6</v>
      </c>
      <c r="M366">
        <v>19.899999999999999</v>
      </c>
    </row>
    <row r="367" spans="1:13">
      <c r="A367">
        <v>360</v>
      </c>
      <c r="B367">
        <v>4262721</v>
      </c>
      <c r="C367">
        <v>32</v>
      </c>
      <c r="D367">
        <v>108.8</v>
      </c>
      <c r="M367">
        <v>59.6</v>
      </c>
    </row>
    <row r="368" spans="1:13">
      <c r="A368">
        <v>361</v>
      </c>
      <c r="B368">
        <v>844679</v>
      </c>
      <c r="C368">
        <v>33</v>
      </c>
      <c r="D368">
        <v>13</v>
      </c>
      <c r="M368">
        <v>3.0000000000000001E-3</v>
      </c>
    </row>
    <row r="369" spans="1:13">
      <c r="A369">
        <v>362</v>
      </c>
      <c r="B369">
        <v>844679</v>
      </c>
      <c r="C369">
        <v>33</v>
      </c>
      <c r="D369">
        <v>14.4</v>
      </c>
      <c r="M369">
        <v>9.1000000000000004E-3</v>
      </c>
    </row>
    <row r="370" spans="1:13">
      <c r="A370">
        <v>363</v>
      </c>
      <c r="B370">
        <v>844679</v>
      </c>
      <c r="C370">
        <v>33</v>
      </c>
      <c r="D370">
        <v>15.6</v>
      </c>
      <c r="M370">
        <v>2.7300000000000001E-2</v>
      </c>
    </row>
    <row r="371" spans="1:13">
      <c r="A371">
        <v>364</v>
      </c>
      <c r="B371">
        <v>844679</v>
      </c>
      <c r="C371">
        <v>33</v>
      </c>
      <c r="D371">
        <v>16.5</v>
      </c>
      <c r="M371">
        <v>8.1799999999999998E-2</v>
      </c>
    </row>
    <row r="372" spans="1:13">
      <c r="A372">
        <v>365</v>
      </c>
      <c r="B372">
        <v>844679</v>
      </c>
      <c r="C372">
        <v>33</v>
      </c>
      <c r="D372">
        <v>20.3</v>
      </c>
      <c r="M372">
        <v>0.24540000000000001</v>
      </c>
    </row>
    <row r="373" spans="1:13">
      <c r="A373">
        <v>366</v>
      </c>
      <c r="B373">
        <v>844679</v>
      </c>
      <c r="C373">
        <v>33</v>
      </c>
      <c r="D373">
        <v>28.8</v>
      </c>
      <c r="M373">
        <v>0.7</v>
      </c>
    </row>
    <row r="374" spans="1:13">
      <c r="A374">
        <v>367</v>
      </c>
      <c r="B374">
        <v>844679</v>
      </c>
      <c r="C374">
        <v>33</v>
      </c>
      <c r="D374">
        <v>41.4</v>
      </c>
      <c r="M374">
        <v>2.2000000000000002</v>
      </c>
    </row>
    <row r="375" spans="1:13">
      <c r="A375">
        <v>368</v>
      </c>
      <c r="B375">
        <v>844679</v>
      </c>
      <c r="C375">
        <v>33</v>
      </c>
      <c r="D375">
        <v>59.1</v>
      </c>
      <c r="M375">
        <v>6.6</v>
      </c>
    </row>
    <row r="376" spans="1:13">
      <c r="A376">
        <v>369</v>
      </c>
      <c r="B376">
        <v>844679</v>
      </c>
      <c r="C376">
        <v>33</v>
      </c>
      <c r="D376">
        <v>90.2</v>
      </c>
      <c r="M376">
        <v>19.899999999999999</v>
      </c>
    </row>
    <row r="377" spans="1:13">
      <c r="A377">
        <v>370</v>
      </c>
      <c r="B377">
        <v>844679</v>
      </c>
      <c r="C377">
        <v>33</v>
      </c>
      <c r="D377">
        <v>97.9</v>
      </c>
      <c r="M377">
        <v>59.6</v>
      </c>
    </row>
    <row r="378" spans="1:13">
      <c r="A378">
        <v>371</v>
      </c>
      <c r="B378">
        <v>4260761</v>
      </c>
      <c r="C378">
        <v>34</v>
      </c>
      <c r="D378">
        <v>12.7</v>
      </c>
      <c r="M378">
        <v>3.0000000000000001E-3</v>
      </c>
    </row>
    <row r="379" spans="1:13">
      <c r="A379">
        <v>372</v>
      </c>
      <c r="B379">
        <v>4260761</v>
      </c>
      <c r="C379">
        <v>34</v>
      </c>
      <c r="D379">
        <v>14.1</v>
      </c>
      <c r="M379">
        <v>9.1000000000000004E-3</v>
      </c>
    </row>
    <row r="380" spans="1:13">
      <c r="A380">
        <v>373</v>
      </c>
      <c r="B380">
        <v>4260761</v>
      </c>
      <c r="C380">
        <v>34</v>
      </c>
      <c r="D380">
        <v>15.9</v>
      </c>
      <c r="M380">
        <v>2.7300000000000001E-2</v>
      </c>
    </row>
    <row r="381" spans="1:13">
      <c r="A381">
        <v>374</v>
      </c>
      <c r="B381">
        <v>4260761</v>
      </c>
      <c r="C381">
        <v>34</v>
      </c>
      <c r="D381">
        <v>15.6</v>
      </c>
      <c r="M381">
        <v>8.1799999999999998E-2</v>
      </c>
    </row>
    <row r="382" spans="1:13">
      <c r="A382">
        <v>375</v>
      </c>
      <c r="B382">
        <v>4260761</v>
      </c>
      <c r="C382">
        <v>34</v>
      </c>
      <c r="D382">
        <v>18.100000000000001</v>
      </c>
      <c r="M382">
        <v>0.24540000000000001</v>
      </c>
    </row>
    <row r="383" spans="1:13">
      <c r="A383">
        <v>376</v>
      </c>
      <c r="B383">
        <v>4260761</v>
      </c>
      <c r="C383">
        <v>34</v>
      </c>
      <c r="D383">
        <v>26.5</v>
      </c>
      <c r="M383">
        <v>0.7</v>
      </c>
    </row>
    <row r="384" spans="1:13">
      <c r="A384">
        <v>377</v>
      </c>
      <c r="B384">
        <v>4260761</v>
      </c>
      <c r="C384">
        <v>34</v>
      </c>
      <c r="D384">
        <v>40.1</v>
      </c>
      <c r="M384">
        <v>2.2000000000000002</v>
      </c>
    </row>
    <row r="385" spans="1:13">
      <c r="A385">
        <v>378</v>
      </c>
      <c r="B385">
        <v>4260761</v>
      </c>
      <c r="C385">
        <v>34</v>
      </c>
      <c r="D385">
        <v>61.2</v>
      </c>
      <c r="M385">
        <v>6.6</v>
      </c>
    </row>
    <row r="386" spans="1:13">
      <c r="A386">
        <v>379</v>
      </c>
      <c r="B386">
        <v>4260761</v>
      </c>
      <c r="C386">
        <v>34</v>
      </c>
      <c r="D386">
        <v>82.3</v>
      </c>
      <c r="M386">
        <v>19.899999999999999</v>
      </c>
    </row>
    <row r="387" spans="1:13">
      <c r="A387">
        <v>380</v>
      </c>
      <c r="B387">
        <v>4260761</v>
      </c>
      <c r="C387">
        <v>34</v>
      </c>
      <c r="D387">
        <v>96.4</v>
      </c>
      <c r="M387">
        <v>59.6</v>
      </c>
    </row>
    <row r="388" spans="1:13">
      <c r="A388">
        <v>381</v>
      </c>
      <c r="B388">
        <v>7976469</v>
      </c>
      <c r="C388">
        <v>35</v>
      </c>
      <c r="D388">
        <v>1.2</v>
      </c>
      <c r="M388">
        <v>3.0000000000000001E-3</v>
      </c>
    </row>
    <row r="389" spans="1:13">
      <c r="A389">
        <v>382</v>
      </c>
      <c r="B389">
        <v>7976469</v>
      </c>
      <c r="C389">
        <v>35</v>
      </c>
      <c r="D389">
        <v>2.2999999999999998</v>
      </c>
      <c r="M389">
        <v>9.1000000000000004E-3</v>
      </c>
    </row>
    <row r="390" spans="1:13">
      <c r="A390">
        <v>383</v>
      </c>
      <c r="B390">
        <v>7976469</v>
      </c>
      <c r="C390">
        <v>35</v>
      </c>
      <c r="D390">
        <v>4.5</v>
      </c>
      <c r="M390">
        <v>2.7300000000000001E-2</v>
      </c>
    </row>
    <row r="391" spans="1:13">
      <c r="A391">
        <v>384</v>
      </c>
      <c r="B391">
        <v>7976469</v>
      </c>
      <c r="C391">
        <v>35</v>
      </c>
      <c r="D391">
        <v>6.7</v>
      </c>
      <c r="M391">
        <v>8.1799999999999998E-2</v>
      </c>
    </row>
    <row r="392" spans="1:13">
      <c r="A392">
        <v>385</v>
      </c>
      <c r="B392">
        <v>7976469</v>
      </c>
      <c r="C392">
        <v>35</v>
      </c>
      <c r="D392">
        <v>10.9</v>
      </c>
      <c r="M392">
        <v>0.24540000000000001</v>
      </c>
    </row>
    <row r="393" spans="1:13">
      <c r="A393">
        <v>386</v>
      </c>
      <c r="B393">
        <v>7976469</v>
      </c>
      <c r="C393">
        <v>35</v>
      </c>
      <c r="D393">
        <v>18.899999999999999</v>
      </c>
      <c r="M393">
        <v>0.7</v>
      </c>
    </row>
    <row r="394" spans="1:13">
      <c r="A394">
        <v>387</v>
      </c>
      <c r="B394">
        <v>7976469</v>
      </c>
      <c r="C394">
        <v>35</v>
      </c>
      <c r="D394">
        <v>36.5</v>
      </c>
      <c r="M394">
        <v>2.2000000000000002</v>
      </c>
    </row>
    <row r="395" spans="1:13">
      <c r="A395">
        <v>388</v>
      </c>
      <c r="B395">
        <v>7976469</v>
      </c>
      <c r="C395">
        <v>35</v>
      </c>
      <c r="D395">
        <v>56.3</v>
      </c>
      <c r="M395">
        <v>6.6</v>
      </c>
    </row>
    <row r="396" spans="1:13">
      <c r="A396">
        <v>389</v>
      </c>
      <c r="B396">
        <v>7976469</v>
      </c>
      <c r="C396">
        <v>35</v>
      </c>
      <c r="D396">
        <v>80.7</v>
      </c>
      <c r="M396">
        <v>19.899999999999999</v>
      </c>
    </row>
    <row r="397" spans="1:13">
      <c r="A397">
        <v>390</v>
      </c>
      <c r="B397">
        <v>7976469</v>
      </c>
      <c r="C397">
        <v>35</v>
      </c>
      <c r="D397">
        <v>101.3</v>
      </c>
      <c r="M397">
        <v>59.6</v>
      </c>
    </row>
    <row r="398" spans="1:13">
      <c r="A398">
        <v>391</v>
      </c>
      <c r="B398">
        <v>4264645</v>
      </c>
      <c r="C398">
        <v>36</v>
      </c>
      <c r="D398">
        <v>12.9</v>
      </c>
      <c r="M398">
        <v>3.0000000000000001E-3</v>
      </c>
    </row>
    <row r="399" spans="1:13">
      <c r="A399">
        <v>392</v>
      </c>
      <c r="B399">
        <v>4264645</v>
      </c>
      <c r="C399">
        <v>36</v>
      </c>
      <c r="D399">
        <v>13.2</v>
      </c>
      <c r="M399">
        <v>9.1000000000000004E-3</v>
      </c>
    </row>
    <row r="400" spans="1:13">
      <c r="A400">
        <v>393</v>
      </c>
      <c r="B400">
        <v>4264645</v>
      </c>
      <c r="C400">
        <v>36</v>
      </c>
      <c r="D400">
        <v>13</v>
      </c>
      <c r="M400">
        <v>2.7300000000000001E-2</v>
      </c>
    </row>
    <row r="401" spans="1:13">
      <c r="A401">
        <v>394</v>
      </c>
      <c r="B401">
        <v>4264645</v>
      </c>
      <c r="C401">
        <v>36</v>
      </c>
      <c r="D401">
        <v>16</v>
      </c>
      <c r="M401">
        <v>8.1799999999999998E-2</v>
      </c>
    </row>
    <row r="402" spans="1:13">
      <c r="A402">
        <v>395</v>
      </c>
      <c r="B402">
        <v>4264645</v>
      </c>
      <c r="C402">
        <v>36</v>
      </c>
      <c r="D402">
        <v>19.5</v>
      </c>
      <c r="M402">
        <v>0.24540000000000001</v>
      </c>
    </row>
    <row r="403" spans="1:13">
      <c r="A403">
        <v>396</v>
      </c>
      <c r="B403">
        <v>4264645</v>
      </c>
      <c r="C403">
        <v>36</v>
      </c>
      <c r="D403">
        <v>26.9</v>
      </c>
      <c r="M403">
        <v>0.7</v>
      </c>
    </row>
    <row r="404" spans="1:13">
      <c r="A404">
        <v>397</v>
      </c>
      <c r="B404">
        <v>4264645</v>
      </c>
      <c r="C404">
        <v>36</v>
      </c>
      <c r="D404">
        <v>39</v>
      </c>
      <c r="M404">
        <v>2.2000000000000002</v>
      </c>
    </row>
    <row r="405" spans="1:13">
      <c r="A405">
        <v>398</v>
      </c>
      <c r="B405">
        <v>4264645</v>
      </c>
      <c r="C405">
        <v>36</v>
      </c>
      <c r="D405">
        <v>56</v>
      </c>
      <c r="M405">
        <v>6.6</v>
      </c>
    </row>
    <row r="406" spans="1:13">
      <c r="A406">
        <v>399</v>
      </c>
      <c r="B406">
        <v>4264645</v>
      </c>
      <c r="C406">
        <v>36</v>
      </c>
      <c r="D406">
        <v>74.900000000000006</v>
      </c>
      <c r="M406">
        <v>19.899999999999999</v>
      </c>
    </row>
    <row r="407" spans="1:13">
      <c r="A407">
        <v>400</v>
      </c>
      <c r="B407">
        <v>4264645</v>
      </c>
      <c r="C407">
        <v>36</v>
      </c>
      <c r="D407">
        <v>96.4</v>
      </c>
      <c r="M407">
        <v>59.6</v>
      </c>
    </row>
    <row r="408" spans="1:13">
      <c r="A408">
        <v>401</v>
      </c>
      <c r="B408">
        <v>4265686</v>
      </c>
      <c r="C408">
        <v>37</v>
      </c>
      <c r="D408">
        <v>-0.5</v>
      </c>
      <c r="M408">
        <v>3.0000000000000001E-3</v>
      </c>
    </row>
    <row r="409" spans="1:13">
      <c r="A409">
        <v>402</v>
      </c>
      <c r="B409">
        <v>4265686</v>
      </c>
      <c r="C409">
        <v>37</v>
      </c>
      <c r="D409">
        <v>1.3</v>
      </c>
      <c r="M409">
        <v>9.1000000000000004E-3</v>
      </c>
    </row>
    <row r="410" spans="1:13">
      <c r="A410">
        <v>403</v>
      </c>
      <c r="B410">
        <v>4265686</v>
      </c>
      <c r="C410">
        <v>37</v>
      </c>
      <c r="D410">
        <v>1.7</v>
      </c>
      <c r="M410">
        <v>2.7300000000000001E-2</v>
      </c>
    </row>
    <row r="411" spans="1:13">
      <c r="A411">
        <v>404</v>
      </c>
      <c r="B411">
        <v>4265686</v>
      </c>
      <c r="C411">
        <v>37</v>
      </c>
      <c r="D411">
        <v>3.7</v>
      </c>
      <c r="M411">
        <v>8.1799999999999998E-2</v>
      </c>
    </row>
    <row r="412" spans="1:13">
      <c r="A412">
        <v>405</v>
      </c>
      <c r="B412">
        <v>4265686</v>
      </c>
      <c r="C412">
        <v>37</v>
      </c>
      <c r="D412">
        <v>6.6</v>
      </c>
      <c r="M412">
        <v>0.24540000000000001</v>
      </c>
    </row>
    <row r="413" spans="1:13">
      <c r="A413">
        <v>406</v>
      </c>
      <c r="B413">
        <v>4265686</v>
      </c>
      <c r="C413">
        <v>37</v>
      </c>
      <c r="D413">
        <v>16.3</v>
      </c>
      <c r="M413">
        <v>0.7</v>
      </c>
    </row>
    <row r="414" spans="1:13">
      <c r="A414">
        <v>407</v>
      </c>
      <c r="B414">
        <v>4265686</v>
      </c>
      <c r="C414">
        <v>37</v>
      </c>
      <c r="D414">
        <v>29.6</v>
      </c>
      <c r="M414">
        <v>2.2000000000000002</v>
      </c>
    </row>
    <row r="415" spans="1:13">
      <c r="A415">
        <v>408</v>
      </c>
      <c r="B415">
        <v>4265686</v>
      </c>
      <c r="C415">
        <v>37</v>
      </c>
      <c r="D415">
        <v>56.2</v>
      </c>
      <c r="M415">
        <v>6.6</v>
      </c>
    </row>
    <row r="416" spans="1:13">
      <c r="A416">
        <v>409</v>
      </c>
      <c r="B416">
        <v>4265686</v>
      </c>
      <c r="C416">
        <v>37</v>
      </c>
      <c r="D416">
        <v>81.900000000000006</v>
      </c>
      <c r="M416">
        <v>19.899999999999999</v>
      </c>
    </row>
    <row r="417" spans="1:13">
      <c r="A417">
        <v>410</v>
      </c>
      <c r="B417">
        <v>4265686</v>
      </c>
      <c r="C417">
        <v>37</v>
      </c>
      <c r="D417">
        <v>100.3</v>
      </c>
      <c r="M417">
        <v>59.6</v>
      </c>
    </row>
    <row r="418" spans="1:13">
      <c r="A418">
        <v>411</v>
      </c>
      <c r="B418">
        <v>4257150</v>
      </c>
      <c r="C418">
        <v>38</v>
      </c>
      <c r="D418">
        <v>4.5999999999999996</v>
      </c>
      <c r="M418">
        <v>3.0000000000000001E-3</v>
      </c>
    </row>
    <row r="419" spans="1:13">
      <c r="A419">
        <v>412</v>
      </c>
      <c r="B419">
        <v>4257150</v>
      </c>
      <c r="C419">
        <v>38</v>
      </c>
      <c r="D419">
        <v>8.1999999999999993</v>
      </c>
      <c r="M419">
        <v>9.1000000000000004E-3</v>
      </c>
    </row>
    <row r="420" spans="1:13">
      <c r="A420">
        <v>413</v>
      </c>
      <c r="B420">
        <v>4257150</v>
      </c>
      <c r="C420">
        <v>38</v>
      </c>
      <c r="D420">
        <v>9.3000000000000007</v>
      </c>
      <c r="M420">
        <v>2.7300000000000001E-2</v>
      </c>
    </row>
    <row r="421" spans="1:13">
      <c r="A421">
        <v>414</v>
      </c>
      <c r="B421">
        <v>4257150</v>
      </c>
      <c r="C421">
        <v>38</v>
      </c>
      <c r="D421">
        <v>11.6</v>
      </c>
      <c r="M421">
        <v>8.1799999999999998E-2</v>
      </c>
    </row>
    <row r="422" spans="1:13">
      <c r="A422">
        <v>415</v>
      </c>
      <c r="B422">
        <v>4257150</v>
      </c>
      <c r="C422">
        <v>38</v>
      </c>
      <c r="D422">
        <v>13.8</v>
      </c>
      <c r="M422">
        <v>0.24540000000000001</v>
      </c>
    </row>
    <row r="423" spans="1:13">
      <c r="A423">
        <v>416</v>
      </c>
      <c r="B423">
        <v>4257150</v>
      </c>
      <c r="C423">
        <v>38</v>
      </c>
      <c r="D423">
        <v>22.6</v>
      </c>
      <c r="M423">
        <v>0.7</v>
      </c>
    </row>
    <row r="424" spans="1:13">
      <c r="A424">
        <v>417</v>
      </c>
      <c r="B424">
        <v>4257150</v>
      </c>
      <c r="C424">
        <v>38</v>
      </c>
      <c r="D424">
        <v>34.299999999999997</v>
      </c>
      <c r="M424">
        <v>2.2000000000000002</v>
      </c>
    </row>
    <row r="425" spans="1:13">
      <c r="A425">
        <v>418</v>
      </c>
      <c r="B425">
        <v>4257150</v>
      </c>
      <c r="C425">
        <v>38</v>
      </c>
      <c r="D425">
        <v>54.7</v>
      </c>
      <c r="M425">
        <v>6.6</v>
      </c>
    </row>
    <row r="426" spans="1:13">
      <c r="A426">
        <v>419</v>
      </c>
      <c r="B426">
        <v>4257150</v>
      </c>
      <c r="C426">
        <v>38</v>
      </c>
      <c r="D426">
        <v>77.2</v>
      </c>
      <c r="M426">
        <v>19.899999999999999</v>
      </c>
    </row>
    <row r="427" spans="1:13">
      <c r="A427">
        <v>420</v>
      </c>
      <c r="B427">
        <v>4257150</v>
      </c>
      <c r="C427">
        <v>38</v>
      </c>
      <c r="D427">
        <v>94.3</v>
      </c>
      <c r="M427">
        <v>59.6</v>
      </c>
    </row>
    <row r="428" spans="1:13">
      <c r="A428">
        <v>421</v>
      </c>
      <c r="B428">
        <v>4255222</v>
      </c>
      <c r="C428">
        <v>39</v>
      </c>
      <c r="D428">
        <v>3.2</v>
      </c>
      <c r="M428">
        <v>3.0000000000000001E-3</v>
      </c>
    </row>
    <row r="429" spans="1:13">
      <c r="A429">
        <v>422</v>
      </c>
      <c r="B429">
        <v>4255222</v>
      </c>
      <c r="C429">
        <v>39</v>
      </c>
      <c r="D429">
        <v>5.9</v>
      </c>
      <c r="M429">
        <v>9.1000000000000004E-3</v>
      </c>
    </row>
    <row r="430" spans="1:13">
      <c r="A430">
        <v>423</v>
      </c>
      <c r="B430">
        <v>4255222</v>
      </c>
      <c r="C430">
        <v>39</v>
      </c>
      <c r="D430">
        <v>8.5</v>
      </c>
      <c r="M430">
        <v>2.7300000000000001E-2</v>
      </c>
    </row>
    <row r="431" spans="1:13">
      <c r="A431">
        <v>424</v>
      </c>
      <c r="B431">
        <v>4255222</v>
      </c>
      <c r="C431">
        <v>39</v>
      </c>
      <c r="D431">
        <v>10.5</v>
      </c>
      <c r="M431">
        <v>8.1799999999999998E-2</v>
      </c>
    </row>
    <row r="432" spans="1:13">
      <c r="A432">
        <v>425</v>
      </c>
      <c r="B432">
        <v>4255222</v>
      </c>
      <c r="C432">
        <v>39</v>
      </c>
      <c r="D432">
        <v>15.1</v>
      </c>
      <c r="M432">
        <v>0.24540000000000001</v>
      </c>
    </row>
    <row r="433" spans="1:13">
      <c r="A433">
        <v>426</v>
      </c>
      <c r="B433">
        <v>4255222</v>
      </c>
      <c r="C433">
        <v>39</v>
      </c>
      <c r="D433">
        <v>21.5</v>
      </c>
      <c r="M433">
        <v>0.7</v>
      </c>
    </row>
    <row r="434" spans="1:13">
      <c r="A434">
        <v>427</v>
      </c>
      <c r="B434">
        <v>4255222</v>
      </c>
      <c r="C434">
        <v>39</v>
      </c>
      <c r="D434">
        <v>40.4</v>
      </c>
      <c r="M434">
        <v>2.2000000000000002</v>
      </c>
    </row>
    <row r="435" spans="1:13">
      <c r="A435">
        <v>428</v>
      </c>
      <c r="B435">
        <v>4255222</v>
      </c>
      <c r="C435">
        <v>39</v>
      </c>
      <c r="D435">
        <v>54.8</v>
      </c>
      <c r="M435">
        <v>6.6</v>
      </c>
    </row>
    <row r="436" spans="1:13">
      <c r="A436">
        <v>429</v>
      </c>
      <c r="B436">
        <v>4255222</v>
      </c>
      <c r="C436">
        <v>39</v>
      </c>
      <c r="D436">
        <v>76.099999999999994</v>
      </c>
      <c r="M436">
        <v>19.899999999999999</v>
      </c>
    </row>
    <row r="437" spans="1:13">
      <c r="A437">
        <v>430</v>
      </c>
      <c r="B437">
        <v>4255222</v>
      </c>
      <c r="C437">
        <v>39</v>
      </c>
      <c r="D437">
        <v>108.5</v>
      </c>
      <c r="M437">
        <v>59.6</v>
      </c>
    </row>
    <row r="438" spans="1:13">
      <c r="A438">
        <v>431</v>
      </c>
      <c r="B438">
        <v>3714088</v>
      </c>
      <c r="C438">
        <v>40</v>
      </c>
      <c r="D438">
        <v>10.9</v>
      </c>
      <c r="M438">
        <v>3.0000000000000001E-3</v>
      </c>
    </row>
    <row r="439" spans="1:13">
      <c r="A439">
        <v>432</v>
      </c>
      <c r="B439">
        <v>3714088</v>
      </c>
      <c r="C439">
        <v>40</v>
      </c>
      <c r="D439">
        <v>11.5</v>
      </c>
      <c r="M439">
        <v>9.1000000000000004E-3</v>
      </c>
    </row>
    <row r="440" spans="1:13">
      <c r="A440">
        <v>433</v>
      </c>
      <c r="B440">
        <v>3714088</v>
      </c>
      <c r="C440">
        <v>40</v>
      </c>
      <c r="D440">
        <v>12.4</v>
      </c>
      <c r="M440">
        <v>2.7300000000000001E-2</v>
      </c>
    </row>
    <row r="441" spans="1:13">
      <c r="A441">
        <v>434</v>
      </c>
      <c r="B441">
        <v>3714088</v>
      </c>
      <c r="C441">
        <v>40</v>
      </c>
      <c r="D441">
        <v>13.6</v>
      </c>
      <c r="M441">
        <v>8.1799999999999998E-2</v>
      </c>
    </row>
    <row r="442" spans="1:13">
      <c r="A442">
        <v>435</v>
      </c>
      <c r="B442">
        <v>3714088</v>
      </c>
      <c r="C442">
        <v>40</v>
      </c>
      <c r="D442">
        <v>18.8</v>
      </c>
      <c r="M442">
        <v>0.24540000000000001</v>
      </c>
    </row>
    <row r="443" spans="1:13">
      <c r="A443">
        <v>436</v>
      </c>
      <c r="B443">
        <v>3714088</v>
      </c>
      <c r="C443">
        <v>40</v>
      </c>
      <c r="D443">
        <v>24.4</v>
      </c>
      <c r="M443">
        <v>0.7</v>
      </c>
    </row>
    <row r="444" spans="1:13">
      <c r="A444">
        <v>437</v>
      </c>
      <c r="B444">
        <v>3714088</v>
      </c>
      <c r="C444">
        <v>40</v>
      </c>
      <c r="D444">
        <v>33.299999999999997</v>
      </c>
      <c r="M444">
        <v>2.2000000000000002</v>
      </c>
    </row>
    <row r="445" spans="1:13">
      <c r="A445">
        <v>438</v>
      </c>
      <c r="B445">
        <v>3714088</v>
      </c>
      <c r="C445">
        <v>40</v>
      </c>
      <c r="D445">
        <v>53.8</v>
      </c>
      <c r="M445">
        <v>6.6</v>
      </c>
    </row>
    <row r="446" spans="1:13">
      <c r="A446">
        <v>439</v>
      </c>
      <c r="B446">
        <v>3714088</v>
      </c>
      <c r="C446">
        <v>40</v>
      </c>
      <c r="D446">
        <v>75.099999999999994</v>
      </c>
      <c r="M446">
        <v>19.899999999999999</v>
      </c>
    </row>
    <row r="447" spans="1:13">
      <c r="A447">
        <v>440</v>
      </c>
      <c r="B447">
        <v>3714088</v>
      </c>
      <c r="C447">
        <v>40</v>
      </c>
      <c r="D447">
        <v>90.5</v>
      </c>
      <c r="M447">
        <v>59.6</v>
      </c>
    </row>
  </sheetData>
  <sortState ref="A48:C447">
    <sortCondition ref="C48:C447"/>
    <sortCondition ref="A48:A447"/>
  </sortState>
  <dataValidations count="1">
    <dataValidation type="list" allowBlank="1" showInputMessage="1" showErrorMessage="1" sqref="M8:M447">
      <formula1>Concentration_List</formula1>
    </dataValidation>
  </dataValidation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dimension ref="A1:P602"/>
  <sheetViews>
    <sheetView topLeftCell="C2" workbookViewId="0">
      <selection activeCell="L3" sqref="L3"/>
    </sheetView>
  </sheetViews>
  <sheetFormatPr defaultRowHeight="15"/>
  <cols>
    <col min="1" max="1" width="7.7109375" bestFit="1" customWidth="1"/>
    <col min="2" max="2" width="12.7109375" customWidth="1"/>
    <col min="3" max="3" width="8.42578125" customWidth="1"/>
    <col min="4" max="4" width="12" customWidth="1"/>
    <col min="6" max="8" width="12.140625" customWidth="1"/>
    <col min="10" max="10" width="14.7109375" customWidth="1"/>
    <col min="11" max="11" width="11.85546875" bestFit="1" customWidth="1"/>
    <col min="12" max="12" width="26.85546875" customWidth="1"/>
    <col min="13" max="13" width="17.7109375" customWidth="1"/>
    <col min="14" max="14" width="20.28515625" customWidth="1"/>
  </cols>
  <sheetData>
    <row r="1" spans="1:16">
      <c r="L1" s="54" t="s">
        <v>1357</v>
      </c>
      <c r="M1" s="54"/>
      <c r="N1" s="54"/>
      <c r="O1" s="54"/>
      <c r="P1" s="54"/>
    </row>
    <row r="2" spans="1:16" ht="30">
      <c r="A2" s="7" t="s">
        <v>94</v>
      </c>
      <c r="B2" s="7" t="s">
        <v>92</v>
      </c>
      <c r="C2" s="7" t="s">
        <v>95</v>
      </c>
      <c r="D2" s="7" t="s">
        <v>98</v>
      </c>
      <c r="E2" s="7" t="s">
        <v>100</v>
      </c>
      <c r="F2" s="7" t="s">
        <v>99</v>
      </c>
      <c r="G2" s="7" t="s">
        <v>29</v>
      </c>
      <c r="H2" s="7" t="s">
        <v>30</v>
      </c>
      <c r="I2" s="7" t="s">
        <v>13</v>
      </c>
      <c r="J2" s="7" t="s">
        <v>101</v>
      </c>
      <c r="K2" s="7" t="s">
        <v>31</v>
      </c>
      <c r="L2" s="7" t="s">
        <v>1358</v>
      </c>
      <c r="M2" s="7" t="s">
        <v>946</v>
      </c>
      <c r="N2" s="7" t="s">
        <v>1359</v>
      </c>
    </row>
    <row r="3" spans="1:16">
      <c r="A3">
        <f>'Result import'!A8</f>
        <v>1</v>
      </c>
      <c r="B3">
        <f>'Result import'!B8</f>
        <v>7970106</v>
      </c>
      <c r="D3" t="str">
        <f>'Result import'!E$6</f>
        <v>IC50</v>
      </c>
      <c r="E3" t="str">
        <f>IF(ISERR(FIND(" ",'Result import'!E8)),"",LEFT('Result import'!E8,FIND(" ",'Result import'!E8)-2))</f>
        <v>&lt;</v>
      </c>
      <c r="F3">
        <f>IF(ISERR(FIND(" ",'Result import'!E8)),'Result import'!E8,VALUE(MID('Result import'!E8,FIND(" ",'Result import'!E8)+1,10)))</f>
        <v>3.0300000000000001E-3</v>
      </c>
      <c r="I3" t="s">
        <v>23</v>
      </c>
      <c r="K3" t="str">
        <f>E3&amp;" "&amp;F3&amp;IF(ISBLANK(G3), "", G3&amp;" - "&amp;H3)&amp;I3</f>
        <v>&lt; 0.00303uM</v>
      </c>
      <c r="L3" t="str">
        <f>"insert into substance (substance_id, substance_type) values ("&amp;B3&amp;", 'small molecule');"</f>
        <v>insert into substance (substance_id, substance_type) values (7970106, 'small molecule');</v>
      </c>
      <c r="M3" t="str">
        <f>"insert into result (RESULT_ID, VALUE_DISPLAY, VALUE_NUM, VALUE_MIN, VALUE_MAX, QUALIFIER, RESULT_STATUS_ID, EXPERIMENT_ID, SUBSTANCE_ID, RESULT_TYPE_ID ) values ("&amp;A3&amp;", '"&amp;K3&amp;"', "&amp;F3&amp;", '"&amp;G3&amp;"', '"&amp;H3&amp;"', '"&amp;TRIM(E3)&amp;"', 2, 1, "&amp;B3&amp;", "&amp;VLOOKUP(D3,Elements!$B$3:$G$56,6,FALSE)&amp;");"</f>
        <v>insert into result (RESULT_ID, VALUE_DISPLAY, VALUE_NUM, VALUE_MIN, VALUE_MAX, QUALIFIER, RESULT_STATUS_ID, EXPERIMENT_ID, SUBSTANCE_ID, RESULT_TYPE_ID ) values (1, '&lt; 0.00303uM', 0.00303, '', '', '&lt;', 2, 1, 7970106, 341);</v>
      </c>
    </row>
    <row r="4" spans="1:16">
      <c r="A4">
        <f>'Result import'!A9</f>
        <v>2</v>
      </c>
      <c r="B4">
        <f>'Result import'!B9</f>
        <v>855669</v>
      </c>
      <c r="D4" t="str">
        <f>'Result import'!E$6</f>
        <v>IC50</v>
      </c>
      <c r="E4" t="str">
        <f>IF(ISERR(FIND(" ",'Result import'!E9)),"",LEFT('Result import'!E9,FIND(" ",'Result import'!E9)-1))</f>
        <v/>
      </c>
      <c r="F4">
        <f>IF(ISERR(FIND(" ",'Result import'!E9)),'Result import'!E9,VALUE(MID('Result import'!E9,FIND(" ",'Result import'!E9)+1,10)))</f>
        <v>7.0999999999999994E-2</v>
      </c>
      <c r="I4" t="s">
        <v>23</v>
      </c>
      <c r="K4" t="str">
        <f t="shared" ref="K4:K67" si="0">E4&amp;" "&amp;F4&amp;IF(ISBLANK(G4), "", G4&amp;" - "&amp;H4)&amp;I4</f>
        <v xml:space="preserve"> 0.071uM</v>
      </c>
      <c r="L4" t="str">
        <f t="shared" ref="L4:L42" si="1">"insert into substance (substance_id, substance_type) values ("&amp;B4&amp;", 'small molecule');"</f>
        <v>insert into substance (substance_id, substance_type) values (855669, 'small molecule');</v>
      </c>
      <c r="M4" t="str">
        <f>"insert into result (RESULT_ID, VALUE_DISPLAY, VALUE_NUM, VALUE_MIN, VALUE_MAX, QUALIFIER, RESULT_STATUS_ID, EXPERIMENT_ID, SUBSTANCE_ID, RESULT_TYPE_ID ) values ("&amp;A4&amp;", '"&amp;K4&amp;"', "&amp;F4&amp;", '"&amp;G4&amp;"', '"&amp;H4&amp;"', '"&amp;TRIM(E4)&amp;"', 2, 1, "&amp;B4&amp;", "&amp;VLOOKUP(D4,Elements!$B$3:$G$56,6,FALSE)&amp;");"</f>
        <v>insert into result (RESULT_ID, VALUE_DISPLAY, VALUE_NUM, VALUE_MIN, VALUE_MAX, QUALIFIER, RESULT_STATUS_ID, EXPERIMENT_ID, SUBSTANCE_ID, RESULT_TYPE_ID ) values (2, ' 0.071uM', 0.071, '', '', '', 2, 1, 855669, 341);</v>
      </c>
    </row>
    <row r="5" spans="1:16">
      <c r="A5">
        <f>'Result import'!A10</f>
        <v>3</v>
      </c>
      <c r="B5">
        <f>'Result import'!B10</f>
        <v>4257793</v>
      </c>
      <c r="D5" t="str">
        <f>'Result import'!E$6</f>
        <v>IC50</v>
      </c>
      <c r="E5" t="str">
        <f>IF(ISERR(FIND(" ",'Result import'!E10)),"",LEFT('Result import'!E10,FIND(" ",'Result import'!E10)-1))</f>
        <v/>
      </c>
      <c r="F5">
        <f>IF(ISERR(FIND(" ",'Result import'!E10)),'Result import'!E10,VALUE(MID('Result import'!E10,FIND(" ",'Result import'!E10)+1,10)))</f>
        <v>0.08</v>
      </c>
      <c r="I5" t="s">
        <v>23</v>
      </c>
      <c r="K5" t="str">
        <f t="shared" si="0"/>
        <v xml:space="preserve"> 0.08uM</v>
      </c>
      <c r="L5" t="str">
        <f t="shared" si="1"/>
        <v>insert into substance (substance_id, substance_type) values (4257793, 'small molecule');</v>
      </c>
      <c r="M5" t="str">
        <f>"insert into result (RESULT_ID, VALUE_DISPLAY, VALUE_NUM, VALUE_MIN, VALUE_MAX, QUALIFIER, RESULT_STATUS_ID, EXPERIMENT_ID, SUBSTANCE_ID, RESULT_TYPE_ID ) values ("&amp;A5&amp;", '"&amp;K5&amp;"', "&amp;F5&amp;", '"&amp;G5&amp;"', '"&amp;H5&amp;"', '"&amp;TRIM(E5)&amp;"', 2, 1, "&amp;B5&amp;", "&amp;VLOOKUP(D5,Elements!$B$3:$G$56,6,FALSE)&amp;");"</f>
        <v>insert into result (RESULT_ID, VALUE_DISPLAY, VALUE_NUM, VALUE_MIN, VALUE_MAX, QUALIFIER, RESULT_STATUS_ID, EXPERIMENT_ID, SUBSTANCE_ID, RESULT_TYPE_ID ) values (3, ' 0.08uM', 0.08, '', '', '', 2, 1, 4257793, 341);</v>
      </c>
    </row>
    <row r="6" spans="1:16">
      <c r="A6">
        <f>'Result import'!A11</f>
        <v>4</v>
      </c>
      <c r="B6">
        <f>'Result import'!B11</f>
        <v>855933</v>
      </c>
      <c r="D6" t="str">
        <f>'Result import'!E$6</f>
        <v>IC50</v>
      </c>
      <c r="E6" t="str">
        <f>IF(ISERR(FIND(" ",'Result import'!E11)),"",LEFT('Result import'!E11,FIND(" ",'Result import'!E11)-1))</f>
        <v/>
      </c>
      <c r="F6">
        <f>IF(ISERR(FIND(" ",'Result import'!E11)),'Result import'!E11,VALUE(MID('Result import'!E11,FIND(" ",'Result import'!E11)+1,10)))</f>
        <v>0.1</v>
      </c>
      <c r="I6" t="s">
        <v>23</v>
      </c>
      <c r="K6" t="str">
        <f t="shared" si="0"/>
        <v xml:space="preserve"> 0.1uM</v>
      </c>
      <c r="L6" t="str">
        <f t="shared" si="1"/>
        <v>insert into substance (substance_id, substance_type) values (855933, 'small molecule');</v>
      </c>
      <c r="M6" t="str">
        <f>"insert into result (RESULT_ID, VALUE_DISPLAY, VALUE_NUM, VALUE_MIN, VALUE_MAX, QUALIFIER, RESULT_STATUS_ID, EXPERIMENT_ID, SUBSTANCE_ID, RESULT_TYPE_ID ) values ("&amp;A6&amp;", '"&amp;K6&amp;"', "&amp;F6&amp;", '"&amp;G6&amp;"', '"&amp;H6&amp;"', '"&amp;TRIM(E6)&amp;"', 2, 1, "&amp;B6&amp;", "&amp;VLOOKUP(D6,Elements!$B$3:$G$56,6,FALSE)&amp;");"</f>
        <v>insert into result (RESULT_ID, VALUE_DISPLAY, VALUE_NUM, VALUE_MIN, VALUE_MAX, QUALIFIER, RESULT_STATUS_ID, EXPERIMENT_ID, SUBSTANCE_ID, RESULT_TYPE_ID ) values (4, ' 0.1uM', 0.1, '', '', '', 2, 1, 855933, 341);</v>
      </c>
    </row>
    <row r="7" spans="1:16">
      <c r="A7">
        <f>'Result import'!A12</f>
        <v>5</v>
      </c>
      <c r="B7">
        <f>'Result import'!B12</f>
        <v>843930</v>
      </c>
      <c r="D7" t="str">
        <f>'Result import'!E$6</f>
        <v>IC50</v>
      </c>
      <c r="E7" t="str">
        <f>IF(ISERR(FIND(" ",'Result import'!E12)),"",LEFT('Result import'!E12,FIND(" ",'Result import'!E12)-1))</f>
        <v/>
      </c>
      <c r="F7">
        <f>IF(ISERR(FIND(" ",'Result import'!E12)),'Result import'!E12,VALUE(MID('Result import'!E12,FIND(" ",'Result import'!E12)+1,10)))</f>
        <v>0.26700000000000002</v>
      </c>
      <c r="I7" t="s">
        <v>23</v>
      </c>
      <c r="K7" t="str">
        <f t="shared" si="0"/>
        <v xml:space="preserve"> 0.267uM</v>
      </c>
      <c r="L7" t="str">
        <f t="shared" si="1"/>
        <v>insert into substance (substance_id, substance_type) values (843930, 'small molecule');</v>
      </c>
      <c r="M7" t="str">
        <f>"insert into result (RESULT_ID, VALUE_DISPLAY, VALUE_NUM, VALUE_MIN, VALUE_MAX, QUALIFIER, RESULT_STATUS_ID, EXPERIMENT_ID, SUBSTANCE_ID, RESULT_TYPE_ID ) values ("&amp;A7&amp;", '"&amp;K7&amp;"', "&amp;F7&amp;", '"&amp;G7&amp;"', '"&amp;H7&amp;"', '"&amp;TRIM(E7)&amp;"', 2, 1, "&amp;B7&amp;", "&amp;VLOOKUP(D7,Elements!$B$3:$G$56,6,FALSE)&amp;");"</f>
        <v>insert into result (RESULT_ID, VALUE_DISPLAY, VALUE_NUM, VALUE_MIN, VALUE_MAX, QUALIFIER, RESULT_STATUS_ID, EXPERIMENT_ID, SUBSTANCE_ID, RESULT_TYPE_ID ) values (5, ' 0.267uM', 0.267, '', '', '', 2, 1, 843930, 341);</v>
      </c>
    </row>
    <row r="8" spans="1:16">
      <c r="A8">
        <f>'Result import'!A13</f>
        <v>6</v>
      </c>
      <c r="B8">
        <f>'Result import'!B13</f>
        <v>850647</v>
      </c>
      <c r="D8" t="str">
        <f>'Result import'!E$6</f>
        <v>IC50</v>
      </c>
      <c r="E8" t="str">
        <f>IF(ISERR(FIND(" ",'Result import'!E13)),"",LEFT('Result import'!E13,FIND(" ",'Result import'!E13)-1))</f>
        <v/>
      </c>
      <c r="F8">
        <f>IF(ISERR(FIND(" ",'Result import'!E13)),'Result import'!E13,VALUE(MID('Result import'!E13,FIND(" ",'Result import'!E13)+1,10)))</f>
        <v>0.41499999999999998</v>
      </c>
      <c r="I8" t="s">
        <v>23</v>
      </c>
      <c r="K8" t="str">
        <f t="shared" si="0"/>
        <v xml:space="preserve"> 0.415uM</v>
      </c>
      <c r="L8" t="str">
        <f t="shared" si="1"/>
        <v>insert into substance (substance_id, substance_type) values (850647, 'small molecule');</v>
      </c>
      <c r="M8" t="str">
        <f>"insert into result (RESULT_ID, VALUE_DISPLAY, VALUE_NUM, VALUE_MIN, VALUE_MAX, QUALIFIER, RESULT_STATUS_ID, EXPERIMENT_ID, SUBSTANCE_ID, RESULT_TYPE_ID ) values ("&amp;A8&amp;", '"&amp;K8&amp;"', "&amp;F8&amp;", '"&amp;G8&amp;"', '"&amp;H8&amp;"', '"&amp;TRIM(E8)&amp;"', 2, 1, "&amp;B8&amp;", "&amp;VLOOKUP(D8,Elements!$B$3:$G$56,6,FALSE)&amp;");"</f>
        <v>insert into result (RESULT_ID, VALUE_DISPLAY, VALUE_NUM, VALUE_MIN, VALUE_MAX, QUALIFIER, RESULT_STATUS_ID, EXPERIMENT_ID, SUBSTANCE_ID, RESULT_TYPE_ID ) values (6, ' 0.415uM', 0.415, '', '', '', 2, 1, 850647, 341);</v>
      </c>
    </row>
    <row r="9" spans="1:16">
      <c r="A9">
        <f>'Result import'!A14</f>
        <v>7</v>
      </c>
      <c r="B9">
        <f>'Result import'!B14</f>
        <v>857157</v>
      </c>
      <c r="D9" t="str">
        <f>'Result import'!E$6</f>
        <v>IC50</v>
      </c>
      <c r="E9" t="str">
        <f>IF(ISERR(FIND(" ",'Result import'!E14)),"",LEFT('Result import'!E14,FIND(" ",'Result import'!E14)-1))</f>
        <v/>
      </c>
      <c r="F9">
        <f>IF(ISERR(FIND(" ",'Result import'!E14)),'Result import'!E14,VALUE(MID('Result import'!E14,FIND(" ",'Result import'!E14)+1,10)))</f>
        <v>0.46400000000000002</v>
      </c>
      <c r="I9" t="s">
        <v>23</v>
      </c>
      <c r="K9" t="str">
        <f t="shared" si="0"/>
        <v xml:space="preserve"> 0.464uM</v>
      </c>
      <c r="L9" t="str">
        <f t="shared" si="1"/>
        <v>insert into substance (substance_id, substance_type) values (857157, 'small molecule');</v>
      </c>
      <c r="M9" t="str">
        <f>"insert into result (RESULT_ID, VALUE_DISPLAY, VALUE_NUM, VALUE_MIN, VALUE_MAX, QUALIFIER, RESULT_STATUS_ID, EXPERIMENT_ID, SUBSTANCE_ID, RESULT_TYPE_ID ) values ("&amp;A9&amp;", '"&amp;K9&amp;"', "&amp;F9&amp;", '"&amp;G9&amp;"', '"&amp;H9&amp;"', '"&amp;TRIM(E9)&amp;"', 2, 1, "&amp;B9&amp;", "&amp;VLOOKUP(D9,Elements!$B$3:$G$56,6,FALSE)&amp;");"</f>
        <v>insert into result (RESULT_ID, VALUE_DISPLAY, VALUE_NUM, VALUE_MIN, VALUE_MAX, QUALIFIER, RESULT_STATUS_ID, EXPERIMENT_ID, SUBSTANCE_ID, RESULT_TYPE_ID ) values (7, ' 0.464uM', 0.464, '', '', '', 2, 1, 857157, 341);</v>
      </c>
    </row>
    <row r="10" spans="1:16">
      <c r="A10">
        <f>'Result import'!A15</f>
        <v>8</v>
      </c>
      <c r="B10">
        <f>'Result import'!B15</f>
        <v>844493</v>
      </c>
      <c r="D10" t="str">
        <f>'Result import'!E$6</f>
        <v>IC50</v>
      </c>
      <c r="E10" t="str">
        <f>IF(ISERR(FIND(" ",'Result import'!E15)),"",LEFT('Result import'!E15,FIND(" ",'Result import'!E15)-1))</f>
        <v/>
      </c>
      <c r="F10">
        <f>IF(ISERR(FIND(" ",'Result import'!E15)),'Result import'!E15,VALUE(MID('Result import'!E15,FIND(" ",'Result import'!E15)+1,10)))</f>
        <v>0.66100000000000003</v>
      </c>
      <c r="I10" t="s">
        <v>23</v>
      </c>
      <c r="K10" t="str">
        <f t="shared" si="0"/>
        <v xml:space="preserve"> 0.661uM</v>
      </c>
      <c r="L10" t="str">
        <f t="shared" si="1"/>
        <v>insert into substance (substance_id, substance_type) values (844493, 'small molecule');</v>
      </c>
      <c r="M10" t="str">
        <f>"insert into result (RESULT_ID, VALUE_DISPLAY, VALUE_NUM, VALUE_MIN, VALUE_MAX, QUALIFIER, RESULT_STATUS_ID, EXPERIMENT_ID, SUBSTANCE_ID, RESULT_TYPE_ID ) values ("&amp;A10&amp;", '"&amp;K10&amp;"', "&amp;F10&amp;", '"&amp;G10&amp;"', '"&amp;H10&amp;"', '"&amp;TRIM(E10)&amp;"', 2, 1, "&amp;B10&amp;", "&amp;VLOOKUP(D10,Elements!$B$3:$G$56,6,FALSE)&amp;");"</f>
        <v>insert into result (RESULT_ID, VALUE_DISPLAY, VALUE_NUM, VALUE_MIN, VALUE_MAX, QUALIFIER, RESULT_STATUS_ID, EXPERIMENT_ID, SUBSTANCE_ID, RESULT_TYPE_ID ) values (8, ' 0.661uM', 0.661, '', '', '', 2, 1, 844493, 341);</v>
      </c>
    </row>
    <row r="11" spans="1:16">
      <c r="A11">
        <f>'Result import'!A16</f>
        <v>9</v>
      </c>
      <c r="B11">
        <f>'Result import'!B16</f>
        <v>7978068</v>
      </c>
      <c r="D11" t="str">
        <f>'Result import'!E$6</f>
        <v>IC50</v>
      </c>
      <c r="E11" t="str">
        <f>IF(ISERR(FIND(" ",'Result import'!E16)),"",LEFT('Result import'!E16,FIND(" ",'Result import'!E16)-1))</f>
        <v/>
      </c>
      <c r="F11">
        <f>IF(ISERR(FIND(" ",'Result import'!E16)),'Result import'!E16,VALUE(MID('Result import'!E16,FIND(" ",'Result import'!E16)+1,10)))</f>
        <v>0.80700000000000005</v>
      </c>
      <c r="I11" t="s">
        <v>23</v>
      </c>
      <c r="K11" t="str">
        <f t="shared" si="0"/>
        <v xml:space="preserve"> 0.807uM</v>
      </c>
      <c r="L11" t="str">
        <f t="shared" si="1"/>
        <v>insert into substance (substance_id, substance_type) values (7978068, 'small molecule');</v>
      </c>
      <c r="M11" t="str">
        <f>"insert into result (RESULT_ID, VALUE_DISPLAY, VALUE_NUM, VALUE_MIN, VALUE_MAX, QUALIFIER, RESULT_STATUS_ID, EXPERIMENT_ID, SUBSTANCE_ID, RESULT_TYPE_ID ) values ("&amp;A11&amp;", '"&amp;K11&amp;"', "&amp;F11&amp;", '"&amp;G11&amp;"', '"&amp;H11&amp;"', '"&amp;TRIM(E11)&amp;"', 2, 1, "&amp;B11&amp;", "&amp;VLOOKUP(D11,Elements!$B$3:$G$56,6,FALSE)&amp;");"</f>
        <v>insert into result (RESULT_ID, VALUE_DISPLAY, VALUE_NUM, VALUE_MIN, VALUE_MAX, QUALIFIER, RESULT_STATUS_ID, EXPERIMENT_ID, SUBSTANCE_ID, RESULT_TYPE_ID ) values (9, ' 0.807uM', 0.807, '', '', '', 2, 1, 7978068, 341);</v>
      </c>
    </row>
    <row r="12" spans="1:16">
      <c r="A12">
        <f>'Result import'!A17</f>
        <v>10</v>
      </c>
      <c r="B12">
        <f>'Result import'!B17</f>
        <v>852914</v>
      </c>
      <c r="D12" t="str">
        <f>'Result import'!E$6</f>
        <v>IC50</v>
      </c>
      <c r="E12" t="str">
        <f>IF(ISERR(FIND(" ",'Result import'!E17)),"",LEFT('Result import'!E17,FIND(" ",'Result import'!E17)-1))</f>
        <v/>
      </c>
      <c r="F12">
        <f>IF(ISERR(FIND(" ",'Result import'!E17)),'Result import'!E17,VALUE(MID('Result import'!E17,FIND(" ",'Result import'!E17)+1,10)))</f>
        <v>0.8</v>
      </c>
      <c r="I12" t="s">
        <v>23</v>
      </c>
      <c r="K12" t="str">
        <f t="shared" si="0"/>
        <v xml:space="preserve"> 0.8uM</v>
      </c>
      <c r="L12" t="str">
        <f t="shared" si="1"/>
        <v>insert into substance (substance_id, substance_type) values (852914, 'small molecule');</v>
      </c>
      <c r="M12" t="str">
        <f>"insert into result (RESULT_ID, VALUE_DISPLAY, VALUE_NUM, VALUE_MIN, VALUE_MAX, QUALIFIER, RESULT_STATUS_ID, EXPERIMENT_ID, SUBSTANCE_ID, RESULT_TYPE_ID ) values ("&amp;A12&amp;", '"&amp;K12&amp;"', "&amp;F12&amp;", '"&amp;G12&amp;"', '"&amp;H12&amp;"', '"&amp;TRIM(E12)&amp;"', 2, 1, "&amp;B12&amp;", "&amp;VLOOKUP(D12,Elements!$B$3:$G$56,6,FALSE)&amp;");"</f>
        <v>insert into result (RESULT_ID, VALUE_DISPLAY, VALUE_NUM, VALUE_MIN, VALUE_MAX, QUALIFIER, RESULT_STATUS_ID, EXPERIMENT_ID, SUBSTANCE_ID, RESULT_TYPE_ID ) values (10, ' 0.8uM', 0.8, '', '', '', 2, 1, 852914, 341);</v>
      </c>
    </row>
    <row r="13" spans="1:16">
      <c r="A13">
        <f>'Result import'!A18</f>
        <v>11</v>
      </c>
      <c r="B13">
        <f>'Result import'!B18</f>
        <v>845954</v>
      </c>
      <c r="D13" t="str">
        <f>'Result import'!E$6</f>
        <v>IC50</v>
      </c>
      <c r="E13" t="str">
        <f>IF(ISERR(FIND(" ",'Result import'!E18)),"",LEFT('Result import'!E18,FIND(" ",'Result import'!E18)-1))</f>
        <v/>
      </c>
      <c r="F13">
        <f>IF(ISERR(FIND(" ",'Result import'!E18)),'Result import'!E18,VALUE(MID('Result import'!E18,FIND(" ",'Result import'!E18)+1,10)))</f>
        <v>0.76500000000000001</v>
      </c>
      <c r="I13" t="s">
        <v>23</v>
      </c>
      <c r="K13" t="str">
        <f t="shared" si="0"/>
        <v xml:space="preserve"> 0.765uM</v>
      </c>
      <c r="L13" t="str">
        <f t="shared" si="1"/>
        <v>insert into substance (substance_id, substance_type) values (845954, 'small molecule');</v>
      </c>
      <c r="M13" t="str">
        <f>"insert into result (RESULT_ID, VALUE_DISPLAY, VALUE_NUM, VALUE_MIN, VALUE_MAX, QUALIFIER, RESULT_STATUS_ID, EXPERIMENT_ID, SUBSTANCE_ID, RESULT_TYPE_ID ) values ("&amp;A13&amp;", '"&amp;K13&amp;"', "&amp;F13&amp;", '"&amp;G13&amp;"', '"&amp;H13&amp;"', '"&amp;TRIM(E13)&amp;"', 2, 1, "&amp;B13&amp;", "&amp;VLOOKUP(D13,Elements!$B$3:$G$56,6,FALSE)&amp;");"</f>
        <v>insert into result (RESULT_ID, VALUE_DISPLAY, VALUE_NUM, VALUE_MIN, VALUE_MAX, QUALIFIER, RESULT_STATUS_ID, EXPERIMENT_ID, SUBSTANCE_ID, RESULT_TYPE_ID ) values (11, ' 0.765uM', 0.765, '', '', '', 2, 1, 845954, 341);</v>
      </c>
    </row>
    <row r="14" spans="1:16">
      <c r="A14">
        <f>'Result import'!A19</f>
        <v>12</v>
      </c>
      <c r="B14">
        <f>'Result import'!B19</f>
        <v>4260348</v>
      </c>
      <c r="D14" t="str">
        <f>'Result import'!E$6</f>
        <v>IC50</v>
      </c>
      <c r="E14" t="str">
        <f>IF(ISERR(FIND(" ",'Result import'!E19)),"",LEFT('Result import'!E19,FIND(" ",'Result import'!E19)-1))</f>
        <v/>
      </c>
      <c r="F14">
        <f>IF(ISERR(FIND(" ",'Result import'!E19)),'Result import'!E19,VALUE(MID('Result import'!E19,FIND(" ",'Result import'!E19)+1,10)))</f>
        <v>1.1319999999999999</v>
      </c>
      <c r="I14" t="s">
        <v>23</v>
      </c>
      <c r="K14" t="str">
        <f t="shared" si="0"/>
        <v xml:space="preserve"> 1.132uM</v>
      </c>
      <c r="L14" t="str">
        <f t="shared" si="1"/>
        <v>insert into substance (substance_id, substance_type) values (4260348, 'small molecule');</v>
      </c>
      <c r="M14" t="str">
        <f>"insert into result (RESULT_ID, VALUE_DISPLAY, VALUE_NUM, VALUE_MIN, VALUE_MAX, QUALIFIER, RESULT_STATUS_ID, EXPERIMENT_ID, SUBSTANCE_ID, RESULT_TYPE_ID ) values ("&amp;A14&amp;", '"&amp;K14&amp;"', "&amp;F14&amp;", '"&amp;G14&amp;"', '"&amp;H14&amp;"', '"&amp;TRIM(E14)&amp;"', 2, 1, "&amp;B14&amp;", "&amp;VLOOKUP(D14,Elements!$B$3:$G$56,6,FALSE)&amp;");"</f>
        <v>insert into result (RESULT_ID, VALUE_DISPLAY, VALUE_NUM, VALUE_MIN, VALUE_MAX, QUALIFIER, RESULT_STATUS_ID, EXPERIMENT_ID, SUBSTANCE_ID, RESULT_TYPE_ID ) values (12, ' 1.132uM', 1.132, '', '', '', 2, 1, 4260348, 341);</v>
      </c>
    </row>
    <row r="15" spans="1:16">
      <c r="A15">
        <f>'Result import'!A20</f>
        <v>13</v>
      </c>
      <c r="B15">
        <f>'Result import'!B20</f>
        <v>7971315</v>
      </c>
      <c r="D15" t="str">
        <f>'Result import'!E$6</f>
        <v>IC50</v>
      </c>
      <c r="E15" t="str">
        <f>IF(ISERR(FIND(" ",'Result import'!E20)),"",LEFT('Result import'!E20,FIND(" ",'Result import'!E20)-1))</f>
        <v/>
      </c>
      <c r="F15">
        <f>IF(ISERR(FIND(" ",'Result import'!E20)),'Result import'!E20,VALUE(MID('Result import'!E20,FIND(" ",'Result import'!E20)+1,10)))</f>
        <v>1.4890000000000001</v>
      </c>
      <c r="I15" t="s">
        <v>23</v>
      </c>
      <c r="K15" t="str">
        <f t="shared" si="0"/>
        <v xml:space="preserve"> 1.489uM</v>
      </c>
      <c r="L15" t="str">
        <f t="shared" si="1"/>
        <v>insert into substance (substance_id, substance_type) values (7971315, 'small molecule');</v>
      </c>
      <c r="M15" t="str">
        <f>"insert into result (RESULT_ID, VALUE_DISPLAY, VALUE_NUM, VALUE_MIN, VALUE_MAX, QUALIFIER, RESULT_STATUS_ID, EXPERIMENT_ID, SUBSTANCE_ID, RESULT_TYPE_ID ) values ("&amp;A15&amp;", '"&amp;K15&amp;"', "&amp;F15&amp;", '"&amp;G15&amp;"', '"&amp;H15&amp;"', '"&amp;TRIM(E15)&amp;"', 2, 1, "&amp;B15&amp;", "&amp;VLOOKUP(D15,Elements!$B$3:$G$56,6,FALSE)&amp;");"</f>
        <v>insert into result (RESULT_ID, VALUE_DISPLAY, VALUE_NUM, VALUE_MIN, VALUE_MAX, QUALIFIER, RESULT_STATUS_ID, EXPERIMENT_ID, SUBSTANCE_ID, RESULT_TYPE_ID ) values (13, ' 1.489uM', 1.489, '', '', '', 2, 1, 7971315, 341);</v>
      </c>
    </row>
    <row r="16" spans="1:16">
      <c r="A16">
        <f>'Result import'!A21</f>
        <v>14</v>
      </c>
      <c r="B16">
        <f>'Result import'!B21</f>
        <v>7969955</v>
      </c>
      <c r="D16" t="str">
        <f>'Result import'!E$6</f>
        <v>IC50</v>
      </c>
      <c r="E16" t="str">
        <f>IF(ISERR(FIND(" ",'Result import'!E21)),"",LEFT('Result import'!E21,FIND(" ",'Result import'!E21)-1))</f>
        <v/>
      </c>
      <c r="F16">
        <f>IF(ISERR(FIND(" ",'Result import'!E21)),'Result import'!E21,VALUE(MID('Result import'!E21,FIND(" ",'Result import'!E21)+1,10)))</f>
        <v>1.3819999999999999</v>
      </c>
      <c r="I16" t="s">
        <v>23</v>
      </c>
      <c r="K16" t="str">
        <f t="shared" si="0"/>
        <v xml:space="preserve"> 1.382uM</v>
      </c>
      <c r="L16" t="str">
        <f t="shared" si="1"/>
        <v>insert into substance (substance_id, substance_type) values (7969955, 'small molecule');</v>
      </c>
      <c r="M16" t="str">
        <f>"insert into result (RESULT_ID, VALUE_DISPLAY, VALUE_NUM, VALUE_MIN, VALUE_MAX, QUALIFIER, RESULT_STATUS_ID, EXPERIMENT_ID, SUBSTANCE_ID, RESULT_TYPE_ID ) values ("&amp;A16&amp;", '"&amp;K16&amp;"', "&amp;F16&amp;", '"&amp;G16&amp;"', '"&amp;H16&amp;"', '"&amp;TRIM(E16)&amp;"', 2, 1, "&amp;B16&amp;", "&amp;VLOOKUP(D16,Elements!$B$3:$G$56,6,FALSE)&amp;");"</f>
        <v>insert into result (RESULT_ID, VALUE_DISPLAY, VALUE_NUM, VALUE_MIN, VALUE_MAX, QUALIFIER, RESULT_STATUS_ID, EXPERIMENT_ID, SUBSTANCE_ID, RESULT_TYPE_ID ) values (14, ' 1.382uM', 1.382, '', '', '', 2, 1, 7969955, 341);</v>
      </c>
    </row>
    <row r="17" spans="1:13">
      <c r="A17">
        <f>'Result import'!A22</f>
        <v>15</v>
      </c>
      <c r="B17">
        <f>'Result import'!B22</f>
        <v>7969667</v>
      </c>
      <c r="D17" t="str">
        <f>'Result import'!E$6</f>
        <v>IC50</v>
      </c>
      <c r="E17" t="str">
        <f>IF(ISERR(FIND(" ",'Result import'!E22)),"",LEFT('Result import'!E22,FIND(" ",'Result import'!E22)-1))</f>
        <v/>
      </c>
      <c r="F17">
        <f>IF(ISERR(FIND(" ",'Result import'!E22)),'Result import'!E22,VALUE(MID('Result import'!E22,FIND(" ",'Result import'!E22)+1,10)))</f>
        <v>1.395</v>
      </c>
      <c r="I17" t="s">
        <v>23</v>
      </c>
      <c r="K17" t="str">
        <f t="shared" si="0"/>
        <v xml:space="preserve"> 1.395uM</v>
      </c>
      <c r="L17" t="str">
        <f t="shared" si="1"/>
        <v>insert into substance (substance_id, substance_type) values (7969667, 'small molecule');</v>
      </c>
      <c r="M17" t="str">
        <f>"insert into result (RESULT_ID, VALUE_DISPLAY, VALUE_NUM, VALUE_MIN, VALUE_MAX, QUALIFIER, RESULT_STATUS_ID, EXPERIMENT_ID, SUBSTANCE_ID, RESULT_TYPE_ID ) values ("&amp;A17&amp;", '"&amp;K17&amp;"', "&amp;F17&amp;", '"&amp;G17&amp;"', '"&amp;H17&amp;"', '"&amp;TRIM(E17)&amp;"', 2, 1, "&amp;B17&amp;", "&amp;VLOOKUP(D17,Elements!$B$3:$G$56,6,FALSE)&amp;");"</f>
        <v>insert into result (RESULT_ID, VALUE_DISPLAY, VALUE_NUM, VALUE_MIN, VALUE_MAX, QUALIFIER, RESULT_STATUS_ID, EXPERIMENT_ID, SUBSTANCE_ID, RESULT_TYPE_ID ) values (15, ' 1.395uM', 1.395, '', '', '', 2, 1, 7969667, 341);</v>
      </c>
    </row>
    <row r="18" spans="1:13">
      <c r="A18">
        <f>'Result import'!A23</f>
        <v>16</v>
      </c>
      <c r="B18">
        <f>'Result import'!B23</f>
        <v>3717731</v>
      </c>
      <c r="D18" t="str">
        <f>'Result import'!E$6</f>
        <v>IC50</v>
      </c>
      <c r="E18" t="str">
        <f>IF(ISERR(FIND(" ",'Result import'!E23)),"",LEFT('Result import'!E23,FIND(" ",'Result import'!E23)-1))</f>
        <v/>
      </c>
      <c r="F18">
        <f>IF(ISERR(FIND(" ",'Result import'!E23)),'Result import'!E23,VALUE(MID('Result import'!E23,FIND(" ",'Result import'!E23)+1,10)))</f>
        <v>1.5169999999999999</v>
      </c>
      <c r="I18" t="s">
        <v>23</v>
      </c>
      <c r="K18" t="str">
        <f t="shared" si="0"/>
        <v xml:space="preserve"> 1.517uM</v>
      </c>
      <c r="L18" t="str">
        <f t="shared" si="1"/>
        <v>insert into substance (substance_id, substance_type) values (3717731, 'small molecule');</v>
      </c>
      <c r="M18" t="str">
        <f>"insert into result (RESULT_ID, VALUE_DISPLAY, VALUE_NUM, VALUE_MIN, VALUE_MAX, QUALIFIER, RESULT_STATUS_ID, EXPERIMENT_ID, SUBSTANCE_ID, RESULT_TYPE_ID ) values ("&amp;A18&amp;", '"&amp;K18&amp;"', "&amp;F18&amp;", '"&amp;G18&amp;"', '"&amp;H18&amp;"', '"&amp;TRIM(E18)&amp;"', 2, 1, "&amp;B18&amp;", "&amp;VLOOKUP(D18,Elements!$B$3:$G$56,6,FALSE)&amp;");"</f>
        <v>insert into result (RESULT_ID, VALUE_DISPLAY, VALUE_NUM, VALUE_MIN, VALUE_MAX, QUALIFIER, RESULT_STATUS_ID, EXPERIMENT_ID, SUBSTANCE_ID, RESULT_TYPE_ID ) values (16, ' 1.517uM', 1.517, '', '', '', 2, 1, 3717731, 341);</v>
      </c>
    </row>
    <row r="19" spans="1:13">
      <c r="A19">
        <f>'Result import'!A24</f>
        <v>17</v>
      </c>
      <c r="B19">
        <f>'Result import'!B24</f>
        <v>7965051</v>
      </c>
      <c r="D19" t="str">
        <f>'Result import'!E$6</f>
        <v>IC50</v>
      </c>
      <c r="E19" t="str">
        <f>IF(ISERR(FIND(" ",'Result import'!E24)),"",LEFT('Result import'!E24,FIND(" ",'Result import'!E24)-1))</f>
        <v/>
      </c>
      <c r="F19">
        <f>IF(ISERR(FIND(" ",'Result import'!E24)),'Result import'!E24,VALUE(MID('Result import'!E24,FIND(" ",'Result import'!E24)+1,10)))</f>
        <v>1.7330000000000001</v>
      </c>
      <c r="I19" t="s">
        <v>23</v>
      </c>
      <c r="K19" t="str">
        <f t="shared" si="0"/>
        <v xml:space="preserve"> 1.733uM</v>
      </c>
      <c r="L19" t="str">
        <f t="shared" si="1"/>
        <v>insert into substance (substance_id, substance_type) values (7965051, 'small molecule');</v>
      </c>
      <c r="M19" t="str">
        <f>"insert into result (RESULT_ID, VALUE_DISPLAY, VALUE_NUM, VALUE_MIN, VALUE_MAX, QUALIFIER, RESULT_STATUS_ID, EXPERIMENT_ID, SUBSTANCE_ID, RESULT_TYPE_ID ) values ("&amp;A19&amp;", '"&amp;K19&amp;"', "&amp;F19&amp;", '"&amp;G19&amp;"', '"&amp;H19&amp;"', '"&amp;TRIM(E19)&amp;"', 2, 1, "&amp;B19&amp;", "&amp;VLOOKUP(D19,Elements!$B$3:$G$56,6,FALSE)&amp;");"</f>
        <v>insert into result (RESULT_ID, VALUE_DISPLAY, VALUE_NUM, VALUE_MIN, VALUE_MAX, QUALIFIER, RESULT_STATUS_ID, EXPERIMENT_ID, SUBSTANCE_ID, RESULT_TYPE_ID ) values (17, ' 1.733uM', 1.733, '', '', '', 2, 1, 7965051, 341);</v>
      </c>
    </row>
    <row r="20" spans="1:13">
      <c r="A20">
        <f>'Result import'!A25</f>
        <v>18</v>
      </c>
      <c r="B20">
        <f>'Result import'!B25</f>
        <v>7974676</v>
      </c>
      <c r="D20" t="str">
        <f>'Result import'!E$6</f>
        <v>IC50</v>
      </c>
      <c r="E20" t="str">
        <f>IF(ISERR(FIND(" ",'Result import'!E25)),"",LEFT('Result import'!E25,FIND(" ",'Result import'!E25)-1))</f>
        <v/>
      </c>
      <c r="F20">
        <f>IF(ISERR(FIND(" ",'Result import'!E25)),'Result import'!E25,VALUE(MID('Result import'!E25,FIND(" ",'Result import'!E25)+1,10)))</f>
        <v>1.798</v>
      </c>
      <c r="I20" t="s">
        <v>23</v>
      </c>
      <c r="K20" t="str">
        <f t="shared" si="0"/>
        <v xml:space="preserve"> 1.798uM</v>
      </c>
      <c r="L20" t="str">
        <f t="shared" si="1"/>
        <v>insert into substance (substance_id, substance_type) values (7974676, 'small molecule');</v>
      </c>
      <c r="M20" t="str">
        <f>"insert into result (RESULT_ID, VALUE_DISPLAY, VALUE_NUM, VALUE_MIN, VALUE_MAX, QUALIFIER, RESULT_STATUS_ID, EXPERIMENT_ID, SUBSTANCE_ID, RESULT_TYPE_ID ) values ("&amp;A20&amp;", '"&amp;K20&amp;"', "&amp;F20&amp;", '"&amp;G20&amp;"', '"&amp;H20&amp;"', '"&amp;TRIM(E20)&amp;"', 2, 1, "&amp;B20&amp;", "&amp;VLOOKUP(D20,Elements!$B$3:$G$56,6,FALSE)&amp;");"</f>
        <v>insert into result (RESULT_ID, VALUE_DISPLAY, VALUE_NUM, VALUE_MIN, VALUE_MAX, QUALIFIER, RESULT_STATUS_ID, EXPERIMENT_ID, SUBSTANCE_ID, RESULT_TYPE_ID ) values (18, ' 1.798uM', 1.798, '', '', '', 2, 1, 7974676, 341);</v>
      </c>
    </row>
    <row r="21" spans="1:13">
      <c r="A21">
        <f>'Result import'!A26</f>
        <v>19</v>
      </c>
      <c r="B21">
        <f>'Result import'!B26</f>
        <v>7973485</v>
      </c>
      <c r="D21" t="str">
        <f>'Result import'!E$6</f>
        <v>IC50</v>
      </c>
      <c r="E21" t="str">
        <f>IF(ISERR(FIND(" ",'Result import'!E26)),"",LEFT('Result import'!E26,FIND(" ",'Result import'!E26)-1))</f>
        <v/>
      </c>
      <c r="F21">
        <f>IF(ISERR(FIND(" ",'Result import'!E26)),'Result import'!E26,VALUE(MID('Result import'!E26,FIND(" ",'Result import'!E26)+1,10)))</f>
        <v>1.9139999999999999</v>
      </c>
      <c r="I21" t="s">
        <v>23</v>
      </c>
      <c r="K21" t="str">
        <f t="shared" si="0"/>
        <v xml:space="preserve"> 1.914uM</v>
      </c>
      <c r="L21" t="str">
        <f t="shared" si="1"/>
        <v>insert into substance (substance_id, substance_type) values (7973485, 'small molecule');</v>
      </c>
      <c r="M21" t="str">
        <f>"insert into result (RESULT_ID, VALUE_DISPLAY, VALUE_NUM, VALUE_MIN, VALUE_MAX, QUALIFIER, RESULT_STATUS_ID, EXPERIMENT_ID, SUBSTANCE_ID, RESULT_TYPE_ID ) values ("&amp;A21&amp;", '"&amp;K21&amp;"', "&amp;F21&amp;", '"&amp;G21&amp;"', '"&amp;H21&amp;"', '"&amp;TRIM(E21)&amp;"', 2, 1, "&amp;B21&amp;", "&amp;VLOOKUP(D21,Elements!$B$3:$G$56,6,FALSE)&amp;");"</f>
        <v>insert into result (RESULT_ID, VALUE_DISPLAY, VALUE_NUM, VALUE_MIN, VALUE_MAX, QUALIFIER, RESULT_STATUS_ID, EXPERIMENT_ID, SUBSTANCE_ID, RESULT_TYPE_ID ) values (19, ' 1.914uM', 1.914, '', '', '', 2, 1, 7973485, 341);</v>
      </c>
    </row>
    <row r="22" spans="1:13">
      <c r="A22">
        <f>'Result import'!A27</f>
        <v>20</v>
      </c>
      <c r="B22">
        <f>'Result import'!B27</f>
        <v>7976977</v>
      </c>
      <c r="D22" t="str">
        <f>'Result import'!E$6</f>
        <v>IC50</v>
      </c>
      <c r="E22" t="str">
        <f>IF(ISERR(FIND(" ",'Result import'!E27)),"",LEFT('Result import'!E27,FIND(" ",'Result import'!E27)-1))</f>
        <v/>
      </c>
      <c r="F22">
        <f>IF(ISERR(FIND(" ",'Result import'!E27)),'Result import'!E27,VALUE(MID('Result import'!E27,FIND(" ",'Result import'!E27)+1,10)))</f>
        <v>2.2040000000000002</v>
      </c>
      <c r="I22" t="s">
        <v>23</v>
      </c>
      <c r="K22" t="str">
        <f t="shared" si="0"/>
        <v xml:space="preserve"> 2.204uM</v>
      </c>
      <c r="L22" t="str">
        <f t="shared" si="1"/>
        <v>insert into substance (substance_id, substance_type) values (7976977, 'small molecule');</v>
      </c>
      <c r="M22" t="str">
        <f>"insert into result (RESULT_ID, VALUE_DISPLAY, VALUE_NUM, VALUE_MIN, VALUE_MAX, QUALIFIER, RESULT_STATUS_ID, EXPERIMENT_ID, SUBSTANCE_ID, RESULT_TYPE_ID ) values ("&amp;A22&amp;", '"&amp;K22&amp;"', "&amp;F22&amp;", '"&amp;G22&amp;"', '"&amp;H22&amp;"', '"&amp;TRIM(E22)&amp;"', 2, 1, "&amp;B22&amp;", "&amp;VLOOKUP(D22,Elements!$B$3:$G$56,6,FALSE)&amp;");"</f>
        <v>insert into result (RESULT_ID, VALUE_DISPLAY, VALUE_NUM, VALUE_MIN, VALUE_MAX, QUALIFIER, RESULT_STATUS_ID, EXPERIMENT_ID, SUBSTANCE_ID, RESULT_TYPE_ID ) values (20, ' 2.204uM', 2.204, '', '', '', 2, 1, 7976977, 341);</v>
      </c>
    </row>
    <row r="23" spans="1:13">
      <c r="A23">
        <f>'Result import'!A28</f>
        <v>21</v>
      </c>
      <c r="B23">
        <f>'Result import'!B28</f>
        <v>7971472</v>
      </c>
      <c r="D23" t="str">
        <f>'Result import'!E$6</f>
        <v>IC50</v>
      </c>
      <c r="E23" t="str">
        <f>IF(ISERR(FIND(" ",'Result import'!E28)),"",LEFT('Result import'!E28,FIND(" ",'Result import'!E28)-1))</f>
        <v/>
      </c>
      <c r="F23">
        <f>IF(ISERR(FIND(" ",'Result import'!E28)),'Result import'!E28,VALUE(MID('Result import'!E28,FIND(" ",'Result import'!E28)+1,10)))</f>
        <v>2.1949999999999998</v>
      </c>
      <c r="I23" t="s">
        <v>23</v>
      </c>
      <c r="K23" t="str">
        <f t="shared" si="0"/>
        <v xml:space="preserve"> 2.195uM</v>
      </c>
      <c r="L23" t="str">
        <f t="shared" si="1"/>
        <v>insert into substance (substance_id, substance_type) values (7971472, 'small molecule');</v>
      </c>
      <c r="M23" t="str">
        <f>"insert into result (RESULT_ID, VALUE_DISPLAY, VALUE_NUM, VALUE_MIN, VALUE_MAX, QUALIFIER, RESULT_STATUS_ID, EXPERIMENT_ID, SUBSTANCE_ID, RESULT_TYPE_ID ) values ("&amp;A23&amp;", '"&amp;K23&amp;"', "&amp;F23&amp;", '"&amp;G23&amp;"', '"&amp;H23&amp;"', '"&amp;TRIM(E23)&amp;"', 2, 1, "&amp;B23&amp;", "&amp;VLOOKUP(D23,Elements!$B$3:$G$56,6,FALSE)&amp;");"</f>
        <v>insert into result (RESULT_ID, VALUE_DISPLAY, VALUE_NUM, VALUE_MIN, VALUE_MAX, QUALIFIER, RESULT_STATUS_ID, EXPERIMENT_ID, SUBSTANCE_ID, RESULT_TYPE_ID ) values (21, ' 2.195uM', 2.195, '', '', '', 2, 1, 7971472, 341);</v>
      </c>
    </row>
    <row r="24" spans="1:13">
      <c r="A24">
        <f>'Result import'!A29</f>
        <v>22</v>
      </c>
      <c r="B24">
        <f>'Result import'!B29</f>
        <v>4259698</v>
      </c>
      <c r="D24" t="str">
        <f>'Result import'!E$6</f>
        <v>IC50</v>
      </c>
      <c r="E24" t="str">
        <f>IF(ISERR(FIND(" ",'Result import'!E29)),"",LEFT('Result import'!E29,FIND(" ",'Result import'!E29)-1))</f>
        <v/>
      </c>
      <c r="F24">
        <f>IF(ISERR(FIND(" ",'Result import'!E29)),'Result import'!E29,VALUE(MID('Result import'!E29,FIND(" ",'Result import'!E29)+1,10)))</f>
        <v>1.9890000000000001</v>
      </c>
      <c r="I24" t="s">
        <v>23</v>
      </c>
      <c r="K24" t="str">
        <f t="shared" si="0"/>
        <v xml:space="preserve"> 1.989uM</v>
      </c>
      <c r="L24" t="str">
        <f t="shared" si="1"/>
        <v>insert into substance (substance_id, substance_type) values (4259698, 'small molecule');</v>
      </c>
      <c r="M24" t="str">
        <f>"insert into result (RESULT_ID, VALUE_DISPLAY, VALUE_NUM, VALUE_MIN, VALUE_MAX, QUALIFIER, RESULT_STATUS_ID, EXPERIMENT_ID, SUBSTANCE_ID, RESULT_TYPE_ID ) values ("&amp;A24&amp;", '"&amp;K24&amp;"', "&amp;F24&amp;", '"&amp;G24&amp;"', '"&amp;H24&amp;"', '"&amp;TRIM(E24)&amp;"', 2, 1, "&amp;B24&amp;", "&amp;VLOOKUP(D24,Elements!$B$3:$G$56,6,FALSE)&amp;");"</f>
        <v>insert into result (RESULT_ID, VALUE_DISPLAY, VALUE_NUM, VALUE_MIN, VALUE_MAX, QUALIFIER, RESULT_STATUS_ID, EXPERIMENT_ID, SUBSTANCE_ID, RESULT_TYPE_ID ) values (22, ' 1.989uM', 1.989, '', '', '', 2, 1, 4259698, 341);</v>
      </c>
    </row>
    <row r="25" spans="1:13">
      <c r="A25">
        <f>'Result import'!A30</f>
        <v>23</v>
      </c>
      <c r="B25">
        <f>'Result import'!B30</f>
        <v>4255366</v>
      </c>
      <c r="D25" t="str">
        <f>'Result import'!E$6</f>
        <v>IC50</v>
      </c>
      <c r="E25" t="str">
        <f>IF(ISERR(FIND(" ",'Result import'!E30)),"",LEFT('Result import'!E30,FIND(" ",'Result import'!E30)-1))</f>
        <v/>
      </c>
      <c r="F25">
        <f>IF(ISERR(FIND(" ",'Result import'!E30)),'Result import'!E30,VALUE(MID('Result import'!E30,FIND(" ",'Result import'!E30)+1,10)))</f>
        <v>1.994</v>
      </c>
      <c r="I25" t="s">
        <v>23</v>
      </c>
      <c r="K25" t="str">
        <f t="shared" si="0"/>
        <v xml:space="preserve"> 1.994uM</v>
      </c>
      <c r="L25" t="str">
        <f t="shared" si="1"/>
        <v>insert into substance (substance_id, substance_type) values (4255366, 'small molecule');</v>
      </c>
      <c r="M25" t="str">
        <f>"insert into result (RESULT_ID, VALUE_DISPLAY, VALUE_NUM, VALUE_MIN, VALUE_MAX, QUALIFIER, RESULT_STATUS_ID, EXPERIMENT_ID, SUBSTANCE_ID, RESULT_TYPE_ID ) values ("&amp;A25&amp;", '"&amp;K25&amp;"', "&amp;F25&amp;", '"&amp;G25&amp;"', '"&amp;H25&amp;"', '"&amp;TRIM(E25)&amp;"', 2, 1, "&amp;B25&amp;", "&amp;VLOOKUP(D25,Elements!$B$3:$G$56,6,FALSE)&amp;");"</f>
        <v>insert into result (RESULT_ID, VALUE_DISPLAY, VALUE_NUM, VALUE_MIN, VALUE_MAX, QUALIFIER, RESULT_STATUS_ID, EXPERIMENT_ID, SUBSTANCE_ID, RESULT_TYPE_ID ) values (23, ' 1.994uM', 1.994, '', '', '', 2, 1, 4255366, 341);</v>
      </c>
    </row>
    <row r="26" spans="1:13">
      <c r="A26">
        <f>'Result import'!A31</f>
        <v>24</v>
      </c>
      <c r="B26">
        <f>'Result import'!B31</f>
        <v>7977171</v>
      </c>
      <c r="D26" t="str">
        <f>'Result import'!E$6</f>
        <v>IC50</v>
      </c>
      <c r="E26" t="str">
        <f>IF(ISERR(FIND(" ",'Result import'!E31)),"",LEFT('Result import'!E31,FIND(" ",'Result import'!E31)-1))</f>
        <v/>
      </c>
      <c r="F26">
        <f>IF(ISERR(FIND(" ",'Result import'!E31)),'Result import'!E31,VALUE(MID('Result import'!E31,FIND(" ",'Result import'!E31)+1,10)))</f>
        <v>2.371</v>
      </c>
      <c r="I26" t="s">
        <v>23</v>
      </c>
      <c r="K26" t="str">
        <f t="shared" si="0"/>
        <v xml:space="preserve"> 2.371uM</v>
      </c>
      <c r="L26" t="str">
        <f t="shared" si="1"/>
        <v>insert into substance (substance_id, substance_type) values (7977171, 'small molecule');</v>
      </c>
      <c r="M26" t="str">
        <f>"insert into result (RESULT_ID, VALUE_DISPLAY, VALUE_NUM, VALUE_MIN, VALUE_MAX, QUALIFIER, RESULT_STATUS_ID, EXPERIMENT_ID, SUBSTANCE_ID, RESULT_TYPE_ID ) values ("&amp;A26&amp;", '"&amp;K26&amp;"', "&amp;F26&amp;", '"&amp;G26&amp;"', '"&amp;H26&amp;"', '"&amp;TRIM(E26)&amp;"', 2, 1, "&amp;B26&amp;", "&amp;VLOOKUP(D26,Elements!$B$3:$G$56,6,FALSE)&amp;");"</f>
        <v>insert into result (RESULT_ID, VALUE_DISPLAY, VALUE_NUM, VALUE_MIN, VALUE_MAX, QUALIFIER, RESULT_STATUS_ID, EXPERIMENT_ID, SUBSTANCE_ID, RESULT_TYPE_ID ) values (24, ' 2.371uM', 2.371, '', '', '', 2, 1, 7977171, 341);</v>
      </c>
    </row>
    <row r="27" spans="1:13">
      <c r="A27">
        <f>'Result import'!A32</f>
        <v>25</v>
      </c>
      <c r="B27">
        <f>'Result import'!B32</f>
        <v>7971820</v>
      </c>
      <c r="D27" t="str">
        <f>'Result import'!E$6</f>
        <v>IC50</v>
      </c>
      <c r="E27" t="str">
        <f>IF(ISERR(FIND(" ",'Result import'!E32)),"",LEFT('Result import'!E32,FIND(" ",'Result import'!E32)-1))</f>
        <v/>
      </c>
      <c r="F27">
        <f>IF(ISERR(FIND(" ",'Result import'!E32)),'Result import'!E32,VALUE(MID('Result import'!E32,FIND(" ",'Result import'!E32)+1,10)))</f>
        <v>2.2989999999999999</v>
      </c>
      <c r="I27" t="s">
        <v>23</v>
      </c>
      <c r="K27" t="str">
        <f t="shared" si="0"/>
        <v xml:space="preserve"> 2.299uM</v>
      </c>
      <c r="L27" t="str">
        <f t="shared" si="1"/>
        <v>insert into substance (substance_id, substance_type) values (7971820, 'small molecule');</v>
      </c>
      <c r="M27" t="str">
        <f>"insert into result (RESULT_ID, VALUE_DISPLAY, VALUE_NUM, VALUE_MIN, VALUE_MAX, QUALIFIER, RESULT_STATUS_ID, EXPERIMENT_ID, SUBSTANCE_ID, RESULT_TYPE_ID ) values ("&amp;A27&amp;", '"&amp;K27&amp;"', "&amp;F27&amp;", '"&amp;G27&amp;"', '"&amp;H27&amp;"', '"&amp;TRIM(E27)&amp;"', 2, 1, "&amp;B27&amp;", "&amp;VLOOKUP(D27,Elements!$B$3:$G$56,6,FALSE)&amp;");"</f>
        <v>insert into result (RESULT_ID, VALUE_DISPLAY, VALUE_NUM, VALUE_MIN, VALUE_MAX, QUALIFIER, RESULT_STATUS_ID, EXPERIMENT_ID, SUBSTANCE_ID, RESULT_TYPE_ID ) values (25, ' 2.299uM', 2.299, '', '', '', 2, 1, 7971820, 341);</v>
      </c>
    </row>
    <row r="28" spans="1:13">
      <c r="A28">
        <f>'Result import'!A33</f>
        <v>26</v>
      </c>
      <c r="B28">
        <f>'Result import'!B33</f>
        <v>4264846</v>
      </c>
      <c r="D28" t="str">
        <f>'Result import'!E$6</f>
        <v>IC50</v>
      </c>
      <c r="E28" t="str">
        <f>IF(ISERR(FIND(" ",'Result import'!E33)),"",LEFT('Result import'!E33,FIND(" ",'Result import'!E33)-1))</f>
        <v/>
      </c>
      <c r="F28">
        <f>IF(ISERR(FIND(" ",'Result import'!E33)),'Result import'!E33,VALUE(MID('Result import'!E33,FIND(" ",'Result import'!E33)+1,10)))</f>
        <v>2.415</v>
      </c>
      <c r="I28" t="s">
        <v>23</v>
      </c>
      <c r="K28" t="str">
        <f t="shared" si="0"/>
        <v xml:space="preserve"> 2.415uM</v>
      </c>
      <c r="L28" t="str">
        <f t="shared" si="1"/>
        <v>insert into substance (substance_id, substance_type) values (4264846, 'small molecule');</v>
      </c>
      <c r="M28" t="str">
        <f>"insert into result (RESULT_ID, VALUE_DISPLAY, VALUE_NUM, VALUE_MIN, VALUE_MAX, QUALIFIER, RESULT_STATUS_ID, EXPERIMENT_ID, SUBSTANCE_ID, RESULT_TYPE_ID ) values ("&amp;A28&amp;", '"&amp;K28&amp;"', "&amp;F28&amp;", '"&amp;G28&amp;"', '"&amp;H28&amp;"', '"&amp;TRIM(E28)&amp;"', 2, 1, "&amp;B28&amp;", "&amp;VLOOKUP(D28,Elements!$B$3:$G$56,6,FALSE)&amp;");"</f>
        <v>insert into result (RESULT_ID, VALUE_DISPLAY, VALUE_NUM, VALUE_MIN, VALUE_MAX, QUALIFIER, RESULT_STATUS_ID, EXPERIMENT_ID, SUBSTANCE_ID, RESULT_TYPE_ID ) values (26, ' 2.415uM', 2.415, '', '', '', 2, 1, 4264846, 341);</v>
      </c>
    </row>
    <row r="29" spans="1:13">
      <c r="A29">
        <f>'Result import'!A34</f>
        <v>27</v>
      </c>
      <c r="B29">
        <f>'Result import'!B34</f>
        <v>4264171</v>
      </c>
      <c r="D29" t="str">
        <f>'Result import'!E$6</f>
        <v>IC50</v>
      </c>
      <c r="E29" t="str">
        <f>IF(ISERR(FIND(" ",'Result import'!E34)),"",LEFT('Result import'!E34,FIND(" ",'Result import'!E34)-1))</f>
        <v/>
      </c>
      <c r="F29">
        <f>IF(ISERR(FIND(" ",'Result import'!E34)),'Result import'!E34,VALUE(MID('Result import'!E34,FIND(" ",'Result import'!E34)+1,10)))</f>
        <v>2.3140000000000001</v>
      </c>
      <c r="I29" t="s">
        <v>23</v>
      </c>
      <c r="K29" t="str">
        <f t="shared" si="0"/>
        <v xml:space="preserve"> 2.314uM</v>
      </c>
      <c r="L29" t="str">
        <f t="shared" si="1"/>
        <v>insert into substance (substance_id, substance_type) values (4264171, 'small molecule');</v>
      </c>
      <c r="M29" t="str">
        <f>"insert into result (RESULT_ID, VALUE_DISPLAY, VALUE_NUM, VALUE_MIN, VALUE_MAX, QUALIFIER, RESULT_STATUS_ID, EXPERIMENT_ID, SUBSTANCE_ID, RESULT_TYPE_ID ) values ("&amp;A29&amp;", '"&amp;K29&amp;"', "&amp;F29&amp;", '"&amp;G29&amp;"', '"&amp;H29&amp;"', '"&amp;TRIM(E29)&amp;"', 2, 1, "&amp;B29&amp;", "&amp;VLOOKUP(D29,Elements!$B$3:$G$56,6,FALSE)&amp;");"</f>
        <v>insert into result (RESULT_ID, VALUE_DISPLAY, VALUE_NUM, VALUE_MIN, VALUE_MAX, QUALIFIER, RESULT_STATUS_ID, EXPERIMENT_ID, SUBSTANCE_ID, RESULT_TYPE_ID ) values (27, ' 2.314uM', 2.314, '', '', '', 2, 1, 4264171, 341);</v>
      </c>
    </row>
    <row r="30" spans="1:13">
      <c r="A30">
        <f>'Result import'!A35</f>
        <v>28</v>
      </c>
      <c r="B30">
        <f>'Result import'!B35</f>
        <v>4245982</v>
      </c>
      <c r="D30" t="str">
        <f>'Result import'!E$6</f>
        <v>IC50</v>
      </c>
      <c r="E30" t="str">
        <f>IF(ISERR(FIND(" ",'Result import'!E35)),"",LEFT('Result import'!E35,FIND(" ",'Result import'!E35)-1))</f>
        <v/>
      </c>
      <c r="F30">
        <f>IF(ISERR(FIND(" ",'Result import'!E35)),'Result import'!E35,VALUE(MID('Result import'!E35,FIND(" ",'Result import'!E35)+1,10)))</f>
        <v>2.3010000000000002</v>
      </c>
      <c r="I30" t="s">
        <v>23</v>
      </c>
      <c r="K30" t="str">
        <f t="shared" si="0"/>
        <v xml:space="preserve"> 2.301uM</v>
      </c>
      <c r="L30" t="str">
        <f t="shared" si="1"/>
        <v>insert into substance (substance_id, substance_type) values (4245982, 'small molecule');</v>
      </c>
      <c r="M30" t="str">
        <f>"insert into result (RESULT_ID, VALUE_DISPLAY, VALUE_NUM, VALUE_MIN, VALUE_MAX, QUALIFIER, RESULT_STATUS_ID, EXPERIMENT_ID, SUBSTANCE_ID, RESULT_TYPE_ID ) values ("&amp;A30&amp;", '"&amp;K30&amp;"', "&amp;F30&amp;", '"&amp;G30&amp;"', '"&amp;H30&amp;"', '"&amp;TRIM(E30)&amp;"', 2, 1, "&amp;B30&amp;", "&amp;VLOOKUP(D30,Elements!$B$3:$G$56,6,FALSE)&amp;");"</f>
        <v>insert into result (RESULT_ID, VALUE_DISPLAY, VALUE_NUM, VALUE_MIN, VALUE_MAX, QUALIFIER, RESULT_STATUS_ID, EXPERIMENT_ID, SUBSTANCE_ID, RESULT_TYPE_ID ) values (28, ' 2.301uM', 2.301, '', '', '', 2, 1, 4245982, 341);</v>
      </c>
    </row>
    <row r="31" spans="1:13">
      <c r="A31">
        <f>'Result import'!A36</f>
        <v>29</v>
      </c>
      <c r="B31">
        <f>'Result import'!B36</f>
        <v>4244225</v>
      </c>
      <c r="D31" t="str">
        <f>'Result import'!E$6</f>
        <v>IC50</v>
      </c>
      <c r="E31" t="str">
        <f>IF(ISERR(FIND(" ",'Result import'!E36)),"",LEFT('Result import'!E36,FIND(" ",'Result import'!E36)-1))</f>
        <v/>
      </c>
      <c r="F31">
        <f>IF(ISERR(FIND(" ",'Result import'!E36)),'Result import'!E36,VALUE(MID('Result import'!E36,FIND(" ",'Result import'!E36)+1,10)))</f>
        <v>2.5270000000000001</v>
      </c>
      <c r="I31" t="s">
        <v>23</v>
      </c>
      <c r="K31" t="str">
        <f t="shared" si="0"/>
        <v xml:space="preserve"> 2.527uM</v>
      </c>
      <c r="L31" t="str">
        <f t="shared" si="1"/>
        <v>insert into substance (substance_id, substance_type) values (4244225, 'small molecule');</v>
      </c>
      <c r="M31" t="str">
        <f>"insert into result (RESULT_ID, VALUE_DISPLAY, VALUE_NUM, VALUE_MIN, VALUE_MAX, QUALIFIER, RESULT_STATUS_ID, EXPERIMENT_ID, SUBSTANCE_ID, RESULT_TYPE_ID ) values ("&amp;A31&amp;", '"&amp;K31&amp;"', "&amp;F31&amp;", '"&amp;G31&amp;"', '"&amp;H31&amp;"', '"&amp;TRIM(E31)&amp;"', 2, 1, "&amp;B31&amp;", "&amp;VLOOKUP(D31,Elements!$B$3:$G$56,6,FALSE)&amp;");"</f>
        <v>insert into result (RESULT_ID, VALUE_DISPLAY, VALUE_NUM, VALUE_MIN, VALUE_MAX, QUALIFIER, RESULT_STATUS_ID, EXPERIMENT_ID, SUBSTANCE_ID, RESULT_TYPE_ID ) values (29, ' 2.527uM', 2.527, '', '', '', 2, 1, 4244225, 341);</v>
      </c>
    </row>
    <row r="32" spans="1:13">
      <c r="A32">
        <f>'Result import'!A37</f>
        <v>30</v>
      </c>
      <c r="B32">
        <f>'Result import'!B37</f>
        <v>4242836</v>
      </c>
      <c r="D32" t="str">
        <f>'Result import'!E$6</f>
        <v>IC50</v>
      </c>
      <c r="E32" t="str">
        <f>IF(ISERR(FIND(" ",'Result import'!E37)),"",LEFT('Result import'!E37,FIND(" ",'Result import'!E37)-1))</f>
        <v/>
      </c>
      <c r="F32">
        <f>IF(ISERR(FIND(" ",'Result import'!E37)),'Result import'!E37,VALUE(MID('Result import'!E37,FIND(" ",'Result import'!E37)+1,10)))</f>
        <v>2.706</v>
      </c>
      <c r="I32" t="s">
        <v>23</v>
      </c>
      <c r="K32" t="str">
        <f t="shared" si="0"/>
        <v xml:space="preserve"> 2.706uM</v>
      </c>
      <c r="L32" t="str">
        <f t="shared" si="1"/>
        <v>insert into substance (substance_id, substance_type) values (4242836, 'small molecule');</v>
      </c>
      <c r="M32" t="str">
        <f>"insert into result (RESULT_ID, VALUE_DISPLAY, VALUE_NUM, VALUE_MIN, VALUE_MAX, QUALIFIER, RESULT_STATUS_ID, EXPERIMENT_ID, SUBSTANCE_ID, RESULT_TYPE_ID ) values ("&amp;A32&amp;", '"&amp;K32&amp;"', "&amp;F32&amp;", '"&amp;G32&amp;"', '"&amp;H32&amp;"', '"&amp;TRIM(E32)&amp;"', 2, 1, "&amp;B32&amp;", "&amp;VLOOKUP(D32,Elements!$B$3:$G$56,6,FALSE)&amp;");"</f>
        <v>insert into result (RESULT_ID, VALUE_DISPLAY, VALUE_NUM, VALUE_MIN, VALUE_MAX, QUALIFIER, RESULT_STATUS_ID, EXPERIMENT_ID, SUBSTANCE_ID, RESULT_TYPE_ID ) values (30, ' 2.706uM', 2.706, '', '', '', 2, 1, 4242836, 341);</v>
      </c>
    </row>
    <row r="33" spans="1:14">
      <c r="A33">
        <f>'Result import'!A38</f>
        <v>31</v>
      </c>
      <c r="B33">
        <f>'Result import'!B38</f>
        <v>7970469</v>
      </c>
      <c r="D33" t="str">
        <f>'Result import'!E$6</f>
        <v>IC50</v>
      </c>
      <c r="E33" t="str">
        <f>IF(ISERR(FIND(" ",'Result import'!E38)),"",LEFT('Result import'!E38,FIND(" ",'Result import'!E38)-1))</f>
        <v/>
      </c>
      <c r="F33">
        <f>IF(ISERR(FIND(" ",'Result import'!E38)),'Result import'!E38,VALUE(MID('Result import'!E38,FIND(" ",'Result import'!E38)+1,10)))</f>
        <v>3.3250000000000002</v>
      </c>
      <c r="I33" t="s">
        <v>23</v>
      </c>
      <c r="K33" t="str">
        <f t="shared" si="0"/>
        <v xml:space="preserve"> 3.325uM</v>
      </c>
      <c r="L33" t="str">
        <f t="shared" si="1"/>
        <v>insert into substance (substance_id, substance_type) values (7970469, 'small molecule');</v>
      </c>
      <c r="M33" t="str">
        <f>"insert into result (RESULT_ID, VALUE_DISPLAY, VALUE_NUM, VALUE_MIN, VALUE_MAX, QUALIFIER, RESULT_STATUS_ID, EXPERIMENT_ID, SUBSTANCE_ID, RESULT_TYPE_ID ) values ("&amp;A33&amp;", '"&amp;K33&amp;"', "&amp;F33&amp;", '"&amp;G33&amp;"', '"&amp;H33&amp;"', '"&amp;TRIM(E33)&amp;"', 2, 1, "&amp;B33&amp;", "&amp;VLOOKUP(D33,Elements!$B$3:$G$56,6,FALSE)&amp;");"</f>
        <v>insert into result (RESULT_ID, VALUE_DISPLAY, VALUE_NUM, VALUE_MIN, VALUE_MAX, QUALIFIER, RESULT_STATUS_ID, EXPERIMENT_ID, SUBSTANCE_ID, RESULT_TYPE_ID ) values (31, ' 3.325uM', 3.325, '', '', '', 2, 1, 7970469, 341);</v>
      </c>
    </row>
    <row r="34" spans="1:14">
      <c r="A34">
        <f>'Result import'!A39</f>
        <v>32</v>
      </c>
      <c r="B34">
        <f>'Result import'!B39</f>
        <v>4262721</v>
      </c>
      <c r="D34" t="str">
        <f>'Result import'!E$6</f>
        <v>IC50</v>
      </c>
      <c r="E34" t="str">
        <f>IF(ISERR(FIND(" ",'Result import'!E39)),"",LEFT('Result import'!E39,FIND(" ",'Result import'!E39)-1))</f>
        <v/>
      </c>
      <c r="F34">
        <f>IF(ISERR(FIND(" ",'Result import'!E39)),'Result import'!E39,VALUE(MID('Result import'!E39,FIND(" ",'Result import'!E39)+1,10)))</f>
        <v>3.3050000000000002</v>
      </c>
      <c r="I34" t="s">
        <v>23</v>
      </c>
      <c r="K34" t="str">
        <f t="shared" si="0"/>
        <v xml:space="preserve"> 3.305uM</v>
      </c>
      <c r="L34" t="str">
        <f t="shared" si="1"/>
        <v>insert into substance (substance_id, substance_type) values (4262721, 'small molecule');</v>
      </c>
      <c r="M34" t="str">
        <f>"insert into result (RESULT_ID, VALUE_DISPLAY, VALUE_NUM, VALUE_MIN, VALUE_MAX, QUALIFIER, RESULT_STATUS_ID, EXPERIMENT_ID, SUBSTANCE_ID, RESULT_TYPE_ID ) values ("&amp;A34&amp;", '"&amp;K34&amp;"', "&amp;F34&amp;", '"&amp;G34&amp;"', '"&amp;H34&amp;"', '"&amp;TRIM(E34)&amp;"', 2, 1, "&amp;B34&amp;", "&amp;VLOOKUP(D34,Elements!$B$3:$G$56,6,FALSE)&amp;");"</f>
        <v>insert into result (RESULT_ID, VALUE_DISPLAY, VALUE_NUM, VALUE_MIN, VALUE_MAX, QUALIFIER, RESULT_STATUS_ID, EXPERIMENT_ID, SUBSTANCE_ID, RESULT_TYPE_ID ) values (32, ' 3.305uM', 3.305, '', '', '', 2, 1, 4262721, 341);</v>
      </c>
    </row>
    <row r="35" spans="1:14">
      <c r="A35">
        <f>'Result import'!A40</f>
        <v>33</v>
      </c>
      <c r="B35">
        <f>'Result import'!B40</f>
        <v>844679</v>
      </c>
      <c r="D35" t="str">
        <f>'Result import'!E$6</f>
        <v>IC50</v>
      </c>
      <c r="E35" t="str">
        <f>IF(ISERR(FIND(" ",'Result import'!E40)),"",LEFT('Result import'!E40,FIND(" ",'Result import'!E40)-1))</f>
        <v/>
      </c>
      <c r="F35">
        <f>IF(ISERR(FIND(" ",'Result import'!E40)),'Result import'!E40,VALUE(MID('Result import'!E40,FIND(" ",'Result import'!E40)+1,10)))</f>
        <v>3.52</v>
      </c>
      <c r="I35" t="s">
        <v>23</v>
      </c>
      <c r="K35" t="str">
        <f t="shared" si="0"/>
        <v xml:space="preserve"> 3.52uM</v>
      </c>
      <c r="L35" t="str">
        <f t="shared" si="1"/>
        <v>insert into substance (substance_id, substance_type) values (844679, 'small molecule');</v>
      </c>
      <c r="M35" t="str">
        <f>"insert into result (RESULT_ID, VALUE_DISPLAY, VALUE_NUM, VALUE_MIN, VALUE_MAX, QUALIFIER, RESULT_STATUS_ID, EXPERIMENT_ID, SUBSTANCE_ID, RESULT_TYPE_ID ) values ("&amp;A35&amp;", '"&amp;K35&amp;"', "&amp;F35&amp;", '"&amp;G35&amp;"', '"&amp;H35&amp;"', '"&amp;TRIM(E35)&amp;"', 2, 1, "&amp;B35&amp;", "&amp;VLOOKUP(D35,Elements!$B$3:$G$56,6,FALSE)&amp;");"</f>
        <v>insert into result (RESULT_ID, VALUE_DISPLAY, VALUE_NUM, VALUE_MIN, VALUE_MAX, QUALIFIER, RESULT_STATUS_ID, EXPERIMENT_ID, SUBSTANCE_ID, RESULT_TYPE_ID ) values (33, ' 3.52uM', 3.52, '', '', '', 2, 1, 844679, 341);</v>
      </c>
    </row>
    <row r="36" spans="1:14">
      <c r="A36">
        <f>'Result import'!A41</f>
        <v>34</v>
      </c>
      <c r="B36">
        <f>'Result import'!B41</f>
        <v>4260761</v>
      </c>
      <c r="D36" t="str">
        <f>'Result import'!E$6</f>
        <v>IC50</v>
      </c>
      <c r="E36" t="str">
        <f>IF(ISERR(FIND(" ",'Result import'!E41)),"",LEFT('Result import'!E41,FIND(" ",'Result import'!E41)-1))</f>
        <v/>
      </c>
      <c r="F36">
        <f>IF(ISERR(FIND(" ",'Result import'!E41)),'Result import'!E41,VALUE(MID('Result import'!E41,FIND(" ",'Result import'!E41)+1,10)))</f>
        <v>3.7989999999999999</v>
      </c>
      <c r="I36" t="s">
        <v>23</v>
      </c>
      <c r="K36" t="str">
        <f t="shared" si="0"/>
        <v xml:space="preserve"> 3.799uM</v>
      </c>
      <c r="L36" t="str">
        <f t="shared" si="1"/>
        <v>insert into substance (substance_id, substance_type) values (4260761, 'small molecule');</v>
      </c>
      <c r="M36" t="str">
        <f>"insert into result (RESULT_ID, VALUE_DISPLAY, VALUE_NUM, VALUE_MIN, VALUE_MAX, QUALIFIER, RESULT_STATUS_ID, EXPERIMENT_ID, SUBSTANCE_ID, RESULT_TYPE_ID ) values ("&amp;A36&amp;", '"&amp;K36&amp;"', "&amp;F36&amp;", '"&amp;G36&amp;"', '"&amp;H36&amp;"', '"&amp;TRIM(E36)&amp;"', 2, 1, "&amp;B36&amp;", "&amp;VLOOKUP(D36,Elements!$B$3:$G$56,6,FALSE)&amp;");"</f>
        <v>insert into result (RESULT_ID, VALUE_DISPLAY, VALUE_NUM, VALUE_MIN, VALUE_MAX, QUALIFIER, RESULT_STATUS_ID, EXPERIMENT_ID, SUBSTANCE_ID, RESULT_TYPE_ID ) values (34, ' 3.799uM', 3.799, '', '', '', 2, 1, 4260761, 341);</v>
      </c>
    </row>
    <row r="37" spans="1:14">
      <c r="A37">
        <f>'Result import'!A42</f>
        <v>35</v>
      </c>
      <c r="B37">
        <f>'Result import'!B42</f>
        <v>7976469</v>
      </c>
      <c r="D37" t="str">
        <f>'Result import'!E$6</f>
        <v>IC50</v>
      </c>
      <c r="E37" t="str">
        <f>IF(ISERR(FIND(" ",'Result import'!E42)),"",LEFT('Result import'!E42,FIND(" ",'Result import'!E42)-1))</f>
        <v/>
      </c>
      <c r="F37">
        <f>IF(ISERR(FIND(" ",'Result import'!E42)),'Result import'!E42,VALUE(MID('Result import'!E42,FIND(" ",'Result import'!E42)+1,10)))</f>
        <v>4.8070000000000004</v>
      </c>
      <c r="I37" t="s">
        <v>23</v>
      </c>
      <c r="K37" t="str">
        <f t="shared" si="0"/>
        <v xml:space="preserve"> 4.807uM</v>
      </c>
      <c r="L37" t="str">
        <f t="shared" si="1"/>
        <v>insert into substance (substance_id, substance_type) values (7976469, 'small molecule');</v>
      </c>
      <c r="M37" t="str">
        <f>"insert into result (RESULT_ID, VALUE_DISPLAY, VALUE_NUM, VALUE_MIN, VALUE_MAX, QUALIFIER, RESULT_STATUS_ID, EXPERIMENT_ID, SUBSTANCE_ID, RESULT_TYPE_ID ) values ("&amp;A37&amp;", '"&amp;K37&amp;"', "&amp;F37&amp;", '"&amp;G37&amp;"', '"&amp;H37&amp;"', '"&amp;TRIM(E37)&amp;"', 2, 1, "&amp;B37&amp;", "&amp;VLOOKUP(D37,Elements!$B$3:$G$56,6,FALSE)&amp;");"</f>
        <v>insert into result (RESULT_ID, VALUE_DISPLAY, VALUE_NUM, VALUE_MIN, VALUE_MAX, QUALIFIER, RESULT_STATUS_ID, EXPERIMENT_ID, SUBSTANCE_ID, RESULT_TYPE_ID ) values (35, ' 4.807uM', 4.807, '', '', '', 2, 1, 7976469, 341);</v>
      </c>
    </row>
    <row r="38" spans="1:14">
      <c r="A38">
        <f>'Result import'!A43</f>
        <v>36</v>
      </c>
      <c r="B38">
        <f>'Result import'!B43</f>
        <v>4264645</v>
      </c>
      <c r="D38" t="str">
        <f>'Result import'!E$6</f>
        <v>IC50</v>
      </c>
      <c r="E38" t="str">
        <f>IF(ISERR(FIND(" ",'Result import'!E43)),"",LEFT('Result import'!E43,FIND(" ",'Result import'!E43)-1))</f>
        <v/>
      </c>
      <c r="F38">
        <f>IF(ISERR(FIND(" ",'Result import'!E43)),'Result import'!E43,VALUE(MID('Result import'!E43,FIND(" ",'Result import'!E43)+1,10)))</f>
        <v>4.8129999999999997</v>
      </c>
      <c r="I38" t="s">
        <v>23</v>
      </c>
      <c r="K38" t="str">
        <f t="shared" si="0"/>
        <v xml:space="preserve"> 4.813uM</v>
      </c>
      <c r="L38" t="str">
        <f t="shared" si="1"/>
        <v>insert into substance (substance_id, substance_type) values (4264645, 'small molecule');</v>
      </c>
      <c r="M38" t="str">
        <f>"insert into result (RESULT_ID, VALUE_DISPLAY, VALUE_NUM, VALUE_MIN, VALUE_MAX, QUALIFIER, RESULT_STATUS_ID, EXPERIMENT_ID, SUBSTANCE_ID, RESULT_TYPE_ID ) values ("&amp;A38&amp;", '"&amp;K38&amp;"', "&amp;F38&amp;", '"&amp;G38&amp;"', '"&amp;H38&amp;"', '"&amp;TRIM(E38)&amp;"', 2, 1, "&amp;B38&amp;", "&amp;VLOOKUP(D38,Elements!$B$3:$G$56,6,FALSE)&amp;");"</f>
        <v>insert into result (RESULT_ID, VALUE_DISPLAY, VALUE_NUM, VALUE_MIN, VALUE_MAX, QUALIFIER, RESULT_STATUS_ID, EXPERIMENT_ID, SUBSTANCE_ID, RESULT_TYPE_ID ) values (36, ' 4.813uM', 4.813, '', '', '', 2, 1, 4264645, 341);</v>
      </c>
    </row>
    <row r="39" spans="1:14">
      <c r="A39">
        <f>'Result import'!A44</f>
        <v>37</v>
      </c>
      <c r="B39">
        <f>'Result import'!B44</f>
        <v>4265686</v>
      </c>
      <c r="D39" t="str">
        <f>'Result import'!E$6</f>
        <v>IC50</v>
      </c>
      <c r="E39" t="str">
        <f>IF(ISERR(FIND(" ",'Result import'!E44)),"",LEFT('Result import'!E44,FIND(" ",'Result import'!E44)-1))</f>
        <v/>
      </c>
      <c r="F39">
        <f>IF(ISERR(FIND(" ",'Result import'!E44)),'Result import'!E44,VALUE(MID('Result import'!E44,FIND(" ",'Result import'!E44)+1,10)))</f>
        <v>5.2430000000000003</v>
      </c>
      <c r="I39" t="s">
        <v>23</v>
      </c>
      <c r="K39" t="str">
        <f t="shared" si="0"/>
        <v xml:space="preserve"> 5.243uM</v>
      </c>
      <c r="L39" t="str">
        <f t="shared" si="1"/>
        <v>insert into substance (substance_id, substance_type) values (4265686, 'small molecule');</v>
      </c>
      <c r="M39" t="str">
        <f>"insert into result (RESULT_ID, VALUE_DISPLAY, VALUE_NUM, VALUE_MIN, VALUE_MAX, QUALIFIER, RESULT_STATUS_ID, EXPERIMENT_ID, SUBSTANCE_ID, RESULT_TYPE_ID ) values ("&amp;A39&amp;", '"&amp;K39&amp;"', "&amp;F39&amp;", '"&amp;G39&amp;"', '"&amp;H39&amp;"', '"&amp;TRIM(E39)&amp;"', 2, 1, "&amp;B39&amp;", "&amp;VLOOKUP(D39,Elements!$B$3:$G$56,6,FALSE)&amp;");"</f>
        <v>insert into result (RESULT_ID, VALUE_DISPLAY, VALUE_NUM, VALUE_MIN, VALUE_MAX, QUALIFIER, RESULT_STATUS_ID, EXPERIMENT_ID, SUBSTANCE_ID, RESULT_TYPE_ID ) values (37, ' 5.243uM', 5.243, '', '', '', 2, 1, 4265686, 341);</v>
      </c>
    </row>
    <row r="40" spans="1:14">
      <c r="A40">
        <f>'Result import'!A45</f>
        <v>38</v>
      </c>
      <c r="B40">
        <f>'Result import'!B45</f>
        <v>4257150</v>
      </c>
      <c r="D40" t="str">
        <f>'Result import'!E$6</f>
        <v>IC50</v>
      </c>
      <c r="E40" t="str">
        <f>IF(ISERR(FIND(" ",'Result import'!E45)),"",LEFT('Result import'!E45,FIND(" ",'Result import'!E45)-1))</f>
        <v/>
      </c>
      <c r="F40">
        <f>IF(ISERR(FIND(" ",'Result import'!E45)),'Result import'!E45,VALUE(MID('Result import'!E45,FIND(" ",'Result import'!E45)+1,10)))</f>
        <v>5.1849999999999996</v>
      </c>
      <c r="I40" t="s">
        <v>23</v>
      </c>
      <c r="K40" t="str">
        <f t="shared" si="0"/>
        <v xml:space="preserve"> 5.185uM</v>
      </c>
      <c r="L40" t="str">
        <f t="shared" si="1"/>
        <v>insert into substance (substance_id, substance_type) values (4257150, 'small molecule');</v>
      </c>
      <c r="M40" t="str">
        <f>"insert into result (RESULT_ID, VALUE_DISPLAY, VALUE_NUM, VALUE_MIN, VALUE_MAX, QUALIFIER, RESULT_STATUS_ID, EXPERIMENT_ID, SUBSTANCE_ID, RESULT_TYPE_ID ) values ("&amp;A40&amp;", '"&amp;K40&amp;"', "&amp;F40&amp;", '"&amp;G40&amp;"', '"&amp;H40&amp;"', '"&amp;TRIM(E40)&amp;"', 2, 1, "&amp;B40&amp;", "&amp;VLOOKUP(D40,Elements!$B$3:$G$56,6,FALSE)&amp;");"</f>
        <v>insert into result (RESULT_ID, VALUE_DISPLAY, VALUE_NUM, VALUE_MIN, VALUE_MAX, QUALIFIER, RESULT_STATUS_ID, EXPERIMENT_ID, SUBSTANCE_ID, RESULT_TYPE_ID ) values (38, ' 5.185uM', 5.185, '', '', '', 2, 1, 4257150, 341);</v>
      </c>
    </row>
    <row r="41" spans="1:14">
      <c r="A41">
        <f>'Result import'!A46</f>
        <v>39</v>
      </c>
      <c r="B41">
        <f>'Result import'!B46</f>
        <v>4255222</v>
      </c>
      <c r="D41" t="str">
        <f>'Result import'!E$6</f>
        <v>IC50</v>
      </c>
      <c r="E41" t="str">
        <f>IF(ISERR(FIND(" ",'Result import'!E46)),"",LEFT('Result import'!E46,FIND(" ",'Result import'!E46)-1))</f>
        <v/>
      </c>
      <c r="F41">
        <f>IF(ISERR(FIND(" ",'Result import'!E46)),'Result import'!E46,VALUE(MID('Result import'!E46,FIND(" ",'Result import'!E46)+1,10)))</f>
        <v>5.2480000000000002</v>
      </c>
      <c r="I41" t="s">
        <v>23</v>
      </c>
      <c r="K41" t="str">
        <f t="shared" si="0"/>
        <v xml:space="preserve"> 5.248uM</v>
      </c>
      <c r="L41" t="str">
        <f t="shared" si="1"/>
        <v>insert into substance (substance_id, substance_type) values (4255222, 'small molecule');</v>
      </c>
      <c r="M41" t="str">
        <f>"insert into result (RESULT_ID, VALUE_DISPLAY, VALUE_NUM, VALUE_MIN, VALUE_MAX, QUALIFIER, RESULT_STATUS_ID, EXPERIMENT_ID, SUBSTANCE_ID, RESULT_TYPE_ID ) values ("&amp;A41&amp;", '"&amp;K41&amp;"', "&amp;F41&amp;", '"&amp;G41&amp;"', '"&amp;H41&amp;"', '"&amp;TRIM(E41)&amp;"', 2, 1, "&amp;B41&amp;", "&amp;VLOOKUP(D41,Elements!$B$3:$G$56,6,FALSE)&amp;");"</f>
        <v>insert into result (RESULT_ID, VALUE_DISPLAY, VALUE_NUM, VALUE_MIN, VALUE_MAX, QUALIFIER, RESULT_STATUS_ID, EXPERIMENT_ID, SUBSTANCE_ID, RESULT_TYPE_ID ) values (39, ' 5.248uM', 5.248, '', '', '', 2, 1, 4255222, 341);</v>
      </c>
    </row>
    <row r="42" spans="1:14">
      <c r="A42">
        <f>'Result import'!A47</f>
        <v>40</v>
      </c>
      <c r="B42">
        <f>'Result import'!B47</f>
        <v>3714088</v>
      </c>
      <c r="D42" t="str">
        <f>'Result import'!E$6</f>
        <v>IC50</v>
      </c>
      <c r="E42" t="str">
        <f>IF(ISERR(FIND(" ",'Result import'!E47)),"",LEFT('Result import'!E47,FIND(" ",'Result import'!E47)-1))</f>
        <v/>
      </c>
      <c r="F42">
        <f>IF(ISERR(FIND(" ",'Result import'!E47)),'Result import'!E47,VALUE(MID('Result import'!E47,FIND(" ",'Result import'!E47)+1,10)))</f>
        <v>5.4459999999999997</v>
      </c>
      <c r="I42" t="s">
        <v>23</v>
      </c>
      <c r="K42" t="str">
        <f t="shared" si="0"/>
        <v xml:space="preserve"> 5.446uM</v>
      </c>
      <c r="L42" t="str">
        <f t="shared" si="1"/>
        <v>insert into substance (substance_id, substance_type) values (3714088, 'small molecule');</v>
      </c>
      <c r="M42" t="str">
        <f>"insert into result (RESULT_ID, VALUE_DISPLAY, VALUE_NUM, VALUE_MIN, VALUE_MAX, QUALIFIER, RESULT_STATUS_ID, EXPERIMENT_ID, SUBSTANCE_ID, RESULT_TYPE_ID ) values ("&amp;A42&amp;", '"&amp;K42&amp;"', "&amp;F42&amp;", '"&amp;G42&amp;"', '"&amp;H42&amp;"', '"&amp;TRIM(E42)&amp;"', 2, 1, "&amp;B42&amp;", "&amp;VLOOKUP(D42,Elements!$B$3:$G$56,6,FALSE)&amp;");"</f>
        <v>insert into result (RESULT_ID, VALUE_DISPLAY, VALUE_NUM, VALUE_MIN, VALUE_MAX, QUALIFIER, RESULT_STATUS_ID, EXPERIMENT_ID, SUBSTANCE_ID, RESULT_TYPE_ID ) values (40, ' 5.446uM', 5.446, '', '', '', 2, 1, 3714088, 341);</v>
      </c>
    </row>
    <row r="43" spans="1:14">
      <c r="A43">
        <f>'Result import'!A48</f>
        <v>41</v>
      </c>
      <c r="B43">
        <f>'Result import'!B48</f>
        <v>7970106</v>
      </c>
      <c r="C43">
        <f>'Result import'!C48</f>
        <v>1</v>
      </c>
      <c r="D43" t="str">
        <f>'Result import'!D$6</f>
        <v>PI (avg)</v>
      </c>
      <c r="E43" t="str">
        <f>IF(ISERR(FIND(" ",'Result import'!E48)),"",LEFT('Result import'!E48,FIND(" ",'Result import'!E48)-1))</f>
        <v/>
      </c>
      <c r="F43">
        <f>IF(ISERR(FIND(" ",'Result import'!D48)),'Result import'!D48,VALUE(MID('Result import'!D48,FIND(" ",'Result import'!D48)+1,10)))</f>
        <v>80.2</v>
      </c>
      <c r="I43" t="s">
        <v>22</v>
      </c>
      <c r="J43" t="s">
        <v>1360</v>
      </c>
      <c r="K43" t="str">
        <f t="shared" si="0"/>
        <v xml:space="preserve"> 80.2%</v>
      </c>
      <c r="M43" t="str">
        <f>"insert into result (RESULT_ID, VALUE_DISPLAY, VALUE_NUM, VALUE_MIN, VALUE_MAX, QUALIFIER, RESULT_STATUS_ID, EXPERIMENT_ID, SUBSTANCE_ID, RESULT_TYPE_ID ) values ("&amp;A43&amp;", '"&amp;K43&amp;"', "&amp;F43&amp;", '"&amp;G43&amp;"', '"&amp;H43&amp;"', '"&amp;TRIM(E43)&amp;"', 2, 1, "&amp;B43&amp;", "&amp;VLOOKUP(D43,Elements!$B$3:$G$56,6,FALSE)&amp;");"</f>
        <v>insert into result (RESULT_ID, VALUE_DISPLAY, VALUE_NUM, VALUE_MIN, VALUE_MAX, QUALIFIER, RESULT_STATUS_ID, EXPERIMENT_ID, SUBSTANCE_ID, RESULT_TYPE_ID ) values (41, ' 80.2%', 80.2, '', '', '', 2, 1, 7970106, 373);</v>
      </c>
      <c r="N43" t="str">
        <f>"insert into result_hierarchy(result_id, parent_result_id, hierarchy_type) values ("&amp;A43&amp;", "&amp;C43&amp;", '"&amp;J43&amp;"');"</f>
        <v>insert into result_hierarchy(result_id, parent_result_id, hierarchy_type) values (41, 1, 'Derives');</v>
      </c>
    </row>
    <row r="44" spans="1:14">
      <c r="A44">
        <f>'Result import'!A49</f>
        <v>42</v>
      </c>
      <c r="B44">
        <f>'Result import'!B49</f>
        <v>7970106</v>
      </c>
      <c r="C44">
        <f>'Result import'!C49</f>
        <v>1</v>
      </c>
      <c r="D44" t="str">
        <f>'Result import'!D$6</f>
        <v>PI (avg)</v>
      </c>
      <c r="E44" t="str">
        <f>IF(ISERR(FIND(" ",'Result import'!E49)),"",LEFT('Result import'!E49,FIND(" ",'Result import'!E49)-1))</f>
        <v/>
      </c>
      <c r="F44">
        <f>IF(ISERR(FIND(" ",'Result import'!D49)),'Result import'!D49,VALUE(MID('Result import'!D49,FIND(" ",'Result import'!D49)+1,10)))</f>
        <v>89.4</v>
      </c>
      <c r="I44" t="s">
        <v>22</v>
      </c>
      <c r="J44" t="s">
        <v>1360</v>
      </c>
      <c r="K44" t="str">
        <f t="shared" si="0"/>
        <v xml:space="preserve"> 89.4%</v>
      </c>
      <c r="M44" t="str">
        <f>"insert into result (RESULT_ID, VALUE_DISPLAY, VALUE_NUM, VALUE_MIN, VALUE_MAX, QUALIFIER, RESULT_STATUS_ID, EXPERIMENT_ID, SUBSTANCE_ID, RESULT_TYPE_ID ) values ("&amp;A44&amp;", '"&amp;K44&amp;"', "&amp;F44&amp;", '"&amp;G44&amp;"', '"&amp;H44&amp;"', '"&amp;TRIM(E44)&amp;"', 2, 1, "&amp;B44&amp;", "&amp;VLOOKUP(D44,Elements!$B$3:$G$56,6,FALSE)&amp;");"</f>
        <v>insert into result (RESULT_ID, VALUE_DISPLAY, VALUE_NUM, VALUE_MIN, VALUE_MAX, QUALIFIER, RESULT_STATUS_ID, EXPERIMENT_ID, SUBSTANCE_ID, RESULT_TYPE_ID ) values (42, ' 89.4%', 89.4, '', '', '', 2, 1, 7970106, 373);</v>
      </c>
      <c r="N44" t="str">
        <f t="shared" ref="N44:N107" si="2">"insert into result_hierarchy(result_id, parent_result_id, hierarchy_type) values ("&amp;A44&amp;", "&amp;C44&amp;", '"&amp;J44&amp;"');"</f>
        <v>insert into result_hierarchy(result_id, parent_result_id, hierarchy_type) values (42, 1, 'Derives');</v>
      </c>
    </row>
    <row r="45" spans="1:14">
      <c r="A45">
        <f>'Result import'!A50</f>
        <v>43</v>
      </c>
      <c r="B45">
        <f>'Result import'!B50</f>
        <v>7970106</v>
      </c>
      <c r="C45">
        <f>'Result import'!C50</f>
        <v>1</v>
      </c>
      <c r="D45" t="str">
        <f>'Result import'!D$6</f>
        <v>PI (avg)</v>
      </c>
      <c r="E45" t="str">
        <f>IF(ISERR(FIND(" ",'Result import'!E50)),"",LEFT('Result import'!E50,FIND(" ",'Result import'!E50)-1))</f>
        <v/>
      </c>
      <c r="F45">
        <f>IF(ISERR(FIND(" ",'Result import'!D50)),'Result import'!D50,VALUE(MID('Result import'!D50,FIND(" ",'Result import'!D50)+1,10)))</f>
        <v>100.7</v>
      </c>
      <c r="I45" t="s">
        <v>22</v>
      </c>
      <c r="J45" t="s">
        <v>1360</v>
      </c>
      <c r="K45" t="str">
        <f t="shared" si="0"/>
        <v xml:space="preserve"> 100.7%</v>
      </c>
      <c r="M45" t="str">
        <f>"insert into result (RESULT_ID, VALUE_DISPLAY, VALUE_NUM, VALUE_MIN, VALUE_MAX, QUALIFIER, RESULT_STATUS_ID, EXPERIMENT_ID, SUBSTANCE_ID, RESULT_TYPE_ID ) values ("&amp;A45&amp;", '"&amp;K45&amp;"', "&amp;F45&amp;", '"&amp;G45&amp;"', '"&amp;H45&amp;"', '"&amp;TRIM(E45)&amp;"', 2, 1, "&amp;B45&amp;", "&amp;VLOOKUP(D45,Elements!$B$3:$G$56,6,FALSE)&amp;");"</f>
        <v>insert into result (RESULT_ID, VALUE_DISPLAY, VALUE_NUM, VALUE_MIN, VALUE_MAX, QUALIFIER, RESULT_STATUS_ID, EXPERIMENT_ID, SUBSTANCE_ID, RESULT_TYPE_ID ) values (43, ' 100.7%', 100.7, '', '', '', 2, 1, 7970106, 373);</v>
      </c>
      <c r="N45" t="str">
        <f t="shared" si="2"/>
        <v>insert into result_hierarchy(result_id, parent_result_id, hierarchy_type) values (43, 1, 'Derives');</v>
      </c>
    </row>
    <row r="46" spans="1:14">
      <c r="A46">
        <f>'Result import'!A51</f>
        <v>44</v>
      </c>
      <c r="B46">
        <f>'Result import'!B51</f>
        <v>7970106</v>
      </c>
      <c r="C46">
        <f>'Result import'!C51</f>
        <v>1</v>
      </c>
      <c r="D46" t="str">
        <f>'Result import'!D$6</f>
        <v>PI (avg)</v>
      </c>
      <c r="E46" t="str">
        <f>IF(ISERR(FIND(" ",'Result import'!E51)),"",LEFT('Result import'!E51,FIND(" ",'Result import'!E51)-1))</f>
        <v/>
      </c>
      <c r="F46">
        <f>IF(ISERR(FIND(" ",'Result import'!D51)),'Result import'!D51,VALUE(MID('Result import'!D51,FIND(" ",'Result import'!D51)+1,10)))</f>
        <v>110.6</v>
      </c>
      <c r="I46" t="s">
        <v>22</v>
      </c>
      <c r="J46" t="s">
        <v>1360</v>
      </c>
      <c r="K46" t="str">
        <f t="shared" si="0"/>
        <v xml:space="preserve"> 110.6%</v>
      </c>
      <c r="M46" t="str">
        <f>"insert into result (RESULT_ID, VALUE_DISPLAY, VALUE_NUM, VALUE_MIN, VALUE_MAX, QUALIFIER, RESULT_STATUS_ID, EXPERIMENT_ID, SUBSTANCE_ID, RESULT_TYPE_ID ) values ("&amp;A46&amp;", '"&amp;K46&amp;"', "&amp;F46&amp;", '"&amp;G46&amp;"', '"&amp;H46&amp;"', '"&amp;TRIM(E46)&amp;"', 2, 1, "&amp;B46&amp;", "&amp;VLOOKUP(D46,Elements!$B$3:$G$56,6,FALSE)&amp;");"</f>
        <v>insert into result (RESULT_ID, VALUE_DISPLAY, VALUE_NUM, VALUE_MIN, VALUE_MAX, QUALIFIER, RESULT_STATUS_ID, EXPERIMENT_ID, SUBSTANCE_ID, RESULT_TYPE_ID ) values (44, ' 110.6%', 110.6, '', '', '', 2, 1, 7970106, 373);</v>
      </c>
      <c r="N46" t="str">
        <f t="shared" si="2"/>
        <v>insert into result_hierarchy(result_id, parent_result_id, hierarchy_type) values (44, 1, 'Derives');</v>
      </c>
    </row>
    <row r="47" spans="1:14">
      <c r="A47">
        <f>'Result import'!A52</f>
        <v>45</v>
      </c>
      <c r="B47">
        <f>'Result import'!B52</f>
        <v>7970106</v>
      </c>
      <c r="C47">
        <f>'Result import'!C52</f>
        <v>1</v>
      </c>
      <c r="D47" t="str">
        <f>'Result import'!D$6</f>
        <v>PI (avg)</v>
      </c>
      <c r="E47" t="str">
        <f>IF(ISERR(FIND(" ",'Result import'!E52)),"",LEFT('Result import'!E52,FIND(" ",'Result import'!E52)-1))</f>
        <v/>
      </c>
      <c r="F47">
        <f>IF(ISERR(FIND(" ",'Result import'!D52)),'Result import'!D52,VALUE(MID('Result import'!D52,FIND(" ",'Result import'!D52)+1,10)))</f>
        <v>115.2</v>
      </c>
      <c r="I47" t="s">
        <v>22</v>
      </c>
      <c r="J47" t="s">
        <v>1360</v>
      </c>
      <c r="K47" t="str">
        <f t="shared" si="0"/>
        <v xml:space="preserve"> 115.2%</v>
      </c>
      <c r="M47" t="str">
        <f>"insert into result (RESULT_ID, VALUE_DISPLAY, VALUE_NUM, VALUE_MIN, VALUE_MAX, QUALIFIER, RESULT_STATUS_ID, EXPERIMENT_ID, SUBSTANCE_ID, RESULT_TYPE_ID ) values ("&amp;A47&amp;", '"&amp;K47&amp;"', "&amp;F47&amp;", '"&amp;G47&amp;"', '"&amp;H47&amp;"', '"&amp;TRIM(E47)&amp;"', 2, 1, "&amp;B47&amp;", "&amp;VLOOKUP(D47,Elements!$B$3:$G$56,6,FALSE)&amp;");"</f>
        <v>insert into result (RESULT_ID, VALUE_DISPLAY, VALUE_NUM, VALUE_MIN, VALUE_MAX, QUALIFIER, RESULT_STATUS_ID, EXPERIMENT_ID, SUBSTANCE_ID, RESULT_TYPE_ID ) values (45, ' 115.2%', 115.2, '', '', '', 2, 1, 7970106, 373);</v>
      </c>
      <c r="N47" t="str">
        <f t="shared" si="2"/>
        <v>insert into result_hierarchy(result_id, parent_result_id, hierarchy_type) values (45, 1, 'Derives');</v>
      </c>
    </row>
    <row r="48" spans="1:14">
      <c r="A48">
        <f>'Result import'!A53</f>
        <v>46</v>
      </c>
      <c r="B48">
        <f>'Result import'!B53</f>
        <v>7970106</v>
      </c>
      <c r="C48">
        <f>'Result import'!C53</f>
        <v>1</v>
      </c>
      <c r="D48" t="str">
        <f>'Result import'!D$6</f>
        <v>PI (avg)</v>
      </c>
      <c r="E48" t="str">
        <f>IF(ISERR(FIND(" ",'Result import'!E53)),"",LEFT('Result import'!E53,FIND(" ",'Result import'!E53)-1))</f>
        <v/>
      </c>
      <c r="F48">
        <f>IF(ISERR(FIND(" ",'Result import'!D53)),'Result import'!D53,VALUE(MID('Result import'!D53,FIND(" ",'Result import'!D53)+1,10)))</f>
        <v>113.7</v>
      </c>
      <c r="I48" t="s">
        <v>22</v>
      </c>
      <c r="J48" t="s">
        <v>1360</v>
      </c>
      <c r="K48" t="str">
        <f t="shared" si="0"/>
        <v xml:space="preserve"> 113.7%</v>
      </c>
      <c r="M48" t="str">
        <f>"insert into result (RESULT_ID, VALUE_DISPLAY, VALUE_NUM, VALUE_MIN, VALUE_MAX, QUALIFIER, RESULT_STATUS_ID, EXPERIMENT_ID, SUBSTANCE_ID, RESULT_TYPE_ID ) values ("&amp;A48&amp;", '"&amp;K48&amp;"', "&amp;F48&amp;", '"&amp;G48&amp;"', '"&amp;H48&amp;"', '"&amp;TRIM(E48)&amp;"', 2, 1, "&amp;B48&amp;", "&amp;VLOOKUP(D48,Elements!$B$3:$G$56,6,FALSE)&amp;");"</f>
        <v>insert into result (RESULT_ID, VALUE_DISPLAY, VALUE_NUM, VALUE_MIN, VALUE_MAX, QUALIFIER, RESULT_STATUS_ID, EXPERIMENT_ID, SUBSTANCE_ID, RESULT_TYPE_ID ) values (46, ' 113.7%', 113.7, '', '', '', 2, 1, 7970106, 373);</v>
      </c>
      <c r="N48" t="str">
        <f t="shared" si="2"/>
        <v>insert into result_hierarchy(result_id, parent_result_id, hierarchy_type) values (46, 1, 'Derives');</v>
      </c>
    </row>
    <row r="49" spans="1:14">
      <c r="A49">
        <f>'Result import'!A54</f>
        <v>47</v>
      </c>
      <c r="B49">
        <f>'Result import'!B54</f>
        <v>7970106</v>
      </c>
      <c r="C49">
        <f>'Result import'!C54</f>
        <v>1</v>
      </c>
      <c r="D49" t="str">
        <f>'Result import'!D$6</f>
        <v>PI (avg)</v>
      </c>
      <c r="E49" t="str">
        <f>IF(ISERR(FIND(" ",'Result import'!E54)),"",LEFT('Result import'!E54,FIND(" ",'Result import'!E54)-1))</f>
        <v/>
      </c>
      <c r="F49">
        <f>IF(ISERR(FIND(" ",'Result import'!D54)),'Result import'!D54,VALUE(MID('Result import'!D54,FIND(" ",'Result import'!D54)+1,10)))</f>
        <v>113.8</v>
      </c>
      <c r="I49" t="s">
        <v>22</v>
      </c>
      <c r="J49" t="s">
        <v>1360</v>
      </c>
      <c r="K49" t="str">
        <f t="shared" si="0"/>
        <v xml:space="preserve"> 113.8%</v>
      </c>
      <c r="M49" t="str">
        <f>"insert into result (RESULT_ID, VALUE_DISPLAY, VALUE_NUM, VALUE_MIN, VALUE_MAX, QUALIFIER, RESULT_STATUS_ID, EXPERIMENT_ID, SUBSTANCE_ID, RESULT_TYPE_ID ) values ("&amp;A49&amp;", '"&amp;K49&amp;"', "&amp;F49&amp;", '"&amp;G49&amp;"', '"&amp;H49&amp;"', '"&amp;TRIM(E49)&amp;"', 2, 1, "&amp;B49&amp;", "&amp;VLOOKUP(D49,Elements!$B$3:$G$56,6,FALSE)&amp;");"</f>
        <v>insert into result (RESULT_ID, VALUE_DISPLAY, VALUE_NUM, VALUE_MIN, VALUE_MAX, QUALIFIER, RESULT_STATUS_ID, EXPERIMENT_ID, SUBSTANCE_ID, RESULT_TYPE_ID ) values (47, ' 113.8%', 113.8, '', '', '', 2, 1, 7970106, 373);</v>
      </c>
      <c r="N49" t="str">
        <f t="shared" si="2"/>
        <v>insert into result_hierarchy(result_id, parent_result_id, hierarchy_type) values (47, 1, 'Derives');</v>
      </c>
    </row>
    <row r="50" spans="1:14">
      <c r="A50">
        <f>'Result import'!A55</f>
        <v>48</v>
      </c>
      <c r="B50">
        <f>'Result import'!B55</f>
        <v>7970106</v>
      </c>
      <c r="C50">
        <f>'Result import'!C55</f>
        <v>1</v>
      </c>
      <c r="D50" t="str">
        <f>'Result import'!D$6</f>
        <v>PI (avg)</v>
      </c>
      <c r="E50" t="str">
        <f>IF(ISERR(FIND(" ",'Result import'!E55)),"",LEFT('Result import'!E55,FIND(" ",'Result import'!E55)-1))</f>
        <v/>
      </c>
      <c r="F50">
        <f>IF(ISERR(FIND(" ",'Result import'!D55)),'Result import'!D55,VALUE(MID('Result import'!D55,FIND(" ",'Result import'!D55)+1,10)))</f>
        <v>112</v>
      </c>
      <c r="I50" t="s">
        <v>22</v>
      </c>
      <c r="J50" t="s">
        <v>1360</v>
      </c>
      <c r="K50" t="str">
        <f t="shared" si="0"/>
        <v xml:space="preserve"> 112%</v>
      </c>
      <c r="M50" t="str">
        <f>"insert into result (RESULT_ID, VALUE_DISPLAY, VALUE_NUM, VALUE_MIN, VALUE_MAX, QUALIFIER, RESULT_STATUS_ID, EXPERIMENT_ID, SUBSTANCE_ID, RESULT_TYPE_ID ) values ("&amp;A50&amp;", '"&amp;K50&amp;"', "&amp;F50&amp;", '"&amp;G50&amp;"', '"&amp;H50&amp;"', '"&amp;TRIM(E50)&amp;"', 2, 1, "&amp;B50&amp;", "&amp;VLOOKUP(D50,Elements!$B$3:$G$56,6,FALSE)&amp;");"</f>
        <v>insert into result (RESULT_ID, VALUE_DISPLAY, VALUE_NUM, VALUE_MIN, VALUE_MAX, QUALIFIER, RESULT_STATUS_ID, EXPERIMENT_ID, SUBSTANCE_ID, RESULT_TYPE_ID ) values (48, ' 112%', 112, '', '', '', 2, 1, 7970106, 373);</v>
      </c>
      <c r="N50" t="str">
        <f t="shared" si="2"/>
        <v>insert into result_hierarchy(result_id, parent_result_id, hierarchy_type) values (48, 1, 'Derives');</v>
      </c>
    </row>
    <row r="51" spans="1:14">
      <c r="A51">
        <f>'Result import'!A56</f>
        <v>49</v>
      </c>
      <c r="B51">
        <f>'Result import'!B56</f>
        <v>7970106</v>
      </c>
      <c r="C51">
        <f>'Result import'!C56</f>
        <v>1</v>
      </c>
      <c r="D51" t="str">
        <f>'Result import'!D$6</f>
        <v>PI (avg)</v>
      </c>
      <c r="E51" t="str">
        <f>IF(ISERR(FIND(" ",'Result import'!E56)),"",LEFT('Result import'!E56,FIND(" ",'Result import'!E56)-1))</f>
        <v/>
      </c>
      <c r="F51">
        <f>IF(ISERR(FIND(" ",'Result import'!D56)),'Result import'!D56,VALUE(MID('Result import'!D56,FIND(" ",'Result import'!D56)+1,10)))</f>
        <v>110.4</v>
      </c>
      <c r="I51" t="s">
        <v>22</v>
      </c>
      <c r="J51" t="s">
        <v>1360</v>
      </c>
      <c r="K51" t="str">
        <f t="shared" si="0"/>
        <v xml:space="preserve"> 110.4%</v>
      </c>
      <c r="M51" t="str">
        <f>"insert into result (RESULT_ID, VALUE_DISPLAY, VALUE_NUM, VALUE_MIN, VALUE_MAX, QUALIFIER, RESULT_STATUS_ID, EXPERIMENT_ID, SUBSTANCE_ID, RESULT_TYPE_ID ) values ("&amp;A51&amp;", '"&amp;K51&amp;"', "&amp;F51&amp;", '"&amp;G51&amp;"', '"&amp;H51&amp;"', '"&amp;TRIM(E51)&amp;"', 2, 1, "&amp;B51&amp;", "&amp;VLOOKUP(D51,Elements!$B$3:$G$56,6,FALSE)&amp;");"</f>
        <v>insert into result (RESULT_ID, VALUE_DISPLAY, VALUE_NUM, VALUE_MIN, VALUE_MAX, QUALIFIER, RESULT_STATUS_ID, EXPERIMENT_ID, SUBSTANCE_ID, RESULT_TYPE_ID ) values (49, ' 110.4%', 110.4, '', '', '', 2, 1, 7970106, 373);</v>
      </c>
      <c r="N51" t="str">
        <f t="shared" si="2"/>
        <v>insert into result_hierarchy(result_id, parent_result_id, hierarchy_type) values (49, 1, 'Derives');</v>
      </c>
    </row>
    <row r="52" spans="1:14">
      <c r="A52">
        <f>'Result import'!A57</f>
        <v>50</v>
      </c>
      <c r="B52">
        <f>'Result import'!B57</f>
        <v>7970106</v>
      </c>
      <c r="C52">
        <f>'Result import'!C57</f>
        <v>1</v>
      </c>
      <c r="D52" t="str">
        <f>'Result import'!D$6</f>
        <v>PI (avg)</v>
      </c>
      <c r="E52" t="str">
        <f>IF(ISERR(FIND(" ",'Result import'!E57)),"",LEFT('Result import'!E57,FIND(" ",'Result import'!E57)-1))</f>
        <v/>
      </c>
      <c r="F52">
        <f>IF(ISERR(FIND(" ",'Result import'!D57)),'Result import'!D57,VALUE(MID('Result import'!D57,FIND(" ",'Result import'!D57)+1,10)))</f>
        <v>108.3</v>
      </c>
      <c r="I52" t="s">
        <v>22</v>
      </c>
      <c r="J52" t="s">
        <v>1360</v>
      </c>
      <c r="K52" t="str">
        <f t="shared" si="0"/>
        <v xml:space="preserve"> 108.3%</v>
      </c>
      <c r="M52" t="str">
        <f>"insert into result (RESULT_ID, VALUE_DISPLAY, VALUE_NUM, VALUE_MIN, VALUE_MAX, QUALIFIER, RESULT_STATUS_ID, EXPERIMENT_ID, SUBSTANCE_ID, RESULT_TYPE_ID ) values ("&amp;A52&amp;", '"&amp;K52&amp;"', "&amp;F52&amp;", '"&amp;G52&amp;"', '"&amp;H52&amp;"', '"&amp;TRIM(E52)&amp;"', 2, 1, "&amp;B52&amp;", "&amp;VLOOKUP(D52,Elements!$B$3:$G$56,6,FALSE)&amp;");"</f>
        <v>insert into result (RESULT_ID, VALUE_DISPLAY, VALUE_NUM, VALUE_MIN, VALUE_MAX, QUALIFIER, RESULT_STATUS_ID, EXPERIMENT_ID, SUBSTANCE_ID, RESULT_TYPE_ID ) values (50, ' 108.3%', 108.3, '', '', '', 2, 1, 7970106, 373);</v>
      </c>
      <c r="N52" t="str">
        <f t="shared" si="2"/>
        <v>insert into result_hierarchy(result_id, parent_result_id, hierarchy_type) values (50, 1, 'Derives');</v>
      </c>
    </row>
    <row r="53" spans="1:14">
      <c r="A53">
        <f>'Result import'!A58</f>
        <v>51</v>
      </c>
      <c r="B53">
        <f>'Result import'!B58</f>
        <v>855669</v>
      </c>
      <c r="C53">
        <f>'Result import'!C58</f>
        <v>2</v>
      </c>
      <c r="D53" t="str">
        <f>'Result import'!D$6</f>
        <v>PI (avg)</v>
      </c>
      <c r="E53" t="str">
        <f>IF(ISERR(FIND(" ",'Result import'!E58)),"",LEFT('Result import'!E58,FIND(" ",'Result import'!E58)-1))</f>
        <v/>
      </c>
      <c r="F53">
        <f>IF(ISERR(FIND(" ",'Result import'!D58)),'Result import'!D58,VALUE(MID('Result import'!D58,FIND(" ",'Result import'!D58)+1,10)))</f>
        <v>17.5</v>
      </c>
      <c r="I53" t="s">
        <v>22</v>
      </c>
      <c r="J53" t="s">
        <v>1360</v>
      </c>
      <c r="K53" t="str">
        <f t="shared" si="0"/>
        <v xml:space="preserve"> 17.5%</v>
      </c>
      <c r="M53" t="str">
        <f>"insert into result (RESULT_ID, VALUE_DISPLAY, VALUE_NUM, VALUE_MIN, VALUE_MAX, QUALIFIER, RESULT_STATUS_ID, EXPERIMENT_ID, SUBSTANCE_ID, RESULT_TYPE_ID ) values ("&amp;A53&amp;", '"&amp;K53&amp;"', "&amp;F53&amp;", '"&amp;G53&amp;"', '"&amp;H53&amp;"', '"&amp;TRIM(E53)&amp;"', 2, 1, "&amp;B53&amp;", "&amp;VLOOKUP(D53,Elements!$B$3:$G$56,6,FALSE)&amp;");"</f>
        <v>insert into result (RESULT_ID, VALUE_DISPLAY, VALUE_NUM, VALUE_MIN, VALUE_MAX, QUALIFIER, RESULT_STATUS_ID, EXPERIMENT_ID, SUBSTANCE_ID, RESULT_TYPE_ID ) values (51, ' 17.5%', 17.5, '', '', '', 2, 1, 855669, 373);</v>
      </c>
      <c r="N53" t="str">
        <f t="shared" si="2"/>
        <v>insert into result_hierarchy(result_id, parent_result_id, hierarchy_type) values (51, 2, 'Derives');</v>
      </c>
    </row>
    <row r="54" spans="1:14">
      <c r="A54">
        <f>'Result import'!A59</f>
        <v>52</v>
      </c>
      <c r="B54">
        <f>'Result import'!B59</f>
        <v>855669</v>
      </c>
      <c r="C54">
        <f>'Result import'!C59</f>
        <v>2</v>
      </c>
      <c r="D54" t="str">
        <f>'Result import'!D$6</f>
        <v>PI (avg)</v>
      </c>
      <c r="E54" t="str">
        <f>IF(ISERR(FIND(" ",'Result import'!E59)),"",LEFT('Result import'!E59,FIND(" ",'Result import'!E59)-1))</f>
        <v/>
      </c>
      <c r="F54">
        <f>IF(ISERR(FIND(" ",'Result import'!D59)),'Result import'!D59,VALUE(MID('Result import'!D59,FIND(" ",'Result import'!D59)+1,10)))</f>
        <v>24.8</v>
      </c>
      <c r="I54" t="s">
        <v>22</v>
      </c>
      <c r="J54" t="s">
        <v>1360</v>
      </c>
      <c r="K54" t="str">
        <f t="shared" si="0"/>
        <v xml:space="preserve"> 24.8%</v>
      </c>
      <c r="M54" t="str">
        <f>"insert into result (RESULT_ID, VALUE_DISPLAY, VALUE_NUM, VALUE_MIN, VALUE_MAX, QUALIFIER, RESULT_STATUS_ID, EXPERIMENT_ID, SUBSTANCE_ID, RESULT_TYPE_ID ) values ("&amp;A54&amp;", '"&amp;K54&amp;"', "&amp;F54&amp;", '"&amp;G54&amp;"', '"&amp;H54&amp;"', '"&amp;TRIM(E54)&amp;"', 2, 1, "&amp;B54&amp;", "&amp;VLOOKUP(D54,Elements!$B$3:$G$56,6,FALSE)&amp;");"</f>
        <v>insert into result (RESULT_ID, VALUE_DISPLAY, VALUE_NUM, VALUE_MIN, VALUE_MAX, QUALIFIER, RESULT_STATUS_ID, EXPERIMENT_ID, SUBSTANCE_ID, RESULT_TYPE_ID ) values (52, ' 24.8%', 24.8, '', '', '', 2, 1, 855669, 373);</v>
      </c>
      <c r="N54" t="str">
        <f t="shared" si="2"/>
        <v>insert into result_hierarchy(result_id, parent_result_id, hierarchy_type) values (52, 2, 'Derives');</v>
      </c>
    </row>
    <row r="55" spans="1:14">
      <c r="A55">
        <f>'Result import'!A60</f>
        <v>53</v>
      </c>
      <c r="B55">
        <f>'Result import'!B60</f>
        <v>855669</v>
      </c>
      <c r="C55">
        <f>'Result import'!C60</f>
        <v>2</v>
      </c>
      <c r="D55" t="str">
        <f>'Result import'!D$6</f>
        <v>PI (avg)</v>
      </c>
      <c r="E55" t="str">
        <f>IF(ISERR(FIND(" ",'Result import'!E60)),"",LEFT('Result import'!E60,FIND(" ",'Result import'!E60)-1))</f>
        <v/>
      </c>
      <c r="F55">
        <f>IF(ISERR(FIND(" ",'Result import'!D60)),'Result import'!D60,VALUE(MID('Result import'!D60,FIND(" ",'Result import'!D60)+1,10)))</f>
        <v>34</v>
      </c>
      <c r="I55" t="s">
        <v>22</v>
      </c>
      <c r="J55" t="s">
        <v>1360</v>
      </c>
      <c r="K55" t="str">
        <f t="shared" si="0"/>
        <v xml:space="preserve"> 34%</v>
      </c>
      <c r="M55" t="str">
        <f>"insert into result (RESULT_ID, VALUE_DISPLAY, VALUE_NUM, VALUE_MIN, VALUE_MAX, QUALIFIER, RESULT_STATUS_ID, EXPERIMENT_ID, SUBSTANCE_ID, RESULT_TYPE_ID ) values ("&amp;A55&amp;", '"&amp;K55&amp;"', "&amp;F55&amp;", '"&amp;G55&amp;"', '"&amp;H55&amp;"', '"&amp;TRIM(E55)&amp;"', 2, 1, "&amp;B55&amp;", "&amp;VLOOKUP(D55,Elements!$B$3:$G$56,6,FALSE)&amp;");"</f>
        <v>insert into result (RESULT_ID, VALUE_DISPLAY, VALUE_NUM, VALUE_MIN, VALUE_MAX, QUALIFIER, RESULT_STATUS_ID, EXPERIMENT_ID, SUBSTANCE_ID, RESULT_TYPE_ID ) values (53, ' 34%', 34, '', '', '', 2, 1, 855669, 373);</v>
      </c>
      <c r="N55" t="str">
        <f t="shared" si="2"/>
        <v>insert into result_hierarchy(result_id, parent_result_id, hierarchy_type) values (53, 2, 'Derives');</v>
      </c>
    </row>
    <row r="56" spans="1:14">
      <c r="A56">
        <f>'Result import'!A61</f>
        <v>54</v>
      </c>
      <c r="B56">
        <f>'Result import'!B61</f>
        <v>855669</v>
      </c>
      <c r="C56">
        <f>'Result import'!C61</f>
        <v>2</v>
      </c>
      <c r="D56" t="str">
        <f>'Result import'!D$6</f>
        <v>PI (avg)</v>
      </c>
      <c r="E56" t="str">
        <f>IF(ISERR(FIND(" ",'Result import'!E61)),"",LEFT('Result import'!E61,FIND(" ",'Result import'!E61)-1))</f>
        <v/>
      </c>
      <c r="F56">
        <f>IF(ISERR(FIND(" ",'Result import'!D61)),'Result import'!D61,VALUE(MID('Result import'!D61,FIND(" ",'Result import'!D61)+1,10)))</f>
        <v>50.9</v>
      </c>
      <c r="I56" t="s">
        <v>22</v>
      </c>
      <c r="J56" t="s">
        <v>1360</v>
      </c>
      <c r="K56" t="str">
        <f t="shared" si="0"/>
        <v xml:space="preserve"> 50.9%</v>
      </c>
      <c r="M56" t="str">
        <f>"insert into result (RESULT_ID, VALUE_DISPLAY, VALUE_NUM, VALUE_MIN, VALUE_MAX, QUALIFIER, RESULT_STATUS_ID, EXPERIMENT_ID, SUBSTANCE_ID, RESULT_TYPE_ID ) values ("&amp;A56&amp;", '"&amp;K56&amp;"', "&amp;F56&amp;", '"&amp;G56&amp;"', '"&amp;H56&amp;"', '"&amp;TRIM(E56)&amp;"', 2, 1, "&amp;B56&amp;", "&amp;VLOOKUP(D56,Elements!$B$3:$G$56,6,FALSE)&amp;");"</f>
        <v>insert into result (RESULT_ID, VALUE_DISPLAY, VALUE_NUM, VALUE_MIN, VALUE_MAX, QUALIFIER, RESULT_STATUS_ID, EXPERIMENT_ID, SUBSTANCE_ID, RESULT_TYPE_ID ) values (54, ' 50.9%', 50.9, '', '', '', 2, 1, 855669, 373);</v>
      </c>
      <c r="N56" t="str">
        <f t="shared" si="2"/>
        <v>insert into result_hierarchy(result_id, parent_result_id, hierarchy_type) values (54, 2, 'Derives');</v>
      </c>
    </row>
    <row r="57" spans="1:14">
      <c r="A57">
        <f>'Result import'!A62</f>
        <v>55</v>
      </c>
      <c r="B57">
        <f>'Result import'!B62</f>
        <v>855669</v>
      </c>
      <c r="C57">
        <f>'Result import'!C62</f>
        <v>2</v>
      </c>
      <c r="D57" t="str">
        <f>'Result import'!D$6</f>
        <v>PI (avg)</v>
      </c>
      <c r="E57" t="str">
        <f>IF(ISERR(FIND(" ",'Result import'!E62)),"",LEFT('Result import'!E62,FIND(" ",'Result import'!E62)-1))</f>
        <v/>
      </c>
      <c r="F57">
        <f>IF(ISERR(FIND(" ",'Result import'!D62)),'Result import'!D62,VALUE(MID('Result import'!D62,FIND(" ",'Result import'!D62)+1,10)))</f>
        <v>80.900000000000006</v>
      </c>
      <c r="I57" t="s">
        <v>22</v>
      </c>
      <c r="J57" t="s">
        <v>1360</v>
      </c>
      <c r="K57" t="str">
        <f t="shared" si="0"/>
        <v xml:space="preserve"> 80.9%</v>
      </c>
      <c r="M57" t="str">
        <f>"insert into result (RESULT_ID, VALUE_DISPLAY, VALUE_NUM, VALUE_MIN, VALUE_MAX, QUALIFIER, RESULT_STATUS_ID, EXPERIMENT_ID, SUBSTANCE_ID, RESULT_TYPE_ID ) values ("&amp;A57&amp;", '"&amp;K57&amp;"', "&amp;F57&amp;", '"&amp;G57&amp;"', '"&amp;H57&amp;"', '"&amp;TRIM(E57)&amp;"', 2, 1, "&amp;B57&amp;", "&amp;VLOOKUP(D57,Elements!$B$3:$G$56,6,FALSE)&amp;");"</f>
        <v>insert into result (RESULT_ID, VALUE_DISPLAY, VALUE_NUM, VALUE_MIN, VALUE_MAX, QUALIFIER, RESULT_STATUS_ID, EXPERIMENT_ID, SUBSTANCE_ID, RESULT_TYPE_ID ) values (55, ' 80.9%', 80.9, '', '', '', 2, 1, 855669, 373);</v>
      </c>
      <c r="N57" t="str">
        <f t="shared" si="2"/>
        <v>insert into result_hierarchy(result_id, parent_result_id, hierarchy_type) values (55, 2, 'Derives');</v>
      </c>
    </row>
    <row r="58" spans="1:14">
      <c r="A58">
        <f>'Result import'!A63</f>
        <v>56</v>
      </c>
      <c r="B58">
        <f>'Result import'!B63</f>
        <v>855669</v>
      </c>
      <c r="C58">
        <f>'Result import'!C63</f>
        <v>2</v>
      </c>
      <c r="D58" t="str">
        <f>'Result import'!D$6</f>
        <v>PI (avg)</v>
      </c>
      <c r="E58" t="str">
        <f>IF(ISERR(FIND(" ",'Result import'!E63)),"",LEFT('Result import'!E63,FIND(" ",'Result import'!E63)-1))</f>
        <v/>
      </c>
      <c r="F58">
        <f>IF(ISERR(FIND(" ",'Result import'!D63)),'Result import'!D63,VALUE(MID('Result import'!D63,FIND(" ",'Result import'!D63)+1,10)))</f>
        <v>95.5</v>
      </c>
      <c r="I58" t="s">
        <v>22</v>
      </c>
      <c r="J58" t="s">
        <v>1360</v>
      </c>
      <c r="K58" t="str">
        <f t="shared" si="0"/>
        <v xml:space="preserve"> 95.5%</v>
      </c>
      <c r="M58" t="str">
        <f>"insert into result (RESULT_ID, VALUE_DISPLAY, VALUE_NUM, VALUE_MIN, VALUE_MAX, QUALIFIER, RESULT_STATUS_ID, EXPERIMENT_ID, SUBSTANCE_ID, RESULT_TYPE_ID ) values ("&amp;A58&amp;", '"&amp;K58&amp;"', "&amp;F58&amp;", '"&amp;G58&amp;"', '"&amp;H58&amp;"', '"&amp;TRIM(E58)&amp;"', 2, 1, "&amp;B58&amp;", "&amp;VLOOKUP(D58,Elements!$B$3:$G$56,6,FALSE)&amp;");"</f>
        <v>insert into result (RESULT_ID, VALUE_DISPLAY, VALUE_NUM, VALUE_MIN, VALUE_MAX, QUALIFIER, RESULT_STATUS_ID, EXPERIMENT_ID, SUBSTANCE_ID, RESULT_TYPE_ID ) values (56, ' 95.5%', 95.5, '', '', '', 2, 1, 855669, 373);</v>
      </c>
      <c r="N58" t="str">
        <f t="shared" si="2"/>
        <v>insert into result_hierarchy(result_id, parent_result_id, hierarchy_type) values (56, 2, 'Derives');</v>
      </c>
    </row>
    <row r="59" spans="1:14">
      <c r="A59">
        <f>'Result import'!A64</f>
        <v>57</v>
      </c>
      <c r="B59">
        <f>'Result import'!B64</f>
        <v>855669</v>
      </c>
      <c r="C59">
        <f>'Result import'!C64</f>
        <v>2</v>
      </c>
      <c r="D59" t="str">
        <f>'Result import'!D$6</f>
        <v>PI (avg)</v>
      </c>
      <c r="E59" t="str">
        <f>IF(ISERR(FIND(" ",'Result import'!E64)),"",LEFT('Result import'!E64,FIND(" ",'Result import'!E64)-1))</f>
        <v/>
      </c>
      <c r="F59">
        <f>IF(ISERR(FIND(" ",'Result import'!D64)),'Result import'!D64,VALUE(MID('Result import'!D64,FIND(" ",'Result import'!D64)+1,10)))</f>
        <v>102.7</v>
      </c>
      <c r="I59" t="s">
        <v>22</v>
      </c>
      <c r="J59" t="s">
        <v>1360</v>
      </c>
      <c r="K59" t="str">
        <f t="shared" si="0"/>
        <v xml:space="preserve"> 102.7%</v>
      </c>
      <c r="M59" t="str">
        <f>"insert into result (RESULT_ID, VALUE_DISPLAY, VALUE_NUM, VALUE_MIN, VALUE_MAX, QUALIFIER, RESULT_STATUS_ID, EXPERIMENT_ID, SUBSTANCE_ID, RESULT_TYPE_ID ) values ("&amp;A59&amp;", '"&amp;K59&amp;"', "&amp;F59&amp;", '"&amp;G59&amp;"', '"&amp;H59&amp;"', '"&amp;TRIM(E59)&amp;"', 2, 1, "&amp;B59&amp;", "&amp;VLOOKUP(D59,Elements!$B$3:$G$56,6,FALSE)&amp;");"</f>
        <v>insert into result (RESULT_ID, VALUE_DISPLAY, VALUE_NUM, VALUE_MIN, VALUE_MAX, QUALIFIER, RESULT_STATUS_ID, EXPERIMENT_ID, SUBSTANCE_ID, RESULT_TYPE_ID ) values (57, ' 102.7%', 102.7, '', '', '', 2, 1, 855669, 373);</v>
      </c>
      <c r="N59" t="str">
        <f t="shared" si="2"/>
        <v>insert into result_hierarchy(result_id, parent_result_id, hierarchy_type) values (57, 2, 'Derives');</v>
      </c>
    </row>
    <row r="60" spans="1:14">
      <c r="A60">
        <f>'Result import'!A65</f>
        <v>58</v>
      </c>
      <c r="B60">
        <f>'Result import'!B65</f>
        <v>855669</v>
      </c>
      <c r="C60">
        <f>'Result import'!C65</f>
        <v>2</v>
      </c>
      <c r="D60" t="str">
        <f>'Result import'!D$6</f>
        <v>PI (avg)</v>
      </c>
      <c r="E60" t="str">
        <f>IF(ISERR(FIND(" ",'Result import'!E65)),"",LEFT('Result import'!E65,FIND(" ",'Result import'!E65)-1))</f>
        <v/>
      </c>
      <c r="F60">
        <f>IF(ISERR(FIND(" ",'Result import'!D65)),'Result import'!D65,VALUE(MID('Result import'!D65,FIND(" ",'Result import'!D65)+1,10)))</f>
        <v>104.5</v>
      </c>
      <c r="I60" t="s">
        <v>22</v>
      </c>
      <c r="J60" t="s">
        <v>1360</v>
      </c>
      <c r="K60" t="str">
        <f t="shared" si="0"/>
        <v xml:space="preserve"> 104.5%</v>
      </c>
      <c r="M60" t="str">
        <f>"insert into result (RESULT_ID, VALUE_DISPLAY, VALUE_NUM, VALUE_MIN, VALUE_MAX, QUALIFIER, RESULT_STATUS_ID, EXPERIMENT_ID, SUBSTANCE_ID, RESULT_TYPE_ID ) values ("&amp;A60&amp;", '"&amp;K60&amp;"', "&amp;F60&amp;", '"&amp;G60&amp;"', '"&amp;H60&amp;"', '"&amp;TRIM(E60)&amp;"', 2, 1, "&amp;B60&amp;", "&amp;VLOOKUP(D60,Elements!$B$3:$G$56,6,FALSE)&amp;");"</f>
        <v>insert into result (RESULT_ID, VALUE_DISPLAY, VALUE_NUM, VALUE_MIN, VALUE_MAX, QUALIFIER, RESULT_STATUS_ID, EXPERIMENT_ID, SUBSTANCE_ID, RESULT_TYPE_ID ) values (58, ' 104.5%', 104.5, '', '', '', 2, 1, 855669, 373);</v>
      </c>
      <c r="N60" t="str">
        <f t="shared" si="2"/>
        <v>insert into result_hierarchy(result_id, parent_result_id, hierarchy_type) values (58, 2, 'Derives');</v>
      </c>
    </row>
    <row r="61" spans="1:14">
      <c r="A61">
        <f>'Result import'!A66</f>
        <v>59</v>
      </c>
      <c r="B61">
        <f>'Result import'!B66</f>
        <v>855669</v>
      </c>
      <c r="C61">
        <f>'Result import'!C66</f>
        <v>2</v>
      </c>
      <c r="D61" t="str">
        <f>'Result import'!D$6</f>
        <v>PI (avg)</v>
      </c>
      <c r="E61" t="str">
        <f>IF(ISERR(FIND(" ",'Result import'!E66)),"",LEFT('Result import'!E66,FIND(" ",'Result import'!E66)-1))</f>
        <v/>
      </c>
      <c r="F61">
        <f>IF(ISERR(FIND(" ",'Result import'!D66)),'Result import'!D66,VALUE(MID('Result import'!D66,FIND(" ",'Result import'!D66)+1,10)))</f>
        <v>104.8</v>
      </c>
      <c r="I61" t="s">
        <v>22</v>
      </c>
      <c r="J61" t="s">
        <v>1360</v>
      </c>
      <c r="K61" t="str">
        <f t="shared" si="0"/>
        <v xml:space="preserve"> 104.8%</v>
      </c>
      <c r="M61" t="str">
        <f>"insert into result (RESULT_ID, VALUE_DISPLAY, VALUE_NUM, VALUE_MIN, VALUE_MAX, QUALIFIER, RESULT_STATUS_ID, EXPERIMENT_ID, SUBSTANCE_ID, RESULT_TYPE_ID ) values ("&amp;A61&amp;", '"&amp;K61&amp;"', "&amp;F61&amp;", '"&amp;G61&amp;"', '"&amp;H61&amp;"', '"&amp;TRIM(E61)&amp;"', 2, 1, "&amp;B61&amp;", "&amp;VLOOKUP(D61,Elements!$B$3:$G$56,6,FALSE)&amp;");"</f>
        <v>insert into result (RESULT_ID, VALUE_DISPLAY, VALUE_NUM, VALUE_MIN, VALUE_MAX, QUALIFIER, RESULT_STATUS_ID, EXPERIMENT_ID, SUBSTANCE_ID, RESULT_TYPE_ID ) values (59, ' 104.8%', 104.8, '', '', '', 2, 1, 855669, 373);</v>
      </c>
      <c r="N61" t="str">
        <f t="shared" si="2"/>
        <v>insert into result_hierarchy(result_id, parent_result_id, hierarchy_type) values (59, 2, 'Derives');</v>
      </c>
    </row>
    <row r="62" spans="1:14">
      <c r="A62">
        <f>'Result import'!A67</f>
        <v>60</v>
      </c>
      <c r="B62">
        <f>'Result import'!B67</f>
        <v>855669</v>
      </c>
      <c r="C62">
        <f>'Result import'!C67</f>
        <v>2</v>
      </c>
      <c r="D62" t="str">
        <f>'Result import'!D$6</f>
        <v>PI (avg)</v>
      </c>
      <c r="E62" t="str">
        <f>IF(ISERR(FIND(" ",'Result import'!E67)),"",LEFT('Result import'!E67,FIND(" ",'Result import'!E67)-1))</f>
        <v/>
      </c>
      <c r="F62">
        <f>IF(ISERR(FIND(" ",'Result import'!D67)),'Result import'!D67,VALUE(MID('Result import'!D67,FIND(" ",'Result import'!D67)+1,10)))</f>
        <v>104.4</v>
      </c>
      <c r="I62" t="s">
        <v>22</v>
      </c>
      <c r="J62" t="s">
        <v>1360</v>
      </c>
      <c r="K62" t="str">
        <f t="shared" si="0"/>
        <v xml:space="preserve"> 104.4%</v>
      </c>
      <c r="M62" t="str">
        <f>"insert into result (RESULT_ID, VALUE_DISPLAY, VALUE_NUM, VALUE_MIN, VALUE_MAX, QUALIFIER, RESULT_STATUS_ID, EXPERIMENT_ID, SUBSTANCE_ID, RESULT_TYPE_ID ) values ("&amp;A62&amp;", '"&amp;K62&amp;"', "&amp;F62&amp;", '"&amp;G62&amp;"', '"&amp;H62&amp;"', '"&amp;TRIM(E62)&amp;"', 2, 1, "&amp;B62&amp;", "&amp;VLOOKUP(D62,Elements!$B$3:$G$56,6,FALSE)&amp;");"</f>
        <v>insert into result (RESULT_ID, VALUE_DISPLAY, VALUE_NUM, VALUE_MIN, VALUE_MAX, QUALIFIER, RESULT_STATUS_ID, EXPERIMENT_ID, SUBSTANCE_ID, RESULT_TYPE_ID ) values (60, ' 104.4%', 104.4, '', '', '', 2, 1, 855669, 373);</v>
      </c>
      <c r="N62" t="str">
        <f t="shared" si="2"/>
        <v>insert into result_hierarchy(result_id, parent_result_id, hierarchy_type) values (60, 2, 'Derives');</v>
      </c>
    </row>
    <row r="63" spans="1:14">
      <c r="A63">
        <f>'Result import'!A68</f>
        <v>61</v>
      </c>
      <c r="B63">
        <f>'Result import'!B68</f>
        <v>4257793</v>
      </c>
      <c r="C63">
        <f>'Result import'!C68</f>
        <v>3</v>
      </c>
      <c r="D63" t="str">
        <f>'Result import'!D$6</f>
        <v>PI (avg)</v>
      </c>
      <c r="E63" t="str">
        <f>IF(ISERR(FIND(" ",'Result import'!E68)),"",LEFT('Result import'!E68,FIND(" ",'Result import'!E68)-1))</f>
        <v/>
      </c>
      <c r="F63">
        <f>IF(ISERR(FIND(" ",'Result import'!D68)),'Result import'!D68,VALUE(MID('Result import'!D68,FIND(" ",'Result import'!D68)+1,10)))</f>
        <v>10.199999999999999</v>
      </c>
      <c r="I63" t="s">
        <v>22</v>
      </c>
      <c r="J63" t="s">
        <v>1360</v>
      </c>
      <c r="K63" t="str">
        <f t="shared" si="0"/>
        <v xml:space="preserve"> 10.2%</v>
      </c>
      <c r="M63" t="str">
        <f>"insert into result (RESULT_ID, VALUE_DISPLAY, VALUE_NUM, VALUE_MIN, VALUE_MAX, QUALIFIER, RESULT_STATUS_ID, EXPERIMENT_ID, SUBSTANCE_ID, RESULT_TYPE_ID ) values ("&amp;A63&amp;", '"&amp;K63&amp;"', "&amp;F63&amp;", '"&amp;G63&amp;"', '"&amp;H63&amp;"', '"&amp;TRIM(E63)&amp;"', 2, 1, "&amp;B63&amp;", "&amp;VLOOKUP(D63,Elements!$B$3:$G$56,6,FALSE)&amp;");"</f>
        <v>insert into result (RESULT_ID, VALUE_DISPLAY, VALUE_NUM, VALUE_MIN, VALUE_MAX, QUALIFIER, RESULT_STATUS_ID, EXPERIMENT_ID, SUBSTANCE_ID, RESULT_TYPE_ID ) values (61, ' 10.2%', 10.2, '', '', '', 2, 1, 4257793, 373);</v>
      </c>
      <c r="N63" t="str">
        <f t="shared" si="2"/>
        <v>insert into result_hierarchy(result_id, parent_result_id, hierarchy_type) values (61, 3, 'Derives');</v>
      </c>
    </row>
    <row r="64" spans="1:14">
      <c r="A64">
        <f>'Result import'!A69</f>
        <v>62</v>
      </c>
      <c r="B64">
        <f>'Result import'!B69</f>
        <v>4257793</v>
      </c>
      <c r="C64">
        <f>'Result import'!C69</f>
        <v>3</v>
      </c>
      <c r="D64" t="str">
        <f>'Result import'!D$6</f>
        <v>PI (avg)</v>
      </c>
      <c r="E64" t="str">
        <f>IF(ISERR(FIND(" ",'Result import'!E69)),"",LEFT('Result import'!E69,FIND(" ",'Result import'!E69)-1))</f>
        <v/>
      </c>
      <c r="F64">
        <f>IF(ISERR(FIND(" ",'Result import'!D69)),'Result import'!D69,VALUE(MID('Result import'!D69,FIND(" ",'Result import'!D69)+1,10)))</f>
        <v>17.3</v>
      </c>
      <c r="I64" t="s">
        <v>22</v>
      </c>
      <c r="J64" t="s">
        <v>1360</v>
      </c>
      <c r="K64" t="str">
        <f t="shared" si="0"/>
        <v xml:space="preserve"> 17.3%</v>
      </c>
      <c r="M64" t="str">
        <f>"insert into result (RESULT_ID, VALUE_DISPLAY, VALUE_NUM, VALUE_MIN, VALUE_MAX, QUALIFIER, RESULT_STATUS_ID, EXPERIMENT_ID, SUBSTANCE_ID, RESULT_TYPE_ID ) values ("&amp;A64&amp;", '"&amp;K64&amp;"', "&amp;F64&amp;", '"&amp;G64&amp;"', '"&amp;H64&amp;"', '"&amp;TRIM(E64)&amp;"', 2, 1, "&amp;B64&amp;", "&amp;VLOOKUP(D64,Elements!$B$3:$G$56,6,FALSE)&amp;");"</f>
        <v>insert into result (RESULT_ID, VALUE_DISPLAY, VALUE_NUM, VALUE_MIN, VALUE_MAX, QUALIFIER, RESULT_STATUS_ID, EXPERIMENT_ID, SUBSTANCE_ID, RESULT_TYPE_ID ) values (62, ' 17.3%', 17.3, '', '', '', 2, 1, 4257793, 373);</v>
      </c>
      <c r="N64" t="str">
        <f t="shared" si="2"/>
        <v>insert into result_hierarchy(result_id, parent_result_id, hierarchy_type) values (62, 3, 'Derives');</v>
      </c>
    </row>
    <row r="65" spans="1:14">
      <c r="A65">
        <f>'Result import'!A70</f>
        <v>63</v>
      </c>
      <c r="B65">
        <f>'Result import'!B70</f>
        <v>4257793</v>
      </c>
      <c r="C65">
        <f>'Result import'!C70</f>
        <v>3</v>
      </c>
      <c r="D65" t="str">
        <f>'Result import'!D$6</f>
        <v>PI (avg)</v>
      </c>
      <c r="E65" t="str">
        <f>IF(ISERR(FIND(" ",'Result import'!E70)),"",LEFT('Result import'!E70,FIND(" ",'Result import'!E70)-1))</f>
        <v/>
      </c>
      <c r="F65">
        <f>IF(ISERR(FIND(" ",'Result import'!D70)),'Result import'!D70,VALUE(MID('Result import'!D70,FIND(" ",'Result import'!D70)+1,10)))</f>
        <v>27.7</v>
      </c>
      <c r="I65" t="s">
        <v>22</v>
      </c>
      <c r="J65" t="s">
        <v>1360</v>
      </c>
      <c r="K65" t="str">
        <f t="shared" si="0"/>
        <v xml:space="preserve"> 27.7%</v>
      </c>
      <c r="M65" t="str">
        <f>"insert into result (RESULT_ID, VALUE_DISPLAY, VALUE_NUM, VALUE_MIN, VALUE_MAX, QUALIFIER, RESULT_STATUS_ID, EXPERIMENT_ID, SUBSTANCE_ID, RESULT_TYPE_ID ) values ("&amp;A65&amp;", '"&amp;K65&amp;"', "&amp;F65&amp;", '"&amp;G65&amp;"', '"&amp;H65&amp;"', '"&amp;TRIM(E65)&amp;"', 2, 1, "&amp;B65&amp;", "&amp;VLOOKUP(D65,Elements!$B$3:$G$56,6,FALSE)&amp;");"</f>
        <v>insert into result (RESULT_ID, VALUE_DISPLAY, VALUE_NUM, VALUE_MIN, VALUE_MAX, QUALIFIER, RESULT_STATUS_ID, EXPERIMENT_ID, SUBSTANCE_ID, RESULT_TYPE_ID ) values (63, ' 27.7%', 27.7, '', '', '', 2, 1, 4257793, 373);</v>
      </c>
      <c r="N65" t="str">
        <f t="shared" si="2"/>
        <v>insert into result_hierarchy(result_id, parent_result_id, hierarchy_type) values (63, 3, 'Derives');</v>
      </c>
    </row>
    <row r="66" spans="1:14">
      <c r="A66">
        <f>'Result import'!A71</f>
        <v>64</v>
      </c>
      <c r="B66">
        <f>'Result import'!B71</f>
        <v>4257793</v>
      </c>
      <c r="C66">
        <f>'Result import'!C71</f>
        <v>3</v>
      </c>
      <c r="D66" t="str">
        <f>'Result import'!D$6</f>
        <v>PI (avg)</v>
      </c>
      <c r="E66" t="str">
        <f>IF(ISERR(FIND(" ",'Result import'!E71)),"",LEFT('Result import'!E71,FIND(" ",'Result import'!E71)-1))</f>
        <v/>
      </c>
      <c r="F66">
        <f>IF(ISERR(FIND(" ",'Result import'!D71)),'Result import'!D71,VALUE(MID('Result import'!D71,FIND(" ",'Result import'!D71)+1,10)))</f>
        <v>50.9</v>
      </c>
      <c r="I66" t="s">
        <v>22</v>
      </c>
      <c r="J66" t="s">
        <v>1360</v>
      </c>
      <c r="K66" t="str">
        <f t="shared" si="0"/>
        <v xml:space="preserve"> 50.9%</v>
      </c>
      <c r="M66" t="str">
        <f>"insert into result (RESULT_ID, VALUE_DISPLAY, VALUE_NUM, VALUE_MIN, VALUE_MAX, QUALIFIER, RESULT_STATUS_ID, EXPERIMENT_ID, SUBSTANCE_ID, RESULT_TYPE_ID ) values ("&amp;A66&amp;", '"&amp;K66&amp;"', "&amp;F66&amp;", '"&amp;G66&amp;"', '"&amp;H66&amp;"', '"&amp;TRIM(E66)&amp;"', 2, 1, "&amp;B66&amp;", "&amp;VLOOKUP(D66,Elements!$B$3:$G$56,6,FALSE)&amp;");"</f>
        <v>insert into result (RESULT_ID, VALUE_DISPLAY, VALUE_NUM, VALUE_MIN, VALUE_MAX, QUALIFIER, RESULT_STATUS_ID, EXPERIMENT_ID, SUBSTANCE_ID, RESULT_TYPE_ID ) values (64, ' 50.9%', 50.9, '', '', '', 2, 1, 4257793, 373);</v>
      </c>
      <c r="N66" t="str">
        <f t="shared" si="2"/>
        <v>insert into result_hierarchy(result_id, parent_result_id, hierarchy_type) values (64, 3, 'Derives');</v>
      </c>
    </row>
    <row r="67" spans="1:14">
      <c r="A67">
        <f>'Result import'!A72</f>
        <v>65</v>
      </c>
      <c r="B67">
        <f>'Result import'!B72</f>
        <v>4257793</v>
      </c>
      <c r="C67">
        <f>'Result import'!C72</f>
        <v>3</v>
      </c>
      <c r="D67" t="str">
        <f>'Result import'!D$6</f>
        <v>PI (avg)</v>
      </c>
      <c r="E67" t="str">
        <f>IF(ISERR(FIND(" ",'Result import'!E72)),"",LEFT('Result import'!E72,FIND(" ",'Result import'!E72)-1))</f>
        <v/>
      </c>
      <c r="F67">
        <f>IF(ISERR(FIND(" ",'Result import'!D72)),'Result import'!D72,VALUE(MID('Result import'!D72,FIND(" ",'Result import'!D72)+1,10)))</f>
        <v>77</v>
      </c>
      <c r="I67" t="s">
        <v>22</v>
      </c>
      <c r="J67" t="s">
        <v>1360</v>
      </c>
      <c r="K67" t="str">
        <f t="shared" si="0"/>
        <v xml:space="preserve"> 77%</v>
      </c>
      <c r="M67" t="str">
        <f>"insert into result (RESULT_ID, VALUE_DISPLAY, VALUE_NUM, VALUE_MIN, VALUE_MAX, QUALIFIER, RESULT_STATUS_ID, EXPERIMENT_ID, SUBSTANCE_ID, RESULT_TYPE_ID ) values ("&amp;A67&amp;", '"&amp;K67&amp;"', "&amp;F67&amp;", '"&amp;G67&amp;"', '"&amp;H67&amp;"', '"&amp;TRIM(E67)&amp;"', 2, 1, "&amp;B67&amp;", "&amp;VLOOKUP(D67,Elements!$B$3:$G$56,6,FALSE)&amp;");"</f>
        <v>insert into result (RESULT_ID, VALUE_DISPLAY, VALUE_NUM, VALUE_MIN, VALUE_MAX, QUALIFIER, RESULT_STATUS_ID, EXPERIMENT_ID, SUBSTANCE_ID, RESULT_TYPE_ID ) values (65, ' 77%', 77, '', '', '', 2, 1, 4257793, 373);</v>
      </c>
      <c r="N67" t="str">
        <f t="shared" si="2"/>
        <v>insert into result_hierarchy(result_id, parent_result_id, hierarchy_type) values (65, 3, 'Derives');</v>
      </c>
    </row>
    <row r="68" spans="1:14">
      <c r="A68">
        <f>'Result import'!A73</f>
        <v>66</v>
      </c>
      <c r="B68">
        <f>'Result import'!B73</f>
        <v>4257793</v>
      </c>
      <c r="C68">
        <f>'Result import'!C73</f>
        <v>3</v>
      </c>
      <c r="D68" t="str">
        <f>'Result import'!D$6</f>
        <v>PI (avg)</v>
      </c>
      <c r="E68" t="str">
        <f>IF(ISERR(FIND(" ",'Result import'!E73)),"",LEFT('Result import'!E73,FIND(" ",'Result import'!E73)-1))</f>
        <v/>
      </c>
      <c r="F68">
        <f>IF(ISERR(FIND(" ",'Result import'!D73)),'Result import'!D73,VALUE(MID('Result import'!D73,FIND(" ",'Result import'!D73)+1,10)))</f>
        <v>96.1</v>
      </c>
      <c r="I68" t="s">
        <v>22</v>
      </c>
      <c r="J68" t="s">
        <v>1360</v>
      </c>
      <c r="K68" t="str">
        <f t="shared" ref="K68:K131" si="3">E68&amp;" "&amp;F68&amp;IF(ISBLANK(G68), "", G68&amp;" - "&amp;H68)&amp;I68</f>
        <v xml:space="preserve"> 96.1%</v>
      </c>
      <c r="M68" t="str">
        <f>"insert into result (RESULT_ID, VALUE_DISPLAY, VALUE_NUM, VALUE_MIN, VALUE_MAX, QUALIFIER, RESULT_STATUS_ID, EXPERIMENT_ID, SUBSTANCE_ID, RESULT_TYPE_ID ) values ("&amp;A68&amp;", '"&amp;K68&amp;"', "&amp;F68&amp;", '"&amp;G68&amp;"', '"&amp;H68&amp;"', '"&amp;TRIM(E68)&amp;"', 2, 1, "&amp;B68&amp;", "&amp;VLOOKUP(D68,Elements!$B$3:$G$56,6,FALSE)&amp;");"</f>
        <v>insert into result (RESULT_ID, VALUE_DISPLAY, VALUE_NUM, VALUE_MIN, VALUE_MAX, QUALIFIER, RESULT_STATUS_ID, EXPERIMENT_ID, SUBSTANCE_ID, RESULT_TYPE_ID ) values (66, ' 96.1%', 96.1, '', '', '', 2, 1, 4257793, 373);</v>
      </c>
      <c r="N68" t="str">
        <f t="shared" si="2"/>
        <v>insert into result_hierarchy(result_id, parent_result_id, hierarchy_type) values (66, 3, 'Derives');</v>
      </c>
    </row>
    <row r="69" spans="1:14">
      <c r="A69">
        <f>'Result import'!A74</f>
        <v>67</v>
      </c>
      <c r="B69">
        <f>'Result import'!B74</f>
        <v>4257793</v>
      </c>
      <c r="C69">
        <f>'Result import'!C74</f>
        <v>3</v>
      </c>
      <c r="D69" t="str">
        <f>'Result import'!D$6</f>
        <v>PI (avg)</v>
      </c>
      <c r="E69" t="str">
        <f>IF(ISERR(FIND(" ",'Result import'!E74)),"",LEFT('Result import'!E74,FIND(" ",'Result import'!E74)-1))</f>
        <v/>
      </c>
      <c r="F69">
        <f>IF(ISERR(FIND(" ",'Result import'!D74)),'Result import'!D74,VALUE(MID('Result import'!D74,FIND(" ",'Result import'!D74)+1,10)))</f>
        <v>108.9</v>
      </c>
      <c r="I69" t="s">
        <v>22</v>
      </c>
      <c r="J69" t="s">
        <v>1360</v>
      </c>
      <c r="K69" t="str">
        <f t="shared" si="3"/>
        <v xml:space="preserve"> 108.9%</v>
      </c>
      <c r="M69" t="str">
        <f>"insert into result (RESULT_ID, VALUE_DISPLAY, VALUE_NUM, VALUE_MIN, VALUE_MAX, QUALIFIER, RESULT_STATUS_ID, EXPERIMENT_ID, SUBSTANCE_ID, RESULT_TYPE_ID ) values ("&amp;A69&amp;", '"&amp;K69&amp;"', "&amp;F69&amp;", '"&amp;G69&amp;"', '"&amp;H69&amp;"', '"&amp;TRIM(E69)&amp;"', 2, 1, "&amp;B69&amp;", "&amp;VLOOKUP(D69,Elements!$B$3:$G$56,6,FALSE)&amp;");"</f>
        <v>insert into result (RESULT_ID, VALUE_DISPLAY, VALUE_NUM, VALUE_MIN, VALUE_MAX, QUALIFIER, RESULT_STATUS_ID, EXPERIMENT_ID, SUBSTANCE_ID, RESULT_TYPE_ID ) values (67, ' 108.9%', 108.9, '', '', '', 2, 1, 4257793, 373);</v>
      </c>
      <c r="N69" t="str">
        <f t="shared" si="2"/>
        <v>insert into result_hierarchy(result_id, parent_result_id, hierarchy_type) values (67, 3, 'Derives');</v>
      </c>
    </row>
    <row r="70" spans="1:14">
      <c r="A70">
        <f>'Result import'!A75</f>
        <v>68</v>
      </c>
      <c r="B70">
        <f>'Result import'!B75</f>
        <v>4257793</v>
      </c>
      <c r="C70">
        <f>'Result import'!C75</f>
        <v>3</v>
      </c>
      <c r="D70" t="str">
        <f>'Result import'!D$6</f>
        <v>PI (avg)</v>
      </c>
      <c r="E70" t="str">
        <f>IF(ISERR(FIND(" ",'Result import'!E75)),"",LEFT('Result import'!E75,FIND(" ",'Result import'!E75)-1))</f>
        <v/>
      </c>
      <c r="F70">
        <f>IF(ISERR(FIND(" ",'Result import'!D75)),'Result import'!D75,VALUE(MID('Result import'!D75,FIND(" ",'Result import'!D75)+1,10)))</f>
        <v>116.1</v>
      </c>
      <c r="I70" t="s">
        <v>22</v>
      </c>
      <c r="J70" t="s">
        <v>1360</v>
      </c>
      <c r="K70" t="str">
        <f t="shared" si="3"/>
        <v xml:space="preserve"> 116.1%</v>
      </c>
      <c r="M70" t="str">
        <f>"insert into result (RESULT_ID, VALUE_DISPLAY, VALUE_NUM, VALUE_MIN, VALUE_MAX, QUALIFIER, RESULT_STATUS_ID, EXPERIMENT_ID, SUBSTANCE_ID, RESULT_TYPE_ID ) values ("&amp;A70&amp;", '"&amp;K70&amp;"', "&amp;F70&amp;", '"&amp;G70&amp;"', '"&amp;H70&amp;"', '"&amp;TRIM(E70)&amp;"', 2, 1, "&amp;B70&amp;", "&amp;VLOOKUP(D70,Elements!$B$3:$G$56,6,FALSE)&amp;");"</f>
        <v>insert into result (RESULT_ID, VALUE_DISPLAY, VALUE_NUM, VALUE_MIN, VALUE_MAX, QUALIFIER, RESULT_STATUS_ID, EXPERIMENT_ID, SUBSTANCE_ID, RESULT_TYPE_ID ) values (68, ' 116.1%', 116.1, '', '', '', 2, 1, 4257793, 373);</v>
      </c>
      <c r="N70" t="str">
        <f t="shared" si="2"/>
        <v>insert into result_hierarchy(result_id, parent_result_id, hierarchy_type) values (68, 3, 'Derives');</v>
      </c>
    </row>
    <row r="71" spans="1:14">
      <c r="A71">
        <f>'Result import'!A76</f>
        <v>69</v>
      </c>
      <c r="B71">
        <f>'Result import'!B76</f>
        <v>4257793</v>
      </c>
      <c r="C71">
        <f>'Result import'!C76</f>
        <v>3</v>
      </c>
      <c r="D71" t="str">
        <f>'Result import'!D$6</f>
        <v>PI (avg)</v>
      </c>
      <c r="E71" t="str">
        <f>IF(ISERR(FIND(" ",'Result import'!E76)),"",LEFT('Result import'!E76,FIND(" ",'Result import'!E76)-1))</f>
        <v/>
      </c>
      <c r="F71">
        <f>IF(ISERR(FIND(" ",'Result import'!D76)),'Result import'!D76,VALUE(MID('Result import'!D76,FIND(" ",'Result import'!D76)+1,10)))</f>
        <v>117.7</v>
      </c>
      <c r="I71" t="s">
        <v>22</v>
      </c>
      <c r="J71" t="s">
        <v>1360</v>
      </c>
      <c r="K71" t="str">
        <f t="shared" si="3"/>
        <v xml:space="preserve"> 117.7%</v>
      </c>
      <c r="M71" t="str">
        <f>"insert into result (RESULT_ID, VALUE_DISPLAY, VALUE_NUM, VALUE_MIN, VALUE_MAX, QUALIFIER, RESULT_STATUS_ID, EXPERIMENT_ID, SUBSTANCE_ID, RESULT_TYPE_ID ) values ("&amp;A71&amp;", '"&amp;K71&amp;"', "&amp;F71&amp;", '"&amp;G71&amp;"', '"&amp;H71&amp;"', '"&amp;TRIM(E71)&amp;"', 2, 1, "&amp;B71&amp;", "&amp;VLOOKUP(D71,Elements!$B$3:$G$56,6,FALSE)&amp;");"</f>
        <v>insert into result (RESULT_ID, VALUE_DISPLAY, VALUE_NUM, VALUE_MIN, VALUE_MAX, QUALIFIER, RESULT_STATUS_ID, EXPERIMENT_ID, SUBSTANCE_ID, RESULT_TYPE_ID ) values (69, ' 117.7%', 117.7, '', '', '', 2, 1, 4257793, 373);</v>
      </c>
      <c r="N71" t="str">
        <f t="shared" si="2"/>
        <v>insert into result_hierarchy(result_id, parent_result_id, hierarchy_type) values (69, 3, 'Derives');</v>
      </c>
    </row>
    <row r="72" spans="1:14">
      <c r="A72">
        <f>'Result import'!A77</f>
        <v>70</v>
      </c>
      <c r="B72">
        <f>'Result import'!B77</f>
        <v>4257793</v>
      </c>
      <c r="C72">
        <f>'Result import'!C77</f>
        <v>3</v>
      </c>
      <c r="D72" t="str">
        <f>'Result import'!D$6</f>
        <v>PI (avg)</v>
      </c>
      <c r="E72" t="str">
        <f>IF(ISERR(FIND(" ",'Result import'!E77)),"",LEFT('Result import'!E77,FIND(" ",'Result import'!E77)-1))</f>
        <v/>
      </c>
      <c r="F72">
        <f>IF(ISERR(FIND(" ",'Result import'!D77)),'Result import'!D77,VALUE(MID('Result import'!D77,FIND(" ",'Result import'!D77)+1,10)))</f>
        <v>121.2</v>
      </c>
      <c r="I72" t="s">
        <v>22</v>
      </c>
      <c r="J72" t="s">
        <v>1360</v>
      </c>
      <c r="K72" t="str">
        <f t="shared" si="3"/>
        <v xml:space="preserve"> 121.2%</v>
      </c>
      <c r="M72" t="str">
        <f>"insert into result (RESULT_ID, VALUE_DISPLAY, VALUE_NUM, VALUE_MIN, VALUE_MAX, QUALIFIER, RESULT_STATUS_ID, EXPERIMENT_ID, SUBSTANCE_ID, RESULT_TYPE_ID ) values ("&amp;A72&amp;", '"&amp;K72&amp;"', "&amp;F72&amp;", '"&amp;G72&amp;"', '"&amp;H72&amp;"', '"&amp;TRIM(E72)&amp;"', 2, 1, "&amp;B72&amp;", "&amp;VLOOKUP(D72,Elements!$B$3:$G$56,6,FALSE)&amp;");"</f>
        <v>insert into result (RESULT_ID, VALUE_DISPLAY, VALUE_NUM, VALUE_MIN, VALUE_MAX, QUALIFIER, RESULT_STATUS_ID, EXPERIMENT_ID, SUBSTANCE_ID, RESULT_TYPE_ID ) values (70, ' 121.2%', 121.2, '', '', '', 2, 1, 4257793, 373);</v>
      </c>
      <c r="N72" t="str">
        <f t="shared" si="2"/>
        <v>insert into result_hierarchy(result_id, parent_result_id, hierarchy_type) values (70, 3, 'Derives');</v>
      </c>
    </row>
    <row r="73" spans="1:14">
      <c r="A73">
        <f>'Result import'!A78</f>
        <v>71</v>
      </c>
      <c r="B73">
        <f>'Result import'!B78</f>
        <v>855933</v>
      </c>
      <c r="C73">
        <f>'Result import'!C78</f>
        <v>4</v>
      </c>
      <c r="D73" t="str">
        <f>'Result import'!D$6</f>
        <v>PI (avg)</v>
      </c>
      <c r="E73" t="str">
        <f>IF(ISERR(FIND(" ",'Result import'!E78)),"",LEFT('Result import'!E78,FIND(" ",'Result import'!E78)-1))</f>
        <v/>
      </c>
      <c r="F73">
        <f>IF(ISERR(FIND(" ",'Result import'!D78)),'Result import'!D78,VALUE(MID('Result import'!D78,FIND(" ",'Result import'!D78)+1,10)))</f>
        <v>15.6</v>
      </c>
      <c r="I73" t="s">
        <v>22</v>
      </c>
      <c r="J73" t="s">
        <v>1360</v>
      </c>
      <c r="K73" t="str">
        <f t="shared" si="3"/>
        <v xml:space="preserve"> 15.6%</v>
      </c>
      <c r="M73" t="str">
        <f>"insert into result (RESULT_ID, VALUE_DISPLAY, VALUE_NUM, VALUE_MIN, VALUE_MAX, QUALIFIER, RESULT_STATUS_ID, EXPERIMENT_ID, SUBSTANCE_ID, RESULT_TYPE_ID ) values ("&amp;A73&amp;", '"&amp;K73&amp;"', "&amp;F73&amp;", '"&amp;G73&amp;"', '"&amp;H73&amp;"', '"&amp;TRIM(E73)&amp;"', 2, 1, "&amp;B73&amp;", "&amp;VLOOKUP(D73,Elements!$B$3:$G$56,6,FALSE)&amp;");"</f>
        <v>insert into result (RESULT_ID, VALUE_DISPLAY, VALUE_NUM, VALUE_MIN, VALUE_MAX, QUALIFIER, RESULT_STATUS_ID, EXPERIMENT_ID, SUBSTANCE_ID, RESULT_TYPE_ID ) values (71, ' 15.6%', 15.6, '', '', '', 2, 1, 855933, 373);</v>
      </c>
      <c r="N73" t="str">
        <f t="shared" si="2"/>
        <v>insert into result_hierarchy(result_id, parent_result_id, hierarchy_type) values (71, 4, 'Derives');</v>
      </c>
    </row>
    <row r="74" spans="1:14">
      <c r="A74">
        <f>'Result import'!A79</f>
        <v>72</v>
      </c>
      <c r="B74">
        <f>'Result import'!B79</f>
        <v>855933</v>
      </c>
      <c r="C74">
        <f>'Result import'!C79</f>
        <v>4</v>
      </c>
      <c r="D74" t="str">
        <f>'Result import'!D$6</f>
        <v>PI (avg)</v>
      </c>
      <c r="E74" t="str">
        <f>IF(ISERR(FIND(" ",'Result import'!E79)),"",LEFT('Result import'!E79,FIND(" ",'Result import'!E79)-1))</f>
        <v/>
      </c>
      <c r="F74">
        <f>IF(ISERR(FIND(" ",'Result import'!D79)),'Result import'!D79,VALUE(MID('Result import'!D79,FIND(" ",'Result import'!D79)+1,10)))</f>
        <v>19.2</v>
      </c>
      <c r="I74" t="s">
        <v>22</v>
      </c>
      <c r="J74" t="s">
        <v>1360</v>
      </c>
      <c r="K74" t="str">
        <f t="shared" si="3"/>
        <v xml:space="preserve"> 19.2%</v>
      </c>
      <c r="M74" t="str">
        <f>"insert into result (RESULT_ID, VALUE_DISPLAY, VALUE_NUM, VALUE_MIN, VALUE_MAX, QUALIFIER, RESULT_STATUS_ID, EXPERIMENT_ID, SUBSTANCE_ID, RESULT_TYPE_ID ) values ("&amp;A74&amp;", '"&amp;K74&amp;"', "&amp;F74&amp;", '"&amp;G74&amp;"', '"&amp;H74&amp;"', '"&amp;TRIM(E74)&amp;"', 2, 1, "&amp;B74&amp;", "&amp;VLOOKUP(D74,Elements!$B$3:$G$56,6,FALSE)&amp;");"</f>
        <v>insert into result (RESULT_ID, VALUE_DISPLAY, VALUE_NUM, VALUE_MIN, VALUE_MAX, QUALIFIER, RESULT_STATUS_ID, EXPERIMENT_ID, SUBSTANCE_ID, RESULT_TYPE_ID ) values (72, ' 19.2%', 19.2, '', '', '', 2, 1, 855933, 373);</v>
      </c>
      <c r="N74" t="str">
        <f t="shared" si="2"/>
        <v>insert into result_hierarchy(result_id, parent_result_id, hierarchy_type) values (72, 4, 'Derives');</v>
      </c>
    </row>
    <row r="75" spans="1:14">
      <c r="A75">
        <f>'Result import'!A80</f>
        <v>73</v>
      </c>
      <c r="B75">
        <f>'Result import'!B80</f>
        <v>855933</v>
      </c>
      <c r="C75">
        <f>'Result import'!C80</f>
        <v>4</v>
      </c>
      <c r="D75" t="str">
        <f>'Result import'!D$6</f>
        <v>PI (avg)</v>
      </c>
      <c r="E75" t="str">
        <f>IF(ISERR(FIND(" ",'Result import'!E80)),"",LEFT('Result import'!E80,FIND(" ",'Result import'!E80)-1))</f>
        <v/>
      </c>
      <c r="F75">
        <f>IF(ISERR(FIND(" ",'Result import'!D80)),'Result import'!D80,VALUE(MID('Result import'!D80,FIND(" ",'Result import'!D80)+1,10)))</f>
        <v>29</v>
      </c>
      <c r="I75" t="s">
        <v>22</v>
      </c>
      <c r="J75" t="s">
        <v>1360</v>
      </c>
      <c r="K75" t="str">
        <f t="shared" si="3"/>
        <v xml:space="preserve"> 29%</v>
      </c>
      <c r="M75" t="str">
        <f>"insert into result (RESULT_ID, VALUE_DISPLAY, VALUE_NUM, VALUE_MIN, VALUE_MAX, QUALIFIER, RESULT_STATUS_ID, EXPERIMENT_ID, SUBSTANCE_ID, RESULT_TYPE_ID ) values ("&amp;A75&amp;", '"&amp;K75&amp;"', "&amp;F75&amp;", '"&amp;G75&amp;"', '"&amp;H75&amp;"', '"&amp;TRIM(E75)&amp;"', 2, 1, "&amp;B75&amp;", "&amp;VLOOKUP(D75,Elements!$B$3:$G$56,6,FALSE)&amp;");"</f>
        <v>insert into result (RESULT_ID, VALUE_DISPLAY, VALUE_NUM, VALUE_MIN, VALUE_MAX, QUALIFIER, RESULT_STATUS_ID, EXPERIMENT_ID, SUBSTANCE_ID, RESULT_TYPE_ID ) values (73, ' 29%', 29, '', '', '', 2, 1, 855933, 373);</v>
      </c>
      <c r="N75" t="str">
        <f t="shared" si="2"/>
        <v>insert into result_hierarchy(result_id, parent_result_id, hierarchy_type) values (73, 4, 'Derives');</v>
      </c>
    </row>
    <row r="76" spans="1:14">
      <c r="A76">
        <f>'Result import'!A81</f>
        <v>74</v>
      </c>
      <c r="B76">
        <f>'Result import'!B81</f>
        <v>855933</v>
      </c>
      <c r="C76">
        <f>'Result import'!C81</f>
        <v>4</v>
      </c>
      <c r="D76" t="str">
        <f>'Result import'!D$6</f>
        <v>PI (avg)</v>
      </c>
      <c r="E76" t="str">
        <f>IF(ISERR(FIND(" ",'Result import'!E81)),"",LEFT('Result import'!E81,FIND(" ",'Result import'!E81)-1))</f>
        <v/>
      </c>
      <c r="F76">
        <f>IF(ISERR(FIND(" ",'Result import'!D81)),'Result import'!D81,VALUE(MID('Result import'!D81,FIND(" ",'Result import'!D81)+1,10)))</f>
        <v>46.5</v>
      </c>
      <c r="I76" t="s">
        <v>22</v>
      </c>
      <c r="J76" t="s">
        <v>1360</v>
      </c>
      <c r="K76" t="str">
        <f t="shared" si="3"/>
        <v xml:space="preserve"> 46.5%</v>
      </c>
      <c r="M76" t="str">
        <f>"insert into result (RESULT_ID, VALUE_DISPLAY, VALUE_NUM, VALUE_MIN, VALUE_MAX, QUALIFIER, RESULT_STATUS_ID, EXPERIMENT_ID, SUBSTANCE_ID, RESULT_TYPE_ID ) values ("&amp;A76&amp;", '"&amp;K76&amp;"', "&amp;F76&amp;", '"&amp;G76&amp;"', '"&amp;H76&amp;"', '"&amp;TRIM(E76)&amp;"', 2, 1, "&amp;B76&amp;", "&amp;VLOOKUP(D76,Elements!$B$3:$G$56,6,FALSE)&amp;");"</f>
        <v>insert into result (RESULT_ID, VALUE_DISPLAY, VALUE_NUM, VALUE_MIN, VALUE_MAX, QUALIFIER, RESULT_STATUS_ID, EXPERIMENT_ID, SUBSTANCE_ID, RESULT_TYPE_ID ) values (74, ' 46.5%', 46.5, '', '', '', 2, 1, 855933, 373);</v>
      </c>
      <c r="N76" t="str">
        <f t="shared" si="2"/>
        <v>insert into result_hierarchy(result_id, parent_result_id, hierarchy_type) values (74, 4, 'Derives');</v>
      </c>
    </row>
    <row r="77" spans="1:14">
      <c r="A77">
        <f>'Result import'!A82</f>
        <v>75</v>
      </c>
      <c r="B77">
        <f>'Result import'!B82</f>
        <v>855933</v>
      </c>
      <c r="C77">
        <f>'Result import'!C82</f>
        <v>4</v>
      </c>
      <c r="D77" t="str">
        <f>'Result import'!D$6</f>
        <v>PI (avg)</v>
      </c>
      <c r="E77" t="str">
        <f>IF(ISERR(FIND(" ",'Result import'!E82)),"",LEFT('Result import'!E82,FIND(" ",'Result import'!E82)-1))</f>
        <v/>
      </c>
      <c r="F77">
        <f>IF(ISERR(FIND(" ",'Result import'!D82)),'Result import'!D82,VALUE(MID('Result import'!D82,FIND(" ",'Result import'!D82)+1,10)))</f>
        <v>66.900000000000006</v>
      </c>
      <c r="I77" t="s">
        <v>22</v>
      </c>
      <c r="J77" t="s">
        <v>1360</v>
      </c>
      <c r="K77" t="str">
        <f t="shared" si="3"/>
        <v xml:space="preserve"> 66.9%</v>
      </c>
      <c r="M77" t="str">
        <f>"insert into result (RESULT_ID, VALUE_DISPLAY, VALUE_NUM, VALUE_MIN, VALUE_MAX, QUALIFIER, RESULT_STATUS_ID, EXPERIMENT_ID, SUBSTANCE_ID, RESULT_TYPE_ID ) values ("&amp;A77&amp;", '"&amp;K77&amp;"', "&amp;F77&amp;", '"&amp;G77&amp;"', '"&amp;H77&amp;"', '"&amp;TRIM(E77)&amp;"', 2, 1, "&amp;B77&amp;", "&amp;VLOOKUP(D77,Elements!$B$3:$G$56,6,FALSE)&amp;");"</f>
        <v>insert into result (RESULT_ID, VALUE_DISPLAY, VALUE_NUM, VALUE_MIN, VALUE_MAX, QUALIFIER, RESULT_STATUS_ID, EXPERIMENT_ID, SUBSTANCE_ID, RESULT_TYPE_ID ) values (75, ' 66.9%', 66.9, '', '', '', 2, 1, 855933, 373);</v>
      </c>
      <c r="N77" t="str">
        <f t="shared" si="2"/>
        <v>insert into result_hierarchy(result_id, parent_result_id, hierarchy_type) values (75, 4, 'Derives');</v>
      </c>
    </row>
    <row r="78" spans="1:14">
      <c r="A78">
        <f>'Result import'!A83</f>
        <v>76</v>
      </c>
      <c r="B78">
        <f>'Result import'!B83</f>
        <v>855933</v>
      </c>
      <c r="C78">
        <f>'Result import'!C83</f>
        <v>4</v>
      </c>
      <c r="D78" t="str">
        <f>'Result import'!D$6</f>
        <v>PI (avg)</v>
      </c>
      <c r="E78" t="str">
        <f>IF(ISERR(FIND(" ",'Result import'!E83)),"",LEFT('Result import'!E83,FIND(" ",'Result import'!E83)-1))</f>
        <v/>
      </c>
      <c r="F78">
        <f>IF(ISERR(FIND(" ",'Result import'!D83)),'Result import'!D83,VALUE(MID('Result import'!D83,FIND(" ",'Result import'!D83)+1,10)))</f>
        <v>85.9</v>
      </c>
      <c r="I78" t="s">
        <v>22</v>
      </c>
      <c r="J78" t="s">
        <v>1360</v>
      </c>
      <c r="K78" t="str">
        <f t="shared" si="3"/>
        <v xml:space="preserve"> 85.9%</v>
      </c>
      <c r="M78" t="str">
        <f>"insert into result (RESULT_ID, VALUE_DISPLAY, VALUE_NUM, VALUE_MIN, VALUE_MAX, QUALIFIER, RESULT_STATUS_ID, EXPERIMENT_ID, SUBSTANCE_ID, RESULT_TYPE_ID ) values ("&amp;A78&amp;", '"&amp;K78&amp;"', "&amp;F78&amp;", '"&amp;G78&amp;"', '"&amp;H78&amp;"', '"&amp;TRIM(E78)&amp;"', 2, 1, "&amp;B78&amp;", "&amp;VLOOKUP(D78,Elements!$B$3:$G$56,6,FALSE)&amp;");"</f>
        <v>insert into result (RESULT_ID, VALUE_DISPLAY, VALUE_NUM, VALUE_MIN, VALUE_MAX, QUALIFIER, RESULT_STATUS_ID, EXPERIMENT_ID, SUBSTANCE_ID, RESULT_TYPE_ID ) values (76, ' 85.9%', 85.9, '', '', '', 2, 1, 855933, 373);</v>
      </c>
      <c r="N78" t="str">
        <f t="shared" si="2"/>
        <v>insert into result_hierarchy(result_id, parent_result_id, hierarchy_type) values (76, 4, 'Derives');</v>
      </c>
    </row>
    <row r="79" spans="1:14">
      <c r="A79">
        <f>'Result import'!A84</f>
        <v>77</v>
      </c>
      <c r="B79">
        <f>'Result import'!B84</f>
        <v>855933</v>
      </c>
      <c r="C79">
        <f>'Result import'!C84</f>
        <v>4</v>
      </c>
      <c r="D79" t="str">
        <f>'Result import'!D$6</f>
        <v>PI (avg)</v>
      </c>
      <c r="E79" t="str">
        <f>IF(ISERR(FIND(" ",'Result import'!E84)),"",LEFT('Result import'!E84,FIND(" ",'Result import'!E84)-1))</f>
        <v/>
      </c>
      <c r="F79">
        <f>IF(ISERR(FIND(" ",'Result import'!D84)),'Result import'!D84,VALUE(MID('Result import'!D84,FIND(" ",'Result import'!D84)+1,10)))</f>
        <v>92.2</v>
      </c>
      <c r="I79" t="s">
        <v>22</v>
      </c>
      <c r="J79" t="s">
        <v>1360</v>
      </c>
      <c r="K79" t="str">
        <f t="shared" si="3"/>
        <v xml:space="preserve"> 92.2%</v>
      </c>
      <c r="M79" t="str">
        <f>"insert into result (RESULT_ID, VALUE_DISPLAY, VALUE_NUM, VALUE_MIN, VALUE_MAX, QUALIFIER, RESULT_STATUS_ID, EXPERIMENT_ID, SUBSTANCE_ID, RESULT_TYPE_ID ) values ("&amp;A79&amp;", '"&amp;K79&amp;"', "&amp;F79&amp;", '"&amp;G79&amp;"', '"&amp;H79&amp;"', '"&amp;TRIM(E79)&amp;"', 2, 1, "&amp;B79&amp;", "&amp;VLOOKUP(D79,Elements!$B$3:$G$56,6,FALSE)&amp;");"</f>
        <v>insert into result (RESULT_ID, VALUE_DISPLAY, VALUE_NUM, VALUE_MIN, VALUE_MAX, QUALIFIER, RESULT_STATUS_ID, EXPERIMENT_ID, SUBSTANCE_ID, RESULT_TYPE_ID ) values (77, ' 92.2%', 92.2, '', '', '', 2, 1, 855933, 373);</v>
      </c>
      <c r="N79" t="str">
        <f t="shared" si="2"/>
        <v>insert into result_hierarchy(result_id, parent_result_id, hierarchy_type) values (77, 4, 'Derives');</v>
      </c>
    </row>
    <row r="80" spans="1:14">
      <c r="A80">
        <f>'Result import'!A85</f>
        <v>78</v>
      </c>
      <c r="B80">
        <f>'Result import'!B85</f>
        <v>855933</v>
      </c>
      <c r="C80">
        <f>'Result import'!C85</f>
        <v>4</v>
      </c>
      <c r="D80" t="str">
        <f>'Result import'!D$6</f>
        <v>PI (avg)</v>
      </c>
      <c r="E80" t="str">
        <f>IF(ISERR(FIND(" ",'Result import'!E85)),"",LEFT('Result import'!E85,FIND(" ",'Result import'!E85)-1))</f>
        <v/>
      </c>
      <c r="F80">
        <f>IF(ISERR(FIND(" ",'Result import'!D85)),'Result import'!D85,VALUE(MID('Result import'!D85,FIND(" ",'Result import'!D85)+1,10)))</f>
        <v>99.7</v>
      </c>
      <c r="I80" t="s">
        <v>22</v>
      </c>
      <c r="J80" t="s">
        <v>1360</v>
      </c>
      <c r="K80" t="str">
        <f t="shared" si="3"/>
        <v xml:space="preserve"> 99.7%</v>
      </c>
      <c r="M80" t="str">
        <f>"insert into result (RESULT_ID, VALUE_DISPLAY, VALUE_NUM, VALUE_MIN, VALUE_MAX, QUALIFIER, RESULT_STATUS_ID, EXPERIMENT_ID, SUBSTANCE_ID, RESULT_TYPE_ID ) values ("&amp;A80&amp;", '"&amp;K80&amp;"', "&amp;F80&amp;", '"&amp;G80&amp;"', '"&amp;H80&amp;"', '"&amp;TRIM(E80)&amp;"', 2, 1, "&amp;B80&amp;", "&amp;VLOOKUP(D80,Elements!$B$3:$G$56,6,FALSE)&amp;");"</f>
        <v>insert into result (RESULT_ID, VALUE_DISPLAY, VALUE_NUM, VALUE_MIN, VALUE_MAX, QUALIFIER, RESULT_STATUS_ID, EXPERIMENT_ID, SUBSTANCE_ID, RESULT_TYPE_ID ) values (78, ' 99.7%', 99.7, '', '', '', 2, 1, 855933, 373);</v>
      </c>
      <c r="N80" t="str">
        <f t="shared" si="2"/>
        <v>insert into result_hierarchy(result_id, parent_result_id, hierarchy_type) values (78, 4, 'Derives');</v>
      </c>
    </row>
    <row r="81" spans="1:14">
      <c r="A81">
        <f>'Result import'!A86</f>
        <v>79</v>
      </c>
      <c r="B81">
        <f>'Result import'!B86</f>
        <v>855933</v>
      </c>
      <c r="C81">
        <f>'Result import'!C86</f>
        <v>4</v>
      </c>
      <c r="D81" t="str">
        <f>'Result import'!D$6</f>
        <v>PI (avg)</v>
      </c>
      <c r="E81" t="str">
        <f>IF(ISERR(FIND(" ",'Result import'!E86)),"",LEFT('Result import'!E86,FIND(" ",'Result import'!E86)-1))</f>
        <v/>
      </c>
      <c r="F81">
        <f>IF(ISERR(FIND(" ",'Result import'!D86)),'Result import'!D86,VALUE(MID('Result import'!D86,FIND(" ",'Result import'!D86)+1,10)))</f>
        <v>102.5</v>
      </c>
      <c r="I81" t="s">
        <v>22</v>
      </c>
      <c r="J81" t="s">
        <v>1360</v>
      </c>
      <c r="K81" t="str">
        <f t="shared" si="3"/>
        <v xml:space="preserve"> 102.5%</v>
      </c>
      <c r="M81" t="str">
        <f>"insert into result (RESULT_ID, VALUE_DISPLAY, VALUE_NUM, VALUE_MIN, VALUE_MAX, QUALIFIER, RESULT_STATUS_ID, EXPERIMENT_ID, SUBSTANCE_ID, RESULT_TYPE_ID ) values ("&amp;A81&amp;", '"&amp;K81&amp;"', "&amp;F81&amp;", '"&amp;G81&amp;"', '"&amp;H81&amp;"', '"&amp;TRIM(E81)&amp;"', 2, 1, "&amp;B81&amp;", "&amp;VLOOKUP(D81,Elements!$B$3:$G$56,6,FALSE)&amp;");"</f>
        <v>insert into result (RESULT_ID, VALUE_DISPLAY, VALUE_NUM, VALUE_MIN, VALUE_MAX, QUALIFIER, RESULT_STATUS_ID, EXPERIMENT_ID, SUBSTANCE_ID, RESULT_TYPE_ID ) values (79, ' 102.5%', 102.5, '', '', '', 2, 1, 855933, 373);</v>
      </c>
      <c r="N81" t="str">
        <f t="shared" si="2"/>
        <v>insert into result_hierarchy(result_id, parent_result_id, hierarchy_type) values (79, 4, 'Derives');</v>
      </c>
    </row>
    <row r="82" spans="1:14">
      <c r="A82">
        <f>'Result import'!A87</f>
        <v>80</v>
      </c>
      <c r="B82">
        <f>'Result import'!B87</f>
        <v>855933</v>
      </c>
      <c r="C82">
        <f>'Result import'!C87</f>
        <v>4</v>
      </c>
      <c r="D82" t="str">
        <f>'Result import'!D$6</f>
        <v>PI (avg)</v>
      </c>
      <c r="E82" t="str">
        <f>IF(ISERR(FIND(" ",'Result import'!E87)),"",LEFT('Result import'!E87,FIND(" ",'Result import'!E87)-1))</f>
        <v/>
      </c>
      <c r="F82">
        <f>IF(ISERR(FIND(" ",'Result import'!D87)),'Result import'!D87,VALUE(MID('Result import'!D87,FIND(" ",'Result import'!D87)+1,10)))</f>
        <v>102.9</v>
      </c>
      <c r="I82" t="s">
        <v>22</v>
      </c>
      <c r="J82" t="s">
        <v>1360</v>
      </c>
      <c r="K82" t="str">
        <f t="shared" si="3"/>
        <v xml:space="preserve"> 102.9%</v>
      </c>
      <c r="M82" t="str">
        <f>"insert into result (RESULT_ID, VALUE_DISPLAY, VALUE_NUM, VALUE_MIN, VALUE_MAX, QUALIFIER, RESULT_STATUS_ID, EXPERIMENT_ID, SUBSTANCE_ID, RESULT_TYPE_ID ) values ("&amp;A82&amp;", '"&amp;K82&amp;"', "&amp;F82&amp;", '"&amp;G82&amp;"', '"&amp;H82&amp;"', '"&amp;TRIM(E82)&amp;"', 2, 1, "&amp;B82&amp;", "&amp;VLOOKUP(D82,Elements!$B$3:$G$56,6,FALSE)&amp;");"</f>
        <v>insert into result (RESULT_ID, VALUE_DISPLAY, VALUE_NUM, VALUE_MIN, VALUE_MAX, QUALIFIER, RESULT_STATUS_ID, EXPERIMENT_ID, SUBSTANCE_ID, RESULT_TYPE_ID ) values (80, ' 102.9%', 102.9, '', '', '', 2, 1, 855933, 373);</v>
      </c>
      <c r="N82" t="str">
        <f t="shared" si="2"/>
        <v>insert into result_hierarchy(result_id, parent_result_id, hierarchy_type) values (80, 4, 'Derives');</v>
      </c>
    </row>
    <row r="83" spans="1:14">
      <c r="A83">
        <f>'Result import'!A88</f>
        <v>81</v>
      </c>
      <c r="B83">
        <f>'Result import'!B88</f>
        <v>843930</v>
      </c>
      <c r="C83">
        <f>'Result import'!C88</f>
        <v>5</v>
      </c>
      <c r="D83" t="str">
        <f>'Result import'!D$6</f>
        <v>PI (avg)</v>
      </c>
      <c r="E83" t="str">
        <f>IF(ISERR(FIND(" ",'Result import'!E88)),"",LEFT('Result import'!E88,FIND(" ",'Result import'!E88)-1))</f>
        <v/>
      </c>
      <c r="F83">
        <f>IF(ISERR(FIND(" ",'Result import'!D88)),'Result import'!D88,VALUE(MID('Result import'!D88,FIND(" ",'Result import'!D88)+1,10)))</f>
        <v>14.6</v>
      </c>
      <c r="I83" t="s">
        <v>22</v>
      </c>
      <c r="J83" t="s">
        <v>1360</v>
      </c>
      <c r="K83" t="str">
        <f t="shared" si="3"/>
        <v xml:space="preserve"> 14.6%</v>
      </c>
      <c r="M83" t="str">
        <f>"insert into result (RESULT_ID, VALUE_DISPLAY, VALUE_NUM, VALUE_MIN, VALUE_MAX, QUALIFIER, RESULT_STATUS_ID, EXPERIMENT_ID, SUBSTANCE_ID, RESULT_TYPE_ID ) values ("&amp;A83&amp;", '"&amp;K83&amp;"', "&amp;F83&amp;", '"&amp;G83&amp;"', '"&amp;H83&amp;"', '"&amp;TRIM(E83)&amp;"', 2, 1, "&amp;B83&amp;", "&amp;VLOOKUP(D83,Elements!$B$3:$G$56,6,FALSE)&amp;");"</f>
        <v>insert into result (RESULT_ID, VALUE_DISPLAY, VALUE_NUM, VALUE_MIN, VALUE_MAX, QUALIFIER, RESULT_STATUS_ID, EXPERIMENT_ID, SUBSTANCE_ID, RESULT_TYPE_ID ) values (81, ' 14.6%', 14.6, '', '', '', 2, 1, 843930, 373);</v>
      </c>
      <c r="N83" t="str">
        <f t="shared" si="2"/>
        <v>insert into result_hierarchy(result_id, parent_result_id, hierarchy_type) values (81, 5, 'Derives');</v>
      </c>
    </row>
    <row r="84" spans="1:14">
      <c r="A84">
        <f>'Result import'!A89</f>
        <v>82</v>
      </c>
      <c r="B84">
        <f>'Result import'!B89</f>
        <v>843930</v>
      </c>
      <c r="C84">
        <f>'Result import'!C89</f>
        <v>5</v>
      </c>
      <c r="D84" t="str">
        <f>'Result import'!D$6</f>
        <v>PI (avg)</v>
      </c>
      <c r="E84" t="str">
        <f>IF(ISERR(FIND(" ",'Result import'!E89)),"",LEFT('Result import'!E89,FIND(" ",'Result import'!E89)-1))</f>
        <v/>
      </c>
      <c r="F84">
        <f>IF(ISERR(FIND(" ",'Result import'!D89)),'Result import'!D89,VALUE(MID('Result import'!D89,FIND(" ",'Result import'!D89)+1,10)))</f>
        <v>17.600000000000001</v>
      </c>
      <c r="I84" t="s">
        <v>22</v>
      </c>
      <c r="J84" t="s">
        <v>1360</v>
      </c>
      <c r="K84" t="str">
        <f t="shared" si="3"/>
        <v xml:space="preserve"> 17.6%</v>
      </c>
      <c r="M84" t="str">
        <f>"insert into result (RESULT_ID, VALUE_DISPLAY, VALUE_NUM, VALUE_MIN, VALUE_MAX, QUALIFIER, RESULT_STATUS_ID, EXPERIMENT_ID, SUBSTANCE_ID, RESULT_TYPE_ID ) values ("&amp;A84&amp;", '"&amp;K84&amp;"', "&amp;F84&amp;", '"&amp;G84&amp;"', '"&amp;H84&amp;"', '"&amp;TRIM(E84)&amp;"', 2, 1, "&amp;B84&amp;", "&amp;VLOOKUP(D84,Elements!$B$3:$G$56,6,FALSE)&amp;");"</f>
        <v>insert into result (RESULT_ID, VALUE_DISPLAY, VALUE_NUM, VALUE_MIN, VALUE_MAX, QUALIFIER, RESULT_STATUS_ID, EXPERIMENT_ID, SUBSTANCE_ID, RESULT_TYPE_ID ) values (82, ' 17.6%', 17.6, '', '', '', 2, 1, 843930, 373);</v>
      </c>
      <c r="N84" t="str">
        <f t="shared" si="2"/>
        <v>insert into result_hierarchy(result_id, parent_result_id, hierarchy_type) values (82, 5, 'Derives');</v>
      </c>
    </row>
    <row r="85" spans="1:14">
      <c r="A85">
        <f>'Result import'!A90</f>
        <v>83</v>
      </c>
      <c r="B85">
        <f>'Result import'!B90</f>
        <v>843930</v>
      </c>
      <c r="C85">
        <f>'Result import'!C90</f>
        <v>5</v>
      </c>
      <c r="D85" t="str">
        <f>'Result import'!D$6</f>
        <v>PI (avg)</v>
      </c>
      <c r="E85" t="str">
        <f>IF(ISERR(FIND(" ",'Result import'!E90)),"",LEFT('Result import'!E90,FIND(" ",'Result import'!E90)-1))</f>
        <v/>
      </c>
      <c r="F85">
        <f>IF(ISERR(FIND(" ",'Result import'!D90)),'Result import'!D90,VALUE(MID('Result import'!D90,FIND(" ",'Result import'!D90)+1,10)))</f>
        <v>20.399999999999999</v>
      </c>
      <c r="I85" t="s">
        <v>22</v>
      </c>
      <c r="J85" t="s">
        <v>1360</v>
      </c>
      <c r="K85" t="str">
        <f t="shared" si="3"/>
        <v xml:space="preserve"> 20.4%</v>
      </c>
      <c r="M85" t="str">
        <f>"insert into result (RESULT_ID, VALUE_DISPLAY, VALUE_NUM, VALUE_MIN, VALUE_MAX, QUALIFIER, RESULT_STATUS_ID, EXPERIMENT_ID, SUBSTANCE_ID, RESULT_TYPE_ID ) values ("&amp;A85&amp;", '"&amp;K85&amp;"', "&amp;F85&amp;", '"&amp;G85&amp;"', '"&amp;H85&amp;"', '"&amp;TRIM(E85)&amp;"', 2, 1, "&amp;B85&amp;", "&amp;VLOOKUP(D85,Elements!$B$3:$G$56,6,FALSE)&amp;");"</f>
        <v>insert into result (RESULT_ID, VALUE_DISPLAY, VALUE_NUM, VALUE_MIN, VALUE_MAX, QUALIFIER, RESULT_STATUS_ID, EXPERIMENT_ID, SUBSTANCE_ID, RESULT_TYPE_ID ) values (83, ' 20.4%', 20.4, '', '', '', 2, 1, 843930, 373);</v>
      </c>
      <c r="N85" t="str">
        <f t="shared" si="2"/>
        <v>insert into result_hierarchy(result_id, parent_result_id, hierarchy_type) values (83, 5, 'Derives');</v>
      </c>
    </row>
    <row r="86" spans="1:14">
      <c r="A86">
        <f>'Result import'!A91</f>
        <v>84</v>
      </c>
      <c r="B86">
        <f>'Result import'!B91</f>
        <v>843930</v>
      </c>
      <c r="C86">
        <f>'Result import'!C91</f>
        <v>5</v>
      </c>
      <c r="D86" t="str">
        <f>'Result import'!D$6</f>
        <v>PI (avg)</v>
      </c>
      <c r="E86" t="str">
        <f>IF(ISERR(FIND(" ",'Result import'!E91)),"",LEFT('Result import'!E91,FIND(" ",'Result import'!E91)-1))</f>
        <v/>
      </c>
      <c r="F86">
        <f>IF(ISERR(FIND(" ",'Result import'!D91)),'Result import'!D91,VALUE(MID('Result import'!D91,FIND(" ",'Result import'!D91)+1,10)))</f>
        <v>29.6</v>
      </c>
      <c r="I86" t="s">
        <v>22</v>
      </c>
      <c r="J86" t="s">
        <v>1360</v>
      </c>
      <c r="K86" t="str">
        <f t="shared" si="3"/>
        <v xml:space="preserve"> 29.6%</v>
      </c>
      <c r="M86" t="str">
        <f>"insert into result (RESULT_ID, VALUE_DISPLAY, VALUE_NUM, VALUE_MIN, VALUE_MAX, QUALIFIER, RESULT_STATUS_ID, EXPERIMENT_ID, SUBSTANCE_ID, RESULT_TYPE_ID ) values ("&amp;A86&amp;", '"&amp;K86&amp;"', "&amp;F86&amp;", '"&amp;G86&amp;"', '"&amp;H86&amp;"', '"&amp;TRIM(E86)&amp;"', 2, 1, "&amp;B86&amp;", "&amp;VLOOKUP(D86,Elements!$B$3:$G$56,6,FALSE)&amp;");"</f>
        <v>insert into result (RESULT_ID, VALUE_DISPLAY, VALUE_NUM, VALUE_MIN, VALUE_MAX, QUALIFIER, RESULT_STATUS_ID, EXPERIMENT_ID, SUBSTANCE_ID, RESULT_TYPE_ID ) values (84, ' 29.6%', 29.6, '', '', '', 2, 1, 843930, 373);</v>
      </c>
      <c r="N86" t="str">
        <f t="shared" si="2"/>
        <v>insert into result_hierarchy(result_id, parent_result_id, hierarchy_type) values (84, 5, 'Derives');</v>
      </c>
    </row>
    <row r="87" spans="1:14">
      <c r="A87">
        <f>'Result import'!A92</f>
        <v>85</v>
      </c>
      <c r="B87">
        <f>'Result import'!B92</f>
        <v>843930</v>
      </c>
      <c r="C87">
        <f>'Result import'!C92</f>
        <v>5</v>
      </c>
      <c r="D87" t="str">
        <f>'Result import'!D$6</f>
        <v>PI (avg)</v>
      </c>
      <c r="E87" t="str">
        <f>IF(ISERR(FIND(" ",'Result import'!E92)),"",LEFT('Result import'!E92,FIND(" ",'Result import'!E92)-1))</f>
        <v/>
      </c>
      <c r="F87">
        <f>IF(ISERR(FIND(" ",'Result import'!D92)),'Result import'!D92,VALUE(MID('Result import'!D92,FIND(" ",'Result import'!D92)+1,10)))</f>
        <v>49.3</v>
      </c>
      <c r="I87" t="s">
        <v>22</v>
      </c>
      <c r="J87" t="s">
        <v>1360</v>
      </c>
      <c r="K87" t="str">
        <f t="shared" si="3"/>
        <v xml:space="preserve"> 49.3%</v>
      </c>
      <c r="M87" t="str">
        <f>"insert into result (RESULT_ID, VALUE_DISPLAY, VALUE_NUM, VALUE_MIN, VALUE_MAX, QUALIFIER, RESULT_STATUS_ID, EXPERIMENT_ID, SUBSTANCE_ID, RESULT_TYPE_ID ) values ("&amp;A87&amp;", '"&amp;K87&amp;"', "&amp;F87&amp;", '"&amp;G87&amp;"', '"&amp;H87&amp;"', '"&amp;TRIM(E87)&amp;"', 2, 1, "&amp;B87&amp;", "&amp;VLOOKUP(D87,Elements!$B$3:$G$56,6,FALSE)&amp;");"</f>
        <v>insert into result (RESULT_ID, VALUE_DISPLAY, VALUE_NUM, VALUE_MIN, VALUE_MAX, QUALIFIER, RESULT_STATUS_ID, EXPERIMENT_ID, SUBSTANCE_ID, RESULT_TYPE_ID ) values (85, ' 49.3%', 49.3, '', '', '', 2, 1, 843930, 373);</v>
      </c>
      <c r="N87" t="str">
        <f t="shared" si="2"/>
        <v>insert into result_hierarchy(result_id, parent_result_id, hierarchy_type) values (85, 5, 'Derives');</v>
      </c>
    </row>
    <row r="88" spans="1:14">
      <c r="A88">
        <f>'Result import'!A93</f>
        <v>86</v>
      </c>
      <c r="B88">
        <f>'Result import'!B93</f>
        <v>843930</v>
      </c>
      <c r="C88">
        <f>'Result import'!C93</f>
        <v>5</v>
      </c>
      <c r="D88" t="str">
        <f>'Result import'!D$6</f>
        <v>PI (avg)</v>
      </c>
      <c r="E88" t="str">
        <f>IF(ISERR(FIND(" ",'Result import'!E93)),"",LEFT('Result import'!E93,FIND(" ",'Result import'!E93)-1))</f>
        <v/>
      </c>
      <c r="F88">
        <f>IF(ISERR(FIND(" ",'Result import'!D93)),'Result import'!D93,VALUE(MID('Result import'!D93,FIND(" ",'Result import'!D93)+1,10)))</f>
        <v>70.900000000000006</v>
      </c>
      <c r="I88" t="s">
        <v>22</v>
      </c>
      <c r="J88" t="s">
        <v>1360</v>
      </c>
      <c r="K88" t="str">
        <f t="shared" si="3"/>
        <v xml:space="preserve"> 70.9%</v>
      </c>
      <c r="M88" t="str">
        <f>"insert into result (RESULT_ID, VALUE_DISPLAY, VALUE_NUM, VALUE_MIN, VALUE_MAX, QUALIFIER, RESULT_STATUS_ID, EXPERIMENT_ID, SUBSTANCE_ID, RESULT_TYPE_ID ) values ("&amp;A88&amp;", '"&amp;K88&amp;"', "&amp;F88&amp;", '"&amp;G88&amp;"', '"&amp;H88&amp;"', '"&amp;TRIM(E88)&amp;"', 2, 1, "&amp;B88&amp;", "&amp;VLOOKUP(D88,Elements!$B$3:$G$56,6,FALSE)&amp;");"</f>
        <v>insert into result (RESULT_ID, VALUE_DISPLAY, VALUE_NUM, VALUE_MIN, VALUE_MAX, QUALIFIER, RESULT_STATUS_ID, EXPERIMENT_ID, SUBSTANCE_ID, RESULT_TYPE_ID ) values (86, ' 70.9%', 70.9, '', '', '', 2, 1, 843930, 373);</v>
      </c>
      <c r="N88" t="str">
        <f t="shared" si="2"/>
        <v>insert into result_hierarchy(result_id, parent_result_id, hierarchy_type) values (86, 5, 'Derives');</v>
      </c>
    </row>
    <row r="89" spans="1:14">
      <c r="A89">
        <f>'Result import'!A94</f>
        <v>87</v>
      </c>
      <c r="B89">
        <f>'Result import'!B94</f>
        <v>843930</v>
      </c>
      <c r="C89">
        <f>'Result import'!C94</f>
        <v>5</v>
      </c>
      <c r="D89" t="str">
        <f>'Result import'!D$6</f>
        <v>PI (avg)</v>
      </c>
      <c r="E89" t="str">
        <f>IF(ISERR(FIND(" ",'Result import'!E94)),"",LEFT('Result import'!E94,FIND(" ",'Result import'!E94)-1))</f>
        <v/>
      </c>
      <c r="F89">
        <f>IF(ISERR(FIND(" ",'Result import'!D94)),'Result import'!D94,VALUE(MID('Result import'!D94,FIND(" ",'Result import'!D94)+1,10)))</f>
        <v>87.3</v>
      </c>
      <c r="I89" t="s">
        <v>22</v>
      </c>
      <c r="J89" t="s">
        <v>1360</v>
      </c>
      <c r="K89" t="str">
        <f t="shared" si="3"/>
        <v xml:space="preserve"> 87.3%</v>
      </c>
      <c r="M89" t="str">
        <f>"insert into result (RESULT_ID, VALUE_DISPLAY, VALUE_NUM, VALUE_MIN, VALUE_MAX, QUALIFIER, RESULT_STATUS_ID, EXPERIMENT_ID, SUBSTANCE_ID, RESULT_TYPE_ID ) values ("&amp;A89&amp;", '"&amp;K89&amp;"', "&amp;F89&amp;", '"&amp;G89&amp;"', '"&amp;H89&amp;"', '"&amp;TRIM(E89)&amp;"', 2, 1, "&amp;B89&amp;", "&amp;VLOOKUP(D89,Elements!$B$3:$G$56,6,FALSE)&amp;");"</f>
        <v>insert into result (RESULT_ID, VALUE_DISPLAY, VALUE_NUM, VALUE_MIN, VALUE_MAX, QUALIFIER, RESULT_STATUS_ID, EXPERIMENT_ID, SUBSTANCE_ID, RESULT_TYPE_ID ) values (87, ' 87.3%', 87.3, '', '', '', 2, 1, 843930, 373);</v>
      </c>
      <c r="N89" t="str">
        <f t="shared" si="2"/>
        <v>insert into result_hierarchy(result_id, parent_result_id, hierarchy_type) values (87, 5, 'Derives');</v>
      </c>
    </row>
    <row r="90" spans="1:14">
      <c r="A90">
        <f>'Result import'!A95</f>
        <v>88</v>
      </c>
      <c r="B90">
        <f>'Result import'!B95</f>
        <v>843930</v>
      </c>
      <c r="C90">
        <f>'Result import'!C95</f>
        <v>5</v>
      </c>
      <c r="D90" t="str">
        <f>'Result import'!D$6</f>
        <v>PI (avg)</v>
      </c>
      <c r="E90" t="str">
        <f>IF(ISERR(FIND(" ",'Result import'!E95)),"",LEFT('Result import'!E95,FIND(" ",'Result import'!E95)-1))</f>
        <v/>
      </c>
      <c r="F90">
        <f>IF(ISERR(FIND(" ",'Result import'!D95)),'Result import'!D95,VALUE(MID('Result import'!D95,FIND(" ",'Result import'!D95)+1,10)))</f>
        <v>98.6</v>
      </c>
      <c r="I90" t="s">
        <v>22</v>
      </c>
      <c r="J90" t="s">
        <v>1360</v>
      </c>
      <c r="K90" t="str">
        <f t="shared" si="3"/>
        <v xml:space="preserve"> 98.6%</v>
      </c>
      <c r="M90" t="str">
        <f>"insert into result (RESULT_ID, VALUE_DISPLAY, VALUE_NUM, VALUE_MIN, VALUE_MAX, QUALIFIER, RESULT_STATUS_ID, EXPERIMENT_ID, SUBSTANCE_ID, RESULT_TYPE_ID ) values ("&amp;A90&amp;", '"&amp;K90&amp;"', "&amp;F90&amp;", '"&amp;G90&amp;"', '"&amp;H90&amp;"', '"&amp;TRIM(E90)&amp;"', 2, 1, "&amp;B90&amp;", "&amp;VLOOKUP(D90,Elements!$B$3:$G$56,6,FALSE)&amp;");"</f>
        <v>insert into result (RESULT_ID, VALUE_DISPLAY, VALUE_NUM, VALUE_MIN, VALUE_MAX, QUALIFIER, RESULT_STATUS_ID, EXPERIMENT_ID, SUBSTANCE_ID, RESULT_TYPE_ID ) values (88, ' 98.6%', 98.6, '', '', '', 2, 1, 843930, 373);</v>
      </c>
      <c r="N90" t="str">
        <f t="shared" si="2"/>
        <v>insert into result_hierarchy(result_id, parent_result_id, hierarchy_type) values (88, 5, 'Derives');</v>
      </c>
    </row>
    <row r="91" spans="1:14">
      <c r="A91">
        <f>'Result import'!A96</f>
        <v>89</v>
      </c>
      <c r="B91">
        <f>'Result import'!B96</f>
        <v>843930</v>
      </c>
      <c r="C91">
        <f>'Result import'!C96</f>
        <v>5</v>
      </c>
      <c r="D91" t="str">
        <f>'Result import'!D$6</f>
        <v>PI (avg)</v>
      </c>
      <c r="E91" t="str">
        <f>IF(ISERR(FIND(" ",'Result import'!E96)),"",LEFT('Result import'!E96,FIND(" ",'Result import'!E96)-1))</f>
        <v/>
      </c>
      <c r="F91">
        <f>IF(ISERR(FIND(" ",'Result import'!D96)),'Result import'!D96,VALUE(MID('Result import'!D96,FIND(" ",'Result import'!D96)+1,10)))</f>
        <v>103.4</v>
      </c>
      <c r="I91" t="s">
        <v>22</v>
      </c>
      <c r="J91" t="s">
        <v>1360</v>
      </c>
      <c r="K91" t="str">
        <f t="shared" si="3"/>
        <v xml:space="preserve"> 103.4%</v>
      </c>
      <c r="M91" t="str">
        <f>"insert into result (RESULT_ID, VALUE_DISPLAY, VALUE_NUM, VALUE_MIN, VALUE_MAX, QUALIFIER, RESULT_STATUS_ID, EXPERIMENT_ID, SUBSTANCE_ID, RESULT_TYPE_ID ) values ("&amp;A91&amp;", '"&amp;K91&amp;"', "&amp;F91&amp;", '"&amp;G91&amp;"', '"&amp;H91&amp;"', '"&amp;TRIM(E91)&amp;"', 2, 1, "&amp;B91&amp;", "&amp;VLOOKUP(D91,Elements!$B$3:$G$56,6,FALSE)&amp;");"</f>
        <v>insert into result (RESULT_ID, VALUE_DISPLAY, VALUE_NUM, VALUE_MIN, VALUE_MAX, QUALIFIER, RESULT_STATUS_ID, EXPERIMENT_ID, SUBSTANCE_ID, RESULT_TYPE_ID ) values (89, ' 103.4%', 103.4, '', '', '', 2, 1, 843930, 373);</v>
      </c>
      <c r="N91" t="str">
        <f t="shared" si="2"/>
        <v>insert into result_hierarchy(result_id, parent_result_id, hierarchy_type) values (89, 5, 'Derives');</v>
      </c>
    </row>
    <row r="92" spans="1:14">
      <c r="A92">
        <f>'Result import'!A97</f>
        <v>90</v>
      </c>
      <c r="B92">
        <f>'Result import'!B97</f>
        <v>843930</v>
      </c>
      <c r="C92">
        <f>'Result import'!C97</f>
        <v>5</v>
      </c>
      <c r="D92" t="str">
        <f>'Result import'!D$6</f>
        <v>PI (avg)</v>
      </c>
      <c r="E92" t="str">
        <f>IF(ISERR(FIND(" ",'Result import'!E97)),"",LEFT('Result import'!E97,FIND(" ",'Result import'!E97)-1))</f>
        <v/>
      </c>
      <c r="F92">
        <f>IF(ISERR(FIND(" ",'Result import'!D97)),'Result import'!D97,VALUE(MID('Result import'!D97,FIND(" ",'Result import'!D97)+1,10)))</f>
        <v>105.4</v>
      </c>
      <c r="I92" t="s">
        <v>22</v>
      </c>
      <c r="J92" t="s">
        <v>1360</v>
      </c>
      <c r="K92" t="str">
        <f t="shared" si="3"/>
        <v xml:space="preserve"> 105.4%</v>
      </c>
      <c r="M92" t="str">
        <f>"insert into result (RESULT_ID, VALUE_DISPLAY, VALUE_NUM, VALUE_MIN, VALUE_MAX, QUALIFIER, RESULT_STATUS_ID, EXPERIMENT_ID, SUBSTANCE_ID, RESULT_TYPE_ID ) values ("&amp;A92&amp;", '"&amp;K92&amp;"', "&amp;F92&amp;", '"&amp;G92&amp;"', '"&amp;H92&amp;"', '"&amp;TRIM(E92)&amp;"', 2, 1, "&amp;B92&amp;", "&amp;VLOOKUP(D92,Elements!$B$3:$G$56,6,FALSE)&amp;");"</f>
        <v>insert into result (RESULT_ID, VALUE_DISPLAY, VALUE_NUM, VALUE_MIN, VALUE_MAX, QUALIFIER, RESULT_STATUS_ID, EXPERIMENT_ID, SUBSTANCE_ID, RESULT_TYPE_ID ) values (90, ' 105.4%', 105.4, '', '', '', 2, 1, 843930, 373);</v>
      </c>
      <c r="N92" t="str">
        <f t="shared" si="2"/>
        <v>insert into result_hierarchy(result_id, parent_result_id, hierarchy_type) values (90, 5, 'Derives');</v>
      </c>
    </row>
    <row r="93" spans="1:14">
      <c r="A93">
        <f>'Result import'!A98</f>
        <v>91</v>
      </c>
      <c r="B93">
        <f>'Result import'!B98</f>
        <v>850647</v>
      </c>
      <c r="C93">
        <f>'Result import'!C98</f>
        <v>6</v>
      </c>
      <c r="D93" t="str">
        <f>'Result import'!D$6</f>
        <v>PI (avg)</v>
      </c>
      <c r="E93" t="str">
        <f>IF(ISERR(FIND(" ",'Result import'!E98)),"",LEFT('Result import'!E98,FIND(" ",'Result import'!E98)-1))</f>
        <v/>
      </c>
      <c r="F93">
        <f>IF(ISERR(FIND(" ",'Result import'!D98)),'Result import'!D98,VALUE(MID('Result import'!D98,FIND(" ",'Result import'!D98)+1,10)))</f>
        <v>15.3</v>
      </c>
      <c r="I93" t="s">
        <v>22</v>
      </c>
      <c r="J93" t="s">
        <v>1360</v>
      </c>
      <c r="K93" t="str">
        <f t="shared" si="3"/>
        <v xml:space="preserve"> 15.3%</v>
      </c>
      <c r="M93" t="str">
        <f>"insert into result (RESULT_ID, VALUE_DISPLAY, VALUE_NUM, VALUE_MIN, VALUE_MAX, QUALIFIER, RESULT_STATUS_ID, EXPERIMENT_ID, SUBSTANCE_ID, RESULT_TYPE_ID ) values ("&amp;A93&amp;", '"&amp;K93&amp;"', "&amp;F93&amp;", '"&amp;G93&amp;"', '"&amp;H93&amp;"', '"&amp;TRIM(E93)&amp;"', 2, 1, "&amp;B93&amp;", "&amp;VLOOKUP(D93,Elements!$B$3:$G$56,6,FALSE)&amp;");"</f>
        <v>insert into result (RESULT_ID, VALUE_DISPLAY, VALUE_NUM, VALUE_MIN, VALUE_MAX, QUALIFIER, RESULT_STATUS_ID, EXPERIMENT_ID, SUBSTANCE_ID, RESULT_TYPE_ID ) values (91, ' 15.3%', 15.3, '', '', '', 2, 1, 850647, 373);</v>
      </c>
      <c r="N93" t="str">
        <f t="shared" si="2"/>
        <v>insert into result_hierarchy(result_id, parent_result_id, hierarchy_type) values (91, 6, 'Derives');</v>
      </c>
    </row>
    <row r="94" spans="1:14">
      <c r="A94">
        <f>'Result import'!A99</f>
        <v>92</v>
      </c>
      <c r="B94">
        <f>'Result import'!B99</f>
        <v>850647</v>
      </c>
      <c r="C94">
        <f>'Result import'!C99</f>
        <v>6</v>
      </c>
      <c r="D94" t="str">
        <f>'Result import'!D$6</f>
        <v>PI (avg)</v>
      </c>
      <c r="E94" t="str">
        <f>IF(ISERR(FIND(" ",'Result import'!E99)),"",LEFT('Result import'!E99,FIND(" ",'Result import'!E99)-1))</f>
        <v/>
      </c>
      <c r="F94">
        <f>IF(ISERR(FIND(" ",'Result import'!D99)),'Result import'!D99,VALUE(MID('Result import'!D99,FIND(" ",'Result import'!D99)+1,10)))</f>
        <v>15.6</v>
      </c>
      <c r="I94" t="s">
        <v>22</v>
      </c>
      <c r="J94" t="s">
        <v>1360</v>
      </c>
      <c r="K94" t="str">
        <f t="shared" si="3"/>
        <v xml:space="preserve"> 15.6%</v>
      </c>
      <c r="M94" t="str">
        <f>"insert into result (RESULT_ID, VALUE_DISPLAY, VALUE_NUM, VALUE_MIN, VALUE_MAX, QUALIFIER, RESULT_STATUS_ID, EXPERIMENT_ID, SUBSTANCE_ID, RESULT_TYPE_ID ) values ("&amp;A94&amp;", '"&amp;K94&amp;"', "&amp;F94&amp;", '"&amp;G94&amp;"', '"&amp;H94&amp;"', '"&amp;TRIM(E94)&amp;"', 2, 1, "&amp;B94&amp;", "&amp;VLOOKUP(D94,Elements!$B$3:$G$56,6,FALSE)&amp;");"</f>
        <v>insert into result (RESULT_ID, VALUE_DISPLAY, VALUE_NUM, VALUE_MIN, VALUE_MAX, QUALIFIER, RESULT_STATUS_ID, EXPERIMENT_ID, SUBSTANCE_ID, RESULT_TYPE_ID ) values (92, ' 15.6%', 15.6, '', '', '', 2, 1, 850647, 373);</v>
      </c>
      <c r="N94" t="str">
        <f t="shared" si="2"/>
        <v>insert into result_hierarchy(result_id, parent_result_id, hierarchy_type) values (92, 6, 'Derives');</v>
      </c>
    </row>
    <row r="95" spans="1:14">
      <c r="A95">
        <f>'Result import'!A100</f>
        <v>93</v>
      </c>
      <c r="B95">
        <f>'Result import'!B100</f>
        <v>850647</v>
      </c>
      <c r="C95">
        <f>'Result import'!C100</f>
        <v>6</v>
      </c>
      <c r="D95" t="str">
        <f>'Result import'!D$6</f>
        <v>PI (avg)</v>
      </c>
      <c r="E95" t="str">
        <f>IF(ISERR(FIND(" ",'Result import'!E100)),"",LEFT('Result import'!E100,FIND(" ",'Result import'!E100)-1))</f>
        <v/>
      </c>
      <c r="F95">
        <f>IF(ISERR(FIND(" ",'Result import'!D100)),'Result import'!D100,VALUE(MID('Result import'!D100,FIND(" ",'Result import'!D100)+1,10)))</f>
        <v>20.2</v>
      </c>
      <c r="I95" t="s">
        <v>22</v>
      </c>
      <c r="J95" t="s">
        <v>1360</v>
      </c>
      <c r="K95" t="str">
        <f t="shared" si="3"/>
        <v xml:space="preserve"> 20.2%</v>
      </c>
      <c r="M95" t="str">
        <f>"insert into result (RESULT_ID, VALUE_DISPLAY, VALUE_NUM, VALUE_MIN, VALUE_MAX, QUALIFIER, RESULT_STATUS_ID, EXPERIMENT_ID, SUBSTANCE_ID, RESULT_TYPE_ID ) values ("&amp;A95&amp;", '"&amp;K95&amp;"', "&amp;F95&amp;", '"&amp;G95&amp;"', '"&amp;H95&amp;"', '"&amp;TRIM(E95)&amp;"', 2, 1, "&amp;B95&amp;", "&amp;VLOOKUP(D95,Elements!$B$3:$G$56,6,FALSE)&amp;");"</f>
        <v>insert into result (RESULT_ID, VALUE_DISPLAY, VALUE_NUM, VALUE_MIN, VALUE_MAX, QUALIFIER, RESULT_STATUS_ID, EXPERIMENT_ID, SUBSTANCE_ID, RESULT_TYPE_ID ) values (93, ' 20.2%', 20.2, '', '', '', 2, 1, 850647, 373);</v>
      </c>
      <c r="N95" t="str">
        <f t="shared" si="2"/>
        <v>insert into result_hierarchy(result_id, parent_result_id, hierarchy_type) values (93, 6, 'Derives');</v>
      </c>
    </row>
    <row r="96" spans="1:14">
      <c r="A96">
        <f>'Result import'!A101</f>
        <v>94</v>
      </c>
      <c r="B96">
        <f>'Result import'!B101</f>
        <v>850647</v>
      </c>
      <c r="C96">
        <f>'Result import'!C101</f>
        <v>6</v>
      </c>
      <c r="D96" t="str">
        <f>'Result import'!D$6</f>
        <v>PI (avg)</v>
      </c>
      <c r="E96" t="str">
        <f>IF(ISERR(FIND(" ",'Result import'!E101)),"",LEFT('Result import'!E101,FIND(" ",'Result import'!E101)-1))</f>
        <v/>
      </c>
      <c r="F96">
        <f>IF(ISERR(FIND(" ",'Result import'!D101)),'Result import'!D101,VALUE(MID('Result import'!D101,FIND(" ",'Result import'!D101)+1,10)))</f>
        <v>26.3</v>
      </c>
      <c r="I96" t="s">
        <v>22</v>
      </c>
      <c r="J96" t="s">
        <v>1360</v>
      </c>
      <c r="K96" t="str">
        <f t="shared" si="3"/>
        <v xml:space="preserve"> 26.3%</v>
      </c>
      <c r="M96" t="str">
        <f>"insert into result (RESULT_ID, VALUE_DISPLAY, VALUE_NUM, VALUE_MIN, VALUE_MAX, QUALIFIER, RESULT_STATUS_ID, EXPERIMENT_ID, SUBSTANCE_ID, RESULT_TYPE_ID ) values ("&amp;A96&amp;", '"&amp;K96&amp;"', "&amp;F96&amp;", '"&amp;G96&amp;"', '"&amp;H96&amp;"', '"&amp;TRIM(E96)&amp;"', 2, 1, "&amp;B96&amp;", "&amp;VLOOKUP(D96,Elements!$B$3:$G$56,6,FALSE)&amp;");"</f>
        <v>insert into result (RESULT_ID, VALUE_DISPLAY, VALUE_NUM, VALUE_MIN, VALUE_MAX, QUALIFIER, RESULT_STATUS_ID, EXPERIMENT_ID, SUBSTANCE_ID, RESULT_TYPE_ID ) values (94, ' 26.3%', 26.3, '', '', '', 2, 1, 850647, 373);</v>
      </c>
      <c r="N96" t="str">
        <f t="shared" si="2"/>
        <v>insert into result_hierarchy(result_id, parent_result_id, hierarchy_type) values (94, 6, 'Derives');</v>
      </c>
    </row>
    <row r="97" spans="1:14">
      <c r="A97">
        <f>'Result import'!A102</f>
        <v>95</v>
      </c>
      <c r="B97">
        <f>'Result import'!B102</f>
        <v>850647</v>
      </c>
      <c r="C97">
        <f>'Result import'!C102</f>
        <v>6</v>
      </c>
      <c r="D97" t="str">
        <f>'Result import'!D$6</f>
        <v>PI (avg)</v>
      </c>
      <c r="E97" t="str">
        <f>IF(ISERR(FIND(" ",'Result import'!E102)),"",LEFT('Result import'!E102,FIND(" ",'Result import'!E102)-1))</f>
        <v/>
      </c>
      <c r="F97">
        <f>IF(ISERR(FIND(" ",'Result import'!D102)),'Result import'!D102,VALUE(MID('Result import'!D102,FIND(" ",'Result import'!D102)+1,10)))</f>
        <v>39.6</v>
      </c>
      <c r="I97" t="s">
        <v>22</v>
      </c>
      <c r="J97" t="s">
        <v>1360</v>
      </c>
      <c r="K97" t="str">
        <f t="shared" si="3"/>
        <v xml:space="preserve"> 39.6%</v>
      </c>
      <c r="M97" t="str">
        <f>"insert into result (RESULT_ID, VALUE_DISPLAY, VALUE_NUM, VALUE_MIN, VALUE_MAX, QUALIFIER, RESULT_STATUS_ID, EXPERIMENT_ID, SUBSTANCE_ID, RESULT_TYPE_ID ) values ("&amp;A97&amp;", '"&amp;K97&amp;"', "&amp;F97&amp;", '"&amp;G97&amp;"', '"&amp;H97&amp;"', '"&amp;TRIM(E97)&amp;"', 2, 1, "&amp;B97&amp;", "&amp;VLOOKUP(D97,Elements!$B$3:$G$56,6,FALSE)&amp;");"</f>
        <v>insert into result (RESULT_ID, VALUE_DISPLAY, VALUE_NUM, VALUE_MIN, VALUE_MAX, QUALIFIER, RESULT_STATUS_ID, EXPERIMENT_ID, SUBSTANCE_ID, RESULT_TYPE_ID ) values (95, ' 39.6%', 39.6, '', '', '', 2, 1, 850647, 373);</v>
      </c>
      <c r="N97" t="str">
        <f t="shared" si="2"/>
        <v>insert into result_hierarchy(result_id, parent_result_id, hierarchy_type) values (95, 6, 'Derives');</v>
      </c>
    </row>
    <row r="98" spans="1:14">
      <c r="A98">
        <f>'Result import'!A103</f>
        <v>96</v>
      </c>
      <c r="B98">
        <f>'Result import'!B103</f>
        <v>850647</v>
      </c>
      <c r="C98">
        <f>'Result import'!C103</f>
        <v>6</v>
      </c>
      <c r="D98" t="str">
        <f>'Result import'!D$6</f>
        <v>PI (avg)</v>
      </c>
      <c r="E98" t="str">
        <f>IF(ISERR(FIND(" ",'Result import'!E103)),"",LEFT('Result import'!E103,FIND(" ",'Result import'!E103)-1))</f>
        <v/>
      </c>
      <c r="F98">
        <f>IF(ISERR(FIND(" ",'Result import'!D103)),'Result import'!D103,VALUE(MID('Result import'!D103,FIND(" ",'Result import'!D103)+1,10)))</f>
        <v>62.9</v>
      </c>
      <c r="I98" t="s">
        <v>22</v>
      </c>
      <c r="J98" t="s">
        <v>1360</v>
      </c>
      <c r="K98" t="str">
        <f t="shared" si="3"/>
        <v xml:space="preserve"> 62.9%</v>
      </c>
      <c r="M98" t="str">
        <f>"insert into result (RESULT_ID, VALUE_DISPLAY, VALUE_NUM, VALUE_MIN, VALUE_MAX, QUALIFIER, RESULT_STATUS_ID, EXPERIMENT_ID, SUBSTANCE_ID, RESULT_TYPE_ID ) values ("&amp;A98&amp;", '"&amp;K98&amp;"', "&amp;F98&amp;", '"&amp;G98&amp;"', '"&amp;H98&amp;"', '"&amp;TRIM(E98)&amp;"', 2, 1, "&amp;B98&amp;", "&amp;VLOOKUP(D98,Elements!$B$3:$G$56,6,FALSE)&amp;");"</f>
        <v>insert into result (RESULT_ID, VALUE_DISPLAY, VALUE_NUM, VALUE_MIN, VALUE_MAX, QUALIFIER, RESULT_STATUS_ID, EXPERIMENT_ID, SUBSTANCE_ID, RESULT_TYPE_ID ) values (96, ' 62.9%', 62.9, '', '', '', 2, 1, 850647, 373);</v>
      </c>
      <c r="N98" t="str">
        <f t="shared" si="2"/>
        <v>insert into result_hierarchy(result_id, parent_result_id, hierarchy_type) values (96, 6, 'Derives');</v>
      </c>
    </row>
    <row r="99" spans="1:14">
      <c r="A99">
        <f>'Result import'!A104</f>
        <v>97</v>
      </c>
      <c r="B99">
        <f>'Result import'!B104</f>
        <v>850647</v>
      </c>
      <c r="C99">
        <f>'Result import'!C104</f>
        <v>6</v>
      </c>
      <c r="D99" t="str">
        <f>'Result import'!D$6</f>
        <v>PI (avg)</v>
      </c>
      <c r="E99" t="str">
        <f>IF(ISERR(FIND(" ",'Result import'!E104)),"",LEFT('Result import'!E104,FIND(" ",'Result import'!E104)-1))</f>
        <v/>
      </c>
      <c r="F99">
        <f>IF(ISERR(FIND(" ",'Result import'!D104)),'Result import'!D104,VALUE(MID('Result import'!D104,FIND(" ",'Result import'!D104)+1,10)))</f>
        <v>82.9</v>
      </c>
      <c r="I99" t="s">
        <v>22</v>
      </c>
      <c r="J99" t="s">
        <v>1360</v>
      </c>
      <c r="K99" t="str">
        <f t="shared" si="3"/>
        <v xml:space="preserve"> 82.9%</v>
      </c>
      <c r="M99" t="str">
        <f>"insert into result (RESULT_ID, VALUE_DISPLAY, VALUE_NUM, VALUE_MIN, VALUE_MAX, QUALIFIER, RESULT_STATUS_ID, EXPERIMENT_ID, SUBSTANCE_ID, RESULT_TYPE_ID ) values ("&amp;A99&amp;", '"&amp;K99&amp;"', "&amp;F99&amp;", '"&amp;G99&amp;"', '"&amp;H99&amp;"', '"&amp;TRIM(E99)&amp;"', 2, 1, "&amp;B99&amp;", "&amp;VLOOKUP(D99,Elements!$B$3:$G$56,6,FALSE)&amp;");"</f>
        <v>insert into result (RESULT_ID, VALUE_DISPLAY, VALUE_NUM, VALUE_MIN, VALUE_MAX, QUALIFIER, RESULT_STATUS_ID, EXPERIMENT_ID, SUBSTANCE_ID, RESULT_TYPE_ID ) values (97, ' 82.9%', 82.9, '', '', '', 2, 1, 850647, 373);</v>
      </c>
      <c r="N99" t="str">
        <f t="shared" si="2"/>
        <v>insert into result_hierarchy(result_id, parent_result_id, hierarchy_type) values (97, 6, 'Derives');</v>
      </c>
    </row>
    <row r="100" spans="1:14">
      <c r="A100">
        <f>'Result import'!A105</f>
        <v>98</v>
      </c>
      <c r="B100">
        <f>'Result import'!B105</f>
        <v>850647</v>
      </c>
      <c r="C100">
        <f>'Result import'!C105</f>
        <v>6</v>
      </c>
      <c r="D100" t="str">
        <f>'Result import'!D$6</f>
        <v>PI (avg)</v>
      </c>
      <c r="E100" t="str">
        <f>IF(ISERR(FIND(" ",'Result import'!E105)),"",LEFT('Result import'!E105,FIND(" ",'Result import'!E105)-1))</f>
        <v/>
      </c>
      <c r="F100">
        <f>IF(ISERR(FIND(" ",'Result import'!D105)),'Result import'!D105,VALUE(MID('Result import'!D105,FIND(" ",'Result import'!D105)+1,10)))</f>
        <v>103.2</v>
      </c>
      <c r="I100" t="s">
        <v>22</v>
      </c>
      <c r="J100" t="s">
        <v>1360</v>
      </c>
      <c r="K100" t="str">
        <f t="shared" si="3"/>
        <v xml:space="preserve"> 103.2%</v>
      </c>
      <c r="M100" t="str">
        <f>"insert into result (RESULT_ID, VALUE_DISPLAY, VALUE_NUM, VALUE_MIN, VALUE_MAX, QUALIFIER, RESULT_STATUS_ID, EXPERIMENT_ID, SUBSTANCE_ID, RESULT_TYPE_ID ) values ("&amp;A100&amp;", '"&amp;K100&amp;"', "&amp;F100&amp;", '"&amp;G100&amp;"', '"&amp;H100&amp;"', '"&amp;TRIM(E100)&amp;"', 2, 1, "&amp;B100&amp;", "&amp;VLOOKUP(D100,Elements!$B$3:$G$56,6,FALSE)&amp;");"</f>
        <v>insert into result (RESULT_ID, VALUE_DISPLAY, VALUE_NUM, VALUE_MIN, VALUE_MAX, QUALIFIER, RESULT_STATUS_ID, EXPERIMENT_ID, SUBSTANCE_ID, RESULT_TYPE_ID ) values (98, ' 103.2%', 103.2, '', '', '', 2, 1, 850647, 373);</v>
      </c>
      <c r="N100" t="str">
        <f t="shared" si="2"/>
        <v>insert into result_hierarchy(result_id, parent_result_id, hierarchy_type) values (98, 6, 'Derives');</v>
      </c>
    </row>
    <row r="101" spans="1:14">
      <c r="A101">
        <f>'Result import'!A106</f>
        <v>99</v>
      </c>
      <c r="B101">
        <f>'Result import'!B106</f>
        <v>850647</v>
      </c>
      <c r="C101">
        <f>'Result import'!C106</f>
        <v>6</v>
      </c>
      <c r="D101" t="str">
        <f>'Result import'!D$6</f>
        <v>PI (avg)</v>
      </c>
      <c r="E101" t="str">
        <f>IF(ISERR(FIND(" ",'Result import'!E106)),"",LEFT('Result import'!E106,FIND(" ",'Result import'!E106)-1))</f>
        <v/>
      </c>
      <c r="F101">
        <f>IF(ISERR(FIND(" ",'Result import'!D106)),'Result import'!D106,VALUE(MID('Result import'!D106,FIND(" ",'Result import'!D106)+1,10)))</f>
        <v>106.1</v>
      </c>
      <c r="I101" t="s">
        <v>22</v>
      </c>
      <c r="J101" t="s">
        <v>1360</v>
      </c>
      <c r="K101" t="str">
        <f t="shared" si="3"/>
        <v xml:space="preserve"> 106.1%</v>
      </c>
      <c r="M101" t="str">
        <f>"insert into result (RESULT_ID, VALUE_DISPLAY, VALUE_NUM, VALUE_MIN, VALUE_MAX, QUALIFIER, RESULT_STATUS_ID, EXPERIMENT_ID, SUBSTANCE_ID, RESULT_TYPE_ID ) values ("&amp;A101&amp;", '"&amp;K101&amp;"', "&amp;F101&amp;", '"&amp;G101&amp;"', '"&amp;H101&amp;"', '"&amp;TRIM(E101)&amp;"', 2, 1, "&amp;B101&amp;", "&amp;VLOOKUP(D101,Elements!$B$3:$G$56,6,FALSE)&amp;");"</f>
        <v>insert into result (RESULT_ID, VALUE_DISPLAY, VALUE_NUM, VALUE_MIN, VALUE_MAX, QUALIFIER, RESULT_STATUS_ID, EXPERIMENT_ID, SUBSTANCE_ID, RESULT_TYPE_ID ) values (99, ' 106.1%', 106.1, '', '', '', 2, 1, 850647, 373);</v>
      </c>
      <c r="N101" t="str">
        <f t="shared" si="2"/>
        <v>insert into result_hierarchy(result_id, parent_result_id, hierarchy_type) values (99, 6, 'Derives');</v>
      </c>
    </row>
    <row r="102" spans="1:14">
      <c r="A102">
        <f>'Result import'!A107</f>
        <v>100</v>
      </c>
      <c r="B102">
        <f>'Result import'!B107</f>
        <v>850647</v>
      </c>
      <c r="C102">
        <f>'Result import'!C107</f>
        <v>6</v>
      </c>
      <c r="D102" t="str">
        <f>'Result import'!D$6</f>
        <v>PI (avg)</v>
      </c>
      <c r="E102" t="str">
        <f>IF(ISERR(FIND(" ",'Result import'!E107)),"",LEFT('Result import'!E107,FIND(" ",'Result import'!E107)-1))</f>
        <v/>
      </c>
      <c r="F102">
        <f>IF(ISERR(FIND(" ",'Result import'!D107)),'Result import'!D107,VALUE(MID('Result import'!D107,FIND(" ",'Result import'!D107)+1,10)))</f>
        <v>101.9</v>
      </c>
      <c r="I102" t="s">
        <v>22</v>
      </c>
      <c r="J102" t="s">
        <v>1360</v>
      </c>
      <c r="K102" t="str">
        <f t="shared" si="3"/>
        <v xml:space="preserve"> 101.9%</v>
      </c>
      <c r="M102" t="str">
        <f>"insert into result (RESULT_ID, VALUE_DISPLAY, VALUE_NUM, VALUE_MIN, VALUE_MAX, QUALIFIER, RESULT_STATUS_ID, EXPERIMENT_ID, SUBSTANCE_ID, RESULT_TYPE_ID ) values ("&amp;A102&amp;", '"&amp;K102&amp;"', "&amp;F102&amp;", '"&amp;G102&amp;"', '"&amp;H102&amp;"', '"&amp;TRIM(E102)&amp;"', 2, 1, "&amp;B102&amp;", "&amp;VLOOKUP(D102,Elements!$B$3:$G$56,6,FALSE)&amp;");"</f>
        <v>insert into result (RESULT_ID, VALUE_DISPLAY, VALUE_NUM, VALUE_MIN, VALUE_MAX, QUALIFIER, RESULT_STATUS_ID, EXPERIMENT_ID, SUBSTANCE_ID, RESULT_TYPE_ID ) values (100, ' 101.9%', 101.9, '', '', '', 2, 1, 850647, 373);</v>
      </c>
      <c r="N102" t="str">
        <f t="shared" si="2"/>
        <v>insert into result_hierarchy(result_id, parent_result_id, hierarchy_type) values (100, 6, 'Derives');</v>
      </c>
    </row>
    <row r="103" spans="1:14">
      <c r="A103">
        <f>'Result import'!A108</f>
        <v>101</v>
      </c>
      <c r="B103">
        <f>'Result import'!B108</f>
        <v>857157</v>
      </c>
      <c r="C103">
        <f>'Result import'!C108</f>
        <v>7</v>
      </c>
      <c r="D103" t="str">
        <f>'Result import'!D$6</f>
        <v>PI (avg)</v>
      </c>
      <c r="E103" t="str">
        <f>IF(ISERR(FIND(" ",'Result import'!E108)),"",LEFT('Result import'!E108,FIND(" ",'Result import'!E108)-1))</f>
        <v/>
      </c>
      <c r="F103">
        <f>IF(ISERR(FIND(" ",'Result import'!D108)),'Result import'!D108,VALUE(MID('Result import'!D108,FIND(" ",'Result import'!D108)+1,10)))</f>
        <v>7</v>
      </c>
      <c r="I103" t="s">
        <v>22</v>
      </c>
      <c r="J103" t="s">
        <v>1360</v>
      </c>
      <c r="K103" t="str">
        <f t="shared" si="3"/>
        <v xml:space="preserve"> 7%</v>
      </c>
      <c r="M103" t="str">
        <f>"insert into result (RESULT_ID, VALUE_DISPLAY, VALUE_NUM, VALUE_MIN, VALUE_MAX, QUALIFIER, RESULT_STATUS_ID, EXPERIMENT_ID, SUBSTANCE_ID, RESULT_TYPE_ID ) values ("&amp;A103&amp;", '"&amp;K103&amp;"', "&amp;F103&amp;", '"&amp;G103&amp;"', '"&amp;H103&amp;"', '"&amp;TRIM(E103)&amp;"', 2, 1, "&amp;B103&amp;", "&amp;VLOOKUP(D103,Elements!$B$3:$G$56,6,FALSE)&amp;");"</f>
        <v>insert into result (RESULT_ID, VALUE_DISPLAY, VALUE_NUM, VALUE_MIN, VALUE_MAX, QUALIFIER, RESULT_STATUS_ID, EXPERIMENT_ID, SUBSTANCE_ID, RESULT_TYPE_ID ) values (101, ' 7%', 7, '', '', '', 2, 1, 857157, 373);</v>
      </c>
      <c r="N103" t="str">
        <f t="shared" si="2"/>
        <v>insert into result_hierarchy(result_id, parent_result_id, hierarchy_type) values (101, 7, 'Derives');</v>
      </c>
    </row>
    <row r="104" spans="1:14">
      <c r="A104">
        <f>'Result import'!A109</f>
        <v>102</v>
      </c>
      <c r="B104">
        <f>'Result import'!B109</f>
        <v>857157</v>
      </c>
      <c r="C104">
        <f>'Result import'!C109</f>
        <v>7</v>
      </c>
      <c r="D104" t="str">
        <f>'Result import'!D$6</f>
        <v>PI (avg)</v>
      </c>
      <c r="E104" t="str">
        <f>IF(ISERR(FIND(" ",'Result import'!E109)),"",LEFT('Result import'!E109,FIND(" ",'Result import'!E109)-1))</f>
        <v/>
      </c>
      <c r="F104">
        <f>IF(ISERR(FIND(" ",'Result import'!D109)),'Result import'!D109,VALUE(MID('Result import'!D109,FIND(" ",'Result import'!D109)+1,10)))</f>
        <v>9.6999999999999993</v>
      </c>
      <c r="I104" t="s">
        <v>22</v>
      </c>
      <c r="J104" t="s">
        <v>1360</v>
      </c>
      <c r="K104" t="str">
        <f t="shared" si="3"/>
        <v xml:space="preserve"> 9.7%</v>
      </c>
      <c r="M104" t="str">
        <f>"insert into result (RESULT_ID, VALUE_DISPLAY, VALUE_NUM, VALUE_MIN, VALUE_MAX, QUALIFIER, RESULT_STATUS_ID, EXPERIMENT_ID, SUBSTANCE_ID, RESULT_TYPE_ID ) values ("&amp;A104&amp;", '"&amp;K104&amp;"', "&amp;F104&amp;", '"&amp;G104&amp;"', '"&amp;H104&amp;"', '"&amp;TRIM(E104)&amp;"', 2, 1, "&amp;B104&amp;", "&amp;VLOOKUP(D104,Elements!$B$3:$G$56,6,FALSE)&amp;");"</f>
        <v>insert into result (RESULT_ID, VALUE_DISPLAY, VALUE_NUM, VALUE_MIN, VALUE_MAX, QUALIFIER, RESULT_STATUS_ID, EXPERIMENT_ID, SUBSTANCE_ID, RESULT_TYPE_ID ) values (102, ' 9.7%', 9.7, '', '', '', 2, 1, 857157, 373);</v>
      </c>
      <c r="N104" t="str">
        <f t="shared" si="2"/>
        <v>insert into result_hierarchy(result_id, parent_result_id, hierarchy_type) values (102, 7, 'Derives');</v>
      </c>
    </row>
    <row r="105" spans="1:14">
      <c r="A105">
        <f>'Result import'!A110</f>
        <v>103</v>
      </c>
      <c r="B105">
        <f>'Result import'!B110</f>
        <v>857157</v>
      </c>
      <c r="C105">
        <f>'Result import'!C110</f>
        <v>7</v>
      </c>
      <c r="D105" t="str">
        <f>'Result import'!D$6</f>
        <v>PI (avg)</v>
      </c>
      <c r="E105" t="str">
        <f>IF(ISERR(FIND(" ",'Result import'!E110)),"",LEFT('Result import'!E110,FIND(" ",'Result import'!E110)-1))</f>
        <v/>
      </c>
      <c r="F105">
        <f>IF(ISERR(FIND(" ",'Result import'!D110)),'Result import'!D110,VALUE(MID('Result import'!D110,FIND(" ",'Result import'!D110)+1,10)))</f>
        <v>13</v>
      </c>
      <c r="I105" t="s">
        <v>22</v>
      </c>
      <c r="J105" t="s">
        <v>1360</v>
      </c>
      <c r="K105" t="str">
        <f t="shared" si="3"/>
        <v xml:space="preserve"> 13%</v>
      </c>
      <c r="M105" t="str">
        <f>"insert into result (RESULT_ID, VALUE_DISPLAY, VALUE_NUM, VALUE_MIN, VALUE_MAX, QUALIFIER, RESULT_STATUS_ID, EXPERIMENT_ID, SUBSTANCE_ID, RESULT_TYPE_ID ) values ("&amp;A105&amp;", '"&amp;K105&amp;"', "&amp;F105&amp;", '"&amp;G105&amp;"', '"&amp;H105&amp;"', '"&amp;TRIM(E105)&amp;"', 2, 1, "&amp;B105&amp;", "&amp;VLOOKUP(D105,Elements!$B$3:$G$56,6,FALSE)&amp;");"</f>
        <v>insert into result (RESULT_ID, VALUE_DISPLAY, VALUE_NUM, VALUE_MIN, VALUE_MAX, QUALIFIER, RESULT_STATUS_ID, EXPERIMENT_ID, SUBSTANCE_ID, RESULT_TYPE_ID ) values (103, ' 13%', 13, '', '', '', 2, 1, 857157, 373);</v>
      </c>
      <c r="N105" t="str">
        <f t="shared" si="2"/>
        <v>insert into result_hierarchy(result_id, parent_result_id, hierarchy_type) values (103, 7, 'Derives');</v>
      </c>
    </row>
    <row r="106" spans="1:14">
      <c r="A106">
        <f>'Result import'!A111</f>
        <v>104</v>
      </c>
      <c r="B106">
        <f>'Result import'!B111</f>
        <v>857157</v>
      </c>
      <c r="C106">
        <f>'Result import'!C111</f>
        <v>7</v>
      </c>
      <c r="D106" t="str">
        <f>'Result import'!D$6</f>
        <v>PI (avg)</v>
      </c>
      <c r="E106" t="str">
        <f>IF(ISERR(FIND(" ",'Result import'!E111)),"",LEFT('Result import'!E111,FIND(" ",'Result import'!E111)-1))</f>
        <v/>
      </c>
      <c r="F106">
        <f>IF(ISERR(FIND(" ",'Result import'!D111)),'Result import'!D111,VALUE(MID('Result import'!D111,FIND(" ",'Result import'!D111)+1,10)))</f>
        <v>24.8</v>
      </c>
      <c r="I106" t="s">
        <v>22</v>
      </c>
      <c r="J106" t="s">
        <v>1360</v>
      </c>
      <c r="K106" t="str">
        <f t="shared" si="3"/>
        <v xml:space="preserve"> 24.8%</v>
      </c>
      <c r="M106" t="str">
        <f>"insert into result (RESULT_ID, VALUE_DISPLAY, VALUE_NUM, VALUE_MIN, VALUE_MAX, QUALIFIER, RESULT_STATUS_ID, EXPERIMENT_ID, SUBSTANCE_ID, RESULT_TYPE_ID ) values ("&amp;A106&amp;", '"&amp;K106&amp;"', "&amp;F106&amp;", '"&amp;G106&amp;"', '"&amp;H106&amp;"', '"&amp;TRIM(E106)&amp;"', 2, 1, "&amp;B106&amp;", "&amp;VLOOKUP(D106,Elements!$B$3:$G$56,6,FALSE)&amp;");"</f>
        <v>insert into result (RESULT_ID, VALUE_DISPLAY, VALUE_NUM, VALUE_MIN, VALUE_MAX, QUALIFIER, RESULT_STATUS_ID, EXPERIMENT_ID, SUBSTANCE_ID, RESULT_TYPE_ID ) values (104, ' 24.8%', 24.8, '', '', '', 2, 1, 857157, 373);</v>
      </c>
      <c r="N106" t="str">
        <f t="shared" si="2"/>
        <v>insert into result_hierarchy(result_id, parent_result_id, hierarchy_type) values (104, 7, 'Derives');</v>
      </c>
    </row>
    <row r="107" spans="1:14">
      <c r="A107">
        <f>'Result import'!A112</f>
        <v>105</v>
      </c>
      <c r="B107">
        <f>'Result import'!B112</f>
        <v>857157</v>
      </c>
      <c r="C107">
        <f>'Result import'!C112</f>
        <v>7</v>
      </c>
      <c r="D107" t="str">
        <f>'Result import'!D$6</f>
        <v>PI (avg)</v>
      </c>
      <c r="E107" t="str">
        <f>IF(ISERR(FIND(" ",'Result import'!E112)),"",LEFT('Result import'!E112,FIND(" ",'Result import'!E112)-1))</f>
        <v/>
      </c>
      <c r="F107">
        <f>IF(ISERR(FIND(" ",'Result import'!D112)),'Result import'!D112,VALUE(MID('Result import'!D112,FIND(" ",'Result import'!D112)+1,10)))</f>
        <v>34.6</v>
      </c>
      <c r="I107" t="s">
        <v>22</v>
      </c>
      <c r="J107" t="s">
        <v>1360</v>
      </c>
      <c r="K107" t="str">
        <f t="shared" si="3"/>
        <v xml:space="preserve"> 34.6%</v>
      </c>
      <c r="M107" t="str">
        <f>"insert into result (RESULT_ID, VALUE_DISPLAY, VALUE_NUM, VALUE_MIN, VALUE_MAX, QUALIFIER, RESULT_STATUS_ID, EXPERIMENT_ID, SUBSTANCE_ID, RESULT_TYPE_ID ) values ("&amp;A107&amp;", '"&amp;K107&amp;"', "&amp;F107&amp;", '"&amp;G107&amp;"', '"&amp;H107&amp;"', '"&amp;TRIM(E107)&amp;"', 2, 1, "&amp;B107&amp;", "&amp;VLOOKUP(D107,Elements!$B$3:$G$56,6,FALSE)&amp;");"</f>
        <v>insert into result (RESULT_ID, VALUE_DISPLAY, VALUE_NUM, VALUE_MIN, VALUE_MAX, QUALIFIER, RESULT_STATUS_ID, EXPERIMENT_ID, SUBSTANCE_ID, RESULT_TYPE_ID ) values (105, ' 34.6%', 34.6, '', '', '', 2, 1, 857157, 373);</v>
      </c>
      <c r="N107" t="str">
        <f t="shared" si="2"/>
        <v>insert into result_hierarchy(result_id, parent_result_id, hierarchy_type) values (105, 7, 'Derives');</v>
      </c>
    </row>
    <row r="108" spans="1:14">
      <c r="A108">
        <f>'Result import'!A113</f>
        <v>106</v>
      </c>
      <c r="B108">
        <f>'Result import'!B113</f>
        <v>857157</v>
      </c>
      <c r="C108">
        <f>'Result import'!C113</f>
        <v>7</v>
      </c>
      <c r="D108" t="str">
        <f>'Result import'!D$6</f>
        <v>PI (avg)</v>
      </c>
      <c r="E108" t="str">
        <f>IF(ISERR(FIND(" ",'Result import'!E113)),"",LEFT('Result import'!E113,FIND(" ",'Result import'!E113)-1))</f>
        <v/>
      </c>
      <c r="F108">
        <f>IF(ISERR(FIND(" ",'Result import'!D113)),'Result import'!D113,VALUE(MID('Result import'!D113,FIND(" ",'Result import'!D113)+1,10)))</f>
        <v>60.2</v>
      </c>
      <c r="I108" t="s">
        <v>22</v>
      </c>
      <c r="J108" t="s">
        <v>1360</v>
      </c>
      <c r="K108" t="str">
        <f t="shared" si="3"/>
        <v xml:space="preserve"> 60.2%</v>
      </c>
      <c r="M108" t="str">
        <f>"insert into result (RESULT_ID, VALUE_DISPLAY, VALUE_NUM, VALUE_MIN, VALUE_MAX, QUALIFIER, RESULT_STATUS_ID, EXPERIMENT_ID, SUBSTANCE_ID, RESULT_TYPE_ID ) values ("&amp;A108&amp;", '"&amp;K108&amp;"', "&amp;F108&amp;", '"&amp;G108&amp;"', '"&amp;H108&amp;"', '"&amp;TRIM(E108)&amp;"', 2, 1, "&amp;B108&amp;", "&amp;VLOOKUP(D108,Elements!$B$3:$G$56,6,FALSE)&amp;");"</f>
        <v>insert into result (RESULT_ID, VALUE_DISPLAY, VALUE_NUM, VALUE_MIN, VALUE_MAX, QUALIFIER, RESULT_STATUS_ID, EXPERIMENT_ID, SUBSTANCE_ID, RESULT_TYPE_ID ) values (106, ' 60.2%', 60.2, '', '', '', 2, 1, 857157, 373);</v>
      </c>
      <c r="N108" t="str">
        <f t="shared" ref="N108:N171" si="4">"insert into result_hierarchy(result_id, parent_result_id, hierarchy_type) values ("&amp;A108&amp;", "&amp;C108&amp;", '"&amp;J108&amp;"');"</f>
        <v>insert into result_hierarchy(result_id, parent_result_id, hierarchy_type) values (106, 7, 'Derives');</v>
      </c>
    </row>
    <row r="109" spans="1:14">
      <c r="A109">
        <f>'Result import'!A114</f>
        <v>107</v>
      </c>
      <c r="B109">
        <f>'Result import'!B114</f>
        <v>857157</v>
      </c>
      <c r="C109">
        <f>'Result import'!C114</f>
        <v>7</v>
      </c>
      <c r="D109" t="str">
        <f>'Result import'!D$6</f>
        <v>PI (avg)</v>
      </c>
      <c r="E109" t="str">
        <f>IF(ISERR(FIND(" ",'Result import'!E114)),"",LEFT('Result import'!E114,FIND(" ",'Result import'!E114)-1))</f>
        <v/>
      </c>
      <c r="F109">
        <f>IF(ISERR(FIND(" ",'Result import'!D114)),'Result import'!D114,VALUE(MID('Result import'!D114,FIND(" ",'Result import'!D114)+1,10)))</f>
        <v>84.4</v>
      </c>
      <c r="I109" t="s">
        <v>22</v>
      </c>
      <c r="J109" t="s">
        <v>1360</v>
      </c>
      <c r="K109" t="str">
        <f t="shared" si="3"/>
        <v xml:space="preserve"> 84.4%</v>
      </c>
      <c r="M109" t="str">
        <f>"insert into result (RESULT_ID, VALUE_DISPLAY, VALUE_NUM, VALUE_MIN, VALUE_MAX, QUALIFIER, RESULT_STATUS_ID, EXPERIMENT_ID, SUBSTANCE_ID, RESULT_TYPE_ID ) values ("&amp;A109&amp;", '"&amp;K109&amp;"', "&amp;F109&amp;", '"&amp;G109&amp;"', '"&amp;H109&amp;"', '"&amp;TRIM(E109)&amp;"', 2, 1, "&amp;B109&amp;", "&amp;VLOOKUP(D109,Elements!$B$3:$G$56,6,FALSE)&amp;");"</f>
        <v>insert into result (RESULT_ID, VALUE_DISPLAY, VALUE_NUM, VALUE_MIN, VALUE_MAX, QUALIFIER, RESULT_STATUS_ID, EXPERIMENT_ID, SUBSTANCE_ID, RESULT_TYPE_ID ) values (107, ' 84.4%', 84.4, '', '', '', 2, 1, 857157, 373);</v>
      </c>
      <c r="N109" t="str">
        <f t="shared" si="4"/>
        <v>insert into result_hierarchy(result_id, parent_result_id, hierarchy_type) values (107, 7, 'Derives');</v>
      </c>
    </row>
    <row r="110" spans="1:14">
      <c r="A110">
        <f>'Result import'!A115</f>
        <v>108</v>
      </c>
      <c r="B110">
        <f>'Result import'!B115</f>
        <v>857157</v>
      </c>
      <c r="C110">
        <f>'Result import'!C115</f>
        <v>7</v>
      </c>
      <c r="D110" t="str">
        <f>'Result import'!D$6</f>
        <v>PI (avg)</v>
      </c>
      <c r="E110" t="str">
        <f>IF(ISERR(FIND(" ",'Result import'!E115)),"",LEFT('Result import'!E115,FIND(" ",'Result import'!E115)-1))</f>
        <v/>
      </c>
      <c r="F110">
        <f>IF(ISERR(FIND(" ",'Result import'!D115)),'Result import'!D115,VALUE(MID('Result import'!D115,FIND(" ",'Result import'!D115)+1,10)))</f>
        <v>101.8</v>
      </c>
      <c r="I110" t="s">
        <v>22</v>
      </c>
      <c r="J110" t="s">
        <v>1360</v>
      </c>
      <c r="K110" t="str">
        <f t="shared" si="3"/>
        <v xml:space="preserve"> 101.8%</v>
      </c>
      <c r="M110" t="str">
        <f>"insert into result (RESULT_ID, VALUE_DISPLAY, VALUE_NUM, VALUE_MIN, VALUE_MAX, QUALIFIER, RESULT_STATUS_ID, EXPERIMENT_ID, SUBSTANCE_ID, RESULT_TYPE_ID ) values ("&amp;A110&amp;", '"&amp;K110&amp;"', "&amp;F110&amp;", '"&amp;G110&amp;"', '"&amp;H110&amp;"', '"&amp;TRIM(E110)&amp;"', 2, 1, "&amp;B110&amp;", "&amp;VLOOKUP(D110,Elements!$B$3:$G$56,6,FALSE)&amp;");"</f>
        <v>insert into result (RESULT_ID, VALUE_DISPLAY, VALUE_NUM, VALUE_MIN, VALUE_MAX, QUALIFIER, RESULT_STATUS_ID, EXPERIMENT_ID, SUBSTANCE_ID, RESULT_TYPE_ID ) values (108, ' 101.8%', 101.8, '', '', '', 2, 1, 857157, 373);</v>
      </c>
      <c r="N110" t="str">
        <f t="shared" si="4"/>
        <v>insert into result_hierarchy(result_id, parent_result_id, hierarchy_type) values (108, 7, 'Derives');</v>
      </c>
    </row>
    <row r="111" spans="1:14">
      <c r="A111">
        <f>'Result import'!A116</f>
        <v>109</v>
      </c>
      <c r="B111">
        <f>'Result import'!B116</f>
        <v>857157</v>
      </c>
      <c r="C111">
        <f>'Result import'!C116</f>
        <v>7</v>
      </c>
      <c r="D111" t="str">
        <f>'Result import'!D$6</f>
        <v>PI (avg)</v>
      </c>
      <c r="E111" t="str">
        <f>IF(ISERR(FIND(" ",'Result import'!E116)),"",LEFT('Result import'!E116,FIND(" ",'Result import'!E116)-1))</f>
        <v/>
      </c>
      <c r="F111">
        <f>IF(ISERR(FIND(" ",'Result import'!D116)),'Result import'!D116,VALUE(MID('Result import'!D116,FIND(" ",'Result import'!D116)+1,10)))</f>
        <v>112.9</v>
      </c>
      <c r="I111" t="s">
        <v>22</v>
      </c>
      <c r="J111" t="s">
        <v>1360</v>
      </c>
      <c r="K111" t="str">
        <f t="shared" si="3"/>
        <v xml:space="preserve"> 112.9%</v>
      </c>
      <c r="M111" t="str">
        <f>"insert into result (RESULT_ID, VALUE_DISPLAY, VALUE_NUM, VALUE_MIN, VALUE_MAX, QUALIFIER, RESULT_STATUS_ID, EXPERIMENT_ID, SUBSTANCE_ID, RESULT_TYPE_ID ) values ("&amp;A111&amp;", '"&amp;K111&amp;"', "&amp;F111&amp;", '"&amp;G111&amp;"', '"&amp;H111&amp;"', '"&amp;TRIM(E111)&amp;"', 2, 1, "&amp;B111&amp;", "&amp;VLOOKUP(D111,Elements!$B$3:$G$56,6,FALSE)&amp;");"</f>
        <v>insert into result (RESULT_ID, VALUE_DISPLAY, VALUE_NUM, VALUE_MIN, VALUE_MAX, QUALIFIER, RESULT_STATUS_ID, EXPERIMENT_ID, SUBSTANCE_ID, RESULT_TYPE_ID ) values (109, ' 112.9%', 112.9, '', '', '', 2, 1, 857157, 373);</v>
      </c>
      <c r="N111" t="str">
        <f t="shared" si="4"/>
        <v>insert into result_hierarchy(result_id, parent_result_id, hierarchy_type) values (109, 7, 'Derives');</v>
      </c>
    </row>
    <row r="112" spans="1:14">
      <c r="A112">
        <f>'Result import'!A117</f>
        <v>110</v>
      </c>
      <c r="B112">
        <f>'Result import'!B117</f>
        <v>857157</v>
      </c>
      <c r="C112">
        <f>'Result import'!C117</f>
        <v>7</v>
      </c>
      <c r="D112" t="str">
        <f>'Result import'!D$6</f>
        <v>PI (avg)</v>
      </c>
      <c r="E112" t="str">
        <f>IF(ISERR(FIND(" ",'Result import'!E117)),"",LEFT('Result import'!E117,FIND(" ",'Result import'!E117)-1))</f>
        <v/>
      </c>
      <c r="F112">
        <f>IF(ISERR(FIND(" ",'Result import'!D117)),'Result import'!D117,VALUE(MID('Result import'!D117,FIND(" ",'Result import'!D117)+1,10)))</f>
        <v>104.8</v>
      </c>
      <c r="I112" t="s">
        <v>22</v>
      </c>
      <c r="J112" t="s">
        <v>1360</v>
      </c>
      <c r="K112" t="str">
        <f t="shared" si="3"/>
        <v xml:space="preserve"> 104.8%</v>
      </c>
      <c r="M112" t="str">
        <f>"insert into result (RESULT_ID, VALUE_DISPLAY, VALUE_NUM, VALUE_MIN, VALUE_MAX, QUALIFIER, RESULT_STATUS_ID, EXPERIMENT_ID, SUBSTANCE_ID, RESULT_TYPE_ID ) values ("&amp;A112&amp;", '"&amp;K112&amp;"', "&amp;F112&amp;", '"&amp;G112&amp;"', '"&amp;H112&amp;"', '"&amp;TRIM(E112)&amp;"', 2, 1, "&amp;B112&amp;", "&amp;VLOOKUP(D112,Elements!$B$3:$G$56,6,FALSE)&amp;");"</f>
        <v>insert into result (RESULT_ID, VALUE_DISPLAY, VALUE_NUM, VALUE_MIN, VALUE_MAX, QUALIFIER, RESULT_STATUS_ID, EXPERIMENT_ID, SUBSTANCE_ID, RESULT_TYPE_ID ) values (110, ' 104.8%', 104.8, '', '', '', 2, 1, 857157, 373);</v>
      </c>
      <c r="N112" t="str">
        <f t="shared" si="4"/>
        <v>insert into result_hierarchy(result_id, parent_result_id, hierarchy_type) values (110, 7, 'Derives');</v>
      </c>
    </row>
    <row r="113" spans="1:14">
      <c r="A113">
        <f>'Result import'!A118</f>
        <v>111</v>
      </c>
      <c r="B113">
        <f>'Result import'!B118</f>
        <v>844493</v>
      </c>
      <c r="C113">
        <f>'Result import'!C118</f>
        <v>8</v>
      </c>
      <c r="D113" t="str">
        <f>'Result import'!D$6</f>
        <v>PI (avg)</v>
      </c>
      <c r="E113" t="str">
        <f>IF(ISERR(FIND(" ",'Result import'!E118)),"",LEFT('Result import'!E118,FIND(" ",'Result import'!E118)-1))</f>
        <v/>
      </c>
      <c r="F113">
        <f>IF(ISERR(FIND(" ",'Result import'!D118)),'Result import'!D118,VALUE(MID('Result import'!D118,FIND(" ",'Result import'!D118)+1,10)))</f>
        <v>12.6</v>
      </c>
      <c r="I113" t="s">
        <v>22</v>
      </c>
      <c r="J113" t="s">
        <v>1360</v>
      </c>
      <c r="K113" t="str">
        <f t="shared" si="3"/>
        <v xml:space="preserve"> 12.6%</v>
      </c>
      <c r="M113" t="str">
        <f>"insert into result (RESULT_ID, VALUE_DISPLAY, VALUE_NUM, VALUE_MIN, VALUE_MAX, QUALIFIER, RESULT_STATUS_ID, EXPERIMENT_ID, SUBSTANCE_ID, RESULT_TYPE_ID ) values ("&amp;A113&amp;", '"&amp;K113&amp;"', "&amp;F113&amp;", '"&amp;G113&amp;"', '"&amp;H113&amp;"', '"&amp;TRIM(E113)&amp;"', 2, 1, "&amp;B113&amp;", "&amp;VLOOKUP(D113,Elements!$B$3:$G$56,6,FALSE)&amp;");"</f>
        <v>insert into result (RESULT_ID, VALUE_DISPLAY, VALUE_NUM, VALUE_MIN, VALUE_MAX, QUALIFIER, RESULT_STATUS_ID, EXPERIMENT_ID, SUBSTANCE_ID, RESULT_TYPE_ID ) values (111, ' 12.6%', 12.6, '', '', '', 2, 1, 844493, 373);</v>
      </c>
      <c r="N113" t="str">
        <f t="shared" si="4"/>
        <v>insert into result_hierarchy(result_id, parent_result_id, hierarchy_type) values (111, 8, 'Derives');</v>
      </c>
    </row>
    <row r="114" spans="1:14">
      <c r="A114">
        <f>'Result import'!A119</f>
        <v>112</v>
      </c>
      <c r="B114">
        <f>'Result import'!B119</f>
        <v>844493</v>
      </c>
      <c r="C114">
        <f>'Result import'!C119</f>
        <v>8</v>
      </c>
      <c r="D114" t="str">
        <f>'Result import'!D$6</f>
        <v>PI (avg)</v>
      </c>
      <c r="E114" t="str">
        <f>IF(ISERR(FIND(" ",'Result import'!E119)),"",LEFT('Result import'!E119,FIND(" ",'Result import'!E119)-1))</f>
        <v/>
      </c>
      <c r="F114">
        <f>IF(ISERR(FIND(" ",'Result import'!D119)),'Result import'!D119,VALUE(MID('Result import'!D119,FIND(" ",'Result import'!D119)+1,10)))</f>
        <v>14</v>
      </c>
      <c r="I114" t="s">
        <v>22</v>
      </c>
      <c r="J114" t="s">
        <v>1360</v>
      </c>
      <c r="K114" t="str">
        <f t="shared" si="3"/>
        <v xml:space="preserve"> 14%</v>
      </c>
      <c r="M114" t="str">
        <f>"insert into result (RESULT_ID, VALUE_DISPLAY, VALUE_NUM, VALUE_MIN, VALUE_MAX, QUALIFIER, RESULT_STATUS_ID, EXPERIMENT_ID, SUBSTANCE_ID, RESULT_TYPE_ID ) values ("&amp;A114&amp;", '"&amp;K114&amp;"', "&amp;F114&amp;", '"&amp;G114&amp;"', '"&amp;H114&amp;"', '"&amp;TRIM(E114)&amp;"', 2, 1, "&amp;B114&amp;", "&amp;VLOOKUP(D114,Elements!$B$3:$G$56,6,FALSE)&amp;");"</f>
        <v>insert into result (RESULT_ID, VALUE_DISPLAY, VALUE_NUM, VALUE_MIN, VALUE_MAX, QUALIFIER, RESULT_STATUS_ID, EXPERIMENT_ID, SUBSTANCE_ID, RESULT_TYPE_ID ) values (112, ' 14%', 14, '', '', '', 2, 1, 844493, 373);</v>
      </c>
      <c r="N114" t="str">
        <f t="shared" si="4"/>
        <v>insert into result_hierarchy(result_id, parent_result_id, hierarchy_type) values (112, 8, 'Derives');</v>
      </c>
    </row>
    <row r="115" spans="1:14">
      <c r="A115">
        <f>'Result import'!A120</f>
        <v>113</v>
      </c>
      <c r="B115">
        <f>'Result import'!B120</f>
        <v>844493</v>
      </c>
      <c r="C115">
        <f>'Result import'!C120</f>
        <v>8</v>
      </c>
      <c r="D115" t="str">
        <f>'Result import'!D$6</f>
        <v>PI (avg)</v>
      </c>
      <c r="E115" t="str">
        <f>IF(ISERR(FIND(" ",'Result import'!E120)),"",LEFT('Result import'!E120,FIND(" ",'Result import'!E120)-1))</f>
        <v/>
      </c>
      <c r="F115">
        <f>IF(ISERR(FIND(" ",'Result import'!D120)),'Result import'!D120,VALUE(MID('Result import'!D120,FIND(" ",'Result import'!D120)+1,10)))</f>
        <v>16.899999999999999</v>
      </c>
      <c r="I115" t="s">
        <v>22</v>
      </c>
      <c r="J115" t="s">
        <v>1360</v>
      </c>
      <c r="K115" t="str">
        <f t="shared" si="3"/>
        <v xml:space="preserve"> 16.9%</v>
      </c>
      <c r="M115" t="str">
        <f>"insert into result (RESULT_ID, VALUE_DISPLAY, VALUE_NUM, VALUE_MIN, VALUE_MAX, QUALIFIER, RESULT_STATUS_ID, EXPERIMENT_ID, SUBSTANCE_ID, RESULT_TYPE_ID ) values ("&amp;A115&amp;", '"&amp;K115&amp;"', "&amp;F115&amp;", '"&amp;G115&amp;"', '"&amp;H115&amp;"', '"&amp;TRIM(E115)&amp;"', 2, 1, "&amp;B115&amp;", "&amp;VLOOKUP(D115,Elements!$B$3:$G$56,6,FALSE)&amp;");"</f>
        <v>insert into result (RESULT_ID, VALUE_DISPLAY, VALUE_NUM, VALUE_MIN, VALUE_MAX, QUALIFIER, RESULT_STATUS_ID, EXPERIMENT_ID, SUBSTANCE_ID, RESULT_TYPE_ID ) values (113, ' 16.9%', 16.9, '', '', '', 2, 1, 844493, 373);</v>
      </c>
      <c r="N115" t="str">
        <f t="shared" si="4"/>
        <v>insert into result_hierarchy(result_id, parent_result_id, hierarchy_type) values (113, 8, 'Derives');</v>
      </c>
    </row>
    <row r="116" spans="1:14">
      <c r="A116">
        <f>'Result import'!A121</f>
        <v>114</v>
      </c>
      <c r="B116">
        <f>'Result import'!B121</f>
        <v>844493</v>
      </c>
      <c r="C116">
        <f>'Result import'!C121</f>
        <v>8</v>
      </c>
      <c r="D116" t="str">
        <f>'Result import'!D$6</f>
        <v>PI (avg)</v>
      </c>
      <c r="E116" t="str">
        <f>IF(ISERR(FIND(" ",'Result import'!E121)),"",LEFT('Result import'!E121,FIND(" ",'Result import'!E121)-1))</f>
        <v/>
      </c>
      <c r="F116">
        <f>IF(ISERR(FIND(" ",'Result import'!D121)),'Result import'!D121,VALUE(MID('Result import'!D121,FIND(" ",'Result import'!D121)+1,10)))</f>
        <v>21.9</v>
      </c>
      <c r="I116" t="s">
        <v>22</v>
      </c>
      <c r="J116" t="s">
        <v>1360</v>
      </c>
      <c r="K116" t="str">
        <f t="shared" si="3"/>
        <v xml:space="preserve"> 21.9%</v>
      </c>
      <c r="M116" t="str">
        <f>"insert into result (RESULT_ID, VALUE_DISPLAY, VALUE_NUM, VALUE_MIN, VALUE_MAX, QUALIFIER, RESULT_STATUS_ID, EXPERIMENT_ID, SUBSTANCE_ID, RESULT_TYPE_ID ) values ("&amp;A116&amp;", '"&amp;K116&amp;"', "&amp;F116&amp;", '"&amp;G116&amp;"', '"&amp;H116&amp;"', '"&amp;TRIM(E116)&amp;"', 2, 1, "&amp;B116&amp;", "&amp;VLOOKUP(D116,Elements!$B$3:$G$56,6,FALSE)&amp;");"</f>
        <v>insert into result (RESULT_ID, VALUE_DISPLAY, VALUE_NUM, VALUE_MIN, VALUE_MAX, QUALIFIER, RESULT_STATUS_ID, EXPERIMENT_ID, SUBSTANCE_ID, RESULT_TYPE_ID ) values (114, ' 21.9%', 21.9, '', '', '', 2, 1, 844493, 373);</v>
      </c>
      <c r="N116" t="str">
        <f t="shared" si="4"/>
        <v>insert into result_hierarchy(result_id, parent_result_id, hierarchy_type) values (114, 8, 'Derives');</v>
      </c>
    </row>
    <row r="117" spans="1:14">
      <c r="A117">
        <f>'Result import'!A122</f>
        <v>115</v>
      </c>
      <c r="B117">
        <f>'Result import'!B122</f>
        <v>844493</v>
      </c>
      <c r="C117">
        <f>'Result import'!C122</f>
        <v>8</v>
      </c>
      <c r="D117" t="str">
        <f>'Result import'!D$6</f>
        <v>PI (avg)</v>
      </c>
      <c r="E117" t="str">
        <f>IF(ISERR(FIND(" ",'Result import'!E122)),"",LEFT('Result import'!E122,FIND(" ",'Result import'!E122)-1))</f>
        <v/>
      </c>
      <c r="F117">
        <f>IF(ISERR(FIND(" ",'Result import'!D122)),'Result import'!D122,VALUE(MID('Result import'!D122,FIND(" ",'Result import'!D122)+1,10)))</f>
        <v>36.9</v>
      </c>
      <c r="I117" t="s">
        <v>22</v>
      </c>
      <c r="J117" t="s">
        <v>1360</v>
      </c>
      <c r="K117" t="str">
        <f t="shared" si="3"/>
        <v xml:space="preserve"> 36.9%</v>
      </c>
      <c r="M117" t="str">
        <f>"insert into result (RESULT_ID, VALUE_DISPLAY, VALUE_NUM, VALUE_MIN, VALUE_MAX, QUALIFIER, RESULT_STATUS_ID, EXPERIMENT_ID, SUBSTANCE_ID, RESULT_TYPE_ID ) values ("&amp;A117&amp;", '"&amp;K117&amp;"', "&amp;F117&amp;", '"&amp;G117&amp;"', '"&amp;H117&amp;"', '"&amp;TRIM(E117)&amp;"', 2, 1, "&amp;B117&amp;", "&amp;VLOOKUP(D117,Elements!$B$3:$G$56,6,FALSE)&amp;");"</f>
        <v>insert into result (RESULT_ID, VALUE_DISPLAY, VALUE_NUM, VALUE_MIN, VALUE_MAX, QUALIFIER, RESULT_STATUS_ID, EXPERIMENT_ID, SUBSTANCE_ID, RESULT_TYPE_ID ) values (115, ' 36.9%', 36.9, '', '', '', 2, 1, 844493, 373);</v>
      </c>
      <c r="N117" t="str">
        <f t="shared" si="4"/>
        <v>insert into result_hierarchy(result_id, parent_result_id, hierarchy_type) values (115, 8, 'Derives');</v>
      </c>
    </row>
    <row r="118" spans="1:14">
      <c r="A118">
        <f>'Result import'!A123</f>
        <v>116</v>
      </c>
      <c r="B118">
        <f>'Result import'!B123</f>
        <v>844493</v>
      </c>
      <c r="C118">
        <f>'Result import'!C123</f>
        <v>8</v>
      </c>
      <c r="D118" t="str">
        <f>'Result import'!D$6</f>
        <v>PI (avg)</v>
      </c>
      <c r="E118" t="str">
        <f>IF(ISERR(FIND(" ",'Result import'!E123)),"",LEFT('Result import'!E123,FIND(" ",'Result import'!E123)-1))</f>
        <v/>
      </c>
      <c r="F118">
        <f>IF(ISERR(FIND(" ",'Result import'!D123)),'Result import'!D123,VALUE(MID('Result import'!D123,FIND(" ",'Result import'!D123)+1,10)))</f>
        <v>51.6</v>
      </c>
      <c r="I118" t="s">
        <v>22</v>
      </c>
      <c r="J118" t="s">
        <v>1360</v>
      </c>
      <c r="K118" t="str">
        <f t="shared" si="3"/>
        <v xml:space="preserve"> 51.6%</v>
      </c>
      <c r="M118" t="str">
        <f>"insert into result (RESULT_ID, VALUE_DISPLAY, VALUE_NUM, VALUE_MIN, VALUE_MAX, QUALIFIER, RESULT_STATUS_ID, EXPERIMENT_ID, SUBSTANCE_ID, RESULT_TYPE_ID ) values ("&amp;A118&amp;", '"&amp;K118&amp;"', "&amp;F118&amp;", '"&amp;G118&amp;"', '"&amp;H118&amp;"', '"&amp;TRIM(E118)&amp;"', 2, 1, "&amp;B118&amp;", "&amp;VLOOKUP(D118,Elements!$B$3:$G$56,6,FALSE)&amp;");"</f>
        <v>insert into result (RESULT_ID, VALUE_DISPLAY, VALUE_NUM, VALUE_MIN, VALUE_MAX, QUALIFIER, RESULT_STATUS_ID, EXPERIMENT_ID, SUBSTANCE_ID, RESULT_TYPE_ID ) values (116, ' 51.6%', 51.6, '', '', '', 2, 1, 844493, 373);</v>
      </c>
      <c r="N118" t="str">
        <f t="shared" si="4"/>
        <v>insert into result_hierarchy(result_id, parent_result_id, hierarchy_type) values (116, 8, 'Derives');</v>
      </c>
    </row>
    <row r="119" spans="1:14">
      <c r="A119">
        <f>'Result import'!A124</f>
        <v>117</v>
      </c>
      <c r="B119">
        <f>'Result import'!B124</f>
        <v>844493</v>
      </c>
      <c r="C119">
        <f>'Result import'!C124</f>
        <v>8</v>
      </c>
      <c r="D119" t="str">
        <f>'Result import'!D$6</f>
        <v>PI (avg)</v>
      </c>
      <c r="E119" t="str">
        <f>IF(ISERR(FIND(" ",'Result import'!E124)),"",LEFT('Result import'!E124,FIND(" ",'Result import'!E124)-1))</f>
        <v/>
      </c>
      <c r="F119">
        <f>IF(ISERR(FIND(" ",'Result import'!D124)),'Result import'!D124,VALUE(MID('Result import'!D124,FIND(" ",'Result import'!D124)+1,10)))</f>
        <v>67.599999999999994</v>
      </c>
      <c r="I119" t="s">
        <v>22</v>
      </c>
      <c r="J119" t="s">
        <v>1360</v>
      </c>
      <c r="K119" t="str">
        <f t="shared" si="3"/>
        <v xml:space="preserve"> 67.6%</v>
      </c>
      <c r="M119" t="str">
        <f>"insert into result (RESULT_ID, VALUE_DISPLAY, VALUE_NUM, VALUE_MIN, VALUE_MAX, QUALIFIER, RESULT_STATUS_ID, EXPERIMENT_ID, SUBSTANCE_ID, RESULT_TYPE_ID ) values ("&amp;A119&amp;", '"&amp;K119&amp;"', "&amp;F119&amp;", '"&amp;G119&amp;"', '"&amp;H119&amp;"', '"&amp;TRIM(E119)&amp;"', 2, 1, "&amp;B119&amp;", "&amp;VLOOKUP(D119,Elements!$B$3:$G$56,6,FALSE)&amp;");"</f>
        <v>insert into result (RESULT_ID, VALUE_DISPLAY, VALUE_NUM, VALUE_MIN, VALUE_MAX, QUALIFIER, RESULT_STATUS_ID, EXPERIMENT_ID, SUBSTANCE_ID, RESULT_TYPE_ID ) values (117, ' 67.6%', 67.6, '', '', '', 2, 1, 844493, 373);</v>
      </c>
      <c r="N119" t="str">
        <f t="shared" si="4"/>
        <v>insert into result_hierarchy(result_id, parent_result_id, hierarchy_type) values (117, 8, 'Derives');</v>
      </c>
    </row>
    <row r="120" spans="1:14">
      <c r="A120">
        <f>'Result import'!A125</f>
        <v>118</v>
      </c>
      <c r="B120">
        <f>'Result import'!B125</f>
        <v>844493</v>
      </c>
      <c r="C120">
        <f>'Result import'!C125</f>
        <v>8</v>
      </c>
      <c r="D120" t="str">
        <f>'Result import'!D$6</f>
        <v>PI (avg)</v>
      </c>
      <c r="E120" t="str">
        <f>IF(ISERR(FIND(" ",'Result import'!E125)),"",LEFT('Result import'!E125,FIND(" ",'Result import'!E125)-1))</f>
        <v/>
      </c>
      <c r="F120">
        <f>IF(ISERR(FIND(" ",'Result import'!D125)),'Result import'!D125,VALUE(MID('Result import'!D125,FIND(" ",'Result import'!D125)+1,10)))</f>
        <v>85.7</v>
      </c>
      <c r="I120" t="s">
        <v>22</v>
      </c>
      <c r="J120" t="s">
        <v>1360</v>
      </c>
      <c r="K120" t="str">
        <f t="shared" si="3"/>
        <v xml:space="preserve"> 85.7%</v>
      </c>
      <c r="M120" t="str">
        <f>"insert into result (RESULT_ID, VALUE_DISPLAY, VALUE_NUM, VALUE_MIN, VALUE_MAX, QUALIFIER, RESULT_STATUS_ID, EXPERIMENT_ID, SUBSTANCE_ID, RESULT_TYPE_ID ) values ("&amp;A120&amp;", '"&amp;K120&amp;"', "&amp;F120&amp;", '"&amp;G120&amp;"', '"&amp;H120&amp;"', '"&amp;TRIM(E120)&amp;"', 2, 1, "&amp;B120&amp;", "&amp;VLOOKUP(D120,Elements!$B$3:$G$56,6,FALSE)&amp;");"</f>
        <v>insert into result (RESULT_ID, VALUE_DISPLAY, VALUE_NUM, VALUE_MIN, VALUE_MAX, QUALIFIER, RESULT_STATUS_ID, EXPERIMENT_ID, SUBSTANCE_ID, RESULT_TYPE_ID ) values (118, ' 85.7%', 85.7, '', '', '', 2, 1, 844493, 373);</v>
      </c>
      <c r="N120" t="str">
        <f t="shared" si="4"/>
        <v>insert into result_hierarchy(result_id, parent_result_id, hierarchy_type) values (118, 8, 'Derives');</v>
      </c>
    </row>
    <row r="121" spans="1:14">
      <c r="A121">
        <f>'Result import'!A126</f>
        <v>119</v>
      </c>
      <c r="B121">
        <f>'Result import'!B126</f>
        <v>844493</v>
      </c>
      <c r="C121">
        <f>'Result import'!C126</f>
        <v>8</v>
      </c>
      <c r="D121" t="str">
        <f>'Result import'!D$6</f>
        <v>PI (avg)</v>
      </c>
      <c r="E121" t="str">
        <f>IF(ISERR(FIND(" ",'Result import'!E126)),"",LEFT('Result import'!E126,FIND(" ",'Result import'!E126)-1))</f>
        <v/>
      </c>
      <c r="F121">
        <f>IF(ISERR(FIND(" ",'Result import'!D126)),'Result import'!D126,VALUE(MID('Result import'!D126,FIND(" ",'Result import'!D126)+1,10)))</f>
        <v>94.4</v>
      </c>
      <c r="I121" t="s">
        <v>22</v>
      </c>
      <c r="J121" t="s">
        <v>1360</v>
      </c>
      <c r="K121" t="str">
        <f t="shared" si="3"/>
        <v xml:space="preserve"> 94.4%</v>
      </c>
      <c r="M121" t="str">
        <f>"insert into result (RESULT_ID, VALUE_DISPLAY, VALUE_NUM, VALUE_MIN, VALUE_MAX, QUALIFIER, RESULT_STATUS_ID, EXPERIMENT_ID, SUBSTANCE_ID, RESULT_TYPE_ID ) values ("&amp;A121&amp;", '"&amp;K121&amp;"', "&amp;F121&amp;", '"&amp;G121&amp;"', '"&amp;H121&amp;"', '"&amp;TRIM(E121)&amp;"', 2, 1, "&amp;B121&amp;", "&amp;VLOOKUP(D121,Elements!$B$3:$G$56,6,FALSE)&amp;");"</f>
        <v>insert into result (RESULT_ID, VALUE_DISPLAY, VALUE_NUM, VALUE_MIN, VALUE_MAX, QUALIFIER, RESULT_STATUS_ID, EXPERIMENT_ID, SUBSTANCE_ID, RESULT_TYPE_ID ) values (119, ' 94.4%', 94.4, '', '', '', 2, 1, 844493, 373);</v>
      </c>
      <c r="N121" t="str">
        <f t="shared" si="4"/>
        <v>insert into result_hierarchy(result_id, parent_result_id, hierarchy_type) values (119, 8, 'Derives');</v>
      </c>
    </row>
    <row r="122" spans="1:14">
      <c r="A122">
        <f>'Result import'!A127</f>
        <v>120</v>
      </c>
      <c r="B122">
        <f>'Result import'!B127</f>
        <v>844493</v>
      </c>
      <c r="C122">
        <f>'Result import'!C127</f>
        <v>8</v>
      </c>
      <c r="D122" t="str">
        <f>'Result import'!D$6</f>
        <v>PI (avg)</v>
      </c>
      <c r="E122" t="str">
        <f>IF(ISERR(FIND(" ",'Result import'!E127)),"",LEFT('Result import'!E127,FIND(" ",'Result import'!E127)-1))</f>
        <v/>
      </c>
      <c r="F122">
        <f>IF(ISERR(FIND(" ",'Result import'!D127)),'Result import'!D127,VALUE(MID('Result import'!D127,FIND(" ",'Result import'!D127)+1,10)))</f>
        <v>93.6</v>
      </c>
      <c r="I122" t="s">
        <v>22</v>
      </c>
      <c r="J122" t="s">
        <v>1360</v>
      </c>
      <c r="K122" t="str">
        <f t="shared" si="3"/>
        <v xml:space="preserve"> 93.6%</v>
      </c>
      <c r="M122" t="str">
        <f>"insert into result (RESULT_ID, VALUE_DISPLAY, VALUE_NUM, VALUE_MIN, VALUE_MAX, QUALIFIER, RESULT_STATUS_ID, EXPERIMENT_ID, SUBSTANCE_ID, RESULT_TYPE_ID ) values ("&amp;A122&amp;", '"&amp;K122&amp;"', "&amp;F122&amp;", '"&amp;G122&amp;"', '"&amp;H122&amp;"', '"&amp;TRIM(E122)&amp;"', 2, 1, "&amp;B122&amp;", "&amp;VLOOKUP(D122,Elements!$B$3:$G$56,6,FALSE)&amp;");"</f>
        <v>insert into result (RESULT_ID, VALUE_DISPLAY, VALUE_NUM, VALUE_MIN, VALUE_MAX, QUALIFIER, RESULT_STATUS_ID, EXPERIMENT_ID, SUBSTANCE_ID, RESULT_TYPE_ID ) values (120, ' 93.6%', 93.6, '', '', '', 2, 1, 844493, 373);</v>
      </c>
      <c r="N122" t="str">
        <f t="shared" si="4"/>
        <v>insert into result_hierarchy(result_id, parent_result_id, hierarchy_type) values (120, 8, 'Derives');</v>
      </c>
    </row>
    <row r="123" spans="1:14">
      <c r="A123">
        <f>'Result import'!A128</f>
        <v>121</v>
      </c>
      <c r="B123">
        <f>'Result import'!B128</f>
        <v>7978068</v>
      </c>
      <c r="C123">
        <f>'Result import'!C128</f>
        <v>9</v>
      </c>
      <c r="D123" t="str">
        <f>'Result import'!D$6</f>
        <v>PI (avg)</v>
      </c>
      <c r="E123" t="str">
        <f>IF(ISERR(FIND(" ",'Result import'!E128)),"",LEFT('Result import'!E128,FIND(" ",'Result import'!E128)-1))</f>
        <v/>
      </c>
      <c r="F123">
        <f>IF(ISERR(FIND(" ",'Result import'!D128)),'Result import'!D128,VALUE(MID('Result import'!D128,FIND(" ",'Result import'!D128)+1,10)))</f>
        <v>6.4</v>
      </c>
      <c r="I123" t="s">
        <v>22</v>
      </c>
      <c r="J123" t="s">
        <v>1360</v>
      </c>
      <c r="K123" t="str">
        <f t="shared" si="3"/>
        <v xml:space="preserve"> 6.4%</v>
      </c>
      <c r="M123" t="str">
        <f>"insert into result (RESULT_ID, VALUE_DISPLAY, VALUE_NUM, VALUE_MIN, VALUE_MAX, QUALIFIER, RESULT_STATUS_ID, EXPERIMENT_ID, SUBSTANCE_ID, RESULT_TYPE_ID ) values ("&amp;A123&amp;", '"&amp;K123&amp;"', "&amp;F123&amp;", '"&amp;G123&amp;"', '"&amp;H123&amp;"', '"&amp;TRIM(E123)&amp;"', 2, 1, "&amp;B123&amp;", "&amp;VLOOKUP(D123,Elements!$B$3:$G$56,6,FALSE)&amp;");"</f>
        <v>insert into result (RESULT_ID, VALUE_DISPLAY, VALUE_NUM, VALUE_MIN, VALUE_MAX, QUALIFIER, RESULT_STATUS_ID, EXPERIMENT_ID, SUBSTANCE_ID, RESULT_TYPE_ID ) values (121, ' 6.4%', 6.4, '', '', '', 2, 1, 7978068, 373);</v>
      </c>
      <c r="N123" t="str">
        <f t="shared" si="4"/>
        <v>insert into result_hierarchy(result_id, parent_result_id, hierarchy_type) values (121, 9, 'Derives');</v>
      </c>
    </row>
    <row r="124" spans="1:14">
      <c r="A124">
        <f>'Result import'!A129</f>
        <v>122</v>
      </c>
      <c r="B124">
        <f>'Result import'!B129</f>
        <v>7978068</v>
      </c>
      <c r="C124">
        <f>'Result import'!C129</f>
        <v>9</v>
      </c>
      <c r="D124" t="str">
        <f>'Result import'!D$6</f>
        <v>PI (avg)</v>
      </c>
      <c r="E124" t="str">
        <f>IF(ISERR(FIND(" ",'Result import'!E129)),"",LEFT('Result import'!E129,FIND(" ",'Result import'!E129)-1))</f>
        <v/>
      </c>
      <c r="F124">
        <f>IF(ISERR(FIND(" ",'Result import'!D129)),'Result import'!D129,VALUE(MID('Result import'!D129,FIND(" ",'Result import'!D129)+1,10)))</f>
        <v>8.3000000000000007</v>
      </c>
      <c r="I124" t="s">
        <v>22</v>
      </c>
      <c r="J124" t="s">
        <v>1360</v>
      </c>
      <c r="K124" t="str">
        <f t="shared" si="3"/>
        <v xml:space="preserve"> 8.3%</v>
      </c>
      <c r="M124" t="str">
        <f>"insert into result (RESULT_ID, VALUE_DISPLAY, VALUE_NUM, VALUE_MIN, VALUE_MAX, QUALIFIER, RESULT_STATUS_ID, EXPERIMENT_ID, SUBSTANCE_ID, RESULT_TYPE_ID ) values ("&amp;A124&amp;", '"&amp;K124&amp;"', "&amp;F124&amp;", '"&amp;G124&amp;"', '"&amp;H124&amp;"', '"&amp;TRIM(E124)&amp;"', 2, 1, "&amp;B124&amp;", "&amp;VLOOKUP(D124,Elements!$B$3:$G$56,6,FALSE)&amp;");"</f>
        <v>insert into result (RESULT_ID, VALUE_DISPLAY, VALUE_NUM, VALUE_MIN, VALUE_MAX, QUALIFIER, RESULT_STATUS_ID, EXPERIMENT_ID, SUBSTANCE_ID, RESULT_TYPE_ID ) values (122, ' 8.3%', 8.3, '', '', '', 2, 1, 7978068, 373);</v>
      </c>
      <c r="N124" t="str">
        <f t="shared" si="4"/>
        <v>insert into result_hierarchy(result_id, parent_result_id, hierarchy_type) values (122, 9, 'Derives');</v>
      </c>
    </row>
    <row r="125" spans="1:14">
      <c r="A125">
        <f>'Result import'!A130</f>
        <v>123</v>
      </c>
      <c r="B125">
        <f>'Result import'!B130</f>
        <v>7978068</v>
      </c>
      <c r="C125">
        <f>'Result import'!C130</f>
        <v>9</v>
      </c>
      <c r="D125" t="str">
        <f>'Result import'!D$6</f>
        <v>PI (avg)</v>
      </c>
      <c r="E125" t="str">
        <f>IF(ISERR(FIND(" ",'Result import'!E130)),"",LEFT('Result import'!E130,FIND(" ",'Result import'!E130)-1))</f>
        <v/>
      </c>
      <c r="F125">
        <f>IF(ISERR(FIND(" ",'Result import'!D130)),'Result import'!D130,VALUE(MID('Result import'!D130,FIND(" ",'Result import'!D130)+1,10)))</f>
        <v>12.3</v>
      </c>
      <c r="I125" t="s">
        <v>22</v>
      </c>
      <c r="J125" t="s">
        <v>1360</v>
      </c>
      <c r="K125" t="str">
        <f t="shared" si="3"/>
        <v xml:space="preserve"> 12.3%</v>
      </c>
      <c r="M125" t="str">
        <f>"insert into result (RESULT_ID, VALUE_DISPLAY, VALUE_NUM, VALUE_MIN, VALUE_MAX, QUALIFIER, RESULT_STATUS_ID, EXPERIMENT_ID, SUBSTANCE_ID, RESULT_TYPE_ID ) values ("&amp;A125&amp;", '"&amp;K125&amp;"', "&amp;F125&amp;", '"&amp;G125&amp;"', '"&amp;H125&amp;"', '"&amp;TRIM(E125)&amp;"', 2, 1, "&amp;B125&amp;", "&amp;VLOOKUP(D125,Elements!$B$3:$G$56,6,FALSE)&amp;");"</f>
        <v>insert into result (RESULT_ID, VALUE_DISPLAY, VALUE_NUM, VALUE_MIN, VALUE_MAX, QUALIFIER, RESULT_STATUS_ID, EXPERIMENT_ID, SUBSTANCE_ID, RESULT_TYPE_ID ) values (123, ' 12.3%', 12.3, '', '', '', 2, 1, 7978068, 373);</v>
      </c>
      <c r="N125" t="str">
        <f t="shared" si="4"/>
        <v>insert into result_hierarchy(result_id, parent_result_id, hierarchy_type) values (123, 9, 'Derives');</v>
      </c>
    </row>
    <row r="126" spans="1:14">
      <c r="A126">
        <f>'Result import'!A131</f>
        <v>124</v>
      </c>
      <c r="B126">
        <f>'Result import'!B131</f>
        <v>7978068</v>
      </c>
      <c r="C126">
        <f>'Result import'!C131</f>
        <v>9</v>
      </c>
      <c r="D126" t="str">
        <f>'Result import'!D$6</f>
        <v>PI (avg)</v>
      </c>
      <c r="E126" t="str">
        <f>IF(ISERR(FIND(" ",'Result import'!E131)),"",LEFT('Result import'!E131,FIND(" ",'Result import'!E131)-1))</f>
        <v/>
      </c>
      <c r="F126">
        <f>IF(ISERR(FIND(" ",'Result import'!D131)),'Result import'!D131,VALUE(MID('Result import'!D131,FIND(" ",'Result import'!D131)+1,10)))</f>
        <v>19.100000000000001</v>
      </c>
      <c r="I126" t="s">
        <v>22</v>
      </c>
      <c r="J126" t="s">
        <v>1360</v>
      </c>
      <c r="K126" t="str">
        <f t="shared" si="3"/>
        <v xml:space="preserve"> 19.1%</v>
      </c>
      <c r="M126" t="str">
        <f>"insert into result (RESULT_ID, VALUE_DISPLAY, VALUE_NUM, VALUE_MIN, VALUE_MAX, QUALIFIER, RESULT_STATUS_ID, EXPERIMENT_ID, SUBSTANCE_ID, RESULT_TYPE_ID ) values ("&amp;A126&amp;", '"&amp;K126&amp;"', "&amp;F126&amp;", '"&amp;G126&amp;"', '"&amp;H126&amp;"', '"&amp;TRIM(E126)&amp;"', 2, 1, "&amp;B126&amp;", "&amp;VLOOKUP(D126,Elements!$B$3:$G$56,6,FALSE)&amp;");"</f>
        <v>insert into result (RESULT_ID, VALUE_DISPLAY, VALUE_NUM, VALUE_MIN, VALUE_MAX, QUALIFIER, RESULT_STATUS_ID, EXPERIMENT_ID, SUBSTANCE_ID, RESULT_TYPE_ID ) values (124, ' 19.1%', 19.1, '', '', '', 2, 1, 7978068, 373);</v>
      </c>
      <c r="N126" t="str">
        <f t="shared" si="4"/>
        <v>insert into result_hierarchy(result_id, parent_result_id, hierarchy_type) values (124, 9, 'Derives');</v>
      </c>
    </row>
    <row r="127" spans="1:14">
      <c r="A127">
        <f>'Result import'!A132</f>
        <v>125</v>
      </c>
      <c r="B127">
        <f>'Result import'!B132</f>
        <v>7978068</v>
      </c>
      <c r="C127">
        <f>'Result import'!C132</f>
        <v>9</v>
      </c>
      <c r="D127" t="str">
        <f>'Result import'!D$6</f>
        <v>PI (avg)</v>
      </c>
      <c r="E127" t="str">
        <f>IF(ISERR(FIND(" ",'Result import'!E132)),"",LEFT('Result import'!E132,FIND(" ",'Result import'!E132)-1))</f>
        <v/>
      </c>
      <c r="F127">
        <f>IF(ISERR(FIND(" ",'Result import'!D132)),'Result import'!D132,VALUE(MID('Result import'!D132,FIND(" ",'Result import'!D132)+1,10)))</f>
        <v>29.3</v>
      </c>
      <c r="I127" t="s">
        <v>22</v>
      </c>
      <c r="J127" t="s">
        <v>1360</v>
      </c>
      <c r="K127" t="str">
        <f t="shared" si="3"/>
        <v xml:space="preserve"> 29.3%</v>
      </c>
      <c r="M127" t="str">
        <f>"insert into result (RESULT_ID, VALUE_DISPLAY, VALUE_NUM, VALUE_MIN, VALUE_MAX, QUALIFIER, RESULT_STATUS_ID, EXPERIMENT_ID, SUBSTANCE_ID, RESULT_TYPE_ID ) values ("&amp;A127&amp;", '"&amp;K127&amp;"', "&amp;F127&amp;", '"&amp;G127&amp;"', '"&amp;H127&amp;"', '"&amp;TRIM(E127)&amp;"', 2, 1, "&amp;B127&amp;", "&amp;VLOOKUP(D127,Elements!$B$3:$G$56,6,FALSE)&amp;");"</f>
        <v>insert into result (RESULT_ID, VALUE_DISPLAY, VALUE_NUM, VALUE_MIN, VALUE_MAX, QUALIFIER, RESULT_STATUS_ID, EXPERIMENT_ID, SUBSTANCE_ID, RESULT_TYPE_ID ) values (125, ' 29.3%', 29.3, '', '', '', 2, 1, 7978068, 373);</v>
      </c>
      <c r="N127" t="str">
        <f t="shared" si="4"/>
        <v>insert into result_hierarchy(result_id, parent_result_id, hierarchy_type) values (125, 9, 'Derives');</v>
      </c>
    </row>
    <row r="128" spans="1:14">
      <c r="A128">
        <f>'Result import'!A133</f>
        <v>126</v>
      </c>
      <c r="B128">
        <f>'Result import'!B133</f>
        <v>7978068</v>
      </c>
      <c r="C128">
        <f>'Result import'!C133</f>
        <v>9</v>
      </c>
      <c r="D128" t="str">
        <f>'Result import'!D$6</f>
        <v>PI (avg)</v>
      </c>
      <c r="E128" t="str">
        <f>IF(ISERR(FIND(" ",'Result import'!E133)),"",LEFT('Result import'!E133,FIND(" ",'Result import'!E133)-1))</f>
        <v/>
      </c>
      <c r="F128">
        <f>IF(ISERR(FIND(" ",'Result import'!D133)),'Result import'!D133,VALUE(MID('Result import'!D133,FIND(" ",'Result import'!D133)+1,10)))</f>
        <v>46.8</v>
      </c>
      <c r="I128" t="s">
        <v>22</v>
      </c>
      <c r="J128" t="s">
        <v>1360</v>
      </c>
      <c r="K128" t="str">
        <f t="shared" si="3"/>
        <v xml:space="preserve"> 46.8%</v>
      </c>
      <c r="M128" t="str">
        <f>"insert into result (RESULT_ID, VALUE_DISPLAY, VALUE_NUM, VALUE_MIN, VALUE_MAX, QUALIFIER, RESULT_STATUS_ID, EXPERIMENT_ID, SUBSTANCE_ID, RESULT_TYPE_ID ) values ("&amp;A128&amp;", '"&amp;K128&amp;"', "&amp;F128&amp;", '"&amp;G128&amp;"', '"&amp;H128&amp;"', '"&amp;TRIM(E128)&amp;"', 2, 1, "&amp;B128&amp;", "&amp;VLOOKUP(D128,Elements!$B$3:$G$56,6,FALSE)&amp;");"</f>
        <v>insert into result (RESULT_ID, VALUE_DISPLAY, VALUE_NUM, VALUE_MIN, VALUE_MAX, QUALIFIER, RESULT_STATUS_ID, EXPERIMENT_ID, SUBSTANCE_ID, RESULT_TYPE_ID ) values (126, ' 46.8%', 46.8, '', '', '', 2, 1, 7978068, 373);</v>
      </c>
      <c r="N128" t="str">
        <f t="shared" si="4"/>
        <v>insert into result_hierarchy(result_id, parent_result_id, hierarchy_type) values (126, 9, 'Derives');</v>
      </c>
    </row>
    <row r="129" spans="1:14">
      <c r="A129">
        <f>'Result import'!A134</f>
        <v>127</v>
      </c>
      <c r="B129">
        <f>'Result import'!B134</f>
        <v>7978068</v>
      </c>
      <c r="C129">
        <f>'Result import'!C134</f>
        <v>9</v>
      </c>
      <c r="D129" t="str">
        <f>'Result import'!D$6</f>
        <v>PI (avg)</v>
      </c>
      <c r="E129" t="str">
        <f>IF(ISERR(FIND(" ",'Result import'!E134)),"",LEFT('Result import'!E134,FIND(" ",'Result import'!E134)-1))</f>
        <v/>
      </c>
      <c r="F129">
        <f>IF(ISERR(FIND(" ",'Result import'!D134)),'Result import'!D134,VALUE(MID('Result import'!D134,FIND(" ",'Result import'!D134)+1,10)))</f>
        <v>71.900000000000006</v>
      </c>
      <c r="I129" t="s">
        <v>22</v>
      </c>
      <c r="J129" t="s">
        <v>1360</v>
      </c>
      <c r="K129" t="str">
        <f t="shared" si="3"/>
        <v xml:space="preserve"> 71.9%</v>
      </c>
      <c r="M129" t="str">
        <f>"insert into result (RESULT_ID, VALUE_DISPLAY, VALUE_NUM, VALUE_MIN, VALUE_MAX, QUALIFIER, RESULT_STATUS_ID, EXPERIMENT_ID, SUBSTANCE_ID, RESULT_TYPE_ID ) values ("&amp;A129&amp;", '"&amp;K129&amp;"', "&amp;F129&amp;", '"&amp;G129&amp;"', '"&amp;H129&amp;"', '"&amp;TRIM(E129)&amp;"', 2, 1, "&amp;B129&amp;", "&amp;VLOOKUP(D129,Elements!$B$3:$G$56,6,FALSE)&amp;");"</f>
        <v>insert into result (RESULT_ID, VALUE_DISPLAY, VALUE_NUM, VALUE_MIN, VALUE_MAX, QUALIFIER, RESULT_STATUS_ID, EXPERIMENT_ID, SUBSTANCE_ID, RESULT_TYPE_ID ) values (127, ' 71.9%', 71.9, '', '', '', 2, 1, 7978068, 373);</v>
      </c>
      <c r="N129" t="str">
        <f t="shared" si="4"/>
        <v>insert into result_hierarchy(result_id, parent_result_id, hierarchy_type) values (127, 9, 'Derives');</v>
      </c>
    </row>
    <row r="130" spans="1:14">
      <c r="A130">
        <f>'Result import'!A135</f>
        <v>128</v>
      </c>
      <c r="B130">
        <f>'Result import'!B135</f>
        <v>7978068</v>
      </c>
      <c r="C130">
        <f>'Result import'!C135</f>
        <v>9</v>
      </c>
      <c r="D130" t="str">
        <f>'Result import'!D$6</f>
        <v>PI (avg)</v>
      </c>
      <c r="E130" t="str">
        <f>IF(ISERR(FIND(" ",'Result import'!E135)),"",LEFT('Result import'!E135,FIND(" ",'Result import'!E135)-1))</f>
        <v/>
      </c>
      <c r="F130">
        <f>IF(ISERR(FIND(" ",'Result import'!D135)),'Result import'!D135,VALUE(MID('Result import'!D135,FIND(" ",'Result import'!D135)+1,10)))</f>
        <v>91.3</v>
      </c>
      <c r="I130" t="s">
        <v>22</v>
      </c>
      <c r="J130" t="s">
        <v>1360</v>
      </c>
      <c r="K130" t="str">
        <f t="shared" si="3"/>
        <v xml:space="preserve"> 91.3%</v>
      </c>
      <c r="M130" t="str">
        <f>"insert into result (RESULT_ID, VALUE_DISPLAY, VALUE_NUM, VALUE_MIN, VALUE_MAX, QUALIFIER, RESULT_STATUS_ID, EXPERIMENT_ID, SUBSTANCE_ID, RESULT_TYPE_ID ) values ("&amp;A130&amp;", '"&amp;K130&amp;"', "&amp;F130&amp;", '"&amp;G130&amp;"', '"&amp;H130&amp;"', '"&amp;TRIM(E130)&amp;"', 2, 1, "&amp;B130&amp;", "&amp;VLOOKUP(D130,Elements!$B$3:$G$56,6,FALSE)&amp;");"</f>
        <v>insert into result (RESULT_ID, VALUE_DISPLAY, VALUE_NUM, VALUE_MIN, VALUE_MAX, QUALIFIER, RESULT_STATUS_ID, EXPERIMENT_ID, SUBSTANCE_ID, RESULT_TYPE_ID ) values (128, ' 91.3%', 91.3, '', '', '', 2, 1, 7978068, 373);</v>
      </c>
      <c r="N130" t="str">
        <f t="shared" si="4"/>
        <v>insert into result_hierarchy(result_id, parent_result_id, hierarchy_type) values (128, 9, 'Derives');</v>
      </c>
    </row>
    <row r="131" spans="1:14">
      <c r="A131">
        <f>'Result import'!A136</f>
        <v>129</v>
      </c>
      <c r="B131">
        <f>'Result import'!B136</f>
        <v>7978068</v>
      </c>
      <c r="C131">
        <f>'Result import'!C136</f>
        <v>9</v>
      </c>
      <c r="D131" t="str">
        <f>'Result import'!D$6</f>
        <v>PI (avg)</v>
      </c>
      <c r="E131" t="str">
        <f>IF(ISERR(FIND(" ",'Result import'!E136)),"",LEFT('Result import'!E136,FIND(" ",'Result import'!E136)-1))</f>
        <v/>
      </c>
      <c r="F131">
        <f>IF(ISERR(FIND(" ",'Result import'!D136)),'Result import'!D136,VALUE(MID('Result import'!D136,FIND(" ",'Result import'!D136)+1,10)))</f>
        <v>108.5</v>
      </c>
      <c r="I131" t="s">
        <v>22</v>
      </c>
      <c r="J131" t="s">
        <v>1360</v>
      </c>
      <c r="K131" t="str">
        <f t="shared" si="3"/>
        <v xml:space="preserve"> 108.5%</v>
      </c>
      <c r="M131" t="str">
        <f>"insert into result (RESULT_ID, VALUE_DISPLAY, VALUE_NUM, VALUE_MIN, VALUE_MAX, QUALIFIER, RESULT_STATUS_ID, EXPERIMENT_ID, SUBSTANCE_ID, RESULT_TYPE_ID ) values ("&amp;A131&amp;", '"&amp;K131&amp;"', "&amp;F131&amp;", '"&amp;G131&amp;"', '"&amp;H131&amp;"', '"&amp;TRIM(E131)&amp;"', 2, 1, "&amp;B131&amp;", "&amp;VLOOKUP(D131,Elements!$B$3:$G$56,6,FALSE)&amp;");"</f>
        <v>insert into result (RESULT_ID, VALUE_DISPLAY, VALUE_NUM, VALUE_MIN, VALUE_MAX, QUALIFIER, RESULT_STATUS_ID, EXPERIMENT_ID, SUBSTANCE_ID, RESULT_TYPE_ID ) values (129, ' 108.5%', 108.5, '', '', '', 2, 1, 7978068, 373);</v>
      </c>
      <c r="N131" t="str">
        <f t="shared" si="4"/>
        <v>insert into result_hierarchy(result_id, parent_result_id, hierarchy_type) values (129, 9, 'Derives');</v>
      </c>
    </row>
    <row r="132" spans="1:14">
      <c r="A132">
        <f>'Result import'!A137</f>
        <v>130</v>
      </c>
      <c r="B132">
        <f>'Result import'!B137</f>
        <v>7978068</v>
      </c>
      <c r="C132">
        <f>'Result import'!C137</f>
        <v>9</v>
      </c>
      <c r="D132" t="str">
        <f>'Result import'!D$6</f>
        <v>PI (avg)</v>
      </c>
      <c r="E132" t="str">
        <f>IF(ISERR(FIND(" ",'Result import'!E137)),"",LEFT('Result import'!E137,FIND(" ",'Result import'!E137)-1))</f>
        <v/>
      </c>
      <c r="F132">
        <f>IF(ISERR(FIND(" ",'Result import'!D137)),'Result import'!D137,VALUE(MID('Result import'!D137,FIND(" ",'Result import'!D137)+1,10)))</f>
        <v>111.3</v>
      </c>
      <c r="I132" t="s">
        <v>22</v>
      </c>
      <c r="J132" t="s">
        <v>1360</v>
      </c>
      <c r="K132" t="str">
        <f t="shared" ref="K132:K195" si="5">E132&amp;" "&amp;F132&amp;IF(ISBLANK(G132), "", G132&amp;" - "&amp;H132)&amp;I132</f>
        <v xml:space="preserve"> 111.3%</v>
      </c>
      <c r="M132" t="str">
        <f>"insert into result (RESULT_ID, VALUE_DISPLAY, VALUE_NUM, VALUE_MIN, VALUE_MAX, QUALIFIER, RESULT_STATUS_ID, EXPERIMENT_ID, SUBSTANCE_ID, RESULT_TYPE_ID ) values ("&amp;A132&amp;", '"&amp;K132&amp;"', "&amp;F132&amp;", '"&amp;G132&amp;"', '"&amp;H132&amp;"', '"&amp;TRIM(E132)&amp;"', 2, 1, "&amp;B132&amp;", "&amp;VLOOKUP(D132,Elements!$B$3:$G$56,6,FALSE)&amp;");"</f>
        <v>insert into result (RESULT_ID, VALUE_DISPLAY, VALUE_NUM, VALUE_MIN, VALUE_MAX, QUALIFIER, RESULT_STATUS_ID, EXPERIMENT_ID, SUBSTANCE_ID, RESULT_TYPE_ID ) values (130, ' 111.3%', 111.3, '', '', '', 2, 1, 7978068, 373);</v>
      </c>
      <c r="N132" t="str">
        <f t="shared" si="4"/>
        <v>insert into result_hierarchy(result_id, parent_result_id, hierarchy_type) values (130, 9, 'Derives');</v>
      </c>
    </row>
    <row r="133" spans="1:14">
      <c r="A133">
        <f>'Result import'!A138</f>
        <v>131</v>
      </c>
      <c r="B133">
        <f>'Result import'!B138</f>
        <v>852914</v>
      </c>
      <c r="C133">
        <f>'Result import'!C138</f>
        <v>10</v>
      </c>
      <c r="D133" t="str">
        <f>'Result import'!D$6</f>
        <v>PI (avg)</v>
      </c>
      <c r="E133" t="str">
        <f>IF(ISERR(FIND(" ",'Result import'!E138)),"",LEFT('Result import'!E138,FIND(" ",'Result import'!E138)-1))</f>
        <v/>
      </c>
      <c r="F133">
        <f>IF(ISERR(FIND(" ",'Result import'!D138)),'Result import'!D138,VALUE(MID('Result import'!D138,FIND(" ",'Result import'!D138)+1,10)))</f>
        <v>14.9</v>
      </c>
      <c r="I133" t="s">
        <v>22</v>
      </c>
      <c r="J133" t="s">
        <v>1360</v>
      </c>
      <c r="K133" t="str">
        <f t="shared" si="5"/>
        <v xml:space="preserve"> 14.9%</v>
      </c>
      <c r="M133" t="str">
        <f>"insert into result (RESULT_ID, VALUE_DISPLAY, VALUE_NUM, VALUE_MIN, VALUE_MAX, QUALIFIER, RESULT_STATUS_ID, EXPERIMENT_ID, SUBSTANCE_ID, RESULT_TYPE_ID ) values ("&amp;A133&amp;", '"&amp;K133&amp;"', "&amp;F133&amp;", '"&amp;G133&amp;"', '"&amp;H133&amp;"', '"&amp;TRIM(E133)&amp;"', 2, 1, "&amp;B133&amp;", "&amp;VLOOKUP(D133,Elements!$B$3:$G$56,6,FALSE)&amp;");"</f>
        <v>insert into result (RESULT_ID, VALUE_DISPLAY, VALUE_NUM, VALUE_MIN, VALUE_MAX, QUALIFIER, RESULT_STATUS_ID, EXPERIMENT_ID, SUBSTANCE_ID, RESULT_TYPE_ID ) values (131, ' 14.9%', 14.9, '', '', '', 2, 1, 852914, 373);</v>
      </c>
      <c r="N133" t="str">
        <f t="shared" si="4"/>
        <v>insert into result_hierarchy(result_id, parent_result_id, hierarchy_type) values (131, 10, 'Derives');</v>
      </c>
    </row>
    <row r="134" spans="1:14">
      <c r="A134">
        <f>'Result import'!A139</f>
        <v>132</v>
      </c>
      <c r="B134">
        <f>'Result import'!B139</f>
        <v>852914</v>
      </c>
      <c r="C134">
        <f>'Result import'!C139</f>
        <v>10</v>
      </c>
      <c r="D134" t="str">
        <f>'Result import'!D$6</f>
        <v>PI (avg)</v>
      </c>
      <c r="E134" t="str">
        <f>IF(ISERR(FIND(" ",'Result import'!E139)),"",LEFT('Result import'!E139,FIND(" ",'Result import'!E139)-1))</f>
        <v/>
      </c>
      <c r="F134">
        <f>IF(ISERR(FIND(" ",'Result import'!D139)),'Result import'!D139,VALUE(MID('Result import'!D139,FIND(" ",'Result import'!D139)+1,10)))</f>
        <v>16.600000000000001</v>
      </c>
      <c r="I134" t="s">
        <v>22</v>
      </c>
      <c r="J134" t="s">
        <v>1360</v>
      </c>
      <c r="K134" t="str">
        <f t="shared" si="5"/>
        <v xml:space="preserve"> 16.6%</v>
      </c>
      <c r="M134" t="str">
        <f>"insert into result (RESULT_ID, VALUE_DISPLAY, VALUE_NUM, VALUE_MIN, VALUE_MAX, QUALIFIER, RESULT_STATUS_ID, EXPERIMENT_ID, SUBSTANCE_ID, RESULT_TYPE_ID ) values ("&amp;A134&amp;", '"&amp;K134&amp;"', "&amp;F134&amp;", '"&amp;G134&amp;"', '"&amp;H134&amp;"', '"&amp;TRIM(E134)&amp;"', 2, 1, "&amp;B134&amp;", "&amp;VLOOKUP(D134,Elements!$B$3:$G$56,6,FALSE)&amp;");"</f>
        <v>insert into result (RESULT_ID, VALUE_DISPLAY, VALUE_NUM, VALUE_MIN, VALUE_MAX, QUALIFIER, RESULT_STATUS_ID, EXPERIMENT_ID, SUBSTANCE_ID, RESULT_TYPE_ID ) values (132, ' 16.6%', 16.6, '', '', '', 2, 1, 852914, 373);</v>
      </c>
      <c r="N134" t="str">
        <f t="shared" si="4"/>
        <v>insert into result_hierarchy(result_id, parent_result_id, hierarchy_type) values (132, 10, 'Derives');</v>
      </c>
    </row>
    <row r="135" spans="1:14">
      <c r="A135">
        <f>'Result import'!A140</f>
        <v>133</v>
      </c>
      <c r="B135">
        <f>'Result import'!B140</f>
        <v>852914</v>
      </c>
      <c r="C135">
        <f>'Result import'!C140</f>
        <v>10</v>
      </c>
      <c r="D135" t="str">
        <f>'Result import'!D$6</f>
        <v>PI (avg)</v>
      </c>
      <c r="E135" t="str">
        <f>IF(ISERR(FIND(" ",'Result import'!E140)),"",LEFT('Result import'!E140,FIND(" ",'Result import'!E140)-1))</f>
        <v/>
      </c>
      <c r="F135">
        <f>IF(ISERR(FIND(" ",'Result import'!D140)),'Result import'!D140,VALUE(MID('Result import'!D140,FIND(" ",'Result import'!D140)+1,10)))</f>
        <v>20.3</v>
      </c>
      <c r="I135" t="s">
        <v>22</v>
      </c>
      <c r="J135" t="s">
        <v>1360</v>
      </c>
      <c r="K135" t="str">
        <f t="shared" si="5"/>
        <v xml:space="preserve"> 20.3%</v>
      </c>
      <c r="M135" t="str">
        <f>"insert into result (RESULT_ID, VALUE_DISPLAY, VALUE_NUM, VALUE_MIN, VALUE_MAX, QUALIFIER, RESULT_STATUS_ID, EXPERIMENT_ID, SUBSTANCE_ID, RESULT_TYPE_ID ) values ("&amp;A135&amp;", '"&amp;K135&amp;"', "&amp;F135&amp;", '"&amp;G135&amp;"', '"&amp;H135&amp;"', '"&amp;TRIM(E135)&amp;"', 2, 1, "&amp;B135&amp;", "&amp;VLOOKUP(D135,Elements!$B$3:$G$56,6,FALSE)&amp;");"</f>
        <v>insert into result (RESULT_ID, VALUE_DISPLAY, VALUE_NUM, VALUE_MIN, VALUE_MAX, QUALIFIER, RESULT_STATUS_ID, EXPERIMENT_ID, SUBSTANCE_ID, RESULT_TYPE_ID ) values (133, ' 20.3%', 20.3, '', '', '', 2, 1, 852914, 373);</v>
      </c>
      <c r="N135" t="str">
        <f t="shared" si="4"/>
        <v>insert into result_hierarchy(result_id, parent_result_id, hierarchy_type) values (133, 10, 'Derives');</v>
      </c>
    </row>
    <row r="136" spans="1:14">
      <c r="A136">
        <f>'Result import'!A141</f>
        <v>134</v>
      </c>
      <c r="B136">
        <f>'Result import'!B141</f>
        <v>852914</v>
      </c>
      <c r="C136">
        <f>'Result import'!C141</f>
        <v>10</v>
      </c>
      <c r="D136" t="str">
        <f>'Result import'!D$6</f>
        <v>PI (avg)</v>
      </c>
      <c r="E136" t="str">
        <f>IF(ISERR(FIND(" ",'Result import'!E141)),"",LEFT('Result import'!E141,FIND(" ",'Result import'!E141)-1))</f>
        <v/>
      </c>
      <c r="F136">
        <f>IF(ISERR(FIND(" ",'Result import'!D141)),'Result import'!D141,VALUE(MID('Result import'!D141,FIND(" ",'Result import'!D141)+1,10)))</f>
        <v>25.3</v>
      </c>
      <c r="I136" t="s">
        <v>22</v>
      </c>
      <c r="J136" t="s">
        <v>1360</v>
      </c>
      <c r="K136" t="str">
        <f t="shared" si="5"/>
        <v xml:space="preserve"> 25.3%</v>
      </c>
      <c r="M136" t="str">
        <f>"insert into result (RESULT_ID, VALUE_DISPLAY, VALUE_NUM, VALUE_MIN, VALUE_MAX, QUALIFIER, RESULT_STATUS_ID, EXPERIMENT_ID, SUBSTANCE_ID, RESULT_TYPE_ID ) values ("&amp;A136&amp;", '"&amp;K136&amp;"', "&amp;F136&amp;", '"&amp;G136&amp;"', '"&amp;H136&amp;"', '"&amp;TRIM(E136)&amp;"', 2, 1, "&amp;B136&amp;", "&amp;VLOOKUP(D136,Elements!$B$3:$G$56,6,FALSE)&amp;");"</f>
        <v>insert into result (RESULT_ID, VALUE_DISPLAY, VALUE_NUM, VALUE_MIN, VALUE_MAX, QUALIFIER, RESULT_STATUS_ID, EXPERIMENT_ID, SUBSTANCE_ID, RESULT_TYPE_ID ) values (134, ' 25.3%', 25.3, '', '', '', 2, 1, 852914, 373);</v>
      </c>
      <c r="N136" t="str">
        <f t="shared" si="4"/>
        <v>insert into result_hierarchy(result_id, parent_result_id, hierarchy_type) values (134, 10, 'Derives');</v>
      </c>
    </row>
    <row r="137" spans="1:14">
      <c r="A137">
        <f>'Result import'!A142</f>
        <v>135</v>
      </c>
      <c r="B137">
        <f>'Result import'!B142</f>
        <v>852914</v>
      </c>
      <c r="C137">
        <f>'Result import'!C142</f>
        <v>10</v>
      </c>
      <c r="D137" t="str">
        <f>'Result import'!D$6</f>
        <v>PI (avg)</v>
      </c>
      <c r="E137" t="str">
        <f>IF(ISERR(FIND(" ",'Result import'!E142)),"",LEFT('Result import'!E142,FIND(" ",'Result import'!E142)-1))</f>
        <v/>
      </c>
      <c r="F137">
        <f>IF(ISERR(FIND(" ",'Result import'!D142)),'Result import'!D142,VALUE(MID('Result import'!D142,FIND(" ",'Result import'!D142)+1,10)))</f>
        <v>34.700000000000003</v>
      </c>
      <c r="I137" t="s">
        <v>22</v>
      </c>
      <c r="J137" t="s">
        <v>1360</v>
      </c>
      <c r="K137" t="str">
        <f t="shared" si="5"/>
        <v xml:space="preserve"> 34.7%</v>
      </c>
      <c r="M137" t="str">
        <f>"insert into result (RESULT_ID, VALUE_DISPLAY, VALUE_NUM, VALUE_MIN, VALUE_MAX, QUALIFIER, RESULT_STATUS_ID, EXPERIMENT_ID, SUBSTANCE_ID, RESULT_TYPE_ID ) values ("&amp;A137&amp;", '"&amp;K137&amp;"', "&amp;F137&amp;", '"&amp;G137&amp;"', '"&amp;H137&amp;"', '"&amp;TRIM(E137)&amp;"', 2, 1, "&amp;B137&amp;", "&amp;VLOOKUP(D137,Elements!$B$3:$G$56,6,FALSE)&amp;");"</f>
        <v>insert into result (RESULT_ID, VALUE_DISPLAY, VALUE_NUM, VALUE_MIN, VALUE_MAX, QUALIFIER, RESULT_STATUS_ID, EXPERIMENT_ID, SUBSTANCE_ID, RESULT_TYPE_ID ) values (135, ' 34.7%', 34.7, '', '', '', 2, 1, 852914, 373);</v>
      </c>
      <c r="N137" t="str">
        <f t="shared" si="4"/>
        <v>insert into result_hierarchy(result_id, parent_result_id, hierarchy_type) values (135, 10, 'Derives');</v>
      </c>
    </row>
    <row r="138" spans="1:14">
      <c r="A138">
        <f>'Result import'!A143</f>
        <v>136</v>
      </c>
      <c r="B138">
        <f>'Result import'!B143</f>
        <v>852914</v>
      </c>
      <c r="C138">
        <f>'Result import'!C143</f>
        <v>10</v>
      </c>
      <c r="D138" t="str">
        <f>'Result import'!D$6</f>
        <v>PI (avg)</v>
      </c>
      <c r="E138" t="str">
        <f>IF(ISERR(FIND(" ",'Result import'!E143)),"",LEFT('Result import'!E143,FIND(" ",'Result import'!E143)-1))</f>
        <v/>
      </c>
      <c r="F138">
        <f>IF(ISERR(FIND(" ",'Result import'!D143)),'Result import'!D143,VALUE(MID('Result import'!D143,FIND(" ",'Result import'!D143)+1,10)))</f>
        <v>46.7</v>
      </c>
      <c r="I138" t="s">
        <v>22</v>
      </c>
      <c r="J138" t="s">
        <v>1360</v>
      </c>
      <c r="K138" t="str">
        <f t="shared" si="5"/>
        <v xml:space="preserve"> 46.7%</v>
      </c>
      <c r="M138" t="str">
        <f>"insert into result (RESULT_ID, VALUE_DISPLAY, VALUE_NUM, VALUE_MIN, VALUE_MAX, QUALIFIER, RESULT_STATUS_ID, EXPERIMENT_ID, SUBSTANCE_ID, RESULT_TYPE_ID ) values ("&amp;A138&amp;", '"&amp;K138&amp;"', "&amp;F138&amp;", '"&amp;G138&amp;"', '"&amp;H138&amp;"', '"&amp;TRIM(E138)&amp;"', 2, 1, "&amp;B138&amp;", "&amp;VLOOKUP(D138,Elements!$B$3:$G$56,6,FALSE)&amp;");"</f>
        <v>insert into result (RESULT_ID, VALUE_DISPLAY, VALUE_NUM, VALUE_MIN, VALUE_MAX, QUALIFIER, RESULT_STATUS_ID, EXPERIMENT_ID, SUBSTANCE_ID, RESULT_TYPE_ID ) values (136, ' 46.7%', 46.7, '', '', '', 2, 1, 852914, 373);</v>
      </c>
      <c r="N138" t="str">
        <f t="shared" si="4"/>
        <v>insert into result_hierarchy(result_id, parent_result_id, hierarchy_type) values (136, 10, 'Derives');</v>
      </c>
    </row>
    <row r="139" spans="1:14">
      <c r="A139">
        <f>'Result import'!A144</f>
        <v>137</v>
      </c>
      <c r="B139">
        <f>'Result import'!B144</f>
        <v>852914</v>
      </c>
      <c r="C139">
        <f>'Result import'!C144</f>
        <v>10</v>
      </c>
      <c r="D139" t="str">
        <f>'Result import'!D$6</f>
        <v>PI (avg)</v>
      </c>
      <c r="E139" t="str">
        <f>IF(ISERR(FIND(" ",'Result import'!E144)),"",LEFT('Result import'!E144,FIND(" ",'Result import'!E144)-1))</f>
        <v/>
      </c>
      <c r="F139">
        <f>IF(ISERR(FIND(" ",'Result import'!D144)),'Result import'!D144,VALUE(MID('Result import'!D144,FIND(" ",'Result import'!D144)+1,10)))</f>
        <v>68.900000000000006</v>
      </c>
      <c r="I139" t="s">
        <v>22</v>
      </c>
      <c r="J139" t="s">
        <v>1360</v>
      </c>
      <c r="K139" t="str">
        <f t="shared" si="5"/>
        <v xml:space="preserve"> 68.9%</v>
      </c>
      <c r="M139" t="str">
        <f>"insert into result (RESULT_ID, VALUE_DISPLAY, VALUE_NUM, VALUE_MIN, VALUE_MAX, QUALIFIER, RESULT_STATUS_ID, EXPERIMENT_ID, SUBSTANCE_ID, RESULT_TYPE_ID ) values ("&amp;A139&amp;", '"&amp;K139&amp;"', "&amp;F139&amp;", '"&amp;G139&amp;"', '"&amp;H139&amp;"', '"&amp;TRIM(E139)&amp;"', 2, 1, "&amp;B139&amp;", "&amp;VLOOKUP(D139,Elements!$B$3:$G$56,6,FALSE)&amp;");"</f>
        <v>insert into result (RESULT_ID, VALUE_DISPLAY, VALUE_NUM, VALUE_MIN, VALUE_MAX, QUALIFIER, RESULT_STATUS_ID, EXPERIMENT_ID, SUBSTANCE_ID, RESULT_TYPE_ID ) values (137, ' 68.9%', 68.9, '', '', '', 2, 1, 852914, 373);</v>
      </c>
      <c r="N139" t="str">
        <f t="shared" si="4"/>
        <v>insert into result_hierarchy(result_id, parent_result_id, hierarchy_type) values (137, 10, 'Derives');</v>
      </c>
    </row>
    <row r="140" spans="1:14">
      <c r="A140">
        <f>'Result import'!A145</f>
        <v>138</v>
      </c>
      <c r="B140">
        <f>'Result import'!B145</f>
        <v>852914</v>
      </c>
      <c r="C140">
        <f>'Result import'!C145</f>
        <v>10</v>
      </c>
      <c r="D140" t="str">
        <f>'Result import'!D$6</f>
        <v>PI (avg)</v>
      </c>
      <c r="E140" t="str">
        <f>IF(ISERR(FIND(" ",'Result import'!E145)),"",LEFT('Result import'!E145,FIND(" ",'Result import'!E145)-1))</f>
        <v/>
      </c>
      <c r="F140">
        <f>IF(ISERR(FIND(" ",'Result import'!D145)),'Result import'!D145,VALUE(MID('Result import'!D145,FIND(" ",'Result import'!D145)+1,10)))</f>
        <v>85.1</v>
      </c>
      <c r="I140" t="s">
        <v>22</v>
      </c>
      <c r="J140" t="s">
        <v>1360</v>
      </c>
      <c r="K140" t="str">
        <f t="shared" si="5"/>
        <v xml:space="preserve"> 85.1%</v>
      </c>
      <c r="M140" t="str">
        <f>"insert into result (RESULT_ID, VALUE_DISPLAY, VALUE_NUM, VALUE_MIN, VALUE_MAX, QUALIFIER, RESULT_STATUS_ID, EXPERIMENT_ID, SUBSTANCE_ID, RESULT_TYPE_ID ) values ("&amp;A140&amp;", '"&amp;K140&amp;"', "&amp;F140&amp;", '"&amp;G140&amp;"', '"&amp;H140&amp;"', '"&amp;TRIM(E140)&amp;"', 2, 1, "&amp;B140&amp;", "&amp;VLOOKUP(D140,Elements!$B$3:$G$56,6,FALSE)&amp;");"</f>
        <v>insert into result (RESULT_ID, VALUE_DISPLAY, VALUE_NUM, VALUE_MIN, VALUE_MAX, QUALIFIER, RESULT_STATUS_ID, EXPERIMENT_ID, SUBSTANCE_ID, RESULT_TYPE_ID ) values (138, ' 85.1%', 85.1, '', '', '', 2, 1, 852914, 373);</v>
      </c>
      <c r="N140" t="str">
        <f t="shared" si="4"/>
        <v>insert into result_hierarchy(result_id, parent_result_id, hierarchy_type) values (138, 10, 'Derives');</v>
      </c>
    </row>
    <row r="141" spans="1:14">
      <c r="A141">
        <f>'Result import'!A146</f>
        <v>139</v>
      </c>
      <c r="B141">
        <f>'Result import'!B146</f>
        <v>852914</v>
      </c>
      <c r="C141">
        <f>'Result import'!C146</f>
        <v>10</v>
      </c>
      <c r="D141" t="str">
        <f>'Result import'!D$6</f>
        <v>PI (avg)</v>
      </c>
      <c r="E141" t="str">
        <f>IF(ISERR(FIND(" ",'Result import'!E146)),"",LEFT('Result import'!E146,FIND(" ",'Result import'!E146)-1))</f>
        <v/>
      </c>
      <c r="F141">
        <f>IF(ISERR(FIND(" ",'Result import'!D146)),'Result import'!D146,VALUE(MID('Result import'!D146,FIND(" ",'Result import'!D146)+1,10)))</f>
        <v>102.7</v>
      </c>
      <c r="I141" t="s">
        <v>22</v>
      </c>
      <c r="J141" t="s">
        <v>1360</v>
      </c>
      <c r="K141" t="str">
        <f t="shared" si="5"/>
        <v xml:space="preserve"> 102.7%</v>
      </c>
      <c r="M141" t="str">
        <f>"insert into result (RESULT_ID, VALUE_DISPLAY, VALUE_NUM, VALUE_MIN, VALUE_MAX, QUALIFIER, RESULT_STATUS_ID, EXPERIMENT_ID, SUBSTANCE_ID, RESULT_TYPE_ID ) values ("&amp;A141&amp;", '"&amp;K141&amp;"', "&amp;F141&amp;", '"&amp;G141&amp;"', '"&amp;H141&amp;"', '"&amp;TRIM(E141)&amp;"', 2, 1, "&amp;B141&amp;", "&amp;VLOOKUP(D141,Elements!$B$3:$G$56,6,FALSE)&amp;");"</f>
        <v>insert into result (RESULT_ID, VALUE_DISPLAY, VALUE_NUM, VALUE_MIN, VALUE_MAX, QUALIFIER, RESULT_STATUS_ID, EXPERIMENT_ID, SUBSTANCE_ID, RESULT_TYPE_ID ) values (139, ' 102.7%', 102.7, '', '', '', 2, 1, 852914, 373);</v>
      </c>
      <c r="N141" t="str">
        <f t="shared" si="4"/>
        <v>insert into result_hierarchy(result_id, parent_result_id, hierarchy_type) values (139, 10, 'Derives');</v>
      </c>
    </row>
    <row r="142" spans="1:14">
      <c r="A142">
        <f>'Result import'!A147</f>
        <v>140</v>
      </c>
      <c r="B142">
        <f>'Result import'!B147</f>
        <v>852914</v>
      </c>
      <c r="C142">
        <f>'Result import'!C147</f>
        <v>10</v>
      </c>
      <c r="D142" t="str">
        <f>'Result import'!D$6</f>
        <v>PI (avg)</v>
      </c>
      <c r="E142" t="str">
        <f>IF(ISERR(FIND(" ",'Result import'!E147)),"",LEFT('Result import'!E147,FIND(" ",'Result import'!E147)-1))</f>
        <v/>
      </c>
      <c r="F142">
        <f>IF(ISERR(FIND(" ",'Result import'!D147)),'Result import'!D147,VALUE(MID('Result import'!D147,FIND(" ",'Result import'!D147)+1,10)))</f>
        <v>107.6</v>
      </c>
      <c r="I142" t="s">
        <v>22</v>
      </c>
      <c r="J142" t="s">
        <v>1360</v>
      </c>
      <c r="K142" t="str">
        <f t="shared" si="5"/>
        <v xml:space="preserve"> 107.6%</v>
      </c>
      <c r="M142" t="str">
        <f>"insert into result (RESULT_ID, VALUE_DISPLAY, VALUE_NUM, VALUE_MIN, VALUE_MAX, QUALIFIER, RESULT_STATUS_ID, EXPERIMENT_ID, SUBSTANCE_ID, RESULT_TYPE_ID ) values ("&amp;A142&amp;", '"&amp;K142&amp;"', "&amp;F142&amp;", '"&amp;G142&amp;"', '"&amp;H142&amp;"', '"&amp;TRIM(E142)&amp;"', 2, 1, "&amp;B142&amp;", "&amp;VLOOKUP(D142,Elements!$B$3:$G$56,6,FALSE)&amp;");"</f>
        <v>insert into result (RESULT_ID, VALUE_DISPLAY, VALUE_NUM, VALUE_MIN, VALUE_MAX, QUALIFIER, RESULT_STATUS_ID, EXPERIMENT_ID, SUBSTANCE_ID, RESULT_TYPE_ID ) values (140, ' 107.6%', 107.6, '', '', '', 2, 1, 852914, 373);</v>
      </c>
      <c r="N142" t="str">
        <f t="shared" si="4"/>
        <v>insert into result_hierarchy(result_id, parent_result_id, hierarchy_type) values (140, 10, 'Derives');</v>
      </c>
    </row>
    <row r="143" spans="1:14">
      <c r="A143">
        <f>'Result import'!A148</f>
        <v>141</v>
      </c>
      <c r="B143">
        <f>'Result import'!B148</f>
        <v>845954</v>
      </c>
      <c r="C143">
        <f>'Result import'!C148</f>
        <v>11</v>
      </c>
      <c r="D143" t="str">
        <f>'Result import'!D$6</f>
        <v>PI (avg)</v>
      </c>
      <c r="E143" t="str">
        <f>IF(ISERR(FIND(" ",'Result import'!E148)),"",LEFT('Result import'!E148,FIND(" ",'Result import'!E148)-1))</f>
        <v/>
      </c>
      <c r="F143">
        <f>IF(ISERR(FIND(" ",'Result import'!D148)),'Result import'!D148,VALUE(MID('Result import'!D148,FIND(" ",'Result import'!D148)+1,10)))</f>
        <v>2.8</v>
      </c>
      <c r="I143" t="s">
        <v>22</v>
      </c>
      <c r="J143" t="s">
        <v>1360</v>
      </c>
      <c r="K143" t="str">
        <f t="shared" si="5"/>
        <v xml:space="preserve"> 2.8%</v>
      </c>
      <c r="M143" t="str">
        <f>"insert into result (RESULT_ID, VALUE_DISPLAY, VALUE_NUM, VALUE_MIN, VALUE_MAX, QUALIFIER, RESULT_STATUS_ID, EXPERIMENT_ID, SUBSTANCE_ID, RESULT_TYPE_ID ) values ("&amp;A143&amp;", '"&amp;K143&amp;"', "&amp;F143&amp;", '"&amp;G143&amp;"', '"&amp;H143&amp;"', '"&amp;TRIM(E143)&amp;"', 2, 1, "&amp;B143&amp;", "&amp;VLOOKUP(D143,Elements!$B$3:$G$56,6,FALSE)&amp;");"</f>
        <v>insert into result (RESULT_ID, VALUE_DISPLAY, VALUE_NUM, VALUE_MIN, VALUE_MAX, QUALIFIER, RESULT_STATUS_ID, EXPERIMENT_ID, SUBSTANCE_ID, RESULT_TYPE_ID ) values (141, ' 2.8%', 2.8, '', '', '', 2, 1, 845954, 373);</v>
      </c>
      <c r="N143" t="str">
        <f t="shared" si="4"/>
        <v>insert into result_hierarchy(result_id, parent_result_id, hierarchy_type) values (141, 11, 'Derives');</v>
      </c>
    </row>
    <row r="144" spans="1:14">
      <c r="A144">
        <f>'Result import'!A149</f>
        <v>142</v>
      </c>
      <c r="B144">
        <f>'Result import'!B149</f>
        <v>845954</v>
      </c>
      <c r="C144">
        <f>'Result import'!C149</f>
        <v>11</v>
      </c>
      <c r="D144" t="str">
        <f>'Result import'!D$6</f>
        <v>PI (avg)</v>
      </c>
      <c r="E144" t="str">
        <f>IF(ISERR(FIND(" ",'Result import'!E149)),"",LEFT('Result import'!E149,FIND(" ",'Result import'!E149)-1))</f>
        <v/>
      </c>
      <c r="F144">
        <f>IF(ISERR(FIND(" ",'Result import'!D149)),'Result import'!D149,VALUE(MID('Result import'!D149,FIND(" ",'Result import'!D149)+1,10)))</f>
        <v>3.1</v>
      </c>
      <c r="I144" t="s">
        <v>22</v>
      </c>
      <c r="J144" t="s">
        <v>1360</v>
      </c>
      <c r="K144" t="str">
        <f t="shared" si="5"/>
        <v xml:space="preserve"> 3.1%</v>
      </c>
      <c r="M144" t="str">
        <f>"insert into result (RESULT_ID, VALUE_DISPLAY, VALUE_NUM, VALUE_MIN, VALUE_MAX, QUALIFIER, RESULT_STATUS_ID, EXPERIMENT_ID, SUBSTANCE_ID, RESULT_TYPE_ID ) values ("&amp;A144&amp;", '"&amp;K144&amp;"', "&amp;F144&amp;", '"&amp;G144&amp;"', '"&amp;H144&amp;"', '"&amp;TRIM(E144)&amp;"', 2, 1, "&amp;B144&amp;", "&amp;VLOOKUP(D144,Elements!$B$3:$G$56,6,FALSE)&amp;");"</f>
        <v>insert into result (RESULT_ID, VALUE_DISPLAY, VALUE_NUM, VALUE_MIN, VALUE_MAX, QUALIFIER, RESULT_STATUS_ID, EXPERIMENT_ID, SUBSTANCE_ID, RESULT_TYPE_ID ) values (142, ' 3.1%', 3.1, '', '', '', 2, 1, 845954, 373);</v>
      </c>
      <c r="N144" t="str">
        <f t="shared" si="4"/>
        <v>insert into result_hierarchy(result_id, parent_result_id, hierarchy_type) values (142, 11, 'Derives');</v>
      </c>
    </row>
    <row r="145" spans="1:14">
      <c r="A145">
        <f>'Result import'!A150</f>
        <v>143</v>
      </c>
      <c r="B145">
        <f>'Result import'!B150</f>
        <v>845954</v>
      </c>
      <c r="C145">
        <f>'Result import'!C150</f>
        <v>11</v>
      </c>
      <c r="D145" t="str">
        <f>'Result import'!D$6</f>
        <v>PI (avg)</v>
      </c>
      <c r="E145" t="str">
        <f>IF(ISERR(FIND(" ",'Result import'!E150)),"",LEFT('Result import'!E150,FIND(" ",'Result import'!E150)-1))</f>
        <v/>
      </c>
      <c r="F145">
        <f>IF(ISERR(FIND(" ",'Result import'!D150)),'Result import'!D150,VALUE(MID('Result import'!D150,FIND(" ",'Result import'!D150)+1,10)))</f>
        <v>7.2</v>
      </c>
      <c r="I145" t="s">
        <v>22</v>
      </c>
      <c r="J145" t="s">
        <v>1360</v>
      </c>
      <c r="K145" t="str">
        <f t="shared" si="5"/>
        <v xml:space="preserve"> 7.2%</v>
      </c>
      <c r="M145" t="str">
        <f>"insert into result (RESULT_ID, VALUE_DISPLAY, VALUE_NUM, VALUE_MIN, VALUE_MAX, QUALIFIER, RESULT_STATUS_ID, EXPERIMENT_ID, SUBSTANCE_ID, RESULT_TYPE_ID ) values ("&amp;A145&amp;", '"&amp;K145&amp;"', "&amp;F145&amp;", '"&amp;G145&amp;"', '"&amp;H145&amp;"', '"&amp;TRIM(E145)&amp;"', 2, 1, "&amp;B145&amp;", "&amp;VLOOKUP(D145,Elements!$B$3:$G$56,6,FALSE)&amp;");"</f>
        <v>insert into result (RESULT_ID, VALUE_DISPLAY, VALUE_NUM, VALUE_MIN, VALUE_MAX, QUALIFIER, RESULT_STATUS_ID, EXPERIMENT_ID, SUBSTANCE_ID, RESULT_TYPE_ID ) values (143, ' 7.2%', 7.2, '', '', '', 2, 1, 845954, 373);</v>
      </c>
      <c r="N145" t="str">
        <f t="shared" si="4"/>
        <v>insert into result_hierarchy(result_id, parent_result_id, hierarchy_type) values (143, 11, 'Derives');</v>
      </c>
    </row>
    <row r="146" spans="1:14">
      <c r="A146">
        <f>'Result import'!A151</f>
        <v>144</v>
      </c>
      <c r="B146">
        <f>'Result import'!B151</f>
        <v>845954</v>
      </c>
      <c r="C146">
        <f>'Result import'!C151</f>
        <v>11</v>
      </c>
      <c r="D146" t="str">
        <f>'Result import'!D$6</f>
        <v>PI (avg)</v>
      </c>
      <c r="E146" t="str">
        <f>IF(ISERR(FIND(" ",'Result import'!E151)),"",LEFT('Result import'!E151,FIND(" ",'Result import'!E151)-1))</f>
        <v/>
      </c>
      <c r="F146">
        <f>IF(ISERR(FIND(" ",'Result import'!D151)),'Result import'!D151,VALUE(MID('Result import'!D151,FIND(" ",'Result import'!D151)+1,10)))</f>
        <v>12.8</v>
      </c>
      <c r="I146" t="s">
        <v>22</v>
      </c>
      <c r="J146" t="s">
        <v>1360</v>
      </c>
      <c r="K146" t="str">
        <f t="shared" si="5"/>
        <v xml:space="preserve"> 12.8%</v>
      </c>
      <c r="M146" t="str">
        <f>"insert into result (RESULT_ID, VALUE_DISPLAY, VALUE_NUM, VALUE_MIN, VALUE_MAX, QUALIFIER, RESULT_STATUS_ID, EXPERIMENT_ID, SUBSTANCE_ID, RESULT_TYPE_ID ) values ("&amp;A146&amp;", '"&amp;K146&amp;"', "&amp;F146&amp;", '"&amp;G146&amp;"', '"&amp;H146&amp;"', '"&amp;TRIM(E146)&amp;"', 2, 1, "&amp;B146&amp;", "&amp;VLOOKUP(D146,Elements!$B$3:$G$56,6,FALSE)&amp;");"</f>
        <v>insert into result (RESULT_ID, VALUE_DISPLAY, VALUE_NUM, VALUE_MIN, VALUE_MAX, QUALIFIER, RESULT_STATUS_ID, EXPERIMENT_ID, SUBSTANCE_ID, RESULT_TYPE_ID ) values (144, ' 12.8%', 12.8, '', '', '', 2, 1, 845954, 373);</v>
      </c>
      <c r="N146" t="str">
        <f t="shared" si="4"/>
        <v>insert into result_hierarchy(result_id, parent_result_id, hierarchy_type) values (144, 11, 'Derives');</v>
      </c>
    </row>
    <row r="147" spans="1:14">
      <c r="A147">
        <f>'Result import'!A152</f>
        <v>145</v>
      </c>
      <c r="B147">
        <f>'Result import'!B152</f>
        <v>845954</v>
      </c>
      <c r="C147">
        <f>'Result import'!C152</f>
        <v>11</v>
      </c>
      <c r="D147" t="str">
        <f>'Result import'!D$6</f>
        <v>PI (avg)</v>
      </c>
      <c r="E147" t="str">
        <f>IF(ISERR(FIND(" ",'Result import'!E152)),"",LEFT('Result import'!E152,FIND(" ",'Result import'!E152)-1))</f>
        <v/>
      </c>
      <c r="F147">
        <f>IF(ISERR(FIND(" ",'Result import'!D152)),'Result import'!D152,VALUE(MID('Result import'!D152,FIND(" ",'Result import'!D152)+1,10)))</f>
        <v>26.6</v>
      </c>
      <c r="I147" t="s">
        <v>22</v>
      </c>
      <c r="J147" t="s">
        <v>1360</v>
      </c>
      <c r="K147" t="str">
        <f t="shared" si="5"/>
        <v xml:space="preserve"> 26.6%</v>
      </c>
      <c r="M147" t="str">
        <f>"insert into result (RESULT_ID, VALUE_DISPLAY, VALUE_NUM, VALUE_MIN, VALUE_MAX, QUALIFIER, RESULT_STATUS_ID, EXPERIMENT_ID, SUBSTANCE_ID, RESULT_TYPE_ID ) values ("&amp;A147&amp;", '"&amp;K147&amp;"', "&amp;F147&amp;", '"&amp;G147&amp;"', '"&amp;H147&amp;"', '"&amp;TRIM(E147)&amp;"', 2, 1, "&amp;B147&amp;", "&amp;VLOOKUP(D147,Elements!$B$3:$G$56,6,FALSE)&amp;");"</f>
        <v>insert into result (RESULT_ID, VALUE_DISPLAY, VALUE_NUM, VALUE_MIN, VALUE_MAX, QUALIFIER, RESULT_STATUS_ID, EXPERIMENT_ID, SUBSTANCE_ID, RESULT_TYPE_ID ) values (145, ' 26.6%', 26.6, '', '', '', 2, 1, 845954, 373);</v>
      </c>
      <c r="N147" t="str">
        <f t="shared" si="4"/>
        <v>insert into result_hierarchy(result_id, parent_result_id, hierarchy_type) values (145, 11, 'Derives');</v>
      </c>
    </row>
    <row r="148" spans="1:14">
      <c r="A148">
        <f>'Result import'!A153</f>
        <v>146</v>
      </c>
      <c r="B148">
        <f>'Result import'!B153</f>
        <v>845954</v>
      </c>
      <c r="C148">
        <f>'Result import'!C153</f>
        <v>11</v>
      </c>
      <c r="D148" t="str">
        <f>'Result import'!D$6</f>
        <v>PI (avg)</v>
      </c>
      <c r="E148" t="str">
        <f>IF(ISERR(FIND(" ",'Result import'!E153)),"",LEFT('Result import'!E153,FIND(" ",'Result import'!E153)-1))</f>
        <v/>
      </c>
      <c r="F148">
        <f>IF(ISERR(FIND(" ",'Result import'!D153)),'Result import'!D153,VALUE(MID('Result import'!D153,FIND(" ",'Result import'!D153)+1,10)))</f>
        <v>52.4</v>
      </c>
      <c r="I148" t="s">
        <v>22</v>
      </c>
      <c r="J148" t="s">
        <v>1360</v>
      </c>
      <c r="K148" t="str">
        <f t="shared" si="5"/>
        <v xml:space="preserve"> 52.4%</v>
      </c>
      <c r="M148" t="str">
        <f>"insert into result (RESULT_ID, VALUE_DISPLAY, VALUE_NUM, VALUE_MIN, VALUE_MAX, QUALIFIER, RESULT_STATUS_ID, EXPERIMENT_ID, SUBSTANCE_ID, RESULT_TYPE_ID ) values ("&amp;A148&amp;", '"&amp;K148&amp;"', "&amp;F148&amp;", '"&amp;G148&amp;"', '"&amp;H148&amp;"', '"&amp;TRIM(E148)&amp;"', 2, 1, "&amp;B148&amp;", "&amp;VLOOKUP(D148,Elements!$B$3:$G$56,6,FALSE)&amp;");"</f>
        <v>insert into result (RESULT_ID, VALUE_DISPLAY, VALUE_NUM, VALUE_MIN, VALUE_MAX, QUALIFIER, RESULT_STATUS_ID, EXPERIMENT_ID, SUBSTANCE_ID, RESULT_TYPE_ID ) values (146, ' 52.4%', 52.4, '', '', '', 2, 1, 845954, 373);</v>
      </c>
      <c r="N148" t="str">
        <f t="shared" si="4"/>
        <v>insert into result_hierarchy(result_id, parent_result_id, hierarchy_type) values (146, 11, 'Derives');</v>
      </c>
    </row>
    <row r="149" spans="1:14">
      <c r="A149">
        <f>'Result import'!A154</f>
        <v>147</v>
      </c>
      <c r="B149">
        <f>'Result import'!B154</f>
        <v>845954</v>
      </c>
      <c r="C149">
        <f>'Result import'!C154</f>
        <v>11</v>
      </c>
      <c r="D149" t="str">
        <f>'Result import'!D$6</f>
        <v>PI (avg)</v>
      </c>
      <c r="E149" t="str">
        <f>IF(ISERR(FIND(" ",'Result import'!E154)),"",LEFT('Result import'!E154,FIND(" ",'Result import'!E154)-1))</f>
        <v/>
      </c>
      <c r="F149">
        <f>IF(ISERR(FIND(" ",'Result import'!D154)),'Result import'!D154,VALUE(MID('Result import'!D154,FIND(" ",'Result import'!D154)+1,10)))</f>
        <v>72.2</v>
      </c>
      <c r="I149" t="s">
        <v>22</v>
      </c>
      <c r="J149" t="s">
        <v>1360</v>
      </c>
      <c r="K149" t="str">
        <f t="shared" si="5"/>
        <v xml:space="preserve"> 72.2%</v>
      </c>
      <c r="M149" t="str">
        <f>"insert into result (RESULT_ID, VALUE_DISPLAY, VALUE_NUM, VALUE_MIN, VALUE_MAX, QUALIFIER, RESULT_STATUS_ID, EXPERIMENT_ID, SUBSTANCE_ID, RESULT_TYPE_ID ) values ("&amp;A149&amp;", '"&amp;K149&amp;"', "&amp;F149&amp;", '"&amp;G149&amp;"', '"&amp;H149&amp;"', '"&amp;TRIM(E149)&amp;"', 2, 1, "&amp;B149&amp;", "&amp;VLOOKUP(D149,Elements!$B$3:$G$56,6,FALSE)&amp;");"</f>
        <v>insert into result (RESULT_ID, VALUE_DISPLAY, VALUE_NUM, VALUE_MIN, VALUE_MAX, QUALIFIER, RESULT_STATUS_ID, EXPERIMENT_ID, SUBSTANCE_ID, RESULT_TYPE_ID ) values (147, ' 72.2%', 72.2, '', '', '', 2, 1, 845954, 373);</v>
      </c>
      <c r="N149" t="str">
        <f t="shared" si="4"/>
        <v>insert into result_hierarchy(result_id, parent_result_id, hierarchy_type) values (147, 11, 'Derives');</v>
      </c>
    </row>
    <row r="150" spans="1:14">
      <c r="A150">
        <f>'Result import'!A155</f>
        <v>148</v>
      </c>
      <c r="B150">
        <f>'Result import'!B155</f>
        <v>845954</v>
      </c>
      <c r="C150">
        <f>'Result import'!C155</f>
        <v>11</v>
      </c>
      <c r="D150" t="str">
        <f>'Result import'!D$6</f>
        <v>PI (avg)</v>
      </c>
      <c r="E150" t="str">
        <f>IF(ISERR(FIND(" ",'Result import'!E155)),"",LEFT('Result import'!E155,FIND(" ",'Result import'!E155)-1))</f>
        <v/>
      </c>
      <c r="F150">
        <f>IF(ISERR(FIND(" ",'Result import'!D155)),'Result import'!D155,VALUE(MID('Result import'!D155,FIND(" ",'Result import'!D155)+1,10)))</f>
        <v>88.9</v>
      </c>
      <c r="I150" t="s">
        <v>22</v>
      </c>
      <c r="J150" t="s">
        <v>1360</v>
      </c>
      <c r="K150" t="str">
        <f t="shared" si="5"/>
        <v xml:space="preserve"> 88.9%</v>
      </c>
      <c r="M150" t="str">
        <f>"insert into result (RESULT_ID, VALUE_DISPLAY, VALUE_NUM, VALUE_MIN, VALUE_MAX, QUALIFIER, RESULT_STATUS_ID, EXPERIMENT_ID, SUBSTANCE_ID, RESULT_TYPE_ID ) values ("&amp;A150&amp;", '"&amp;K150&amp;"', "&amp;F150&amp;", '"&amp;G150&amp;"', '"&amp;H150&amp;"', '"&amp;TRIM(E150)&amp;"', 2, 1, "&amp;B150&amp;", "&amp;VLOOKUP(D150,Elements!$B$3:$G$56,6,FALSE)&amp;");"</f>
        <v>insert into result (RESULT_ID, VALUE_DISPLAY, VALUE_NUM, VALUE_MIN, VALUE_MAX, QUALIFIER, RESULT_STATUS_ID, EXPERIMENT_ID, SUBSTANCE_ID, RESULT_TYPE_ID ) values (148, ' 88.9%', 88.9, '', '', '', 2, 1, 845954, 373);</v>
      </c>
      <c r="N150" t="str">
        <f t="shared" si="4"/>
        <v>insert into result_hierarchy(result_id, parent_result_id, hierarchy_type) values (148, 11, 'Derives');</v>
      </c>
    </row>
    <row r="151" spans="1:14">
      <c r="A151">
        <f>'Result import'!A156</f>
        <v>149</v>
      </c>
      <c r="B151">
        <f>'Result import'!B156</f>
        <v>845954</v>
      </c>
      <c r="C151">
        <f>'Result import'!C156</f>
        <v>11</v>
      </c>
      <c r="D151" t="str">
        <f>'Result import'!D$6</f>
        <v>PI (avg)</v>
      </c>
      <c r="E151" t="str">
        <f>IF(ISERR(FIND(" ",'Result import'!E156)),"",LEFT('Result import'!E156,FIND(" ",'Result import'!E156)-1))</f>
        <v/>
      </c>
      <c r="F151">
        <f>IF(ISERR(FIND(" ",'Result import'!D156)),'Result import'!D156,VALUE(MID('Result import'!D156,FIND(" ",'Result import'!D156)+1,10)))</f>
        <v>98.4</v>
      </c>
      <c r="I151" t="s">
        <v>22</v>
      </c>
      <c r="J151" t="s">
        <v>1360</v>
      </c>
      <c r="K151" t="str">
        <f t="shared" si="5"/>
        <v xml:space="preserve"> 98.4%</v>
      </c>
      <c r="M151" t="str">
        <f>"insert into result (RESULT_ID, VALUE_DISPLAY, VALUE_NUM, VALUE_MIN, VALUE_MAX, QUALIFIER, RESULT_STATUS_ID, EXPERIMENT_ID, SUBSTANCE_ID, RESULT_TYPE_ID ) values ("&amp;A151&amp;", '"&amp;K151&amp;"', "&amp;F151&amp;", '"&amp;G151&amp;"', '"&amp;H151&amp;"', '"&amp;TRIM(E151)&amp;"', 2, 1, "&amp;B151&amp;", "&amp;VLOOKUP(D151,Elements!$B$3:$G$56,6,FALSE)&amp;");"</f>
        <v>insert into result (RESULT_ID, VALUE_DISPLAY, VALUE_NUM, VALUE_MIN, VALUE_MAX, QUALIFIER, RESULT_STATUS_ID, EXPERIMENT_ID, SUBSTANCE_ID, RESULT_TYPE_ID ) values (149, ' 98.4%', 98.4, '', '', '', 2, 1, 845954, 373);</v>
      </c>
      <c r="N151" t="str">
        <f t="shared" si="4"/>
        <v>insert into result_hierarchy(result_id, parent_result_id, hierarchy_type) values (149, 11, 'Derives');</v>
      </c>
    </row>
    <row r="152" spans="1:14">
      <c r="A152">
        <f>'Result import'!A157</f>
        <v>150</v>
      </c>
      <c r="B152">
        <f>'Result import'!B157</f>
        <v>845954</v>
      </c>
      <c r="C152">
        <f>'Result import'!C157</f>
        <v>11</v>
      </c>
      <c r="D152" t="str">
        <f>'Result import'!D$6</f>
        <v>PI (avg)</v>
      </c>
      <c r="E152" t="str">
        <f>IF(ISERR(FIND(" ",'Result import'!E157)),"",LEFT('Result import'!E157,FIND(" ",'Result import'!E157)-1))</f>
        <v/>
      </c>
      <c r="F152">
        <f>IF(ISERR(FIND(" ",'Result import'!D157)),'Result import'!D157,VALUE(MID('Result import'!D157,FIND(" ",'Result import'!D157)+1,10)))</f>
        <v>109.5</v>
      </c>
      <c r="I152" t="s">
        <v>22</v>
      </c>
      <c r="J152" t="s">
        <v>1360</v>
      </c>
      <c r="K152" t="str">
        <f t="shared" si="5"/>
        <v xml:space="preserve"> 109.5%</v>
      </c>
      <c r="M152" t="str">
        <f>"insert into result (RESULT_ID, VALUE_DISPLAY, VALUE_NUM, VALUE_MIN, VALUE_MAX, QUALIFIER, RESULT_STATUS_ID, EXPERIMENT_ID, SUBSTANCE_ID, RESULT_TYPE_ID ) values ("&amp;A152&amp;", '"&amp;K152&amp;"', "&amp;F152&amp;", '"&amp;G152&amp;"', '"&amp;H152&amp;"', '"&amp;TRIM(E152)&amp;"', 2, 1, "&amp;B152&amp;", "&amp;VLOOKUP(D152,Elements!$B$3:$G$56,6,FALSE)&amp;");"</f>
        <v>insert into result (RESULT_ID, VALUE_DISPLAY, VALUE_NUM, VALUE_MIN, VALUE_MAX, QUALIFIER, RESULT_STATUS_ID, EXPERIMENT_ID, SUBSTANCE_ID, RESULT_TYPE_ID ) values (150, ' 109.5%', 109.5, '', '', '', 2, 1, 845954, 373);</v>
      </c>
      <c r="N152" t="str">
        <f t="shared" si="4"/>
        <v>insert into result_hierarchy(result_id, parent_result_id, hierarchy_type) values (150, 11, 'Derives');</v>
      </c>
    </row>
    <row r="153" spans="1:14">
      <c r="A153">
        <f>'Result import'!A158</f>
        <v>151</v>
      </c>
      <c r="B153">
        <f>'Result import'!B158</f>
        <v>4260348</v>
      </c>
      <c r="C153">
        <f>'Result import'!C158</f>
        <v>12</v>
      </c>
      <c r="D153" t="str">
        <f>'Result import'!D$6</f>
        <v>PI (avg)</v>
      </c>
      <c r="E153" t="str">
        <f>IF(ISERR(FIND(" ",'Result import'!E158)),"",LEFT('Result import'!E158,FIND(" ",'Result import'!E158)-1))</f>
        <v/>
      </c>
      <c r="F153">
        <f>IF(ISERR(FIND(" ",'Result import'!D158)),'Result import'!D158,VALUE(MID('Result import'!D158,FIND(" ",'Result import'!D158)+1,10)))</f>
        <v>12.8</v>
      </c>
      <c r="I153" t="s">
        <v>22</v>
      </c>
      <c r="J153" t="s">
        <v>1360</v>
      </c>
      <c r="K153" t="str">
        <f t="shared" si="5"/>
        <v xml:space="preserve"> 12.8%</v>
      </c>
      <c r="M153" t="str">
        <f>"insert into result (RESULT_ID, VALUE_DISPLAY, VALUE_NUM, VALUE_MIN, VALUE_MAX, QUALIFIER, RESULT_STATUS_ID, EXPERIMENT_ID, SUBSTANCE_ID, RESULT_TYPE_ID ) values ("&amp;A153&amp;", '"&amp;K153&amp;"', "&amp;F153&amp;", '"&amp;G153&amp;"', '"&amp;H153&amp;"', '"&amp;TRIM(E153)&amp;"', 2, 1, "&amp;B153&amp;", "&amp;VLOOKUP(D153,Elements!$B$3:$G$56,6,FALSE)&amp;");"</f>
        <v>insert into result (RESULT_ID, VALUE_DISPLAY, VALUE_NUM, VALUE_MIN, VALUE_MAX, QUALIFIER, RESULT_STATUS_ID, EXPERIMENT_ID, SUBSTANCE_ID, RESULT_TYPE_ID ) values (151, ' 12.8%', 12.8, '', '', '', 2, 1, 4260348, 373);</v>
      </c>
      <c r="N153" t="str">
        <f t="shared" si="4"/>
        <v>insert into result_hierarchy(result_id, parent_result_id, hierarchy_type) values (151, 12, 'Derives');</v>
      </c>
    </row>
    <row r="154" spans="1:14">
      <c r="A154">
        <f>'Result import'!A159</f>
        <v>152</v>
      </c>
      <c r="B154">
        <f>'Result import'!B159</f>
        <v>4260348</v>
      </c>
      <c r="C154">
        <f>'Result import'!C159</f>
        <v>12</v>
      </c>
      <c r="D154" t="str">
        <f>'Result import'!D$6</f>
        <v>PI (avg)</v>
      </c>
      <c r="E154" t="str">
        <f>IF(ISERR(FIND(" ",'Result import'!E159)),"",LEFT('Result import'!E159,FIND(" ",'Result import'!E159)-1))</f>
        <v/>
      </c>
      <c r="F154">
        <f>IF(ISERR(FIND(" ",'Result import'!D159)),'Result import'!D159,VALUE(MID('Result import'!D159,FIND(" ",'Result import'!D159)+1,10)))</f>
        <v>14</v>
      </c>
      <c r="I154" t="s">
        <v>22</v>
      </c>
      <c r="J154" t="s">
        <v>1360</v>
      </c>
      <c r="K154" t="str">
        <f t="shared" si="5"/>
        <v xml:space="preserve"> 14%</v>
      </c>
      <c r="M154" t="str">
        <f>"insert into result (RESULT_ID, VALUE_DISPLAY, VALUE_NUM, VALUE_MIN, VALUE_MAX, QUALIFIER, RESULT_STATUS_ID, EXPERIMENT_ID, SUBSTANCE_ID, RESULT_TYPE_ID ) values ("&amp;A154&amp;", '"&amp;K154&amp;"', "&amp;F154&amp;", '"&amp;G154&amp;"', '"&amp;H154&amp;"', '"&amp;TRIM(E154)&amp;"', 2, 1, "&amp;B154&amp;", "&amp;VLOOKUP(D154,Elements!$B$3:$G$56,6,FALSE)&amp;");"</f>
        <v>insert into result (RESULT_ID, VALUE_DISPLAY, VALUE_NUM, VALUE_MIN, VALUE_MAX, QUALIFIER, RESULT_STATUS_ID, EXPERIMENT_ID, SUBSTANCE_ID, RESULT_TYPE_ID ) values (152, ' 14%', 14, '', '', '', 2, 1, 4260348, 373);</v>
      </c>
      <c r="N154" t="str">
        <f t="shared" si="4"/>
        <v>insert into result_hierarchy(result_id, parent_result_id, hierarchy_type) values (152, 12, 'Derives');</v>
      </c>
    </row>
    <row r="155" spans="1:14">
      <c r="A155">
        <f>'Result import'!A160</f>
        <v>153</v>
      </c>
      <c r="B155">
        <f>'Result import'!B160</f>
        <v>4260348</v>
      </c>
      <c r="C155">
        <f>'Result import'!C160</f>
        <v>12</v>
      </c>
      <c r="D155" t="str">
        <f>'Result import'!D$6</f>
        <v>PI (avg)</v>
      </c>
      <c r="E155" t="str">
        <f>IF(ISERR(FIND(" ",'Result import'!E160)),"",LEFT('Result import'!E160,FIND(" ",'Result import'!E160)-1))</f>
        <v/>
      </c>
      <c r="F155">
        <f>IF(ISERR(FIND(" ",'Result import'!D160)),'Result import'!D160,VALUE(MID('Result import'!D160,FIND(" ",'Result import'!D160)+1,10)))</f>
        <v>16.600000000000001</v>
      </c>
      <c r="I155" t="s">
        <v>22</v>
      </c>
      <c r="J155" t="s">
        <v>1360</v>
      </c>
      <c r="K155" t="str">
        <f t="shared" si="5"/>
        <v xml:space="preserve"> 16.6%</v>
      </c>
      <c r="M155" t="str">
        <f>"insert into result (RESULT_ID, VALUE_DISPLAY, VALUE_NUM, VALUE_MIN, VALUE_MAX, QUALIFIER, RESULT_STATUS_ID, EXPERIMENT_ID, SUBSTANCE_ID, RESULT_TYPE_ID ) values ("&amp;A155&amp;", '"&amp;K155&amp;"', "&amp;F155&amp;", '"&amp;G155&amp;"', '"&amp;H155&amp;"', '"&amp;TRIM(E155)&amp;"', 2, 1, "&amp;B155&amp;", "&amp;VLOOKUP(D155,Elements!$B$3:$G$56,6,FALSE)&amp;");"</f>
        <v>insert into result (RESULT_ID, VALUE_DISPLAY, VALUE_NUM, VALUE_MIN, VALUE_MAX, QUALIFIER, RESULT_STATUS_ID, EXPERIMENT_ID, SUBSTANCE_ID, RESULT_TYPE_ID ) values (153, ' 16.6%', 16.6, '', '', '', 2, 1, 4260348, 373);</v>
      </c>
      <c r="N155" t="str">
        <f t="shared" si="4"/>
        <v>insert into result_hierarchy(result_id, parent_result_id, hierarchy_type) values (153, 12, 'Derives');</v>
      </c>
    </row>
    <row r="156" spans="1:14">
      <c r="A156">
        <f>'Result import'!A161</f>
        <v>154</v>
      </c>
      <c r="B156">
        <f>'Result import'!B161</f>
        <v>4260348</v>
      </c>
      <c r="C156">
        <f>'Result import'!C161</f>
        <v>12</v>
      </c>
      <c r="D156" t="str">
        <f>'Result import'!D$6</f>
        <v>PI (avg)</v>
      </c>
      <c r="E156" t="str">
        <f>IF(ISERR(FIND(" ",'Result import'!E161)),"",LEFT('Result import'!E161,FIND(" ",'Result import'!E161)-1))</f>
        <v/>
      </c>
      <c r="F156">
        <f>IF(ISERR(FIND(" ",'Result import'!D161)),'Result import'!D161,VALUE(MID('Result import'!D161,FIND(" ",'Result import'!D161)+1,10)))</f>
        <v>19</v>
      </c>
      <c r="I156" t="s">
        <v>22</v>
      </c>
      <c r="J156" t="s">
        <v>1360</v>
      </c>
      <c r="K156" t="str">
        <f t="shared" si="5"/>
        <v xml:space="preserve"> 19%</v>
      </c>
      <c r="M156" t="str">
        <f>"insert into result (RESULT_ID, VALUE_DISPLAY, VALUE_NUM, VALUE_MIN, VALUE_MAX, QUALIFIER, RESULT_STATUS_ID, EXPERIMENT_ID, SUBSTANCE_ID, RESULT_TYPE_ID ) values ("&amp;A156&amp;", '"&amp;K156&amp;"', "&amp;F156&amp;", '"&amp;G156&amp;"', '"&amp;H156&amp;"', '"&amp;TRIM(E156)&amp;"', 2, 1, "&amp;B156&amp;", "&amp;VLOOKUP(D156,Elements!$B$3:$G$56,6,FALSE)&amp;");"</f>
        <v>insert into result (RESULT_ID, VALUE_DISPLAY, VALUE_NUM, VALUE_MIN, VALUE_MAX, QUALIFIER, RESULT_STATUS_ID, EXPERIMENT_ID, SUBSTANCE_ID, RESULT_TYPE_ID ) values (154, ' 19%', 19, '', '', '', 2, 1, 4260348, 373);</v>
      </c>
      <c r="N156" t="str">
        <f t="shared" si="4"/>
        <v>insert into result_hierarchy(result_id, parent_result_id, hierarchy_type) values (154, 12, 'Derives');</v>
      </c>
    </row>
    <row r="157" spans="1:14">
      <c r="A157">
        <f>'Result import'!A162</f>
        <v>155</v>
      </c>
      <c r="B157">
        <f>'Result import'!B162</f>
        <v>4260348</v>
      </c>
      <c r="C157">
        <f>'Result import'!C162</f>
        <v>12</v>
      </c>
      <c r="D157" t="str">
        <f>'Result import'!D$6</f>
        <v>PI (avg)</v>
      </c>
      <c r="E157" t="str">
        <f>IF(ISERR(FIND(" ",'Result import'!E162)),"",LEFT('Result import'!E162,FIND(" ",'Result import'!E162)-1))</f>
        <v/>
      </c>
      <c r="F157">
        <f>IF(ISERR(FIND(" ",'Result import'!D162)),'Result import'!D162,VALUE(MID('Result import'!D162,FIND(" ",'Result import'!D162)+1,10)))</f>
        <v>28.8</v>
      </c>
      <c r="I157" t="s">
        <v>22</v>
      </c>
      <c r="J157" t="s">
        <v>1360</v>
      </c>
      <c r="K157" t="str">
        <f t="shared" si="5"/>
        <v xml:space="preserve"> 28.8%</v>
      </c>
      <c r="M157" t="str">
        <f>"insert into result (RESULT_ID, VALUE_DISPLAY, VALUE_NUM, VALUE_MIN, VALUE_MAX, QUALIFIER, RESULT_STATUS_ID, EXPERIMENT_ID, SUBSTANCE_ID, RESULT_TYPE_ID ) values ("&amp;A157&amp;", '"&amp;K157&amp;"', "&amp;F157&amp;", '"&amp;G157&amp;"', '"&amp;H157&amp;"', '"&amp;TRIM(E157)&amp;"', 2, 1, "&amp;B157&amp;", "&amp;VLOOKUP(D157,Elements!$B$3:$G$56,6,FALSE)&amp;");"</f>
        <v>insert into result (RESULT_ID, VALUE_DISPLAY, VALUE_NUM, VALUE_MIN, VALUE_MAX, QUALIFIER, RESULT_STATUS_ID, EXPERIMENT_ID, SUBSTANCE_ID, RESULT_TYPE_ID ) values (155, ' 28.8%', 28.8, '', '', '', 2, 1, 4260348, 373);</v>
      </c>
      <c r="N157" t="str">
        <f t="shared" si="4"/>
        <v>insert into result_hierarchy(result_id, parent_result_id, hierarchy_type) values (155, 12, 'Derives');</v>
      </c>
    </row>
    <row r="158" spans="1:14">
      <c r="A158">
        <f>'Result import'!A163</f>
        <v>156</v>
      </c>
      <c r="B158">
        <f>'Result import'!B163</f>
        <v>4260348</v>
      </c>
      <c r="C158">
        <f>'Result import'!C163</f>
        <v>12</v>
      </c>
      <c r="D158" t="str">
        <f>'Result import'!D$6</f>
        <v>PI (avg)</v>
      </c>
      <c r="E158" t="str">
        <f>IF(ISERR(FIND(" ",'Result import'!E163)),"",LEFT('Result import'!E163,FIND(" ",'Result import'!E163)-1))</f>
        <v/>
      </c>
      <c r="F158">
        <f>IF(ISERR(FIND(" ",'Result import'!D163)),'Result import'!D163,VALUE(MID('Result import'!D163,FIND(" ",'Result import'!D163)+1,10)))</f>
        <v>43.1</v>
      </c>
      <c r="I158" t="s">
        <v>22</v>
      </c>
      <c r="J158" t="s">
        <v>1360</v>
      </c>
      <c r="K158" t="str">
        <f t="shared" si="5"/>
        <v xml:space="preserve"> 43.1%</v>
      </c>
      <c r="M158" t="str">
        <f>"insert into result (RESULT_ID, VALUE_DISPLAY, VALUE_NUM, VALUE_MIN, VALUE_MAX, QUALIFIER, RESULT_STATUS_ID, EXPERIMENT_ID, SUBSTANCE_ID, RESULT_TYPE_ID ) values ("&amp;A158&amp;", '"&amp;K158&amp;"', "&amp;F158&amp;", '"&amp;G158&amp;"', '"&amp;H158&amp;"', '"&amp;TRIM(E158)&amp;"', 2, 1, "&amp;B158&amp;", "&amp;VLOOKUP(D158,Elements!$B$3:$G$56,6,FALSE)&amp;");"</f>
        <v>insert into result (RESULT_ID, VALUE_DISPLAY, VALUE_NUM, VALUE_MIN, VALUE_MAX, QUALIFIER, RESULT_STATUS_ID, EXPERIMENT_ID, SUBSTANCE_ID, RESULT_TYPE_ID ) values (156, ' 43.1%', 43.1, '', '', '', 2, 1, 4260348, 373);</v>
      </c>
      <c r="N158" t="str">
        <f t="shared" si="4"/>
        <v>insert into result_hierarchy(result_id, parent_result_id, hierarchy_type) values (156, 12, 'Derives');</v>
      </c>
    </row>
    <row r="159" spans="1:14">
      <c r="A159">
        <f>'Result import'!A164</f>
        <v>157</v>
      </c>
      <c r="B159">
        <f>'Result import'!B164</f>
        <v>4260348</v>
      </c>
      <c r="C159">
        <f>'Result import'!C164</f>
        <v>12</v>
      </c>
      <c r="D159" t="str">
        <f>'Result import'!D$6</f>
        <v>PI (avg)</v>
      </c>
      <c r="E159" t="str">
        <f>IF(ISERR(FIND(" ",'Result import'!E164)),"",LEFT('Result import'!E164,FIND(" ",'Result import'!E164)-1))</f>
        <v/>
      </c>
      <c r="F159">
        <f>IF(ISERR(FIND(" ",'Result import'!D164)),'Result import'!D164,VALUE(MID('Result import'!D164,FIND(" ",'Result import'!D164)+1,10)))</f>
        <v>60.6</v>
      </c>
      <c r="I159" t="s">
        <v>22</v>
      </c>
      <c r="J159" t="s">
        <v>1360</v>
      </c>
      <c r="K159" t="str">
        <f t="shared" si="5"/>
        <v xml:space="preserve"> 60.6%</v>
      </c>
      <c r="M159" t="str">
        <f>"insert into result (RESULT_ID, VALUE_DISPLAY, VALUE_NUM, VALUE_MIN, VALUE_MAX, QUALIFIER, RESULT_STATUS_ID, EXPERIMENT_ID, SUBSTANCE_ID, RESULT_TYPE_ID ) values ("&amp;A159&amp;", '"&amp;K159&amp;"', "&amp;F159&amp;", '"&amp;G159&amp;"', '"&amp;H159&amp;"', '"&amp;TRIM(E159)&amp;"', 2, 1, "&amp;B159&amp;", "&amp;VLOOKUP(D159,Elements!$B$3:$G$56,6,FALSE)&amp;");"</f>
        <v>insert into result (RESULT_ID, VALUE_DISPLAY, VALUE_NUM, VALUE_MIN, VALUE_MAX, QUALIFIER, RESULT_STATUS_ID, EXPERIMENT_ID, SUBSTANCE_ID, RESULT_TYPE_ID ) values (157, ' 60.6%', 60.6, '', '', '', 2, 1, 4260348, 373);</v>
      </c>
      <c r="N159" t="str">
        <f t="shared" si="4"/>
        <v>insert into result_hierarchy(result_id, parent_result_id, hierarchy_type) values (157, 12, 'Derives');</v>
      </c>
    </row>
    <row r="160" spans="1:14">
      <c r="A160">
        <f>'Result import'!A165</f>
        <v>158</v>
      </c>
      <c r="B160">
        <f>'Result import'!B165</f>
        <v>4260348</v>
      </c>
      <c r="C160">
        <f>'Result import'!C165</f>
        <v>12</v>
      </c>
      <c r="D160" t="str">
        <f>'Result import'!D$6</f>
        <v>PI (avg)</v>
      </c>
      <c r="E160" t="str">
        <f>IF(ISERR(FIND(" ",'Result import'!E165)),"",LEFT('Result import'!E165,FIND(" ",'Result import'!E165)-1))</f>
        <v/>
      </c>
      <c r="F160">
        <f>IF(ISERR(FIND(" ",'Result import'!D165)),'Result import'!D165,VALUE(MID('Result import'!D165,FIND(" ",'Result import'!D165)+1,10)))</f>
        <v>82.2</v>
      </c>
      <c r="I160" t="s">
        <v>22</v>
      </c>
      <c r="J160" t="s">
        <v>1360</v>
      </c>
      <c r="K160" t="str">
        <f t="shared" si="5"/>
        <v xml:space="preserve"> 82.2%</v>
      </c>
      <c r="M160" t="str">
        <f>"insert into result (RESULT_ID, VALUE_DISPLAY, VALUE_NUM, VALUE_MIN, VALUE_MAX, QUALIFIER, RESULT_STATUS_ID, EXPERIMENT_ID, SUBSTANCE_ID, RESULT_TYPE_ID ) values ("&amp;A160&amp;", '"&amp;K160&amp;"', "&amp;F160&amp;", '"&amp;G160&amp;"', '"&amp;H160&amp;"', '"&amp;TRIM(E160)&amp;"', 2, 1, "&amp;B160&amp;", "&amp;VLOOKUP(D160,Elements!$B$3:$G$56,6,FALSE)&amp;");"</f>
        <v>insert into result (RESULT_ID, VALUE_DISPLAY, VALUE_NUM, VALUE_MIN, VALUE_MAX, QUALIFIER, RESULT_STATUS_ID, EXPERIMENT_ID, SUBSTANCE_ID, RESULT_TYPE_ID ) values (158, ' 82.2%', 82.2, '', '', '', 2, 1, 4260348, 373);</v>
      </c>
      <c r="N160" t="str">
        <f t="shared" si="4"/>
        <v>insert into result_hierarchy(result_id, parent_result_id, hierarchy_type) values (158, 12, 'Derives');</v>
      </c>
    </row>
    <row r="161" spans="1:14">
      <c r="A161">
        <f>'Result import'!A166</f>
        <v>159</v>
      </c>
      <c r="B161">
        <f>'Result import'!B166</f>
        <v>4260348</v>
      </c>
      <c r="C161">
        <f>'Result import'!C166</f>
        <v>12</v>
      </c>
      <c r="D161" t="str">
        <f>'Result import'!D$6</f>
        <v>PI (avg)</v>
      </c>
      <c r="E161" t="str">
        <f>IF(ISERR(FIND(" ",'Result import'!E166)),"",LEFT('Result import'!E166,FIND(" ",'Result import'!E166)-1))</f>
        <v/>
      </c>
      <c r="F161">
        <f>IF(ISERR(FIND(" ",'Result import'!D166)),'Result import'!D166,VALUE(MID('Result import'!D166,FIND(" ",'Result import'!D166)+1,10)))</f>
        <v>96</v>
      </c>
      <c r="I161" t="s">
        <v>22</v>
      </c>
      <c r="J161" t="s">
        <v>1360</v>
      </c>
      <c r="K161" t="str">
        <f t="shared" si="5"/>
        <v xml:space="preserve"> 96%</v>
      </c>
      <c r="M161" t="str">
        <f>"insert into result (RESULT_ID, VALUE_DISPLAY, VALUE_NUM, VALUE_MIN, VALUE_MAX, QUALIFIER, RESULT_STATUS_ID, EXPERIMENT_ID, SUBSTANCE_ID, RESULT_TYPE_ID ) values ("&amp;A161&amp;", '"&amp;K161&amp;"', "&amp;F161&amp;", '"&amp;G161&amp;"', '"&amp;H161&amp;"', '"&amp;TRIM(E161)&amp;"', 2, 1, "&amp;B161&amp;", "&amp;VLOOKUP(D161,Elements!$B$3:$G$56,6,FALSE)&amp;");"</f>
        <v>insert into result (RESULT_ID, VALUE_DISPLAY, VALUE_NUM, VALUE_MIN, VALUE_MAX, QUALIFIER, RESULT_STATUS_ID, EXPERIMENT_ID, SUBSTANCE_ID, RESULT_TYPE_ID ) values (159, ' 96%', 96, '', '', '', 2, 1, 4260348, 373);</v>
      </c>
      <c r="N161" t="str">
        <f t="shared" si="4"/>
        <v>insert into result_hierarchy(result_id, parent_result_id, hierarchy_type) values (159, 12, 'Derives');</v>
      </c>
    </row>
    <row r="162" spans="1:14">
      <c r="A162">
        <f>'Result import'!A167</f>
        <v>160</v>
      </c>
      <c r="B162">
        <f>'Result import'!B167</f>
        <v>4260348</v>
      </c>
      <c r="C162">
        <f>'Result import'!C167</f>
        <v>12</v>
      </c>
      <c r="D162" t="str">
        <f>'Result import'!D$6</f>
        <v>PI (avg)</v>
      </c>
      <c r="E162" t="str">
        <f>IF(ISERR(FIND(" ",'Result import'!E167)),"",LEFT('Result import'!E167,FIND(" ",'Result import'!E167)-1))</f>
        <v/>
      </c>
      <c r="F162">
        <f>IF(ISERR(FIND(" ",'Result import'!D167)),'Result import'!D167,VALUE(MID('Result import'!D167,FIND(" ",'Result import'!D167)+1,10)))</f>
        <v>100</v>
      </c>
      <c r="I162" t="s">
        <v>22</v>
      </c>
      <c r="J162" t="s">
        <v>1360</v>
      </c>
      <c r="K162" t="str">
        <f t="shared" si="5"/>
        <v xml:space="preserve"> 100%</v>
      </c>
      <c r="M162" t="str">
        <f>"insert into result (RESULT_ID, VALUE_DISPLAY, VALUE_NUM, VALUE_MIN, VALUE_MAX, QUALIFIER, RESULT_STATUS_ID, EXPERIMENT_ID, SUBSTANCE_ID, RESULT_TYPE_ID ) values ("&amp;A162&amp;", '"&amp;K162&amp;"', "&amp;F162&amp;", '"&amp;G162&amp;"', '"&amp;H162&amp;"', '"&amp;TRIM(E162)&amp;"', 2, 1, "&amp;B162&amp;", "&amp;VLOOKUP(D162,Elements!$B$3:$G$56,6,FALSE)&amp;");"</f>
        <v>insert into result (RESULT_ID, VALUE_DISPLAY, VALUE_NUM, VALUE_MIN, VALUE_MAX, QUALIFIER, RESULT_STATUS_ID, EXPERIMENT_ID, SUBSTANCE_ID, RESULT_TYPE_ID ) values (160, ' 100%', 100, '', '', '', 2, 1, 4260348, 373);</v>
      </c>
      <c r="N162" t="str">
        <f t="shared" si="4"/>
        <v>insert into result_hierarchy(result_id, parent_result_id, hierarchy_type) values (160, 12, 'Derives');</v>
      </c>
    </row>
    <row r="163" spans="1:14">
      <c r="A163">
        <f>'Result import'!A168</f>
        <v>161</v>
      </c>
      <c r="B163">
        <f>'Result import'!B168</f>
        <v>7971315</v>
      </c>
      <c r="C163">
        <f>'Result import'!C168</f>
        <v>13</v>
      </c>
      <c r="D163" t="str">
        <f>'Result import'!D$6</f>
        <v>PI (avg)</v>
      </c>
      <c r="E163" t="str">
        <f>IF(ISERR(FIND(" ",'Result import'!E168)),"",LEFT('Result import'!E168,FIND(" ",'Result import'!E168)-1))</f>
        <v/>
      </c>
      <c r="F163">
        <f>IF(ISERR(FIND(" ",'Result import'!D168)),'Result import'!D168,VALUE(MID('Result import'!D168,FIND(" ",'Result import'!D168)+1,10)))</f>
        <v>4.4000000000000004</v>
      </c>
      <c r="I163" t="s">
        <v>22</v>
      </c>
      <c r="J163" t="s">
        <v>1360</v>
      </c>
      <c r="K163" t="str">
        <f t="shared" si="5"/>
        <v xml:space="preserve"> 4.4%</v>
      </c>
      <c r="M163" t="str">
        <f>"insert into result (RESULT_ID, VALUE_DISPLAY, VALUE_NUM, VALUE_MIN, VALUE_MAX, QUALIFIER, RESULT_STATUS_ID, EXPERIMENT_ID, SUBSTANCE_ID, RESULT_TYPE_ID ) values ("&amp;A163&amp;", '"&amp;K163&amp;"', "&amp;F163&amp;", '"&amp;G163&amp;"', '"&amp;H163&amp;"', '"&amp;TRIM(E163)&amp;"', 2, 1, "&amp;B163&amp;", "&amp;VLOOKUP(D163,Elements!$B$3:$G$56,6,FALSE)&amp;");"</f>
        <v>insert into result (RESULT_ID, VALUE_DISPLAY, VALUE_NUM, VALUE_MIN, VALUE_MAX, QUALIFIER, RESULT_STATUS_ID, EXPERIMENT_ID, SUBSTANCE_ID, RESULT_TYPE_ID ) values (161, ' 4.4%', 4.4, '', '', '', 2, 1, 7971315, 373);</v>
      </c>
      <c r="N163" t="str">
        <f t="shared" si="4"/>
        <v>insert into result_hierarchy(result_id, parent_result_id, hierarchy_type) values (161, 13, 'Derives');</v>
      </c>
    </row>
    <row r="164" spans="1:14">
      <c r="A164">
        <f>'Result import'!A169</f>
        <v>162</v>
      </c>
      <c r="B164">
        <f>'Result import'!B169</f>
        <v>7971315</v>
      </c>
      <c r="C164">
        <f>'Result import'!C169</f>
        <v>13</v>
      </c>
      <c r="D164" t="str">
        <f>'Result import'!D$6</f>
        <v>PI (avg)</v>
      </c>
      <c r="E164" t="str">
        <f>IF(ISERR(FIND(" ",'Result import'!E169)),"",LEFT('Result import'!E169,FIND(" ",'Result import'!E169)-1))</f>
        <v/>
      </c>
      <c r="F164">
        <f>IF(ISERR(FIND(" ",'Result import'!D169)),'Result import'!D169,VALUE(MID('Result import'!D169,FIND(" ",'Result import'!D169)+1,10)))</f>
        <v>7.2</v>
      </c>
      <c r="I164" t="s">
        <v>22</v>
      </c>
      <c r="J164" t="s">
        <v>1360</v>
      </c>
      <c r="K164" t="str">
        <f t="shared" si="5"/>
        <v xml:space="preserve"> 7.2%</v>
      </c>
      <c r="M164" t="str">
        <f>"insert into result (RESULT_ID, VALUE_DISPLAY, VALUE_NUM, VALUE_MIN, VALUE_MAX, QUALIFIER, RESULT_STATUS_ID, EXPERIMENT_ID, SUBSTANCE_ID, RESULT_TYPE_ID ) values ("&amp;A164&amp;", '"&amp;K164&amp;"', "&amp;F164&amp;", '"&amp;G164&amp;"', '"&amp;H164&amp;"', '"&amp;TRIM(E164)&amp;"', 2, 1, "&amp;B164&amp;", "&amp;VLOOKUP(D164,Elements!$B$3:$G$56,6,FALSE)&amp;");"</f>
        <v>insert into result (RESULT_ID, VALUE_DISPLAY, VALUE_NUM, VALUE_MIN, VALUE_MAX, QUALIFIER, RESULT_STATUS_ID, EXPERIMENT_ID, SUBSTANCE_ID, RESULT_TYPE_ID ) values (162, ' 7.2%', 7.2, '', '', '', 2, 1, 7971315, 373);</v>
      </c>
      <c r="N164" t="str">
        <f t="shared" si="4"/>
        <v>insert into result_hierarchy(result_id, parent_result_id, hierarchy_type) values (162, 13, 'Derives');</v>
      </c>
    </row>
    <row r="165" spans="1:14">
      <c r="A165">
        <f>'Result import'!A170</f>
        <v>163</v>
      </c>
      <c r="B165">
        <f>'Result import'!B170</f>
        <v>7971315</v>
      </c>
      <c r="C165">
        <f>'Result import'!C170</f>
        <v>13</v>
      </c>
      <c r="D165" t="str">
        <f>'Result import'!D$6</f>
        <v>PI (avg)</v>
      </c>
      <c r="E165" t="str">
        <f>IF(ISERR(FIND(" ",'Result import'!E170)),"",LEFT('Result import'!E170,FIND(" ",'Result import'!E170)-1))</f>
        <v/>
      </c>
      <c r="F165">
        <f>IF(ISERR(FIND(" ",'Result import'!D170)),'Result import'!D170,VALUE(MID('Result import'!D170,FIND(" ",'Result import'!D170)+1,10)))</f>
        <v>10.3</v>
      </c>
      <c r="I165" t="s">
        <v>22</v>
      </c>
      <c r="J165" t="s">
        <v>1360</v>
      </c>
      <c r="K165" t="str">
        <f t="shared" si="5"/>
        <v xml:space="preserve"> 10.3%</v>
      </c>
      <c r="M165" t="str">
        <f>"insert into result (RESULT_ID, VALUE_DISPLAY, VALUE_NUM, VALUE_MIN, VALUE_MAX, QUALIFIER, RESULT_STATUS_ID, EXPERIMENT_ID, SUBSTANCE_ID, RESULT_TYPE_ID ) values ("&amp;A165&amp;", '"&amp;K165&amp;"', "&amp;F165&amp;", '"&amp;G165&amp;"', '"&amp;H165&amp;"', '"&amp;TRIM(E165)&amp;"', 2, 1, "&amp;B165&amp;", "&amp;VLOOKUP(D165,Elements!$B$3:$G$56,6,FALSE)&amp;");"</f>
        <v>insert into result (RESULT_ID, VALUE_DISPLAY, VALUE_NUM, VALUE_MIN, VALUE_MAX, QUALIFIER, RESULT_STATUS_ID, EXPERIMENT_ID, SUBSTANCE_ID, RESULT_TYPE_ID ) values (163, ' 10.3%', 10.3, '', '', '', 2, 1, 7971315, 373);</v>
      </c>
      <c r="N165" t="str">
        <f t="shared" si="4"/>
        <v>insert into result_hierarchy(result_id, parent_result_id, hierarchy_type) values (163, 13, 'Derives');</v>
      </c>
    </row>
    <row r="166" spans="1:14">
      <c r="A166">
        <f>'Result import'!A171</f>
        <v>164</v>
      </c>
      <c r="B166">
        <f>'Result import'!B171</f>
        <v>7971315</v>
      </c>
      <c r="C166">
        <f>'Result import'!C171</f>
        <v>13</v>
      </c>
      <c r="D166" t="str">
        <f>'Result import'!D$6</f>
        <v>PI (avg)</v>
      </c>
      <c r="E166" t="str">
        <f>IF(ISERR(FIND(" ",'Result import'!E171)),"",LEFT('Result import'!E171,FIND(" ",'Result import'!E171)-1))</f>
        <v/>
      </c>
      <c r="F166">
        <f>IF(ISERR(FIND(" ",'Result import'!D171)),'Result import'!D171,VALUE(MID('Result import'!D171,FIND(" ",'Result import'!D171)+1,10)))</f>
        <v>13.9</v>
      </c>
      <c r="I166" t="s">
        <v>22</v>
      </c>
      <c r="J166" t="s">
        <v>1360</v>
      </c>
      <c r="K166" t="str">
        <f t="shared" si="5"/>
        <v xml:space="preserve"> 13.9%</v>
      </c>
      <c r="M166" t="str">
        <f>"insert into result (RESULT_ID, VALUE_DISPLAY, VALUE_NUM, VALUE_MIN, VALUE_MAX, QUALIFIER, RESULT_STATUS_ID, EXPERIMENT_ID, SUBSTANCE_ID, RESULT_TYPE_ID ) values ("&amp;A166&amp;", '"&amp;K166&amp;"', "&amp;F166&amp;", '"&amp;G166&amp;"', '"&amp;H166&amp;"', '"&amp;TRIM(E166)&amp;"', 2, 1, "&amp;B166&amp;", "&amp;VLOOKUP(D166,Elements!$B$3:$G$56,6,FALSE)&amp;");"</f>
        <v>insert into result (RESULT_ID, VALUE_DISPLAY, VALUE_NUM, VALUE_MIN, VALUE_MAX, QUALIFIER, RESULT_STATUS_ID, EXPERIMENT_ID, SUBSTANCE_ID, RESULT_TYPE_ID ) values (164, ' 13.9%', 13.9, '', '', '', 2, 1, 7971315, 373);</v>
      </c>
      <c r="N166" t="str">
        <f t="shared" si="4"/>
        <v>insert into result_hierarchy(result_id, parent_result_id, hierarchy_type) values (164, 13, 'Derives');</v>
      </c>
    </row>
    <row r="167" spans="1:14">
      <c r="A167">
        <f>'Result import'!A172</f>
        <v>165</v>
      </c>
      <c r="B167">
        <f>'Result import'!B172</f>
        <v>7971315</v>
      </c>
      <c r="C167">
        <f>'Result import'!C172</f>
        <v>13</v>
      </c>
      <c r="D167" t="str">
        <f>'Result import'!D$6</f>
        <v>PI (avg)</v>
      </c>
      <c r="E167" t="str">
        <f>IF(ISERR(FIND(" ",'Result import'!E172)),"",LEFT('Result import'!E172,FIND(" ",'Result import'!E172)-1))</f>
        <v/>
      </c>
      <c r="F167">
        <f>IF(ISERR(FIND(" ",'Result import'!D172)),'Result import'!D172,VALUE(MID('Result import'!D172,FIND(" ",'Result import'!D172)+1,10)))</f>
        <v>19.600000000000001</v>
      </c>
      <c r="I167" t="s">
        <v>22</v>
      </c>
      <c r="J167" t="s">
        <v>1360</v>
      </c>
      <c r="K167" t="str">
        <f t="shared" si="5"/>
        <v xml:space="preserve"> 19.6%</v>
      </c>
      <c r="M167" t="str">
        <f>"insert into result (RESULT_ID, VALUE_DISPLAY, VALUE_NUM, VALUE_MIN, VALUE_MAX, QUALIFIER, RESULT_STATUS_ID, EXPERIMENT_ID, SUBSTANCE_ID, RESULT_TYPE_ID ) values ("&amp;A167&amp;", '"&amp;K167&amp;"', "&amp;F167&amp;", '"&amp;G167&amp;"', '"&amp;H167&amp;"', '"&amp;TRIM(E167)&amp;"', 2, 1, "&amp;B167&amp;", "&amp;VLOOKUP(D167,Elements!$B$3:$G$56,6,FALSE)&amp;");"</f>
        <v>insert into result (RESULT_ID, VALUE_DISPLAY, VALUE_NUM, VALUE_MIN, VALUE_MAX, QUALIFIER, RESULT_STATUS_ID, EXPERIMENT_ID, SUBSTANCE_ID, RESULT_TYPE_ID ) values (165, ' 19.6%', 19.6, '', '', '', 2, 1, 7971315, 373);</v>
      </c>
      <c r="N167" t="str">
        <f t="shared" si="4"/>
        <v>insert into result_hierarchy(result_id, parent_result_id, hierarchy_type) values (165, 13, 'Derives');</v>
      </c>
    </row>
    <row r="168" spans="1:14">
      <c r="A168">
        <f>'Result import'!A173</f>
        <v>166</v>
      </c>
      <c r="B168">
        <f>'Result import'!B173</f>
        <v>7971315</v>
      </c>
      <c r="C168">
        <f>'Result import'!C173</f>
        <v>13</v>
      </c>
      <c r="D168" t="str">
        <f>'Result import'!D$6</f>
        <v>PI (avg)</v>
      </c>
      <c r="E168" t="str">
        <f>IF(ISERR(FIND(" ",'Result import'!E173)),"",LEFT('Result import'!E173,FIND(" ",'Result import'!E173)-1))</f>
        <v/>
      </c>
      <c r="F168">
        <f>IF(ISERR(FIND(" ",'Result import'!D173)),'Result import'!D173,VALUE(MID('Result import'!D173,FIND(" ",'Result import'!D173)+1,10)))</f>
        <v>35.9</v>
      </c>
      <c r="I168" t="s">
        <v>22</v>
      </c>
      <c r="J168" t="s">
        <v>1360</v>
      </c>
      <c r="K168" t="str">
        <f t="shared" si="5"/>
        <v xml:space="preserve"> 35.9%</v>
      </c>
      <c r="M168" t="str">
        <f>"insert into result (RESULT_ID, VALUE_DISPLAY, VALUE_NUM, VALUE_MIN, VALUE_MAX, QUALIFIER, RESULT_STATUS_ID, EXPERIMENT_ID, SUBSTANCE_ID, RESULT_TYPE_ID ) values ("&amp;A168&amp;", '"&amp;K168&amp;"', "&amp;F168&amp;", '"&amp;G168&amp;"', '"&amp;H168&amp;"', '"&amp;TRIM(E168)&amp;"', 2, 1, "&amp;B168&amp;", "&amp;VLOOKUP(D168,Elements!$B$3:$G$56,6,FALSE)&amp;");"</f>
        <v>insert into result (RESULT_ID, VALUE_DISPLAY, VALUE_NUM, VALUE_MIN, VALUE_MAX, QUALIFIER, RESULT_STATUS_ID, EXPERIMENT_ID, SUBSTANCE_ID, RESULT_TYPE_ID ) values (166, ' 35.9%', 35.9, '', '', '', 2, 1, 7971315, 373);</v>
      </c>
      <c r="N168" t="str">
        <f t="shared" si="4"/>
        <v>insert into result_hierarchy(result_id, parent_result_id, hierarchy_type) values (166, 13, 'Derives');</v>
      </c>
    </row>
    <row r="169" spans="1:14">
      <c r="A169">
        <f>'Result import'!A174</f>
        <v>167</v>
      </c>
      <c r="B169">
        <f>'Result import'!B174</f>
        <v>7971315</v>
      </c>
      <c r="C169">
        <f>'Result import'!C174</f>
        <v>13</v>
      </c>
      <c r="D169" t="str">
        <f>'Result import'!D$6</f>
        <v>PI (avg)</v>
      </c>
      <c r="E169" t="str">
        <f>IF(ISERR(FIND(" ",'Result import'!E174)),"",LEFT('Result import'!E174,FIND(" ",'Result import'!E174)-1))</f>
        <v/>
      </c>
      <c r="F169">
        <f>IF(ISERR(FIND(" ",'Result import'!D174)),'Result import'!D174,VALUE(MID('Result import'!D174,FIND(" ",'Result import'!D174)+1,10)))</f>
        <v>57.5</v>
      </c>
      <c r="I169" t="s">
        <v>22</v>
      </c>
      <c r="J169" t="s">
        <v>1360</v>
      </c>
      <c r="K169" t="str">
        <f t="shared" si="5"/>
        <v xml:space="preserve"> 57.5%</v>
      </c>
      <c r="M169" t="str">
        <f>"insert into result (RESULT_ID, VALUE_DISPLAY, VALUE_NUM, VALUE_MIN, VALUE_MAX, QUALIFIER, RESULT_STATUS_ID, EXPERIMENT_ID, SUBSTANCE_ID, RESULT_TYPE_ID ) values ("&amp;A169&amp;", '"&amp;K169&amp;"', "&amp;F169&amp;", '"&amp;G169&amp;"', '"&amp;H169&amp;"', '"&amp;TRIM(E169)&amp;"', 2, 1, "&amp;B169&amp;", "&amp;VLOOKUP(D169,Elements!$B$3:$G$56,6,FALSE)&amp;");"</f>
        <v>insert into result (RESULT_ID, VALUE_DISPLAY, VALUE_NUM, VALUE_MIN, VALUE_MAX, QUALIFIER, RESULT_STATUS_ID, EXPERIMENT_ID, SUBSTANCE_ID, RESULT_TYPE_ID ) values (167, ' 57.5%', 57.5, '', '', '', 2, 1, 7971315, 373);</v>
      </c>
      <c r="N169" t="str">
        <f t="shared" si="4"/>
        <v>insert into result_hierarchy(result_id, parent_result_id, hierarchy_type) values (167, 13, 'Derives');</v>
      </c>
    </row>
    <row r="170" spans="1:14">
      <c r="A170">
        <f>'Result import'!A175</f>
        <v>168</v>
      </c>
      <c r="B170">
        <f>'Result import'!B175</f>
        <v>7971315</v>
      </c>
      <c r="C170">
        <f>'Result import'!C175</f>
        <v>13</v>
      </c>
      <c r="D170" t="str">
        <f>'Result import'!D$6</f>
        <v>PI (avg)</v>
      </c>
      <c r="E170" t="str">
        <f>IF(ISERR(FIND(" ",'Result import'!E175)),"",LEFT('Result import'!E175,FIND(" ",'Result import'!E175)-1))</f>
        <v/>
      </c>
      <c r="F170">
        <f>IF(ISERR(FIND(" ",'Result import'!D175)),'Result import'!D175,VALUE(MID('Result import'!D175,FIND(" ",'Result import'!D175)+1,10)))</f>
        <v>84.6</v>
      </c>
      <c r="I170" t="s">
        <v>22</v>
      </c>
      <c r="J170" t="s">
        <v>1360</v>
      </c>
      <c r="K170" t="str">
        <f t="shared" si="5"/>
        <v xml:space="preserve"> 84.6%</v>
      </c>
      <c r="M170" t="str">
        <f>"insert into result (RESULT_ID, VALUE_DISPLAY, VALUE_NUM, VALUE_MIN, VALUE_MAX, QUALIFIER, RESULT_STATUS_ID, EXPERIMENT_ID, SUBSTANCE_ID, RESULT_TYPE_ID ) values ("&amp;A170&amp;", '"&amp;K170&amp;"', "&amp;F170&amp;", '"&amp;G170&amp;"', '"&amp;H170&amp;"', '"&amp;TRIM(E170)&amp;"', 2, 1, "&amp;B170&amp;", "&amp;VLOOKUP(D170,Elements!$B$3:$G$56,6,FALSE)&amp;");"</f>
        <v>insert into result (RESULT_ID, VALUE_DISPLAY, VALUE_NUM, VALUE_MIN, VALUE_MAX, QUALIFIER, RESULT_STATUS_ID, EXPERIMENT_ID, SUBSTANCE_ID, RESULT_TYPE_ID ) values (168, ' 84.6%', 84.6, '', '', '', 2, 1, 7971315, 373);</v>
      </c>
      <c r="N170" t="str">
        <f t="shared" si="4"/>
        <v>insert into result_hierarchy(result_id, parent_result_id, hierarchy_type) values (168, 13, 'Derives');</v>
      </c>
    </row>
    <row r="171" spans="1:14">
      <c r="A171">
        <f>'Result import'!A176</f>
        <v>169</v>
      </c>
      <c r="B171">
        <f>'Result import'!B176</f>
        <v>7971315</v>
      </c>
      <c r="C171">
        <f>'Result import'!C176</f>
        <v>13</v>
      </c>
      <c r="D171" t="str">
        <f>'Result import'!D$6</f>
        <v>PI (avg)</v>
      </c>
      <c r="E171" t="str">
        <f>IF(ISERR(FIND(" ",'Result import'!E176)),"",LEFT('Result import'!E176,FIND(" ",'Result import'!E176)-1))</f>
        <v/>
      </c>
      <c r="F171">
        <f>IF(ISERR(FIND(" ",'Result import'!D176)),'Result import'!D176,VALUE(MID('Result import'!D176,FIND(" ",'Result import'!D176)+1,10)))</f>
        <v>102.3</v>
      </c>
      <c r="I171" t="s">
        <v>22</v>
      </c>
      <c r="J171" t="s">
        <v>1360</v>
      </c>
      <c r="K171" t="str">
        <f t="shared" si="5"/>
        <v xml:space="preserve"> 102.3%</v>
      </c>
      <c r="M171" t="str">
        <f>"insert into result (RESULT_ID, VALUE_DISPLAY, VALUE_NUM, VALUE_MIN, VALUE_MAX, QUALIFIER, RESULT_STATUS_ID, EXPERIMENT_ID, SUBSTANCE_ID, RESULT_TYPE_ID ) values ("&amp;A171&amp;", '"&amp;K171&amp;"', "&amp;F171&amp;", '"&amp;G171&amp;"', '"&amp;H171&amp;"', '"&amp;TRIM(E171)&amp;"', 2, 1, "&amp;B171&amp;", "&amp;VLOOKUP(D171,Elements!$B$3:$G$56,6,FALSE)&amp;");"</f>
        <v>insert into result (RESULT_ID, VALUE_DISPLAY, VALUE_NUM, VALUE_MIN, VALUE_MAX, QUALIFIER, RESULT_STATUS_ID, EXPERIMENT_ID, SUBSTANCE_ID, RESULT_TYPE_ID ) values (169, ' 102.3%', 102.3, '', '', '', 2, 1, 7971315, 373);</v>
      </c>
      <c r="N171" t="str">
        <f t="shared" si="4"/>
        <v>insert into result_hierarchy(result_id, parent_result_id, hierarchy_type) values (169, 13, 'Derives');</v>
      </c>
    </row>
    <row r="172" spans="1:14">
      <c r="A172">
        <f>'Result import'!A177</f>
        <v>170</v>
      </c>
      <c r="B172">
        <f>'Result import'!B177</f>
        <v>7971315</v>
      </c>
      <c r="C172">
        <f>'Result import'!C177</f>
        <v>13</v>
      </c>
      <c r="D172" t="str">
        <f>'Result import'!D$6</f>
        <v>PI (avg)</v>
      </c>
      <c r="E172" t="str">
        <f>IF(ISERR(FIND(" ",'Result import'!E177)),"",LEFT('Result import'!E177,FIND(" ",'Result import'!E177)-1))</f>
        <v/>
      </c>
      <c r="F172">
        <f>IF(ISERR(FIND(" ",'Result import'!D177)),'Result import'!D177,VALUE(MID('Result import'!D177,FIND(" ",'Result import'!D177)+1,10)))</f>
        <v>109.2</v>
      </c>
      <c r="I172" t="s">
        <v>22</v>
      </c>
      <c r="J172" t="s">
        <v>1360</v>
      </c>
      <c r="K172" t="str">
        <f t="shared" si="5"/>
        <v xml:space="preserve"> 109.2%</v>
      </c>
      <c r="M172" t="str">
        <f>"insert into result (RESULT_ID, VALUE_DISPLAY, VALUE_NUM, VALUE_MIN, VALUE_MAX, QUALIFIER, RESULT_STATUS_ID, EXPERIMENT_ID, SUBSTANCE_ID, RESULT_TYPE_ID ) values ("&amp;A172&amp;", '"&amp;K172&amp;"', "&amp;F172&amp;", '"&amp;G172&amp;"', '"&amp;H172&amp;"', '"&amp;TRIM(E172)&amp;"', 2, 1, "&amp;B172&amp;", "&amp;VLOOKUP(D172,Elements!$B$3:$G$56,6,FALSE)&amp;");"</f>
        <v>insert into result (RESULT_ID, VALUE_DISPLAY, VALUE_NUM, VALUE_MIN, VALUE_MAX, QUALIFIER, RESULT_STATUS_ID, EXPERIMENT_ID, SUBSTANCE_ID, RESULT_TYPE_ID ) values (170, ' 109.2%', 109.2, '', '', '', 2, 1, 7971315, 373);</v>
      </c>
      <c r="N172" t="str">
        <f t="shared" ref="N172:N235" si="6">"insert into result_hierarchy(result_id, parent_result_id, hierarchy_type) values ("&amp;A172&amp;", "&amp;C172&amp;", '"&amp;J172&amp;"');"</f>
        <v>insert into result_hierarchy(result_id, parent_result_id, hierarchy_type) values (170, 13, 'Derives');</v>
      </c>
    </row>
    <row r="173" spans="1:14">
      <c r="A173">
        <f>'Result import'!A178</f>
        <v>171</v>
      </c>
      <c r="B173">
        <f>'Result import'!B178</f>
        <v>7969955</v>
      </c>
      <c r="C173">
        <f>'Result import'!C178</f>
        <v>14</v>
      </c>
      <c r="D173" t="str">
        <f>'Result import'!D$6</f>
        <v>PI (avg)</v>
      </c>
      <c r="E173" t="str">
        <f>IF(ISERR(FIND(" ",'Result import'!E178)),"",LEFT('Result import'!E178,FIND(" ",'Result import'!E178)-1))</f>
        <v/>
      </c>
      <c r="F173">
        <f>IF(ISERR(FIND(" ",'Result import'!D178)),'Result import'!D178,VALUE(MID('Result import'!D178,FIND(" ",'Result import'!D178)+1,10)))</f>
        <v>3.4</v>
      </c>
      <c r="I173" t="s">
        <v>22</v>
      </c>
      <c r="J173" t="s">
        <v>1360</v>
      </c>
      <c r="K173" t="str">
        <f t="shared" si="5"/>
        <v xml:space="preserve"> 3.4%</v>
      </c>
      <c r="M173" t="str">
        <f>"insert into result (RESULT_ID, VALUE_DISPLAY, VALUE_NUM, VALUE_MIN, VALUE_MAX, QUALIFIER, RESULT_STATUS_ID, EXPERIMENT_ID, SUBSTANCE_ID, RESULT_TYPE_ID ) values ("&amp;A173&amp;", '"&amp;K173&amp;"', "&amp;F173&amp;", '"&amp;G173&amp;"', '"&amp;H173&amp;"', '"&amp;TRIM(E173)&amp;"', 2, 1, "&amp;B173&amp;", "&amp;VLOOKUP(D173,Elements!$B$3:$G$56,6,FALSE)&amp;");"</f>
        <v>insert into result (RESULT_ID, VALUE_DISPLAY, VALUE_NUM, VALUE_MIN, VALUE_MAX, QUALIFIER, RESULT_STATUS_ID, EXPERIMENT_ID, SUBSTANCE_ID, RESULT_TYPE_ID ) values (171, ' 3.4%', 3.4, '', '', '', 2, 1, 7969955, 373);</v>
      </c>
      <c r="N173" t="str">
        <f t="shared" si="6"/>
        <v>insert into result_hierarchy(result_id, parent_result_id, hierarchy_type) values (171, 14, 'Derives');</v>
      </c>
    </row>
    <row r="174" spans="1:14">
      <c r="A174">
        <f>'Result import'!A179</f>
        <v>172</v>
      </c>
      <c r="B174">
        <f>'Result import'!B179</f>
        <v>7969955</v>
      </c>
      <c r="C174">
        <f>'Result import'!C179</f>
        <v>14</v>
      </c>
      <c r="D174" t="str">
        <f>'Result import'!D$6</f>
        <v>PI (avg)</v>
      </c>
      <c r="E174" t="str">
        <f>IF(ISERR(FIND(" ",'Result import'!E179)),"",LEFT('Result import'!E179,FIND(" ",'Result import'!E179)-1))</f>
        <v/>
      </c>
      <c r="F174">
        <f>IF(ISERR(FIND(" ",'Result import'!D179)),'Result import'!D179,VALUE(MID('Result import'!D179,FIND(" ",'Result import'!D179)+1,10)))</f>
        <v>5.2</v>
      </c>
      <c r="I174" t="s">
        <v>22</v>
      </c>
      <c r="J174" t="s">
        <v>1360</v>
      </c>
      <c r="K174" t="str">
        <f t="shared" si="5"/>
        <v xml:space="preserve"> 5.2%</v>
      </c>
      <c r="M174" t="str">
        <f>"insert into result (RESULT_ID, VALUE_DISPLAY, VALUE_NUM, VALUE_MIN, VALUE_MAX, QUALIFIER, RESULT_STATUS_ID, EXPERIMENT_ID, SUBSTANCE_ID, RESULT_TYPE_ID ) values ("&amp;A174&amp;", '"&amp;K174&amp;"', "&amp;F174&amp;", '"&amp;G174&amp;"', '"&amp;H174&amp;"', '"&amp;TRIM(E174)&amp;"', 2, 1, "&amp;B174&amp;", "&amp;VLOOKUP(D174,Elements!$B$3:$G$56,6,FALSE)&amp;");"</f>
        <v>insert into result (RESULT_ID, VALUE_DISPLAY, VALUE_NUM, VALUE_MIN, VALUE_MAX, QUALIFIER, RESULT_STATUS_ID, EXPERIMENT_ID, SUBSTANCE_ID, RESULT_TYPE_ID ) values (172, ' 5.2%', 5.2, '', '', '', 2, 1, 7969955, 373);</v>
      </c>
      <c r="N174" t="str">
        <f t="shared" si="6"/>
        <v>insert into result_hierarchy(result_id, parent_result_id, hierarchy_type) values (172, 14, 'Derives');</v>
      </c>
    </row>
    <row r="175" spans="1:14">
      <c r="A175">
        <f>'Result import'!A180</f>
        <v>173</v>
      </c>
      <c r="B175">
        <f>'Result import'!B180</f>
        <v>7969955</v>
      </c>
      <c r="C175">
        <f>'Result import'!C180</f>
        <v>14</v>
      </c>
      <c r="D175" t="str">
        <f>'Result import'!D$6</f>
        <v>PI (avg)</v>
      </c>
      <c r="E175" t="str">
        <f>IF(ISERR(FIND(" ",'Result import'!E180)),"",LEFT('Result import'!E180,FIND(" ",'Result import'!E180)-1))</f>
        <v/>
      </c>
      <c r="F175">
        <f>IF(ISERR(FIND(" ",'Result import'!D180)),'Result import'!D180,VALUE(MID('Result import'!D180,FIND(" ",'Result import'!D180)+1,10)))</f>
        <v>9.1999999999999993</v>
      </c>
      <c r="I175" t="s">
        <v>22</v>
      </c>
      <c r="J175" t="s">
        <v>1360</v>
      </c>
      <c r="K175" t="str">
        <f t="shared" si="5"/>
        <v xml:space="preserve"> 9.2%</v>
      </c>
      <c r="M175" t="str">
        <f>"insert into result (RESULT_ID, VALUE_DISPLAY, VALUE_NUM, VALUE_MIN, VALUE_MAX, QUALIFIER, RESULT_STATUS_ID, EXPERIMENT_ID, SUBSTANCE_ID, RESULT_TYPE_ID ) values ("&amp;A175&amp;", '"&amp;K175&amp;"', "&amp;F175&amp;", '"&amp;G175&amp;"', '"&amp;H175&amp;"', '"&amp;TRIM(E175)&amp;"', 2, 1, "&amp;B175&amp;", "&amp;VLOOKUP(D175,Elements!$B$3:$G$56,6,FALSE)&amp;");"</f>
        <v>insert into result (RESULT_ID, VALUE_DISPLAY, VALUE_NUM, VALUE_MIN, VALUE_MAX, QUALIFIER, RESULT_STATUS_ID, EXPERIMENT_ID, SUBSTANCE_ID, RESULT_TYPE_ID ) values (173, ' 9.2%', 9.2, '', '', '', 2, 1, 7969955, 373);</v>
      </c>
      <c r="N175" t="str">
        <f t="shared" si="6"/>
        <v>insert into result_hierarchy(result_id, parent_result_id, hierarchy_type) values (173, 14, 'Derives');</v>
      </c>
    </row>
    <row r="176" spans="1:14">
      <c r="A176">
        <f>'Result import'!A181</f>
        <v>174</v>
      </c>
      <c r="B176">
        <f>'Result import'!B181</f>
        <v>7969955</v>
      </c>
      <c r="C176">
        <f>'Result import'!C181</f>
        <v>14</v>
      </c>
      <c r="D176" t="str">
        <f>'Result import'!D$6</f>
        <v>PI (avg)</v>
      </c>
      <c r="E176" t="str">
        <f>IF(ISERR(FIND(" ",'Result import'!E181)),"",LEFT('Result import'!E181,FIND(" ",'Result import'!E181)-1))</f>
        <v/>
      </c>
      <c r="F176">
        <f>IF(ISERR(FIND(" ",'Result import'!D181)),'Result import'!D181,VALUE(MID('Result import'!D181,FIND(" ",'Result import'!D181)+1,10)))</f>
        <v>13.2</v>
      </c>
      <c r="I176" t="s">
        <v>22</v>
      </c>
      <c r="J176" t="s">
        <v>1360</v>
      </c>
      <c r="K176" t="str">
        <f t="shared" si="5"/>
        <v xml:space="preserve"> 13.2%</v>
      </c>
      <c r="M176" t="str">
        <f>"insert into result (RESULT_ID, VALUE_DISPLAY, VALUE_NUM, VALUE_MIN, VALUE_MAX, QUALIFIER, RESULT_STATUS_ID, EXPERIMENT_ID, SUBSTANCE_ID, RESULT_TYPE_ID ) values ("&amp;A176&amp;", '"&amp;K176&amp;"', "&amp;F176&amp;", '"&amp;G176&amp;"', '"&amp;H176&amp;"', '"&amp;TRIM(E176)&amp;"', 2, 1, "&amp;B176&amp;", "&amp;VLOOKUP(D176,Elements!$B$3:$G$56,6,FALSE)&amp;");"</f>
        <v>insert into result (RESULT_ID, VALUE_DISPLAY, VALUE_NUM, VALUE_MIN, VALUE_MAX, QUALIFIER, RESULT_STATUS_ID, EXPERIMENT_ID, SUBSTANCE_ID, RESULT_TYPE_ID ) values (174, ' 13.2%', 13.2, '', '', '', 2, 1, 7969955, 373);</v>
      </c>
      <c r="N176" t="str">
        <f t="shared" si="6"/>
        <v>insert into result_hierarchy(result_id, parent_result_id, hierarchy_type) values (174, 14, 'Derives');</v>
      </c>
    </row>
    <row r="177" spans="1:14">
      <c r="A177">
        <f>'Result import'!A182</f>
        <v>175</v>
      </c>
      <c r="B177">
        <f>'Result import'!B182</f>
        <v>7969955</v>
      </c>
      <c r="C177">
        <f>'Result import'!C182</f>
        <v>14</v>
      </c>
      <c r="D177" t="str">
        <f>'Result import'!D$6</f>
        <v>PI (avg)</v>
      </c>
      <c r="E177" t="str">
        <f>IF(ISERR(FIND(" ",'Result import'!E182)),"",LEFT('Result import'!E182,FIND(" ",'Result import'!E182)-1))</f>
        <v/>
      </c>
      <c r="F177">
        <f>IF(ISERR(FIND(" ",'Result import'!D182)),'Result import'!D182,VALUE(MID('Result import'!D182,FIND(" ",'Result import'!D182)+1,10)))</f>
        <v>21.3</v>
      </c>
      <c r="I177" t="s">
        <v>22</v>
      </c>
      <c r="J177" t="s">
        <v>1360</v>
      </c>
      <c r="K177" t="str">
        <f t="shared" si="5"/>
        <v xml:space="preserve"> 21.3%</v>
      </c>
      <c r="M177" t="str">
        <f>"insert into result (RESULT_ID, VALUE_DISPLAY, VALUE_NUM, VALUE_MIN, VALUE_MAX, QUALIFIER, RESULT_STATUS_ID, EXPERIMENT_ID, SUBSTANCE_ID, RESULT_TYPE_ID ) values ("&amp;A177&amp;", '"&amp;K177&amp;"', "&amp;F177&amp;", '"&amp;G177&amp;"', '"&amp;H177&amp;"', '"&amp;TRIM(E177)&amp;"', 2, 1, "&amp;B177&amp;", "&amp;VLOOKUP(D177,Elements!$B$3:$G$56,6,FALSE)&amp;");"</f>
        <v>insert into result (RESULT_ID, VALUE_DISPLAY, VALUE_NUM, VALUE_MIN, VALUE_MAX, QUALIFIER, RESULT_STATUS_ID, EXPERIMENT_ID, SUBSTANCE_ID, RESULT_TYPE_ID ) values (175, ' 21.3%', 21.3, '', '', '', 2, 1, 7969955, 373);</v>
      </c>
      <c r="N177" t="str">
        <f t="shared" si="6"/>
        <v>insert into result_hierarchy(result_id, parent_result_id, hierarchy_type) values (175, 14, 'Derives');</v>
      </c>
    </row>
    <row r="178" spans="1:14">
      <c r="A178">
        <f>'Result import'!A183</f>
        <v>176</v>
      </c>
      <c r="B178">
        <f>'Result import'!B183</f>
        <v>7969955</v>
      </c>
      <c r="C178">
        <f>'Result import'!C183</f>
        <v>14</v>
      </c>
      <c r="D178" t="str">
        <f>'Result import'!D$6</f>
        <v>PI (avg)</v>
      </c>
      <c r="E178" t="str">
        <f>IF(ISERR(FIND(" ",'Result import'!E183)),"",LEFT('Result import'!E183,FIND(" ",'Result import'!E183)-1))</f>
        <v/>
      </c>
      <c r="F178">
        <f>IF(ISERR(FIND(" ",'Result import'!D183)),'Result import'!D183,VALUE(MID('Result import'!D183,FIND(" ",'Result import'!D183)+1,10)))</f>
        <v>38.799999999999997</v>
      </c>
      <c r="I178" t="s">
        <v>22</v>
      </c>
      <c r="J178" t="s">
        <v>1360</v>
      </c>
      <c r="K178" t="str">
        <f t="shared" si="5"/>
        <v xml:space="preserve"> 38.8%</v>
      </c>
      <c r="M178" t="str">
        <f>"insert into result (RESULT_ID, VALUE_DISPLAY, VALUE_NUM, VALUE_MIN, VALUE_MAX, QUALIFIER, RESULT_STATUS_ID, EXPERIMENT_ID, SUBSTANCE_ID, RESULT_TYPE_ID ) values ("&amp;A178&amp;", '"&amp;K178&amp;"', "&amp;F178&amp;", '"&amp;G178&amp;"', '"&amp;H178&amp;"', '"&amp;TRIM(E178)&amp;"', 2, 1, "&amp;B178&amp;", "&amp;VLOOKUP(D178,Elements!$B$3:$G$56,6,FALSE)&amp;");"</f>
        <v>insert into result (RESULT_ID, VALUE_DISPLAY, VALUE_NUM, VALUE_MIN, VALUE_MAX, QUALIFIER, RESULT_STATUS_ID, EXPERIMENT_ID, SUBSTANCE_ID, RESULT_TYPE_ID ) values (176, ' 38.8%', 38.8, '', '', '', 2, 1, 7969955, 373);</v>
      </c>
      <c r="N178" t="str">
        <f t="shared" si="6"/>
        <v>insert into result_hierarchy(result_id, parent_result_id, hierarchy_type) values (176, 14, 'Derives');</v>
      </c>
    </row>
    <row r="179" spans="1:14">
      <c r="A179">
        <f>'Result import'!A184</f>
        <v>177</v>
      </c>
      <c r="B179">
        <f>'Result import'!B184</f>
        <v>7969955</v>
      </c>
      <c r="C179">
        <f>'Result import'!C184</f>
        <v>14</v>
      </c>
      <c r="D179" t="str">
        <f>'Result import'!D$6</f>
        <v>PI (avg)</v>
      </c>
      <c r="E179" t="str">
        <f>IF(ISERR(FIND(" ",'Result import'!E184)),"",LEFT('Result import'!E184,FIND(" ",'Result import'!E184)-1))</f>
        <v/>
      </c>
      <c r="F179">
        <f>IF(ISERR(FIND(" ",'Result import'!D184)),'Result import'!D184,VALUE(MID('Result import'!D184,FIND(" ",'Result import'!D184)+1,10)))</f>
        <v>58.2</v>
      </c>
      <c r="I179" t="s">
        <v>22</v>
      </c>
      <c r="J179" t="s">
        <v>1360</v>
      </c>
      <c r="K179" t="str">
        <f t="shared" si="5"/>
        <v xml:space="preserve"> 58.2%</v>
      </c>
      <c r="M179" t="str">
        <f>"insert into result (RESULT_ID, VALUE_DISPLAY, VALUE_NUM, VALUE_MIN, VALUE_MAX, QUALIFIER, RESULT_STATUS_ID, EXPERIMENT_ID, SUBSTANCE_ID, RESULT_TYPE_ID ) values ("&amp;A179&amp;", '"&amp;K179&amp;"', "&amp;F179&amp;", '"&amp;G179&amp;"', '"&amp;H179&amp;"', '"&amp;TRIM(E179)&amp;"', 2, 1, "&amp;B179&amp;", "&amp;VLOOKUP(D179,Elements!$B$3:$G$56,6,FALSE)&amp;");"</f>
        <v>insert into result (RESULT_ID, VALUE_DISPLAY, VALUE_NUM, VALUE_MIN, VALUE_MAX, QUALIFIER, RESULT_STATUS_ID, EXPERIMENT_ID, SUBSTANCE_ID, RESULT_TYPE_ID ) values (177, ' 58.2%', 58.2, '', '', '', 2, 1, 7969955, 373);</v>
      </c>
      <c r="N179" t="str">
        <f t="shared" si="6"/>
        <v>insert into result_hierarchy(result_id, parent_result_id, hierarchy_type) values (177, 14, 'Derives');</v>
      </c>
    </row>
    <row r="180" spans="1:14">
      <c r="A180">
        <f>'Result import'!A185</f>
        <v>178</v>
      </c>
      <c r="B180">
        <f>'Result import'!B185</f>
        <v>7969955</v>
      </c>
      <c r="C180">
        <f>'Result import'!C185</f>
        <v>14</v>
      </c>
      <c r="D180" t="str">
        <f>'Result import'!D$6</f>
        <v>PI (avg)</v>
      </c>
      <c r="E180" t="str">
        <f>IF(ISERR(FIND(" ",'Result import'!E185)),"",LEFT('Result import'!E185,FIND(" ",'Result import'!E185)-1))</f>
        <v/>
      </c>
      <c r="F180">
        <f>IF(ISERR(FIND(" ",'Result import'!D185)),'Result import'!D185,VALUE(MID('Result import'!D185,FIND(" ",'Result import'!D185)+1,10)))</f>
        <v>82.6</v>
      </c>
      <c r="I180" t="s">
        <v>22</v>
      </c>
      <c r="J180" t="s">
        <v>1360</v>
      </c>
      <c r="K180" t="str">
        <f t="shared" si="5"/>
        <v xml:space="preserve"> 82.6%</v>
      </c>
      <c r="M180" t="str">
        <f>"insert into result (RESULT_ID, VALUE_DISPLAY, VALUE_NUM, VALUE_MIN, VALUE_MAX, QUALIFIER, RESULT_STATUS_ID, EXPERIMENT_ID, SUBSTANCE_ID, RESULT_TYPE_ID ) values ("&amp;A180&amp;", '"&amp;K180&amp;"', "&amp;F180&amp;", '"&amp;G180&amp;"', '"&amp;H180&amp;"', '"&amp;TRIM(E180)&amp;"', 2, 1, "&amp;B180&amp;", "&amp;VLOOKUP(D180,Elements!$B$3:$G$56,6,FALSE)&amp;");"</f>
        <v>insert into result (RESULT_ID, VALUE_DISPLAY, VALUE_NUM, VALUE_MIN, VALUE_MAX, QUALIFIER, RESULT_STATUS_ID, EXPERIMENT_ID, SUBSTANCE_ID, RESULT_TYPE_ID ) values (178, ' 82.6%', 82.6, '', '', '', 2, 1, 7969955, 373);</v>
      </c>
      <c r="N180" t="str">
        <f t="shared" si="6"/>
        <v>insert into result_hierarchy(result_id, parent_result_id, hierarchy_type) values (178, 14, 'Derives');</v>
      </c>
    </row>
    <row r="181" spans="1:14">
      <c r="A181">
        <f>'Result import'!A186</f>
        <v>179</v>
      </c>
      <c r="B181">
        <f>'Result import'!B186</f>
        <v>7969955</v>
      </c>
      <c r="C181">
        <f>'Result import'!C186</f>
        <v>14</v>
      </c>
      <c r="D181" t="str">
        <f>'Result import'!D$6</f>
        <v>PI (avg)</v>
      </c>
      <c r="E181" t="str">
        <f>IF(ISERR(FIND(" ",'Result import'!E186)),"",LEFT('Result import'!E186,FIND(" ",'Result import'!E186)-1))</f>
        <v/>
      </c>
      <c r="F181">
        <f>IF(ISERR(FIND(" ",'Result import'!D186)),'Result import'!D186,VALUE(MID('Result import'!D186,FIND(" ",'Result import'!D186)+1,10)))</f>
        <v>98.9</v>
      </c>
      <c r="I181" t="s">
        <v>22</v>
      </c>
      <c r="J181" t="s">
        <v>1360</v>
      </c>
      <c r="K181" t="str">
        <f t="shared" si="5"/>
        <v xml:space="preserve"> 98.9%</v>
      </c>
      <c r="M181" t="str">
        <f>"insert into result (RESULT_ID, VALUE_DISPLAY, VALUE_NUM, VALUE_MIN, VALUE_MAX, QUALIFIER, RESULT_STATUS_ID, EXPERIMENT_ID, SUBSTANCE_ID, RESULT_TYPE_ID ) values ("&amp;A181&amp;", '"&amp;K181&amp;"', "&amp;F181&amp;", '"&amp;G181&amp;"', '"&amp;H181&amp;"', '"&amp;TRIM(E181)&amp;"', 2, 1, "&amp;B181&amp;", "&amp;VLOOKUP(D181,Elements!$B$3:$G$56,6,FALSE)&amp;");"</f>
        <v>insert into result (RESULT_ID, VALUE_DISPLAY, VALUE_NUM, VALUE_MIN, VALUE_MAX, QUALIFIER, RESULT_STATUS_ID, EXPERIMENT_ID, SUBSTANCE_ID, RESULT_TYPE_ID ) values (179, ' 98.9%', 98.9, '', '', '', 2, 1, 7969955, 373);</v>
      </c>
      <c r="N181" t="str">
        <f t="shared" si="6"/>
        <v>insert into result_hierarchy(result_id, parent_result_id, hierarchy_type) values (179, 14, 'Derives');</v>
      </c>
    </row>
    <row r="182" spans="1:14">
      <c r="A182">
        <f>'Result import'!A187</f>
        <v>180</v>
      </c>
      <c r="B182">
        <f>'Result import'!B187</f>
        <v>7969955</v>
      </c>
      <c r="C182">
        <f>'Result import'!C187</f>
        <v>14</v>
      </c>
      <c r="D182" t="str">
        <f>'Result import'!D$6</f>
        <v>PI (avg)</v>
      </c>
      <c r="E182" t="str">
        <f>IF(ISERR(FIND(" ",'Result import'!E187)),"",LEFT('Result import'!E187,FIND(" ",'Result import'!E187)-1))</f>
        <v/>
      </c>
      <c r="F182">
        <f>IF(ISERR(FIND(" ",'Result import'!D187)),'Result import'!D187,VALUE(MID('Result import'!D187,FIND(" ",'Result import'!D187)+1,10)))</f>
        <v>107.6</v>
      </c>
      <c r="I182" t="s">
        <v>22</v>
      </c>
      <c r="J182" t="s">
        <v>1360</v>
      </c>
      <c r="K182" t="str">
        <f t="shared" si="5"/>
        <v xml:space="preserve"> 107.6%</v>
      </c>
      <c r="M182" t="str">
        <f>"insert into result (RESULT_ID, VALUE_DISPLAY, VALUE_NUM, VALUE_MIN, VALUE_MAX, QUALIFIER, RESULT_STATUS_ID, EXPERIMENT_ID, SUBSTANCE_ID, RESULT_TYPE_ID ) values ("&amp;A182&amp;", '"&amp;K182&amp;"', "&amp;F182&amp;", '"&amp;G182&amp;"', '"&amp;H182&amp;"', '"&amp;TRIM(E182)&amp;"', 2, 1, "&amp;B182&amp;", "&amp;VLOOKUP(D182,Elements!$B$3:$G$56,6,FALSE)&amp;");"</f>
        <v>insert into result (RESULT_ID, VALUE_DISPLAY, VALUE_NUM, VALUE_MIN, VALUE_MAX, QUALIFIER, RESULT_STATUS_ID, EXPERIMENT_ID, SUBSTANCE_ID, RESULT_TYPE_ID ) values (180, ' 107.6%', 107.6, '', '', '', 2, 1, 7969955, 373);</v>
      </c>
      <c r="N182" t="str">
        <f t="shared" si="6"/>
        <v>insert into result_hierarchy(result_id, parent_result_id, hierarchy_type) values (180, 14, 'Derives');</v>
      </c>
    </row>
    <row r="183" spans="1:14">
      <c r="A183">
        <f>'Result import'!A188</f>
        <v>181</v>
      </c>
      <c r="B183">
        <f>'Result import'!B188</f>
        <v>7969667</v>
      </c>
      <c r="C183">
        <f>'Result import'!C188</f>
        <v>15</v>
      </c>
      <c r="D183" t="str">
        <f>'Result import'!D$6</f>
        <v>PI (avg)</v>
      </c>
      <c r="E183" t="str">
        <f>IF(ISERR(FIND(" ",'Result import'!E188)),"",LEFT('Result import'!E188,FIND(" ",'Result import'!E188)-1))</f>
        <v/>
      </c>
      <c r="F183">
        <f>IF(ISERR(FIND(" ",'Result import'!D188)),'Result import'!D188,VALUE(MID('Result import'!D188,FIND(" ",'Result import'!D188)+1,10)))</f>
        <v>3.7</v>
      </c>
      <c r="I183" t="s">
        <v>22</v>
      </c>
      <c r="J183" t="s">
        <v>1360</v>
      </c>
      <c r="K183" t="str">
        <f t="shared" si="5"/>
        <v xml:space="preserve"> 3.7%</v>
      </c>
      <c r="M183" t="str">
        <f>"insert into result (RESULT_ID, VALUE_DISPLAY, VALUE_NUM, VALUE_MIN, VALUE_MAX, QUALIFIER, RESULT_STATUS_ID, EXPERIMENT_ID, SUBSTANCE_ID, RESULT_TYPE_ID ) values ("&amp;A183&amp;", '"&amp;K183&amp;"', "&amp;F183&amp;", '"&amp;G183&amp;"', '"&amp;H183&amp;"', '"&amp;TRIM(E183)&amp;"', 2, 1, "&amp;B183&amp;", "&amp;VLOOKUP(D183,Elements!$B$3:$G$56,6,FALSE)&amp;");"</f>
        <v>insert into result (RESULT_ID, VALUE_DISPLAY, VALUE_NUM, VALUE_MIN, VALUE_MAX, QUALIFIER, RESULT_STATUS_ID, EXPERIMENT_ID, SUBSTANCE_ID, RESULT_TYPE_ID ) values (181, ' 3.7%', 3.7, '', '', '', 2, 1, 7969667, 373);</v>
      </c>
      <c r="N183" t="str">
        <f t="shared" si="6"/>
        <v>insert into result_hierarchy(result_id, parent_result_id, hierarchy_type) values (181, 15, 'Derives');</v>
      </c>
    </row>
    <row r="184" spans="1:14">
      <c r="A184">
        <f>'Result import'!A189</f>
        <v>182</v>
      </c>
      <c r="B184">
        <f>'Result import'!B189</f>
        <v>7969667</v>
      </c>
      <c r="C184">
        <f>'Result import'!C189</f>
        <v>15</v>
      </c>
      <c r="D184" t="str">
        <f>'Result import'!D$6</f>
        <v>PI (avg)</v>
      </c>
      <c r="E184" t="str">
        <f>IF(ISERR(FIND(" ",'Result import'!E189)),"",LEFT('Result import'!E189,FIND(" ",'Result import'!E189)-1))</f>
        <v/>
      </c>
      <c r="F184">
        <f>IF(ISERR(FIND(" ",'Result import'!D189)),'Result import'!D189,VALUE(MID('Result import'!D189,FIND(" ",'Result import'!D189)+1,10)))</f>
        <v>5.4</v>
      </c>
      <c r="I184" t="s">
        <v>22</v>
      </c>
      <c r="J184" t="s">
        <v>1360</v>
      </c>
      <c r="K184" t="str">
        <f t="shared" si="5"/>
        <v xml:space="preserve"> 5.4%</v>
      </c>
      <c r="M184" t="str">
        <f>"insert into result (RESULT_ID, VALUE_DISPLAY, VALUE_NUM, VALUE_MIN, VALUE_MAX, QUALIFIER, RESULT_STATUS_ID, EXPERIMENT_ID, SUBSTANCE_ID, RESULT_TYPE_ID ) values ("&amp;A184&amp;", '"&amp;K184&amp;"', "&amp;F184&amp;", '"&amp;G184&amp;"', '"&amp;H184&amp;"', '"&amp;TRIM(E184)&amp;"', 2, 1, "&amp;B184&amp;", "&amp;VLOOKUP(D184,Elements!$B$3:$G$56,6,FALSE)&amp;");"</f>
        <v>insert into result (RESULT_ID, VALUE_DISPLAY, VALUE_NUM, VALUE_MIN, VALUE_MAX, QUALIFIER, RESULT_STATUS_ID, EXPERIMENT_ID, SUBSTANCE_ID, RESULT_TYPE_ID ) values (182, ' 5.4%', 5.4, '', '', '', 2, 1, 7969667, 373);</v>
      </c>
      <c r="N184" t="str">
        <f t="shared" si="6"/>
        <v>insert into result_hierarchy(result_id, parent_result_id, hierarchy_type) values (182, 15, 'Derives');</v>
      </c>
    </row>
    <row r="185" spans="1:14">
      <c r="A185">
        <f>'Result import'!A190</f>
        <v>183</v>
      </c>
      <c r="B185">
        <f>'Result import'!B190</f>
        <v>7969667</v>
      </c>
      <c r="C185">
        <f>'Result import'!C190</f>
        <v>15</v>
      </c>
      <c r="D185" t="str">
        <f>'Result import'!D$6</f>
        <v>PI (avg)</v>
      </c>
      <c r="E185" t="str">
        <f>IF(ISERR(FIND(" ",'Result import'!E190)),"",LEFT('Result import'!E190,FIND(" ",'Result import'!E190)-1))</f>
        <v/>
      </c>
      <c r="F185">
        <f>IF(ISERR(FIND(" ",'Result import'!D190)),'Result import'!D190,VALUE(MID('Result import'!D190,FIND(" ",'Result import'!D190)+1,10)))</f>
        <v>8.1999999999999993</v>
      </c>
      <c r="I185" t="s">
        <v>22</v>
      </c>
      <c r="J185" t="s">
        <v>1360</v>
      </c>
      <c r="K185" t="str">
        <f t="shared" si="5"/>
        <v xml:space="preserve"> 8.2%</v>
      </c>
      <c r="M185" t="str">
        <f>"insert into result (RESULT_ID, VALUE_DISPLAY, VALUE_NUM, VALUE_MIN, VALUE_MAX, QUALIFIER, RESULT_STATUS_ID, EXPERIMENT_ID, SUBSTANCE_ID, RESULT_TYPE_ID ) values ("&amp;A185&amp;", '"&amp;K185&amp;"', "&amp;F185&amp;", '"&amp;G185&amp;"', '"&amp;H185&amp;"', '"&amp;TRIM(E185)&amp;"', 2, 1, "&amp;B185&amp;", "&amp;VLOOKUP(D185,Elements!$B$3:$G$56,6,FALSE)&amp;");"</f>
        <v>insert into result (RESULT_ID, VALUE_DISPLAY, VALUE_NUM, VALUE_MIN, VALUE_MAX, QUALIFIER, RESULT_STATUS_ID, EXPERIMENT_ID, SUBSTANCE_ID, RESULT_TYPE_ID ) values (183, ' 8.2%', 8.2, '', '', '', 2, 1, 7969667, 373);</v>
      </c>
      <c r="N185" t="str">
        <f t="shared" si="6"/>
        <v>insert into result_hierarchy(result_id, parent_result_id, hierarchy_type) values (183, 15, 'Derives');</v>
      </c>
    </row>
    <row r="186" spans="1:14">
      <c r="A186">
        <f>'Result import'!A191</f>
        <v>184</v>
      </c>
      <c r="B186">
        <f>'Result import'!B191</f>
        <v>7969667</v>
      </c>
      <c r="C186">
        <f>'Result import'!C191</f>
        <v>15</v>
      </c>
      <c r="D186" t="str">
        <f>'Result import'!D$6</f>
        <v>PI (avg)</v>
      </c>
      <c r="E186" t="str">
        <f>IF(ISERR(FIND(" ",'Result import'!E191)),"",LEFT('Result import'!E191,FIND(" ",'Result import'!E191)-1))</f>
        <v/>
      </c>
      <c r="F186">
        <f>IF(ISERR(FIND(" ",'Result import'!D191)),'Result import'!D191,VALUE(MID('Result import'!D191,FIND(" ",'Result import'!D191)+1,10)))</f>
        <v>11.5</v>
      </c>
      <c r="I186" t="s">
        <v>22</v>
      </c>
      <c r="J186" t="s">
        <v>1360</v>
      </c>
      <c r="K186" t="str">
        <f t="shared" si="5"/>
        <v xml:space="preserve"> 11.5%</v>
      </c>
      <c r="M186" t="str">
        <f>"insert into result (RESULT_ID, VALUE_DISPLAY, VALUE_NUM, VALUE_MIN, VALUE_MAX, QUALIFIER, RESULT_STATUS_ID, EXPERIMENT_ID, SUBSTANCE_ID, RESULT_TYPE_ID ) values ("&amp;A186&amp;", '"&amp;K186&amp;"', "&amp;F186&amp;", '"&amp;G186&amp;"', '"&amp;H186&amp;"', '"&amp;TRIM(E186)&amp;"', 2, 1, "&amp;B186&amp;", "&amp;VLOOKUP(D186,Elements!$B$3:$G$56,6,FALSE)&amp;");"</f>
        <v>insert into result (RESULT_ID, VALUE_DISPLAY, VALUE_NUM, VALUE_MIN, VALUE_MAX, QUALIFIER, RESULT_STATUS_ID, EXPERIMENT_ID, SUBSTANCE_ID, RESULT_TYPE_ID ) values (184, ' 11.5%', 11.5, '', '', '', 2, 1, 7969667, 373);</v>
      </c>
      <c r="N186" t="str">
        <f t="shared" si="6"/>
        <v>insert into result_hierarchy(result_id, parent_result_id, hierarchy_type) values (184, 15, 'Derives');</v>
      </c>
    </row>
    <row r="187" spans="1:14">
      <c r="A187">
        <f>'Result import'!A192</f>
        <v>185</v>
      </c>
      <c r="B187">
        <f>'Result import'!B192</f>
        <v>7969667</v>
      </c>
      <c r="C187">
        <f>'Result import'!C192</f>
        <v>15</v>
      </c>
      <c r="D187" t="str">
        <f>'Result import'!D$6</f>
        <v>PI (avg)</v>
      </c>
      <c r="E187" t="str">
        <f>IF(ISERR(FIND(" ",'Result import'!E192)),"",LEFT('Result import'!E192,FIND(" ",'Result import'!E192)-1))</f>
        <v/>
      </c>
      <c r="F187">
        <f>IF(ISERR(FIND(" ",'Result import'!D192)),'Result import'!D192,VALUE(MID('Result import'!D192,FIND(" ",'Result import'!D192)+1,10)))</f>
        <v>18.899999999999999</v>
      </c>
      <c r="I187" t="s">
        <v>22</v>
      </c>
      <c r="J187" t="s">
        <v>1360</v>
      </c>
      <c r="K187" t="str">
        <f t="shared" si="5"/>
        <v xml:space="preserve"> 18.9%</v>
      </c>
      <c r="M187" t="str">
        <f>"insert into result (RESULT_ID, VALUE_DISPLAY, VALUE_NUM, VALUE_MIN, VALUE_MAX, QUALIFIER, RESULT_STATUS_ID, EXPERIMENT_ID, SUBSTANCE_ID, RESULT_TYPE_ID ) values ("&amp;A187&amp;", '"&amp;K187&amp;"', "&amp;F187&amp;", '"&amp;G187&amp;"', '"&amp;H187&amp;"', '"&amp;TRIM(E187)&amp;"', 2, 1, "&amp;B187&amp;", "&amp;VLOOKUP(D187,Elements!$B$3:$G$56,6,FALSE)&amp;");"</f>
        <v>insert into result (RESULT_ID, VALUE_DISPLAY, VALUE_NUM, VALUE_MIN, VALUE_MAX, QUALIFIER, RESULT_STATUS_ID, EXPERIMENT_ID, SUBSTANCE_ID, RESULT_TYPE_ID ) values (185, ' 18.9%', 18.9, '', '', '', 2, 1, 7969667, 373);</v>
      </c>
      <c r="N187" t="str">
        <f t="shared" si="6"/>
        <v>insert into result_hierarchy(result_id, parent_result_id, hierarchy_type) values (185, 15, 'Derives');</v>
      </c>
    </row>
    <row r="188" spans="1:14">
      <c r="A188">
        <f>'Result import'!A193</f>
        <v>186</v>
      </c>
      <c r="B188">
        <f>'Result import'!B193</f>
        <v>7969667</v>
      </c>
      <c r="C188">
        <f>'Result import'!C193</f>
        <v>15</v>
      </c>
      <c r="D188" t="str">
        <f>'Result import'!D$6</f>
        <v>PI (avg)</v>
      </c>
      <c r="E188" t="str">
        <f>IF(ISERR(FIND(" ",'Result import'!E193)),"",LEFT('Result import'!E193,FIND(" ",'Result import'!E193)-1))</f>
        <v/>
      </c>
      <c r="F188">
        <f>IF(ISERR(FIND(" ",'Result import'!D193)),'Result import'!D193,VALUE(MID('Result import'!D193,FIND(" ",'Result import'!D193)+1,10)))</f>
        <v>37</v>
      </c>
      <c r="I188" t="s">
        <v>22</v>
      </c>
      <c r="J188" t="s">
        <v>1360</v>
      </c>
      <c r="K188" t="str">
        <f t="shared" si="5"/>
        <v xml:space="preserve"> 37%</v>
      </c>
      <c r="M188" t="str">
        <f>"insert into result (RESULT_ID, VALUE_DISPLAY, VALUE_NUM, VALUE_MIN, VALUE_MAX, QUALIFIER, RESULT_STATUS_ID, EXPERIMENT_ID, SUBSTANCE_ID, RESULT_TYPE_ID ) values ("&amp;A188&amp;", '"&amp;K188&amp;"', "&amp;F188&amp;", '"&amp;G188&amp;"', '"&amp;H188&amp;"', '"&amp;TRIM(E188)&amp;"', 2, 1, "&amp;B188&amp;", "&amp;VLOOKUP(D188,Elements!$B$3:$G$56,6,FALSE)&amp;");"</f>
        <v>insert into result (RESULT_ID, VALUE_DISPLAY, VALUE_NUM, VALUE_MIN, VALUE_MAX, QUALIFIER, RESULT_STATUS_ID, EXPERIMENT_ID, SUBSTANCE_ID, RESULT_TYPE_ID ) values (186, ' 37%', 37, '', '', '', 2, 1, 7969667, 373);</v>
      </c>
      <c r="N188" t="str">
        <f t="shared" si="6"/>
        <v>insert into result_hierarchy(result_id, parent_result_id, hierarchy_type) values (186, 15, 'Derives');</v>
      </c>
    </row>
    <row r="189" spans="1:14">
      <c r="A189">
        <f>'Result import'!A194</f>
        <v>187</v>
      </c>
      <c r="B189">
        <f>'Result import'!B194</f>
        <v>7969667</v>
      </c>
      <c r="C189">
        <f>'Result import'!C194</f>
        <v>15</v>
      </c>
      <c r="D189" t="str">
        <f>'Result import'!D$6</f>
        <v>PI (avg)</v>
      </c>
      <c r="E189" t="str">
        <f>IF(ISERR(FIND(" ",'Result import'!E194)),"",LEFT('Result import'!E194,FIND(" ",'Result import'!E194)-1))</f>
        <v/>
      </c>
      <c r="F189">
        <f>IF(ISERR(FIND(" ",'Result import'!D194)),'Result import'!D194,VALUE(MID('Result import'!D194,FIND(" ",'Result import'!D194)+1,10)))</f>
        <v>61.5</v>
      </c>
      <c r="I189" t="s">
        <v>22</v>
      </c>
      <c r="J189" t="s">
        <v>1360</v>
      </c>
      <c r="K189" t="str">
        <f t="shared" si="5"/>
        <v xml:space="preserve"> 61.5%</v>
      </c>
      <c r="M189" t="str">
        <f>"insert into result (RESULT_ID, VALUE_DISPLAY, VALUE_NUM, VALUE_MIN, VALUE_MAX, QUALIFIER, RESULT_STATUS_ID, EXPERIMENT_ID, SUBSTANCE_ID, RESULT_TYPE_ID ) values ("&amp;A189&amp;", '"&amp;K189&amp;"', "&amp;F189&amp;", '"&amp;G189&amp;"', '"&amp;H189&amp;"', '"&amp;TRIM(E189)&amp;"', 2, 1, "&amp;B189&amp;", "&amp;VLOOKUP(D189,Elements!$B$3:$G$56,6,FALSE)&amp;");"</f>
        <v>insert into result (RESULT_ID, VALUE_DISPLAY, VALUE_NUM, VALUE_MIN, VALUE_MAX, QUALIFIER, RESULT_STATUS_ID, EXPERIMENT_ID, SUBSTANCE_ID, RESULT_TYPE_ID ) values (187, ' 61.5%', 61.5, '', '', '', 2, 1, 7969667, 373);</v>
      </c>
      <c r="N189" t="str">
        <f t="shared" si="6"/>
        <v>insert into result_hierarchy(result_id, parent_result_id, hierarchy_type) values (187, 15, 'Derives');</v>
      </c>
    </row>
    <row r="190" spans="1:14">
      <c r="A190">
        <f>'Result import'!A195</f>
        <v>188</v>
      </c>
      <c r="B190">
        <f>'Result import'!B195</f>
        <v>7969667</v>
      </c>
      <c r="C190">
        <f>'Result import'!C195</f>
        <v>15</v>
      </c>
      <c r="D190" t="str">
        <f>'Result import'!D$6</f>
        <v>PI (avg)</v>
      </c>
      <c r="E190" t="str">
        <f>IF(ISERR(FIND(" ",'Result import'!E195)),"",LEFT('Result import'!E195,FIND(" ",'Result import'!E195)-1))</f>
        <v/>
      </c>
      <c r="F190">
        <f>IF(ISERR(FIND(" ",'Result import'!D195)),'Result import'!D195,VALUE(MID('Result import'!D195,FIND(" ",'Result import'!D195)+1,10)))</f>
        <v>84.9</v>
      </c>
      <c r="I190" t="s">
        <v>22</v>
      </c>
      <c r="J190" t="s">
        <v>1360</v>
      </c>
      <c r="K190" t="str">
        <f t="shared" si="5"/>
        <v xml:space="preserve"> 84.9%</v>
      </c>
      <c r="M190" t="str">
        <f>"insert into result (RESULT_ID, VALUE_DISPLAY, VALUE_NUM, VALUE_MIN, VALUE_MAX, QUALIFIER, RESULT_STATUS_ID, EXPERIMENT_ID, SUBSTANCE_ID, RESULT_TYPE_ID ) values ("&amp;A190&amp;", '"&amp;K190&amp;"', "&amp;F190&amp;", '"&amp;G190&amp;"', '"&amp;H190&amp;"', '"&amp;TRIM(E190)&amp;"', 2, 1, "&amp;B190&amp;", "&amp;VLOOKUP(D190,Elements!$B$3:$G$56,6,FALSE)&amp;");"</f>
        <v>insert into result (RESULT_ID, VALUE_DISPLAY, VALUE_NUM, VALUE_MIN, VALUE_MAX, QUALIFIER, RESULT_STATUS_ID, EXPERIMENT_ID, SUBSTANCE_ID, RESULT_TYPE_ID ) values (188, ' 84.9%', 84.9, '', '', '', 2, 1, 7969667, 373);</v>
      </c>
      <c r="N190" t="str">
        <f t="shared" si="6"/>
        <v>insert into result_hierarchy(result_id, parent_result_id, hierarchy_type) values (188, 15, 'Derives');</v>
      </c>
    </row>
    <row r="191" spans="1:14">
      <c r="A191">
        <f>'Result import'!A196</f>
        <v>189</v>
      </c>
      <c r="B191">
        <f>'Result import'!B196</f>
        <v>7969667</v>
      </c>
      <c r="C191">
        <f>'Result import'!C196</f>
        <v>15</v>
      </c>
      <c r="D191" t="str">
        <f>'Result import'!D$6</f>
        <v>PI (avg)</v>
      </c>
      <c r="E191" t="str">
        <f>IF(ISERR(FIND(" ",'Result import'!E196)),"",LEFT('Result import'!E196,FIND(" ",'Result import'!E196)-1))</f>
        <v/>
      </c>
      <c r="F191">
        <f>IF(ISERR(FIND(" ",'Result import'!D196)),'Result import'!D196,VALUE(MID('Result import'!D196,FIND(" ",'Result import'!D196)+1,10)))</f>
        <v>101.9</v>
      </c>
      <c r="I191" t="s">
        <v>22</v>
      </c>
      <c r="J191" t="s">
        <v>1360</v>
      </c>
      <c r="K191" t="str">
        <f t="shared" si="5"/>
        <v xml:space="preserve"> 101.9%</v>
      </c>
      <c r="M191" t="str">
        <f>"insert into result (RESULT_ID, VALUE_DISPLAY, VALUE_NUM, VALUE_MIN, VALUE_MAX, QUALIFIER, RESULT_STATUS_ID, EXPERIMENT_ID, SUBSTANCE_ID, RESULT_TYPE_ID ) values ("&amp;A191&amp;", '"&amp;K191&amp;"', "&amp;F191&amp;", '"&amp;G191&amp;"', '"&amp;H191&amp;"', '"&amp;TRIM(E191)&amp;"', 2, 1, "&amp;B191&amp;", "&amp;VLOOKUP(D191,Elements!$B$3:$G$56,6,FALSE)&amp;");"</f>
        <v>insert into result (RESULT_ID, VALUE_DISPLAY, VALUE_NUM, VALUE_MIN, VALUE_MAX, QUALIFIER, RESULT_STATUS_ID, EXPERIMENT_ID, SUBSTANCE_ID, RESULT_TYPE_ID ) values (189, ' 101.9%', 101.9, '', '', '', 2, 1, 7969667, 373);</v>
      </c>
      <c r="N191" t="str">
        <f t="shared" si="6"/>
        <v>insert into result_hierarchy(result_id, parent_result_id, hierarchy_type) values (189, 15, 'Derives');</v>
      </c>
    </row>
    <row r="192" spans="1:14">
      <c r="A192">
        <f>'Result import'!A197</f>
        <v>190</v>
      </c>
      <c r="B192">
        <f>'Result import'!B197</f>
        <v>7969667</v>
      </c>
      <c r="C192">
        <f>'Result import'!C197</f>
        <v>15</v>
      </c>
      <c r="D192" t="str">
        <f>'Result import'!D$6</f>
        <v>PI (avg)</v>
      </c>
      <c r="E192" t="str">
        <f>IF(ISERR(FIND(" ",'Result import'!E197)),"",LEFT('Result import'!E197,FIND(" ",'Result import'!E197)-1))</f>
        <v/>
      </c>
      <c r="F192">
        <f>IF(ISERR(FIND(" ",'Result import'!D197)),'Result import'!D197,VALUE(MID('Result import'!D197,FIND(" ",'Result import'!D197)+1,10)))</f>
        <v>114</v>
      </c>
      <c r="I192" t="s">
        <v>22</v>
      </c>
      <c r="J192" t="s">
        <v>1360</v>
      </c>
      <c r="K192" t="str">
        <f t="shared" si="5"/>
        <v xml:space="preserve"> 114%</v>
      </c>
      <c r="M192" t="str">
        <f>"insert into result (RESULT_ID, VALUE_DISPLAY, VALUE_NUM, VALUE_MIN, VALUE_MAX, QUALIFIER, RESULT_STATUS_ID, EXPERIMENT_ID, SUBSTANCE_ID, RESULT_TYPE_ID ) values ("&amp;A192&amp;", '"&amp;K192&amp;"', "&amp;F192&amp;", '"&amp;G192&amp;"', '"&amp;H192&amp;"', '"&amp;TRIM(E192)&amp;"', 2, 1, "&amp;B192&amp;", "&amp;VLOOKUP(D192,Elements!$B$3:$G$56,6,FALSE)&amp;");"</f>
        <v>insert into result (RESULT_ID, VALUE_DISPLAY, VALUE_NUM, VALUE_MIN, VALUE_MAX, QUALIFIER, RESULT_STATUS_ID, EXPERIMENT_ID, SUBSTANCE_ID, RESULT_TYPE_ID ) values (190, ' 114%', 114, '', '', '', 2, 1, 7969667, 373);</v>
      </c>
      <c r="N192" t="str">
        <f t="shared" si="6"/>
        <v>insert into result_hierarchy(result_id, parent_result_id, hierarchy_type) values (190, 15, 'Derives');</v>
      </c>
    </row>
    <row r="193" spans="1:14">
      <c r="A193">
        <f>'Result import'!A198</f>
        <v>191</v>
      </c>
      <c r="B193">
        <f>'Result import'!B198</f>
        <v>3717731</v>
      </c>
      <c r="C193">
        <f>'Result import'!C198</f>
        <v>16</v>
      </c>
      <c r="D193" t="str">
        <f>'Result import'!D$6</f>
        <v>PI (avg)</v>
      </c>
      <c r="E193" t="str">
        <f>IF(ISERR(FIND(" ",'Result import'!E198)),"",LEFT('Result import'!E198,FIND(" ",'Result import'!E198)-1))</f>
        <v/>
      </c>
      <c r="F193">
        <f>IF(ISERR(FIND(" ",'Result import'!D198)),'Result import'!D198,VALUE(MID('Result import'!D198,FIND(" ",'Result import'!D198)+1,10)))</f>
        <v>13.3</v>
      </c>
      <c r="I193" t="s">
        <v>22</v>
      </c>
      <c r="J193" t="s">
        <v>1360</v>
      </c>
      <c r="K193" t="str">
        <f t="shared" si="5"/>
        <v xml:space="preserve"> 13.3%</v>
      </c>
      <c r="M193" t="str">
        <f>"insert into result (RESULT_ID, VALUE_DISPLAY, VALUE_NUM, VALUE_MIN, VALUE_MAX, QUALIFIER, RESULT_STATUS_ID, EXPERIMENT_ID, SUBSTANCE_ID, RESULT_TYPE_ID ) values ("&amp;A193&amp;", '"&amp;K193&amp;"', "&amp;F193&amp;", '"&amp;G193&amp;"', '"&amp;H193&amp;"', '"&amp;TRIM(E193)&amp;"', 2, 1, "&amp;B193&amp;", "&amp;VLOOKUP(D193,Elements!$B$3:$G$56,6,FALSE)&amp;");"</f>
        <v>insert into result (RESULT_ID, VALUE_DISPLAY, VALUE_NUM, VALUE_MIN, VALUE_MAX, QUALIFIER, RESULT_STATUS_ID, EXPERIMENT_ID, SUBSTANCE_ID, RESULT_TYPE_ID ) values (191, ' 13.3%', 13.3, '', '', '', 2, 1, 3717731, 373);</v>
      </c>
      <c r="N193" t="str">
        <f t="shared" si="6"/>
        <v>insert into result_hierarchy(result_id, parent_result_id, hierarchy_type) values (191, 16, 'Derives');</v>
      </c>
    </row>
    <row r="194" spans="1:14">
      <c r="A194">
        <f>'Result import'!A199</f>
        <v>192</v>
      </c>
      <c r="B194">
        <f>'Result import'!B199</f>
        <v>3717731</v>
      </c>
      <c r="C194">
        <f>'Result import'!C199</f>
        <v>16</v>
      </c>
      <c r="D194" t="str">
        <f>'Result import'!D$6</f>
        <v>PI (avg)</v>
      </c>
      <c r="E194" t="str">
        <f>IF(ISERR(FIND(" ",'Result import'!E199)),"",LEFT('Result import'!E199,FIND(" ",'Result import'!E199)-1))</f>
        <v/>
      </c>
      <c r="F194">
        <f>IF(ISERR(FIND(" ",'Result import'!D199)),'Result import'!D199,VALUE(MID('Result import'!D199,FIND(" ",'Result import'!D199)+1,10)))</f>
        <v>14.2</v>
      </c>
      <c r="I194" t="s">
        <v>22</v>
      </c>
      <c r="J194" t="s">
        <v>1360</v>
      </c>
      <c r="K194" t="str">
        <f t="shared" si="5"/>
        <v xml:space="preserve"> 14.2%</v>
      </c>
      <c r="M194" t="str">
        <f>"insert into result (RESULT_ID, VALUE_DISPLAY, VALUE_NUM, VALUE_MIN, VALUE_MAX, QUALIFIER, RESULT_STATUS_ID, EXPERIMENT_ID, SUBSTANCE_ID, RESULT_TYPE_ID ) values ("&amp;A194&amp;", '"&amp;K194&amp;"', "&amp;F194&amp;", '"&amp;G194&amp;"', '"&amp;H194&amp;"', '"&amp;TRIM(E194)&amp;"', 2, 1, "&amp;B194&amp;", "&amp;VLOOKUP(D194,Elements!$B$3:$G$56,6,FALSE)&amp;");"</f>
        <v>insert into result (RESULT_ID, VALUE_DISPLAY, VALUE_NUM, VALUE_MIN, VALUE_MAX, QUALIFIER, RESULT_STATUS_ID, EXPERIMENT_ID, SUBSTANCE_ID, RESULT_TYPE_ID ) values (192, ' 14.2%', 14.2, '', '', '', 2, 1, 3717731, 373);</v>
      </c>
      <c r="N194" t="str">
        <f t="shared" si="6"/>
        <v>insert into result_hierarchy(result_id, parent_result_id, hierarchy_type) values (192, 16, 'Derives');</v>
      </c>
    </row>
    <row r="195" spans="1:14">
      <c r="A195">
        <f>'Result import'!A200</f>
        <v>193</v>
      </c>
      <c r="B195">
        <f>'Result import'!B200</f>
        <v>3717731</v>
      </c>
      <c r="C195">
        <f>'Result import'!C200</f>
        <v>16</v>
      </c>
      <c r="D195" t="str">
        <f>'Result import'!D$6</f>
        <v>PI (avg)</v>
      </c>
      <c r="E195" t="str">
        <f>IF(ISERR(FIND(" ",'Result import'!E200)),"",LEFT('Result import'!E200,FIND(" ",'Result import'!E200)-1))</f>
        <v/>
      </c>
      <c r="F195">
        <f>IF(ISERR(FIND(" ",'Result import'!D200)),'Result import'!D200,VALUE(MID('Result import'!D200,FIND(" ",'Result import'!D200)+1,10)))</f>
        <v>15</v>
      </c>
      <c r="I195" t="s">
        <v>22</v>
      </c>
      <c r="J195" t="s">
        <v>1360</v>
      </c>
      <c r="K195" t="str">
        <f t="shared" si="5"/>
        <v xml:space="preserve"> 15%</v>
      </c>
      <c r="M195" t="str">
        <f>"insert into result (RESULT_ID, VALUE_DISPLAY, VALUE_NUM, VALUE_MIN, VALUE_MAX, QUALIFIER, RESULT_STATUS_ID, EXPERIMENT_ID, SUBSTANCE_ID, RESULT_TYPE_ID ) values ("&amp;A195&amp;", '"&amp;K195&amp;"', "&amp;F195&amp;", '"&amp;G195&amp;"', '"&amp;H195&amp;"', '"&amp;TRIM(E195)&amp;"', 2, 1, "&amp;B195&amp;", "&amp;VLOOKUP(D195,Elements!$B$3:$G$56,6,FALSE)&amp;");"</f>
        <v>insert into result (RESULT_ID, VALUE_DISPLAY, VALUE_NUM, VALUE_MIN, VALUE_MAX, QUALIFIER, RESULT_STATUS_ID, EXPERIMENT_ID, SUBSTANCE_ID, RESULT_TYPE_ID ) values (193, ' 15%', 15, '', '', '', 2, 1, 3717731, 373);</v>
      </c>
      <c r="N195" t="str">
        <f t="shared" si="6"/>
        <v>insert into result_hierarchy(result_id, parent_result_id, hierarchy_type) values (193, 16, 'Derives');</v>
      </c>
    </row>
    <row r="196" spans="1:14">
      <c r="A196">
        <f>'Result import'!A201</f>
        <v>194</v>
      </c>
      <c r="B196">
        <f>'Result import'!B201</f>
        <v>3717731</v>
      </c>
      <c r="C196">
        <f>'Result import'!C201</f>
        <v>16</v>
      </c>
      <c r="D196" t="str">
        <f>'Result import'!D$6</f>
        <v>PI (avg)</v>
      </c>
      <c r="E196" t="str">
        <f>IF(ISERR(FIND(" ",'Result import'!E201)),"",LEFT('Result import'!E201,FIND(" ",'Result import'!E201)-1))</f>
        <v/>
      </c>
      <c r="F196">
        <f>IF(ISERR(FIND(" ",'Result import'!D201)),'Result import'!D201,VALUE(MID('Result import'!D201,FIND(" ",'Result import'!D201)+1,10)))</f>
        <v>16.5</v>
      </c>
      <c r="I196" t="s">
        <v>22</v>
      </c>
      <c r="J196" t="s">
        <v>1360</v>
      </c>
      <c r="K196" t="str">
        <f t="shared" ref="K196:K259" si="7">E196&amp;" "&amp;F196&amp;IF(ISBLANK(G196), "", G196&amp;" - "&amp;H196)&amp;I196</f>
        <v xml:space="preserve"> 16.5%</v>
      </c>
      <c r="M196" t="str">
        <f>"insert into result (RESULT_ID, VALUE_DISPLAY, VALUE_NUM, VALUE_MIN, VALUE_MAX, QUALIFIER, RESULT_STATUS_ID, EXPERIMENT_ID, SUBSTANCE_ID, RESULT_TYPE_ID ) values ("&amp;A196&amp;", '"&amp;K196&amp;"', "&amp;F196&amp;", '"&amp;G196&amp;"', '"&amp;H196&amp;"', '"&amp;TRIM(E196)&amp;"', 2, 1, "&amp;B196&amp;", "&amp;VLOOKUP(D196,Elements!$B$3:$G$56,6,FALSE)&amp;");"</f>
        <v>insert into result (RESULT_ID, VALUE_DISPLAY, VALUE_NUM, VALUE_MIN, VALUE_MAX, QUALIFIER, RESULT_STATUS_ID, EXPERIMENT_ID, SUBSTANCE_ID, RESULT_TYPE_ID ) values (194, ' 16.5%', 16.5, '', '', '', 2, 1, 3717731, 373);</v>
      </c>
      <c r="N196" t="str">
        <f t="shared" si="6"/>
        <v>insert into result_hierarchy(result_id, parent_result_id, hierarchy_type) values (194, 16, 'Derives');</v>
      </c>
    </row>
    <row r="197" spans="1:14">
      <c r="A197">
        <f>'Result import'!A202</f>
        <v>195</v>
      </c>
      <c r="B197">
        <f>'Result import'!B202</f>
        <v>3717731</v>
      </c>
      <c r="C197">
        <f>'Result import'!C202</f>
        <v>16</v>
      </c>
      <c r="D197" t="str">
        <f>'Result import'!D$6</f>
        <v>PI (avg)</v>
      </c>
      <c r="E197" t="str">
        <f>IF(ISERR(FIND(" ",'Result import'!E202)),"",LEFT('Result import'!E202,FIND(" ",'Result import'!E202)-1))</f>
        <v/>
      </c>
      <c r="F197">
        <f>IF(ISERR(FIND(" ",'Result import'!D202)),'Result import'!D202,VALUE(MID('Result import'!D202,FIND(" ",'Result import'!D202)+1,10)))</f>
        <v>25.5</v>
      </c>
      <c r="I197" t="s">
        <v>22</v>
      </c>
      <c r="J197" t="s">
        <v>1360</v>
      </c>
      <c r="K197" t="str">
        <f t="shared" si="7"/>
        <v xml:space="preserve"> 25.5%</v>
      </c>
      <c r="M197" t="str">
        <f>"insert into result (RESULT_ID, VALUE_DISPLAY, VALUE_NUM, VALUE_MIN, VALUE_MAX, QUALIFIER, RESULT_STATUS_ID, EXPERIMENT_ID, SUBSTANCE_ID, RESULT_TYPE_ID ) values ("&amp;A197&amp;", '"&amp;K197&amp;"', "&amp;F197&amp;", '"&amp;G197&amp;"', '"&amp;H197&amp;"', '"&amp;TRIM(E197)&amp;"', 2, 1, "&amp;B197&amp;", "&amp;VLOOKUP(D197,Elements!$B$3:$G$56,6,FALSE)&amp;");"</f>
        <v>insert into result (RESULT_ID, VALUE_DISPLAY, VALUE_NUM, VALUE_MIN, VALUE_MAX, QUALIFIER, RESULT_STATUS_ID, EXPERIMENT_ID, SUBSTANCE_ID, RESULT_TYPE_ID ) values (195, ' 25.5%', 25.5, '', '', '', 2, 1, 3717731, 373);</v>
      </c>
      <c r="N197" t="str">
        <f t="shared" si="6"/>
        <v>insert into result_hierarchy(result_id, parent_result_id, hierarchy_type) values (195, 16, 'Derives');</v>
      </c>
    </row>
    <row r="198" spans="1:14">
      <c r="A198">
        <f>'Result import'!A203</f>
        <v>196</v>
      </c>
      <c r="B198">
        <f>'Result import'!B203</f>
        <v>3717731</v>
      </c>
      <c r="C198">
        <f>'Result import'!C203</f>
        <v>16</v>
      </c>
      <c r="D198" t="str">
        <f>'Result import'!D$6</f>
        <v>PI (avg)</v>
      </c>
      <c r="E198" t="str">
        <f>IF(ISERR(FIND(" ",'Result import'!E203)),"",LEFT('Result import'!E203,FIND(" ",'Result import'!E203)-1))</f>
        <v/>
      </c>
      <c r="F198">
        <f>IF(ISERR(FIND(" ",'Result import'!D203)),'Result import'!D203,VALUE(MID('Result import'!D203,FIND(" ",'Result import'!D203)+1,10)))</f>
        <v>37.799999999999997</v>
      </c>
      <c r="I198" t="s">
        <v>22</v>
      </c>
      <c r="J198" t="s">
        <v>1360</v>
      </c>
      <c r="K198" t="str">
        <f t="shared" si="7"/>
        <v xml:space="preserve"> 37.8%</v>
      </c>
      <c r="M198" t="str">
        <f>"insert into result (RESULT_ID, VALUE_DISPLAY, VALUE_NUM, VALUE_MIN, VALUE_MAX, QUALIFIER, RESULT_STATUS_ID, EXPERIMENT_ID, SUBSTANCE_ID, RESULT_TYPE_ID ) values ("&amp;A198&amp;", '"&amp;K198&amp;"', "&amp;F198&amp;", '"&amp;G198&amp;"', '"&amp;H198&amp;"', '"&amp;TRIM(E198)&amp;"', 2, 1, "&amp;B198&amp;", "&amp;VLOOKUP(D198,Elements!$B$3:$G$56,6,FALSE)&amp;");"</f>
        <v>insert into result (RESULT_ID, VALUE_DISPLAY, VALUE_NUM, VALUE_MIN, VALUE_MAX, QUALIFIER, RESULT_STATUS_ID, EXPERIMENT_ID, SUBSTANCE_ID, RESULT_TYPE_ID ) values (196, ' 37.8%', 37.8, '', '', '', 2, 1, 3717731, 373);</v>
      </c>
      <c r="N198" t="str">
        <f t="shared" si="6"/>
        <v>insert into result_hierarchy(result_id, parent_result_id, hierarchy_type) values (196, 16, 'Derives');</v>
      </c>
    </row>
    <row r="199" spans="1:14">
      <c r="A199">
        <f>'Result import'!A204</f>
        <v>197</v>
      </c>
      <c r="B199">
        <f>'Result import'!B204</f>
        <v>3717731</v>
      </c>
      <c r="C199">
        <f>'Result import'!C204</f>
        <v>16</v>
      </c>
      <c r="D199" t="str">
        <f>'Result import'!D$6</f>
        <v>PI (avg)</v>
      </c>
      <c r="E199" t="str">
        <f>IF(ISERR(FIND(" ",'Result import'!E204)),"",LEFT('Result import'!E204,FIND(" ",'Result import'!E204)-1))</f>
        <v/>
      </c>
      <c r="F199">
        <f>IF(ISERR(FIND(" ",'Result import'!D204)),'Result import'!D204,VALUE(MID('Result import'!D204,FIND(" ",'Result import'!D204)+1,10)))</f>
        <v>56.5</v>
      </c>
      <c r="I199" t="s">
        <v>22</v>
      </c>
      <c r="J199" t="s">
        <v>1360</v>
      </c>
      <c r="K199" t="str">
        <f t="shared" si="7"/>
        <v xml:space="preserve"> 56.5%</v>
      </c>
      <c r="M199" t="str">
        <f>"insert into result (RESULT_ID, VALUE_DISPLAY, VALUE_NUM, VALUE_MIN, VALUE_MAX, QUALIFIER, RESULT_STATUS_ID, EXPERIMENT_ID, SUBSTANCE_ID, RESULT_TYPE_ID ) values ("&amp;A199&amp;", '"&amp;K199&amp;"', "&amp;F199&amp;", '"&amp;G199&amp;"', '"&amp;H199&amp;"', '"&amp;TRIM(E199)&amp;"', 2, 1, "&amp;B199&amp;", "&amp;VLOOKUP(D199,Elements!$B$3:$G$56,6,FALSE)&amp;");"</f>
        <v>insert into result (RESULT_ID, VALUE_DISPLAY, VALUE_NUM, VALUE_MIN, VALUE_MAX, QUALIFIER, RESULT_STATUS_ID, EXPERIMENT_ID, SUBSTANCE_ID, RESULT_TYPE_ID ) values (197, ' 56.5%', 56.5, '', '', '', 2, 1, 3717731, 373);</v>
      </c>
      <c r="N199" t="str">
        <f t="shared" si="6"/>
        <v>insert into result_hierarchy(result_id, parent_result_id, hierarchy_type) values (197, 16, 'Derives');</v>
      </c>
    </row>
    <row r="200" spans="1:14">
      <c r="A200">
        <f>'Result import'!A205</f>
        <v>198</v>
      </c>
      <c r="B200">
        <f>'Result import'!B205</f>
        <v>3717731</v>
      </c>
      <c r="C200">
        <f>'Result import'!C205</f>
        <v>16</v>
      </c>
      <c r="D200" t="str">
        <f>'Result import'!D$6</f>
        <v>PI (avg)</v>
      </c>
      <c r="E200" t="str">
        <f>IF(ISERR(FIND(" ",'Result import'!E205)),"",LEFT('Result import'!E205,FIND(" ",'Result import'!E205)-1))</f>
        <v/>
      </c>
      <c r="F200">
        <f>IF(ISERR(FIND(" ",'Result import'!D205)),'Result import'!D205,VALUE(MID('Result import'!D205,FIND(" ",'Result import'!D205)+1,10)))</f>
        <v>79.8</v>
      </c>
      <c r="I200" t="s">
        <v>22</v>
      </c>
      <c r="J200" t="s">
        <v>1360</v>
      </c>
      <c r="K200" t="str">
        <f t="shared" si="7"/>
        <v xml:space="preserve"> 79.8%</v>
      </c>
      <c r="M200" t="str">
        <f>"insert into result (RESULT_ID, VALUE_DISPLAY, VALUE_NUM, VALUE_MIN, VALUE_MAX, QUALIFIER, RESULT_STATUS_ID, EXPERIMENT_ID, SUBSTANCE_ID, RESULT_TYPE_ID ) values ("&amp;A200&amp;", '"&amp;K200&amp;"', "&amp;F200&amp;", '"&amp;G200&amp;"', '"&amp;H200&amp;"', '"&amp;TRIM(E200)&amp;"', 2, 1, "&amp;B200&amp;", "&amp;VLOOKUP(D200,Elements!$B$3:$G$56,6,FALSE)&amp;");"</f>
        <v>insert into result (RESULT_ID, VALUE_DISPLAY, VALUE_NUM, VALUE_MIN, VALUE_MAX, QUALIFIER, RESULT_STATUS_ID, EXPERIMENT_ID, SUBSTANCE_ID, RESULT_TYPE_ID ) values (198, ' 79.8%', 79.8, '', '', '', 2, 1, 3717731, 373);</v>
      </c>
      <c r="N200" t="str">
        <f t="shared" si="6"/>
        <v>insert into result_hierarchy(result_id, parent_result_id, hierarchy_type) values (198, 16, 'Derives');</v>
      </c>
    </row>
    <row r="201" spans="1:14">
      <c r="A201">
        <f>'Result import'!A206</f>
        <v>199</v>
      </c>
      <c r="B201">
        <f>'Result import'!B206</f>
        <v>3717731</v>
      </c>
      <c r="C201">
        <f>'Result import'!C206</f>
        <v>16</v>
      </c>
      <c r="D201" t="str">
        <f>'Result import'!D$6</f>
        <v>PI (avg)</v>
      </c>
      <c r="E201" t="str">
        <f>IF(ISERR(FIND(" ",'Result import'!E206)),"",LEFT('Result import'!E206,FIND(" ",'Result import'!E206)-1))</f>
        <v/>
      </c>
      <c r="F201">
        <f>IF(ISERR(FIND(" ",'Result import'!D206)),'Result import'!D206,VALUE(MID('Result import'!D206,FIND(" ",'Result import'!D206)+1,10)))</f>
        <v>96.5</v>
      </c>
      <c r="I201" t="s">
        <v>22</v>
      </c>
      <c r="J201" t="s">
        <v>1360</v>
      </c>
      <c r="K201" t="str">
        <f t="shared" si="7"/>
        <v xml:space="preserve"> 96.5%</v>
      </c>
      <c r="M201" t="str">
        <f>"insert into result (RESULT_ID, VALUE_DISPLAY, VALUE_NUM, VALUE_MIN, VALUE_MAX, QUALIFIER, RESULT_STATUS_ID, EXPERIMENT_ID, SUBSTANCE_ID, RESULT_TYPE_ID ) values ("&amp;A201&amp;", '"&amp;K201&amp;"', "&amp;F201&amp;", '"&amp;G201&amp;"', '"&amp;H201&amp;"', '"&amp;TRIM(E201)&amp;"', 2, 1, "&amp;B201&amp;", "&amp;VLOOKUP(D201,Elements!$B$3:$G$56,6,FALSE)&amp;");"</f>
        <v>insert into result (RESULT_ID, VALUE_DISPLAY, VALUE_NUM, VALUE_MIN, VALUE_MAX, QUALIFIER, RESULT_STATUS_ID, EXPERIMENT_ID, SUBSTANCE_ID, RESULT_TYPE_ID ) values (199, ' 96.5%', 96.5, '', '', '', 2, 1, 3717731, 373);</v>
      </c>
      <c r="N201" t="str">
        <f t="shared" si="6"/>
        <v>insert into result_hierarchy(result_id, parent_result_id, hierarchy_type) values (199, 16, 'Derives');</v>
      </c>
    </row>
    <row r="202" spans="1:14">
      <c r="A202">
        <f>'Result import'!A207</f>
        <v>200</v>
      </c>
      <c r="B202">
        <f>'Result import'!B207</f>
        <v>3717731</v>
      </c>
      <c r="C202">
        <f>'Result import'!C207</f>
        <v>16</v>
      </c>
      <c r="D202" t="str">
        <f>'Result import'!D$6</f>
        <v>PI (avg)</v>
      </c>
      <c r="E202" t="str">
        <f>IF(ISERR(FIND(" ",'Result import'!E207)),"",LEFT('Result import'!E207,FIND(" ",'Result import'!E207)-1))</f>
        <v/>
      </c>
      <c r="F202">
        <f>IF(ISERR(FIND(" ",'Result import'!D207)),'Result import'!D207,VALUE(MID('Result import'!D207,FIND(" ",'Result import'!D207)+1,10)))</f>
        <v>104.1</v>
      </c>
      <c r="I202" t="s">
        <v>22</v>
      </c>
      <c r="J202" t="s">
        <v>1360</v>
      </c>
      <c r="K202" t="str">
        <f t="shared" si="7"/>
        <v xml:space="preserve"> 104.1%</v>
      </c>
      <c r="M202" t="str">
        <f>"insert into result (RESULT_ID, VALUE_DISPLAY, VALUE_NUM, VALUE_MIN, VALUE_MAX, QUALIFIER, RESULT_STATUS_ID, EXPERIMENT_ID, SUBSTANCE_ID, RESULT_TYPE_ID ) values ("&amp;A202&amp;", '"&amp;K202&amp;"', "&amp;F202&amp;", '"&amp;G202&amp;"', '"&amp;H202&amp;"', '"&amp;TRIM(E202)&amp;"', 2, 1, "&amp;B202&amp;", "&amp;VLOOKUP(D202,Elements!$B$3:$G$56,6,FALSE)&amp;");"</f>
        <v>insert into result (RESULT_ID, VALUE_DISPLAY, VALUE_NUM, VALUE_MIN, VALUE_MAX, QUALIFIER, RESULT_STATUS_ID, EXPERIMENT_ID, SUBSTANCE_ID, RESULT_TYPE_ID ) values (200, ' 104.1%', 104.1, '', '', '', 2, 1, 3717731, 373);</v>
      </c>
      <c r="N202" t="str">
        <f t="shared" si="6"/>
        <v>insert into result_hierarchy(result_id, parent_result_id, hierarchy_type) values (200, 16, 'Derives');</v>
      </c>
    </row>
    <row r="203" spans="1:14">
      <c r="A203">
        <f>'Result import'!A208</f>
        <v>201</v>
      </c>
      <c r="B203">
        <f>'Result import'!B208</f>
        <v>7965051</v>
      </c>
      <c r="C203">
        <f>'Result import'!C208</f>
        <v>17</v>
      </c>
      <c r="D203" t="str">
        <f>'Result import'!D$6</f>
        <v>PI (avg)</v>
      </c>
      <c r="E203" t="str">
        <f>IF(ISERR(FIND(" ",'Result import'!E208)),"",LEFT('Result import'!E208,FIND(" ",'Result import'!E208)-1))</f>
        <v/>
      </c>
      <c r="F203">
        <f>IF(ISERR(FIND(" ",'Result import'!D208)),'Result import'!D208,VALUE(MID('Result import'!D208,FIND(" ",'Result import'!D208)+1,10)))</f>
        <v>16.8</v>
      </c>
      <c r="I203" t="s">
        <v>22</v>
      </c>
      <c r="J203" t="s">
        <v>1360</v>
      </c>
      <c r="K203" t="str">
        <f t="shared" si="7"/>
        <v xml:space="preserve"> 16.8%</v>
      </c>
      <c r="M203" t="str">
        <f>"insert into result (RESULT_ID, VALUE_DISPLAY, VALUE_NUM, VALUE_MIN, VALUE_MAX, QUALIFIER, RESULT_STATUS_ID, EXPERIMENT_ID, SUBSTANCE_ID, RESULT_TYPE_ID ) values ("&amp;A203&amp;", '"&amp;K203&amp;"', "&amp;F203&amp;", '"&amp;G203&amp;"', '"&amp;H203&amp;"', '"&amp;TRIM(E203)&amp;"', 2, 1, "&amp;B203&amp;", "&amp;VLOOKUP(D203,Elements!$B$3:$G$56,6,FALSE)&amp;");"</f>
        <v>insert into result (RESULT_ID, VALUE_DISPLAY, VALUE_NUM, VALUE_MIN, VALUE_MAX, QUALIFIER, RESULT_STATUS_ID, EXPERIMENT_ID, SUBSTANCE_ID, RESULT_TYPE_ID ) values (201, ' 16.8%', 16.8, '', '', '', 2, 1, 7965051, 373);</v>
      </c>
      <c r="N203" t="str">
        <f t="shared" si="6"/>
        <v>insert into result_hierarchy(result_id, parent_result_id, hierarchy_type) values (201, 17, 'Derives');</v>
      </c>
    </row>
    <row r="204" spans="1:14">
      <c r="A204">
        <f>'Result import'!A209</f>
        <v>202</v>
      </c>
      <c r="B204">
        <f>'Result import'!B209</f>
        <v>7965051</v>
      </c>
      <c r="C204">
        <f>'Result import'!C209</f>
        <v>17</v>
      </c>
      <c r="D204" t="str">
        <f>'Result import'!D$6</f>
        <v>PI (avg)</v>
      </c>
      <c r="E204" t="str">
        <f>IF(ISERR(FIND(" ",'Result import'!E209)),"",LEFT('Result import'!E209,FIND(" ",'Result import'!E209)-1))</f>
        <v/>
      </c>
      <c r="F204">
        <f>IF(ISERR(FIND(" ",'Result import'!D209)),'Result import'!D209,VALUE(MID('Result import'!D209,FIND(" ",'Result import'!D209)+1,10)))</f>
        <v>17.3</v>
      </c>
      <c r="I204" t="s">
        <v>22</v>
      </c>
      <c r="J204" t="s">
        <v>1360</v>
      </c>
      <c r="K204" t="str">
        <f t="shared" si="7"/>
        <v xml:space="preserve"> 17.3%</v>
      </c>
      <c r="M204" t="str">
        <f>"insert into result (RESULT_ID, VALUE_DISPLAY, VALUE_NUM, VALUE_MIN, VALUE_MAX, QUALIFIER, RESULT_STATUS_ID, EXPERIMENT_ID, SUBSTANCE_ID, RESULT_TYPE_ID ) values ("&amp;A204&amp;", '"&amp;K204&amp;"', "&amp;F204&amp;", '"&amp;G204&amp;"', '"&amp;H204&amp;"', '"&amp;TRIM(E204)&amp;"', 2, 1, "&amp;B204&amp;", "&amp;VLOOKUP(D204,Elements!$B$3:$G$56,6,FALSE)&amp;");"</f>
        <v>insert into result (RESULT_ID, VALUE_DISPLAY, VALUE_NUM, VALUE_MIN, VALUE_MAX, QUALIFIER, RESULT_STATUS_ID, EXPERIMENT_ID, SUBSTANCE_ID, RESULT_TYPE_ID ) values (202, ' 17.3%', 17.3, '', '', '', 2, 1, 7965051, 373);</v>
      </c>
      <c r="N204" t="str">
        <f t="shared" si="6"/>
        <v>insert into result_hierarchy(result_id, parent_result_id, hierarchy_type) values (202, 17, 'Derives');</v>
      </c>
    </row>
    <row r="205" spans="1:14">
      <c r="A205">
        <f>'Result import'!A210</f>
        <v>203</v>
      </c>
      <c r="B205">
        <f>'Result import'!B210</f>
        <v>7965051</v>
      </c>
      <c r="C205">
        <f>'Result import'!C210</f>
        <v>17</v>
      </c>
      <c r="D205" t="str">
        <f>'Result import'!D$6</f>
        <v>PI (avg)</v>
      </c>
      <c r="E205" t="str">
        <f>IF(ISERR(FIND(" ",'Result import'!E210)),"",LEFT('Result import'!E210,FIND(" ",'Result import'!E210)-1))</f>
        <v/>
      </c>
      <c r="F205">
        <f>IF(ISERR(FIND(" ",'Result import'!D210)),'Result import'!D210,VALUE(MID('Result import'!D210,FIND(" ",'Result import'!D210)+1,10)))</f>
        <v>18.7</v>
      </c>
      <c r="I205" t="s">
        <v>22</v>
      </c>
      <c r="J205" t="s">
        <v>1360</v>
      </c>
      <c r="K205" t="str">
        <f t="shared" si="7"/>
        <v xml:space="preserve"> 18.7%</v>
      </c>
      <c r="M205" t="str">
        <f>"insert into result (RESULT_ID, VALUE_DISPLAY, VALUE_NUM, VALUE_MIN, VALUE_MAX, QUALIFIER, RESULT_STATUS_ID, EXPERIMENT_ID, SUBSTANCE_ID, RESULT_TYPE_ID ) values ("&amp;A205&amp;", '"&amp;K205&amp;"', "&amp;F205&amp;", '"&amp;G205&amp;"', '"&amp;H205&amp;"', '"&amp;TRIM(E205)&amp;"', 2, 1, "&amp;B205&amp;", "&amp;VLOOKUP(D205,Elements!$B$3:$G$56,6,FALSE)&amp;");"</f>
        <v>insert into result (RESULT_ID, VALUE_DISPLAY, VALUE_NUM, VALUE_MIN, VALUE_MAX, QUALIFIER, RESULT_STATUS_ID, EXPERIMENT_ID, SUBSTANCE_ID, RESULT_TYPE_ID ) values (203, ' 18.7%', 18.7, '', '', '', 2, 1, 7965051, 373);</v>
      </c>
      <c r="N205" t="str">
        <f t="shared" si="6"/>
        <v>insert into result_hierarchy(result_id, parent_result_id, hierarchy_type) values (203, 17, 'Derives');</v>
      </c>
    </row>
    <row r="206" spans="1:14">
      <c r="A206">
        <f>'Result import'!A211</f>
        <v>204</v>
      </c>
      <c r="B206">
        <f>'Result import'!B211</f>
        <v>7965051</v>
      </c>
      <c r="C206">
        <f>'Result import'!C211</f>
        <v>17</v>
      </c>
      <c r="D206" t="str">
        <f>'Result import'!D$6</f>
        <v>PI (avg)</v>
      </c>
      <c r="E206" t="str">
        <f>IF(ISERR(FIND(" ",'Result import'!E211)),"",LEFT('Result import'!E211,FIND(" ",'Result import'!E211)-1))</f>
        <v/>
      </c>
      <c r="F206">
        <f>IF(ISERR(FIND(" ",'Result import'!D211)),'Result import'!D211,VALUE(MID('Result import'!D211,FIND(" ",'Result import'!D211)+1,10)))</f>
        <v>21.3</v>
      </c>
      <c r="I206" t="s">
        <v>22</v>
      </c>
      <c r="J206" t="s">
        <v>1360</v>
      </c>
      <c r="K206" t="str">
        <f t="shared" si="7"/>
        <v xml:space="preserve"> 21.3%</v>
      </c>
      <c r="M206" t="str">
        <f>"insert into result (RESULT_ID, VALUE_DISPLAY, VALUE_NUM, VALUE_MIN, VALUE_MAX, QUALIFIER, RESULT_STATUS_ID, EXPERIMENT_ID, SUBSTANCE_ID, RESULT_TYPE_ID ) values ("&amp;A206&amp;", '"&amp;K206&amp;"', "&amp;F206&amp;", '"&amp;G206&amp;"', '"&amp;H206&amp;"', '"&amp;TRIM(E206)&amp;"', 2, 1, "&amp;B206&amp;", "&amp;VLOOKUP(D206,Elements!$B$3:$G$56,6,FALSE)&amp;");"</f>
        <v>insert into result (RESULT_ID, VALUE_DISPLAY, VALUE_NUM, VALUE_MIN, VALUE_MAX, QUALIFIER, RESULT_STATUS_ID, EXPERIMENT_ID, SUBSTANCE_ID, RESULT_TYPE_ID ) values (204, ' 21.3%', 21.3, '', '', '', 2, 1, 7965051, 373);</v>
      </c>
      <c r="N206" t="str">
        <f t="shared" si="6"/>
        <v>insert into result_hierarchy(result_id, parent_result_id, hierarchy_type) values (204, 17, 'Derives');</v>
      </c>
    </row>
    <row r="207" spans="1:14">
      <c r="A207">
        <f>'Result import'!A212</f>
        <v>205</v>
      </c>
      <c r="B207">
        <f>'Result import'!B212</f>
        <v>7965051</v>
      </c>
      <c r="C207">
        <f>'Result import'!C212</f>
        <v>17</v>
      </c>
      <c r="D207" t="str">
        <f>'Result import'!D$6</f>
        <v>PI (avg)</v>
      </c>
      <c r="E207" t="str">
        <f>IF(ISERR(FIND(" ",'Result import'!E212)),"",LEFT('Result import'!E212,FIND(" ",'Result import'!E212)-1))</f>
        <v/>
      </c>
      <c r="F207">
        <f>IF(ISERR(FIND(" ",'Result import'!D212)),'Result import'!D212,VALUE(MID('Result import'!D212,FIND(" ",'Result import'!D212)+1,10)))</f>
        <v>25</v>
      </c>
      <c r="I207" t="s">
        <v>22</v>
      </c>
      <c r="J207" t="s">
        <v>1360</v>
      </c>
      <c r="K207" t="str">
        <f t="shared" si="7"/>
        <v xml:space="preserve"> 25%</v>
      </c>
      <c r="M207" t="str">
        <f>"insert into result (RESULT_ID, VALUE_DISPLAY, VALUE_NUM, VALUE_MIN, VALUE_MAX, QUALIFIER, RESULT_STATUS_ID, EXPERIMENT_ID, SUBSTANCE_ID, RESULT_TYPE_ID ) values ("&amp;A207&amp;", '"&amp;K207&amp;"', "&amp;F207&amp;", '"&amp;G207&amp;"', '"&amp;H207&amp;"', '"&amp;TRIM(E207)&amp;"', 2, 1, "&amp;B207&amp;", "&amp;VLOOKUP(D207,Elements!$B$3:$G$56,6,FALSE)&amp;");"</f>
        <v>insert into result (RESULT_ID, VALUE_DISPLAY, VALUE_NUM, VALUE_MIN, VALUE_MAX, QUALIFIER, RESULT_STATUS_ID, EXPERIMENT_ID, SUBSTANCE_ID, RESULT_TYPE_ID ) values (205, ' 25%', 25, '', '', '', 2, 1, 7965051, 373);</v>
      </c>
      <c r="N207" t="str">
        <f t="shared" si="6"/>
        <v>insert into result_hierarchy(result_id, parent_result_id, hierarchy_type) values (205, 17, 'Derives');</v>
      </c>
    </row>
    <row r="208" spans="1:14">
      <c r="A208">
        <f>'Result import'!A213</f>
        <v>206</v>
      </c>
      <c r="B208">
        <f>'Result import'!B213</f>
        <v>7965051</v>
      </c>
      <c r="C208">
        <f>'Result import'!C213</f>
        <v>17</v>
      </c>
      <c r="D208" t="str">
        <f>'Result import'!D$6</f>
        <v>PI (avg)</v>
      </c>
      <c r="E208" t="str">
        <f>IF(ISERR(FIND(" ",'Result import'!E213)),"",LEFT('Result import'!E213,FIND(" ",'Result import'!E213)-1))</f>
        <v/>
      </c>
      <c r="F208">
        <f>IF(ISERR(FIND(" ",'Result import'!D213)),'Result import'!D213,VALUE(MID('Result import'!D213,FIND(" ",'Result import'!D213)+1,10)))</f>
        <v>35.200000000000003</v>
      </c>
      <c r="I208" t="s">
        <v>22</v>
      </c>
      <c r="J208" t="s">
        <v>1360</v>
      </c>
      <c r="K208" t="str">
        <f t="shared" si="7"/>
        <v xml:space="preserve"> 35.2%</v>
      </c>
      <c r="M208" t="str">
        <f>"insert into result (RESULT_ID, VALUE_DISPLAY, VALUE_NUM, VALUE_MIN, VALUE_MAX, QUALIFIER, RESULT_STATUS_ID, EXPERIMENT_ID, SUBSTANCE_ID, RESULT_TYPE_ID ) values ("&amp;A208&amp;", '"&amp;K208&amp;"', "&amp;F208&amp;", '"&amp;G208&amp;"', '"&amp;H208&amp;"', '"&amp;TRIM(E208)&amp;"', 2, 1, "&amp;B208&amp;", "&amp;VLOOKUP(D208,Elements!$B$3:$G$56,6,FALSE)&amp;");"</f>
        <v>insert into result (RESULT_ID, VALUE_DISPLAY, VALUE_NUM, VALUE_MIN, VALUE_MAX, QUALIFIER, RESULT_STATUS_ID, EXPERIMENT_ID, SUBSTANCE_ID, RESULT_TYPE_ID ) values (206, ' 35.2%', 35.2, '', '', '', 2, 1, 7965051, 373);</v>
      </c>
      <c r="N208" t="str">
        <f t="shared" si="6"/>
        <v>insert into result_hierarchy(result_id, parent_result_id, hierarchy_type) values (206, 17, 'Derives');</v>
      </c>
    </row>
    <row r="209" spans="1:14">
      <c r="A209">
        <f>'Result import'!A214</f>
        <v>207</v>
      </c>
      <c r="B209">
        <f>'Result import'!B214</f>
        <v>7965051</v>
      </c>
      <c r="C209">
        <f>'Result import'!C214</f>
        <v>17</v>
      </c>
      <c r="D209" t="str">
        <f>'Result import'!D$6</f>
        <v>PI (avg)</v>
      </c>
      <c r="E209" t="str">
        <f>IF(ISERR(FIND(" ",'Result import'!E214)),"",LEFT('Result import'!E214,FIND(" ",'Result import'!E214)-1))</f>
        <v/>
      </c>
      <c r="F209">
        <f>IF(ISERR(FIND(" ",'Result import'!D214)),'Result import'!D214,VALUE(MID('Result import'!D214,FIND(" ",'Result import'!D214)+1,10)))</f>
        <v>52.3</v>
      </c>
      <c r="I209" t="s">
        <v>22</v>
      </c>
      <c r="J209" t="s">
        <v>1360</v>
      </c>
      <c r="K209" t="str">
        <f t="shared" si="7"/>
        <v xml:space="preserve"> 52.3%</v>
      </c>
      <c r="M209" t="str">
        <f>"insert into result (RESULT_ID, VALUE_DISPLAY, VALUE_NUM, VALUE_MIN, VALUE_MAX, QUALIFIER, RESULT_STATUS_ID, EXPERIMENT_ID, SUBSTANCE_ID, RESULT_TYPE_ID ) values ("&amp;A209&amp;", '"&amp;K209&amp;"', "&amp;F209&amp;", '"&amp;G209&amp;"', '"&amp;H209&amp;"', '"&amp;TRIM(E209)&amp;"', 2, 1, "&amp;B209&amp;", "&amp;VLOOKUP(D209,Elements!$B$3:$G$56,6,FALSE)&amp;");"</f>
        <v>insert into result (RESULT_ID, VALUE_DISPLAY, VALUE_NUM, VALUE_MIN, VALUE_MAX, QUALIFIER, RESULT_STATUS_ID, EXPERIMENT_ID, SUBSTANCE_ID, RESULT_TYPE_ID ) values (207, ' 52.3%', 52.3, '', '', '', 2, 1, 7965051, 373);</v>
      </c>
      <c r="N209" t="str">
        <f t="shared" si="6"/>
        <v>insert into result_hierarchy(result_id, parent_result_id, hierarchy_type) values (207, 17, 'Derives');</v>
      </c>
    </row>
    <row r="210" spans="1:14">
      <c r="A210">
        <f>'Result import'!A215</f>
        <v>208</v>
      </c>
      <c r="B210">
        <f>'Result import'!B215</f>
        <v>7965051</v>
      </c>
      <c r="C210">
        <f>'Result import'!C215</f>
        <v>17</v>
      </c>
      <c r="D210" t="str">
        <f>'Result import'!D$6</f>
        <v>PI (avg)</v>
      </c>
      <c r="E210" t="str">
        <f>IF(ISERR(FIND(" ",'Result import'!E215)),"",LEFT('Result import'!E215,FIND(" ",'Result import'!E215)-1))</f>
        <v/>
      </c>
      <c r="F210">
        <f>IF(ISERR(FIND(" ",'Result import'!D215)),'Result import'!D215,VALUE(MID('Result import'!D215,FIND(" ",'Result import'!D215)+1,10)))</f>
        <v>86.8</v>
      </c>
      <c r="I210" t="s">
        <v>22</v>
      </c>
      <c r="J210" t="s">
        <v>1360</v>
      </c>
      <c r="K210" t="str">
        <f t="shared" si="7"/>
        <v xml:space="preserve"> 86.8%</v>
      </c>
      <c r="M210" t="str">
        <f>"insert into result (RESULT_ID, VALUE_DISPLAY, VALUE_NUM, VALUE_MIN, VALUE_MAX, QUALIFIER, RESULT_STATUS_ID, EXPERIMENT_ID, SUBSTANCE_ID, RESULT_TYPE_ID ) values ("&amp;A210&amp;", '"&amp;K210&amp;"', "&amp;F210&amp;", '"&amp;G210&amp;"', '"&amp;H210&amp;"', '"&amp;TRIM(E210)&amp;"', 2, 1, "&amp;B210&amp;", "&amp;VLOOKUP(D210,Elements!$B$3:$G$56,6,FALSE)&amp;");"</f>
        <v>insert into result (RESULT_ID, VALUE_DISPLAY, VALUE_NUM, VALUE_MIN, VALUE_MAX, QUALIFIER, RESULT_STATUS_ID, EXPERIMENT_ID, SUBSTANCE_ID, RESULT_TYPE_ID ) values (208, ' 86.8%', 86.8, '', '', '', 2, 1, 7965051, 373);</v>
      </c>
      <c r="N210" t="str">
        <f t="shared" si="6"/>
        <v>insert into result_hierarchy(result_id, parent_result_id, hierarchy_type) values (208, 17, 'Derives');</v>
      </c>
    </row>
    <row r="211" spans="1:14">
      <c r="A211">
        <f>'Result import'!A216</f>
        <v>209</v>
      </c>
      <c r="B211">
        <f>'Result import'!B216</f>
        <v>7965051</v>
      </c>
      <c r="C211">
        <f>'Result import'!C216</f>
        <v>17</v>
      </c>
      <c r="D211" t="str">
        <f>'Result import'!D$6</f>
        <v>PI (avg)</v>
      </c>
      <c r="E211" t="str">
        <f>IF(ISERR(FIND(" ",'Result import'!E216)),"",LEFT('Result import'!E216,FIND(" ",'Result import'!E216)-1))</f>
        <v/>
      </c>
      <c r="F211">
        <f>IF(ISERR(FIND(" ",'Result import'!D216)),'Result import'!D216,VALUE(MID('Result import'!D216,FIND(" ",'Result import'!D216)+1,10)))</f>
        <v>99.8</v>
      </c>
      <c r="I211" t="s">
        <v>22</v>
      </c>
      <c r="J211" t="s">
        <v>1360</v>
      </c>
      <c r="K211" t="str">
        <f t="shared" si="7"/>
        <v xml:space="preserve"> 99.8%</v>
      </c>
      <c r="M211" t="str">
        <f>"insert into result (RESULT_ID, VALUE_DISPLAY, VALUE_NUM, VALUE_MIN, VALUE_MAX, QUALIFIER, RESULT_STATUS_ID, EXPERIMENT_ID, SUBSTANCE_ID, RESULT_TYPE_ID ) values ("&amp;A211&amp;", '"&amp;K211&amp;"', "&amp;F211&amp;", '"&amp;G211&amp;"', '"&amp;H211&amp;"', '"&amp;TRIM(E211)&amp;"', 2, 1, "&amp;B211&amp;", "&amp;VLOOKUP(D211,Elements!$B$3:$G$56,6,FALSE)&amp;");"</f>
        <v>insert into result (RESULT_ID, VALUE_DISPLAY, VALUE_NUM, VALUE_MIN, VALUE_MAX, QUALIFIER, RESULT_STATUS_ID, EXPERIMENT_ID, SUBSTANCE_ID, RESULT_TYPE_ID ) values (209, ' 99.8%', 99.8, '', '', '', 2, 1, 7965051, 373);</v>
      </c>
      <c r="N211" t="str">
        <f t="shared" si="6"/>
        <v>insert into result_hierarchy(result_id, parent_result_id, hierarchy_type) values (209, 17, 'Derives');</v>
      </c>
    </row>
    <row r="212" spans="1:14">
      <c r="A212">
        <f>'Result import'!A217</f>
        <v>210</v>
      </c>
      <c r="B212">
        <f>'Result import'!B217</f>
        <v>7965051</v>
      </c>
      <c r="C212">
        <f>'Result import'!C217</f>
        <v>17</v>
      </c>
      <c r="D212" t="str">
        <f>'Result import'!D$6</f>
        <v>PI (avg)</v>
      </c>
      <c r="E212" t="str">
        <f>IF(ISERR(FIND(" ",'Result import'!E217)),"",LEFT('Result import'!E217,FIND(" ",'Result import'!E217)-1))</f>
        <v/>
      </c>
      <c r="F212">
        <f>IF(ISERR(FIND(" ",'Result import'!D217)),'Result import'!D217,VALUE(MID('Result import'!D217,FIND(" ",'Result import'!D217)+1,10)))</f>
        <v>107.7</v>
      </c>
      <c r="I212" t="s">
        <v>22</v>
      </c>
      <c r="J212" t="s">
        <v>1360</v>
      </c>
      <c r="K212" t="str">
        <f t="shared" si="7"/>
        <v xml:space="preserve"> 107.7%</v>
      </c>
      <c r="M212" t="str">
        <f>"insert into result (RESULT_ID, VALUE_DISPLAY, VALUE_NUM, VALUE_MIN, VALUE_MAX, QUALIFIER, RESULT_STATUS_ID, EXPERIMENT_ID, SUBSTANCE_ID, RESULT_TYPE_ID ) values ("&amp;A212&amp;", '"&amp;K212&amp;"', "&amp;F212&amp;", '"&amp;G212&amp;"', '"&amp;H212&amp;"', '"&amp;TRIM(E212)&amp;"', 2, 1, "&amp;B212&amp;", "&amp;VLOOKUP(D212,Elements!$B$3:$G$56,6,FALSE)&amp;");"</f>
        <v>insert into result (RESULT_ID, VALUE_DISPLAY, VALUE_NUM, VALUE_MIN, VALUE_MAX, QUALIFIER, RESULT_STATUS_ID, EXPERIMENT_ID, SUBSTANCE_ID, RESULT_TYPE_ID ) values (210, ' 107.7%', 107.7, '', '', '', 2, 1, 7965051, 373);</v>
      </c>
      <c r="N212" t="str">
        <f t="shared" si="6"/>
        <v>insert into result_hierarchy(result_id, parent_result_id, hierarchy_type) values (210, 17, 'Derives');</v>
      </c>
    </row>
    <row r="213" spans="1:14">
      <c r="A213">
        <f>'Result import'!A218</f>
        <v>211</v>
      </c>
      <c r="B213">
        <f>'Result import'!B218</f>
        <v>7974676</v>
      </c>
      <c r="C213">
        <f>'Result import'!C218</f>
        <v>18</v>
      </c>
      <c r="D213" t="str">
        <f>'Result import'!D$6</f>
        <v>PI (avg)</v>
      </c>
      <c r="E213" t="str">
        <f>IF(ISERR(FIND(" ",'Result import'!E218)),"",LEFT('Result import'!E218,FIND(" ",'Result import'!E218)-1))</f>
        <v/>
      </c>
      <c r="F213">
        <f>IF(ISERR(FIND(" ",'Result import'!D218)),'Result import'!D218,VALUE(MID('Result import'!D218,FIND(" ",'Result import'!D218)+1,10)))</f>
        <v>14.4</v>
      </c>
      <c r="I213" t="s">
        <v>22</v>
      </c>
      <c r="J213" t="s">
        <v>1360</v>
      </c>
      <c r="K213" t="str">
        <f t="shared" si="7"/>
        <v xml:space="preserve"> 14.4%</v>
      </c>
      <c r="M213" t="str">
        <f>"insert into result (RESULT_ID, VALUE_DISPLAY, VALUE_NUM, VALUE_MIN, VALUE_MAX, QUALIFIER, RESULT_STATUS_ID, EXPERIMENT_ID, SUBSTANCE_ID, RESULT_TYPE_ID ) values ("&amp;A213&amp;", '"&amp;K213&amp;"', "&amp;F213&amp;", '"&amp;G213&amp;"', '"&amp;H213&amp;"', '"&amp;TRIM(E213)&amp;"', 2, 1, "&amp;B213&amp;", "&amp;VLOOKUP(D213,Elements!$B$3:$G$56,6,FALSE)&amp;");"</f>
        <v>insert into result (RESULT_ID, VALUE_DISPLAY, VALUE_NUM, VALUE_MIN, VALUE_MAX, QUALIFIER, RESULT_STATUS_ID, EXPERIMENT_ID, SUBSTANCE_ID, RESULT_TYPE_ID ) values (211, ' 14.4%', 14.4, '', '', '', 2, 1, 7974676, 373);</v>
      </c>
      <c r="N213" t="str">
        <f t="shared" si="6"/>
        <v>insert into result_hierarchy(result_id, parent_result_id, hierarchy_type) values (211, 18, 'Derives');</v>
      </c>
    </row>
    <row r="214" spans="1:14">
      <c r="A214">
        <f>'Result import'!A219</f>
        <v>212</v>
      </c>
      <c r="B214">
        <f>'Result import'!B219</f>
        <v>7974676</v>
      </c>
      <c r="C214">
        <f>'Result import'!C219</f>
        <v>18</v>
      </c>
      <c r="D214" t="str">
        <f>'Result import'!D$6</f>
        <v>PI (avg)</v>
      </c>
      <c r="E214" t="str">
        <f>IF(ISERR(FIND(" ",'Result import'!E219)),"",LEFT('Result import'!E219,FIND(" ",'Result import'!E219)-1))</f>
        <v/>
      </c>
      <c r="F214">
        <f>IF(ISERR(FIND(" ",'Result import'!D219)),'Result import'!D219,VALUE(MID('Result import'!D219,FIND(" ",'Result import'!D219)+1,10)))</f>
        <v>13.6</v>
      </c>
      <c r="I214" t="s">
        <v>22</v>
      </c>
      <c r="J214" t="s">
        <v>1360</v>
      </c>
      <c r="K214" t="str">
        <f t="shared" si="7"/>
        <v xml:space="preserve"> 13.6%</v>
      </c>
      <c r="M214" t="str">
        <f>"insert into result (RESULT_ID, VALUE_DISPLAY, VALUE_NUM, VALUE_MIN, VALUE_MAX, QUALIFIER, RESULT_STATUS_ID, EXPERIMENT_ID, SUBSTANCE_ID, RESULT_TYPE_ID ) values ("&amp;A214&amp;", '"&amp;K214&amp;"', "&amp;F214&amp;", '"&amp;G214&amp;"', '"&amp;H214&amp;"', '"&amp;TRIM(E214)&amp;"', 2, 1, "&amp;B214&amp;", "&amp;VLOOKUP(D214,Elements!$B$3:$G$56,6,FALSE)&amp;");"</f>
        <v>insert into result (RESULT_ID, VALUE_DISPLAY, VALUE_NUM, VALUE_MIN, VALUE_MAX, QUALIFIER, RESULT_STATUS_ID, EXPERIMENT_ID, SUBSTANCE_ID, RESULT_TYPE_ID ) values (212, ' 13.6%', 13.6, '', '', '', 2, 1, 7974676, 373);</v>
      </c>
      <c r="N214" t="str">
        <f t="shared" si="6"/>
        <v>insert into result_hierarchy(result_id, parent_result_id, hierarchy_type) values (212, 18, 'Derives');</v>
      </c>
    </row>
    <row r="215" spans="1:14">
      <c r="A215">
        <f>'Result import'!A220</f>
        <v>213</v>
      </c>
      <c r="B215">
        <f>'Result import'!B220</f>
        <v>7974676</v>
      </c>
      <c r="C215">
        <f>'Result import'!C220</f>
        <v>18</v>
      </c>
      <c r="D215" t="str">
        <f>'Result import'!D$6</f>
        <v>PI (avg)</v>
      </c>
      <c r="E215" t="str">
        <f>IF(ISERR(FIND(" ",'Result import'!E220)),"",LEFT('Result import'!E220,FIND(" ",'Result import'!E220)-1))</f>
        <v/>
      </c>
      <c r="F215">
        <f>IF(ISERR(FIND(" ",'Result import'!D220)),'Result import'!D220,VALUE(MID('Result import'!D220,FIND(" ",'Result import'!D220)+1,10)))</f>
        <v>15.6</v>
      </c>
      <c r="I215" t="s">
        <v>22</v>
      </c>
      <c r="J215" t="s">
        <v>1360</v>
      </c>
      <c r="K215" t="str">
        <f t="shared" si="7"/>
        <v xml:space="preserve"> 15.6%</v>
      </c>
      <c r="M215" t="str">
        <f>"insert into result (RESULT_ID, VALUE_DISPLAY, VALUE_NUM, VALUE_MIN, VALUE_MAX, QUALIFIER, RESULT_STATUS_ID, EXPERIMENT_ID, SUBSTANCE_ID, RESULT_TYPE_ID ) values ("&amp;A215&amp;", '"&amp;K215&amp;"', "&amp;F215&amp;", '"&amp;G215&amp;"', '"&amp;H215&amp;"', '"&amp;TRIM(E215)&amp;"', 2, 1, "&amp;B215&amp;", "&amp;VLOOKUP(D215,Elements!$B$3:$G$56,6,FALSE)&amp;");"</f>
        <v>insert into result (RESULT_ID, VALUE_DISPLAY, VALUE_NUM, VALUE_MIN, VALUE_MAX, QUALIFIER, RESULT_STATUS_ID, EXPERIMENT_ID, SUBSTANCE_ID, RESULT_TYPE_ID ) values (213, ' 15.6%', 15.6, '', '', '', 2, 1, 7974676, 373);</v>
      </c>
      <c r="N215" t="str">
        <f t="shared" si="6"/>
        <v>insert into result_hierarchy(result_id, parent_result_id, hierarchy_type) values (213, 18, 'Derives');</v>
      </c>
    </row>
    <row r="216" spans="1:14">
      <c r="A216">
        <f>'Result import'!A221</f>
        <v>214</v>
      </c>
      <c r="B216">
        <f>'Result import'!B221</f>
        <v>7974676</v>
      </c>
      <c r="C216">
        <f>'Result import'!C221</f>
        <v>18</v>
      </c>
      <c r="D216" t="str">
        <f>'Result import'!D$6</f>
        <v>PI (avg)</v>
      </c>
      <c r="E216" t="str">
        <f>IF(ISERR(FIND(" ",'Result import'!E221)),"",LEFT('Result import'!E221,FIND(" ",'Result import'!E221)-1))</f>
        <v/>
      </c>
      <c r="F216">
        <f>IF(ISERR(FIND(" ",'Result import'!D221)),'Result import'!D221,VALUE(MID('Result import'!D221,FIND(" ",'Result import'!D221)+1,10)))</f>
        <v>17.100000000000001</v>
      </c>
      <c r="I216" t="s">
        <v>22</v>
      </c>
      <c r="J216" t="s">
        <v>1360</v>
      </c>
      <c r="K216" t="str">
        <f t="shared" si="7"/>
        <v xml:space="preserve"> 17.1%</v>
      </c>
      <c r="M216" t="str">
        <f>"insert into result (RESULT_ID, VALUE_DISPLAY, VALUE_NUM, VALUE_MIN, VALUE_MAX, QUALIFIER, RESULT_STATUS_ID, EXPERIMENT_ID, SUBSTANCE_ID, RESULT_TYPE_ID ) values ("&amp;A216&amp;", '"&amp;K216&amp;"', "&amp;F216&amp;", '"&amp;G216&amp;"', '"&amp;H216&amp;"', '"&amp;TRIM(E216)&amp;"', 2, 1, "&amp;B216&amp;", "&amp;VLOOKUP(D216,Elements!$B$3:$G$56,6,FALSE)&amp;");"</f>
        <v>insert into result (RESULT_ID, VALUE_DISPLAY, VALUE_NUM, VALUE_MIN, VALUE_MAX, QUALIFIER, RESULT_STATUS_ID, EXPERIMENT_ID, SUBSTANCE_ID, RESULT_TYPE_ID ) values (214, ' 17.1%', 17.1, '', '', '', 2, 1, 7974676, 373);</v>
      </c>
      <c r="N216" t="str">
        <f t="shared" si="6"/>
        <v>insert into result_hierarchy(result_id, parent_result_id, hierarchy_type) values (214, 18, 'Derives');</v>
      </c>
    </row>
    <row r="217" spans="1:14">
      <c r="A217">
        <f>'Result import'!A222</f>
        <v>215</v>
      </c>
      <c r="B217">
        <f>'Result import'!B222</f>
        <v>7974676</v>
      </c>
      <c r="C217">
        <f>'Result import'!C222</f>
        <v>18</v>
      </c>
      <c r="D217" t="str">
        <f>'Result import'!D$6</f>
        <v>PI (avg)</v>
      </c>
      <c r="E217" t="str">
        <f>IF(ISERR(FIND(" ",'Result import'!E222)),"",LEFT('Result import'!E222,FIND(" ",'Result import'!E222)-1))</f>
        <v/>
      </c>
      <c r="F217">
        <f>IF(ISERR(FIND(" ",'Result import'!D222)),'Result import'!D222,VALUE(MID('Result import'!D222,FIND(" ",'Result import'!D222)+1,10)))</f>
        <v>22.7</v>
      </c>
      <c r="I217" t="s">
        <v>22</v>
      </c>
      <c r="J217" t="s">
        <v>1360</v>
      </c>
      <c r="K217" t="str">
        <f t="shared" si="7"/>
        <v xml:space="preserve"> 22.7%</v>
      </c>
      <c r="M217" t="str">
        <f>"insert into result (RESULT_ID, VALUE_DISPLAY, VALUE_NUM, VALUE_MIN, VALUE_MAX, QUALIFIER, RESULT_STATUS_ID, EXPERIMENT_ID, SUBSTANCE_ID, RESULT_TYPE_ID ) values ("&amp;A217&amp;", '"&amp;K217&amp;"', "&amp;F217&amp;", '"&amp;G217&amp;"', '"&amp;H217&amp;"', '"&amp;TRIM(E217)&amp;"', 2, 1, "&amp;B217&amp;", "&amp;VLOOKUP(D217,Elements!$B$3:$G$56,6,FALSE)&amp;");"</f>
        <v>insert into result (RESULT_ID, VALUE_DISPLAY, VALUE_NUM, VALUE_MIN, VALUE_MAX, QUALIFIER, RESULT_STATUS_ID, EXPERIMENT_ID, SUBSTANCE_ID, RESULT_TYPE_ID ) values (215, ' 22.7%', 22.7, '', '', '', 2, 1, 7974676, 373);</v>
      </c>
      <c r="N217" t="str">
        <f t="shared" si="6"/>
        <v>insert into result_hierarchy(result_id, parent_result_id, hierarchy_type) values (215, 18, 'Derives');</v>
      </c>
    </row>
    <row r="218" spans="1:14">
      <c r="A218">
        <f>'Result import'!A223</f>
        <v>216</v>
      </c>
      <c r="B218">
        <f>'Result import'!B223</f>
        <v>7974676</v>
      </c>
      <c r="C218">
        <f>'Result import'!C223</f>
        <v>18</v>
      </c>
      <c r="D218" t="str">
        <f>'Result import'!D$6</f>
        <v>PI (avg)</v>
      </c>
      <c r="E218" t="str">
        <f>IF(ISERR(FIND(" ",'Result import'!E223)),"",LEFT('Result import'!E223,FIND(" ",'Result import'!E223)-1))</f>
        <v/>
      </c>
      <c r="F218">
        <f>IF(ISERR(FIND(" ",'Result import'!D223)),'Result import'!D223,VALUE(MID('Result import'!D223,FIND(" ",'Result import'!D223)+1,10)))</f>
        <v>33.299999999999997</v>
      </c>
      <c r="I218" t="s">
        <v>22</v>
      </c>
      <c r="J218" t="s">
        <v>1360</v>
      </c>
      <c r="K218" t="str">
        <f t="shared" si="7"/>
        <v xml:space="preserve"> 33.3%</v>
      </c>
      <c r="M218" t="str">
        <f>"insert into result (RESULT_ID, VALUE_DISPLAY, VALUE_NUM, VALUE_MIN, VALUE_MAX, QUALIFIER, RESULT_STATUS_ID, EXPERIMENT_ID, SUBSTANCE_ID, RESULT_TYPE_ID ) values ("&amp;A218&amp;", '"&amp;K218&amp;"', "&amp;F218&amp;", '"&amp;G218&amp;"', '"&amp;H218&amp;"', '"&amp;TRIM(E218)&amp;"', 2, 1, "&amp;B218&amp;", "&amp;VLOOKUP(D218,Elements!$B$3:$G$56,6,FALSE)&amp;");"</f>
        <v>insert into result (RESULT_ID, VALUE_DISPLAY, VALUE_NUM, VALUE_MIN, VALUE_MAX, QUALIFIER, RESULT_STATUS_ID, EXPERIMENT_ID, SUBSTANCE_ID, RESULT_TYPE_ID ) values (216, ' 33.3%', 33.3, '', '', '', 2, 1, 7974676, 373);</v>
      </c>
      <c r="N218" t="str">
        <f t="shared" si="6"/>
        <v>insert into result_hierarchy(result_id, parent_result_id, hierarchy_type) values (216, 18, 'Derives');</v>
      </c>
    </row>
    <row r="219" spans="1:14">
      <c r="A219">
        <f>'Result import'!A224</f>
        <v>217</v>
      </c>
      <c r="B219">
        <f>'Result import'!B224</f>
        <v>7974676</v>
      </c>
      <c r="C219">
        <f>'Result import'!C224</f>
        <v>18</v>
      </c>
      <c r="D219" t="str">
        <f>'Result import'!D$6</f>
        <v>PI (avg)</v>
      </c>
      <c r="E219" t="str">
        <f>IF(ISERR(FIND(" ",'Result import'!E224)),"",LEFT('Result import'!E224,FIND(" ",'Result import'!E224)-1))</f>
        <v/>
      </c>
      <c r="F219">
        <f>IF(ISERR(FIND(" ",'Result import'!D224)),'Result import'!D224,VALUE(MID('Result import'!D224,FIND(" ",'Result import'!D224)+1,10)))</f>
        <v>55.4</v>
      </c>
      <c r="I219" t="s">
        <v>22</v>
      </c>
      <c r="J219" t="s">
        <v>1360</v>
      </c>
      <c r="K219" t="str">
        <f t="shared" si="7"/>
        <v xml:space="preserve"> 55.4%</v>
      </c>
      <c r="M219" t="str">
        <f>"insert into result (RESULT_ID, VALUE_DISPLAY, VALUE_NUM, VALUE_MIN, VALUE_MAX, QUALIFIER, RESULT_STATUS_ID, EXPERIMENT_ID, SUBSTANCE_ID, RESULT_TYPE_ID ) values ("&amp;A219&amp;", '"&amp;K219&amp;"', "&amp;F219&amp;", '"&amp;G219&amp;"', '"&amp;H219&amp;"', '"&amp;TRIM(E219)&amp;"', 2, 1, "&amp;B219&amp;", "&amp;VLOOKUP(D219,Elements!$B$3:$G$56,6,FALSE)&amp;");"</f>
        <v>insert into result (RESULT_ID, VALUE_DISPLAY, VALUE_NUM, VALUE_MIN, VALUE_MAX, QUALIFIER, RESULT_STATUS_ID, EXPERIMENT_ID, SUBSTANCE_ID, RESULT_TYPE_ID ) values (217, ' 55.4%', 55.4, '', '', '', 2, 1, 7974676, 373);</v>
      </c>
      <c r="N219" t="str">
        <f t="shared" si="6"/>
        <v>insert into result_hierarchy(result_id, parent_result_id, hierarchy_type) values (217, 18, 'Derives');</v>
      </c>
    </row>
    <row r="220" spans="1:14">
      <c r="A220">
        <f>'Result import'!A225</f>
        <v>218</v>
      </c>
      <c r="B220">
        <f>'Result import'!B225</f>
        <v>7974676</v>
      </c>
      <c r="C220">
        <f>'Result import'!C225</f>
        <v>18</v>
      </c>
      <c r="D220" t="str">
        <f>'Result import'!D$6</f>
        <v>PI (avg)</v>
      </c>
      <c r="E220" t="str">
        <f>IF(ISERR(FIND(" ",'Result import'!E225)),"",LEFT('Result import'!E225,FIND(" ",'Result import'!E225)-1))</f>
        <v/>
      </c>
      <c r="F220">
        <f>IF(ISERR(FIND(" ",'Result import'!D225)),'Result import'!D225,VALUE(MID('Result import'!D225,FIND(" ",'Result import'!D225)+1,10)))</f>
        <v>77.400000000000006</v>
      </c>
      <c r="I220" t="s">
        <v>22</v>
      </c>
      <c r="J220" t="s">
        <v>1360</v>
      </c>
      <c r="K220" t="str">
        <f t="shared" si="7"/>
        <v xml:space="preserve"> 77.4%</v>
      </c>
      <c r="M220" t="str">
        <f>"insert into result (RESULT_ID, VALUE_DISPLAY, VALUE_NUM, VALUE_MIN, VALUE_MAX, QUALIFIER, RESULT_STATUS_ID, EXPERIMENT_ID, SUBSTANCE_ID, RESULT_TYPE_ID ) values ("&amp;A220&amp;", '"&amp;K220&amp;"', "&amp;F220&amp;", '"&amp;G220&amp;"', '"&amp;H220&amp;"', '"&amp;TRIM(E220)&amp;"', 2, 1, "&amp;B220&amp;", "&amp;VLOOKUP(D220,Elements!$B$3:$G$56,6,FALSE)&amp;");"</f>
        <v>insert into result (RESULT_ID, VALUE_DISPLAY, VALUE_NUM, VALUE_MIN, VALUE_MAX, QUALIFIER, RESULT_STATUS_ID, EXPERIMENT_ID, SUBSTANCE_ID, RESULT_TYPE_ID ) values (218, ' 77.4%', 77.4, '', '', '', 2, 1, 7974676, 373);</v>
      </c>
      <c r="N220" t="str">
        <f t="shared" si="6"/>
        <v>insert into result_hierarchy(result_id, parent_result_id, hierarchy_type) values (218, 18, 'Derives');</v>
      </c>
    </row>
    <row r="221" spans="1:14">
      <c r="A221">
        <f>'Result import'!A226</f>
        <v>219</v>
      </c>
      <c r="B221">
        <f>'Result import'!B226</f>
        <v>7974676</v>
      </c>
      <c r="C221">
        <f>'Result import'!C226</f>
        <v>18</v>
      </c>
      <c r="D221" t="str">
        <f>'Result import'!D$6</f>
        <v>PI (avg)</v>
      </c>
      <c r="E221" t="str">
        <f>IF(ISERR(FIND(" ",'Result import'!E226)),"",LEFT('Result import'!E226,FIND(" ",'Result import'!E226)-1))</f>
        <v/>
      </c>
      <c r="F221">
        <f>IF(ISERR(FIND(" ",'Result import'!D226)),'Result import'!D226,VALUE(MID('Result import'!D226,FIND(" ",'Result import'!D226)+1,10)))</f>
        <v>90.9</v>
      </c>
      <c r="I221" t="s">
        <v>22</v>
      </c>
      <c r="J221" t="s">
        <v>1360</v>
      </c>
      <c r="K221" t="str">
        <f t="shared" si="7"/>
        <v xml:space="preserve"> 90.9%</v>
      </c>
      <c r="M221" t="str">
        <f>"insert into result (RESULT_ID, VALUE_DISPLAY, VALUE_NUM, VALUE_MIN, VALUE_MAX, QUALIFIER, RESULT_STATUS_ID, EXPERIMENT_ID, SUBSTANCE_ID, RESULT_TYPE_ID ) values ("&amp;A221&amp;", '"&amp;K221&amp;"', "&amp;F221&amp;", '"&amp;G221&amp;"', '"&amp;H221&amp;"', '"&amp;TRIM(E221)&amp;"', 2, 1, "&amp;B221&amp;", "&amp;VLOOKUP(D221,Elements!$B$3:$G$56,6,FALSE)&amp;");"</f>
        <v>insert into result (RESULT_ID, VALUE_DISPLAY, VALUE_NUM, VALUE_MIN, VALUE_MAX, QUALIFIER, RESULT_STATUS_ID, EXPERIMENT_ID, SUBSTANCE_ID, RESULT_TYPE_ID ) values (219, ' 90.9%', 90.9, '', '', '', 2, 1, 7974676, 373);</v>
      </c>
      <c r="N221" t="str">
        <f t="shared" si="6"/>
        <v>insert into result_hierarchy(result_id, parent_result_id, hierarchy_type) values (219, 18, 'Derives');</v>
      </c>
    </row>
    <row r="222" spans="1:14">
      <c r="A222">
        <f>'Result import'!A227</f>
        <v>220</v>
      </c>
      <c r="B222">
        <f>'Result import'!B227</f>
        <v>7974676</v>
      </c>
      <c r="C222">
        <f>'Result import'!C227</f>
        <v>18</v>
      </c>
      <c r="D222" t="str">
        <f>'Result import'!D$6</f>
        <v>PI (avg)</v>
      </c>
      <c r="E222" t="str">
        <f>IF(ISERR(FIND(" ",'Result import'!E227)),"",LEFT('Result import'!E227,FIND(" ",'Result import'!E227)-1))</f>
        <v/>
      </c>
      <c r="F222">
        <f>IF(ISERR(FIND(" ",'Result import'!D227)),'Result import'!D227,VALUE(MID('Result import'!D227,FIND(" ",'Result import'!D227)+1,10)))</f>
        <v>104.2</v>
      </c>
      <c r="I222" t="s">
        <v>22</v>
      </c>
      <c r="J222" t="s">
        <v>1360</v>
      </c>
      <c r="K222" t="str">
        <f t="shared" si="7"/>
        <v xml:space="preserve"> 104.2%</v>
      </c>
      <c r="M222" t="str">
        <f>"insert into result (RESULT_ID, VALUE_DISPLAY, VALUE_NUM, VALUE_MIN, VALUE_MAX, QUALIFIER, RESULT_STATUS_ID, EXPERIMENT_ID, SUBSTANCE_ID, RESULT_TYPE_ID ) values ("&amp;A222&amp;", '"&amp;K222&amp;"', "&amp;F222&amp;", '"&amp;G222&amp;"', '"&amp;H222&amp;"', '"&amp;TRIM(E222)&amp;"', 2, 1, "&amp;B222&amp;", "&amp;VLOOKUP(D222,Elements!$B$3:$G$56,6,FALSE)&amp;");"</f>
        <v>insert into result (RESULT_ID, VALUE_DISPLAY, VALUE_NUM, VALUE_MIN, VALUE_MAX, QUALIFIER, RESULT_STATUS_ID, EXPERIMENT_ID, SUBSTANCE_ID, RESULT_TYPE_ID ) values (220, ' 104.2%', 104.2, '', '', '', 2, 1, 7974676, 373);</v>
      </c>
      <c r="N222" t="str">
        <f t="shared" si="6"/>
        <v>insert into result_hierarchy(result_id, parent_result_id, hierarchy_type) values (220, 18, 'Derives');</v>
      </c>
    </row>
    <row r="223" spans="1:14">
      <c r="A223">
        <f>'Result import'!A228</f>
        <v>221</v>
      </c>
      <c r="B223">
        <f>'Result import'!B228</f>
        <v>7973485</v>
      </c>
      <c r="C223">
        <f>'Result import'!C228</f>
        <v>19</v>
      </c>
      <c r="D223" t="str">
        <f>'Result import'!D$6</f>
        <v>PI (avg)</v>
      </c>
      <c r="E223" t="str">
        <f>IF(ISERR(FIND(" ",'Result import'!E228)),"",LEFT('Result import'!E228,FIND(" ",'Result import'!E228)-1))</f>
        <v/>
      </c>
      <c r="F223">
        <f>IF(ISERR(FIND(" ",'Result import'!D228)),'Result import'!D228,VALUE(MID('Result import'!D228,FIND(" ",'Result import'!D228)+1,10)))</f>
        <v>6.5</v>
      </c>
      <c r="I223" t="s">
        <v>22</v>
      </c>
      <c r="J223" t="s">
        <v>1360</v>
      </c>
      <c r="K223" t="str">
        <f t="shared" si="7"/>
        <v xml:space="preserve"> 6.5%</v>
      </c>
      <c r="M223" t="str">
        <f>"insert into result (RESULT_ID, VALUE_DISPLAY, VALUE_NUM, VALUE_MIN, VALUE_MAX, QUALIFIER, RESULT_STATUS_ID, EXPERIMENT_ID, SUBSTANCE_ID, RESULT_TYPE_ID ) values ("&amp;A223&amp;", '"&amp;K223&amp;"', "&amp;F223&amp;", '"&amp;G223&amp;"', '"&amp;H223&amp;"', '"&amp;TRIM(E223)&amp;"', 2, 1, "&amp;B223&amp;", "&amp;VLOOKUP(D223,Elements!$B$3:$G$56,6,FALSE)&amp;");"</f>
        <v>insert into result (RESULT_ID, VALUE_DISPLAY, VALUE_NUM, VALUE_MIN, VALUE_MAX, QUALIFIER, RESULT_STATUS_ID, EXPERIMENT_ID, SUBSTANCE_ID, RESULT_TYPE_ID ) values (221, ' 6.5%', 6.5, '', '', '', 2, 1, 7973485, 373);</v>
      </c>
      <c r="N223" t="str">
        <f t="shared" si="6"/>
        <v>insert into result_hierarchy(result_id, parent_result_id, hierarchy_type) values (221, 19, 'Derives');</v>
      </c>
    </row>
    <row r="224" spans="1:14">
      <c r="A224">
        <f>'Result import'!A229</f>
        <v>222</v>
      </c>
      <c r="B224">
        <f>'Result import'!B229</f>
        <v>7973485</v>
      </c>
      <c r="C224">
        <f>'Result import'!C229</f>
        <v>19</v>
      </c>
      <c r="D224" t="str">
        <f>'Result import'!D$6</f>
        <v>PI (avg)</v>
      </c>
      <c r="E224" t="str">
        <f>IF(ISERR(FIND(" ",'Result import'!E229)),"",LEFT('Result import'!E229,FIND(" ",'Result import'!E229)-1))</f>
        <v/>
      </c>
      <c r="F224">
        <f>IF(ISERR(FIND(" ",'Result import'!D229)),'Result import'!D229,VALUE(MID('Result import'!D229,FIND(" ",'Result import'!D229)+1,10)))</f>
        <v>9.3000000000000007</v>
      </c>
      <c r="I224" t="s">
        <v>22</v>
      </c>
      <c r="J224" t="s">
        <v>1360</v>
      </c>
      <c r="K224" t="str">
        <f t="shared" si="7"/>
        <v xml:space="preserve"> 9.3%</v>
      </c>
      <c r="M224" t="str">
        <f>"insert into result (RESULT_ID, VALUE_DISPLAY, VALUE_NUM, VALUE_MIN, VALUE_MAX, QUALIFIER, RESULT_STATUS_ID, EXPERIMENT_ID, SUBSTANCE_ID, RESULT_TYPE_ID ) values ("&amp;A224&amp;", '"&amp;K224&amp;"', "&amp;F224&amp;", '"&amp;G224&amp;"', '"&amp;H224&amp;"', '"&amp;TRIM(E224)&amp;"', 2, 1, "&amp;B224&amp;", "&amp;VLOOKUP(D224,Elements!$B$3:$G$56,6,FALSE)&amp;");"</f>
        <v>insert into result (RESULT_ID, VALUE_DISPLAY, VALUE_NUM, VALUE_MIN, VALUE_MAX, QUALIFIER, RESULT_STATUS_ID, EXPERIMENT_ID, SUBSTANCE_ID, RESULT_TYPE_ID ) values (222, ' 9.3%', 9.3, '', '', '', 2, 1, 7973485, 373);</v>
      </c>
      <c r="N224" t="str">
        <f t="shared" si="6"/>
        <v>insert into result_hierarchy(result_id, parent_result_id, hierarchy_type) values (222, 19, 'Derives');</v>
      </c>
    </row>
    <row r="225" spans="1:14">
      <c r="A225">
        <f>'Result import'!A230</f>
        <v>223</v>
      </c>
      <c r="B225">
        <f>'Result import'!B230</f>
        <v>7973485</v>
      </c>
      <c r="C225">
        <f>'Result import'!C230</f>
        <v>19</v>
      </c>
      <c r="D225" t="str">
        <f>'Result import'!D$6</f>
        <v>PI (avg)</v>
      </c>
      <c r="E225" t="str">
        <f>IF(ISERR(FIND(" ",'Result import'!E230)),"",LEFT('Result import'!E230,FIND(" ",'Result import'!E230)-1))</f>
        <v/>
      </c>
      <c r="F225">
        <f>IF(ISERR(FIND(" ",'Result import'!D230)),'Result import'!D230,VALUE(MID('Result import'!D230,FIND(" ",'Result import'!D230)+1,10)))</f>
        <v>11.1</v>
      </c>
      <c r="I225" t="s">
        <v>22</v>
      </c>
      <c r="J225" t="s">
        <v>1360</v>
      </c>
      <c r="K225" t="str">
        <f t="shared" si="7"/>
        <v xml:space="preserve"> 11.1%</v>
      </c>
      <c r="M225" t="str">
        <f>"insert into result (RESULT_ID, VALUE_DISPLAY, VALUE_NUM, VALUE_MIN, VALUE_MAX, QUALIFIER, RESULT_STATUS_ID, EXPERIMENT_ID, SUBSTANCE_ID, RESULT_TYPE_ID ) values ("&amp;A225&amp;", '"&amp;K225&amp;"', "&amp;F225&amp;", '"&amp;G225&amp;"', '"&amp;H225&amp;"', '"&amp;TRIM(E225)&amp;"', 2, 1, "&amp;B225&amp;", "&amp;VLOOKUP(D225,Elements!$B$3:$G$56,6,FALSE)&amp;");"</f>
        <v>insert into result (RESULT_ID, VALUE_DISPLAY, VALUE_NUM, VALUE_MIN, VALUE_MAX, QUALIFIER, RESULT_STATUS_ID, EXPERIMENT_ID, SUBSTANCE_ID, RESULT_TYPE_ID ) values (223, ' 11.1%', 11.1, '', '', '', 2, 1, 7973485, 373);</v>
      </c>
      <c r="N225" t="str">
        <f t="shared" si="6"/>
        <v>insert into result_hierarchy(result_id, parent_result_id, hierarchy_type) values (223, 19, 'Derives');</v>
      </c>
    </row>
    <row r="226" spans="1:14">
      <c r="A226">
        <f>'Result import'!A231</f>
        <v>224</v>
      </c>
      <c r="B226">
        <f>'Result import'!B231</f>
        <v>7973485</v>
      </c>
      <c r="C226">
        <f>'Result import'!C231</f>
        <v>19</v>
      </c>
      <c r="D226" t="str">
        <f>'Result import'!D$6</f>
        <v>PI (avg)</v>
      </c>
      <c r="E226" t="str">
        <f>IF(ISERR(FIND(" ",'Result import'!E231)),"",LEFT('Result import'!E231,FIND(" ",'Result import'!E231)-1))</f>
        <v/>
      </c>
      <c r="F226">
        <f>IF(ISERR(FIND(" ",'Result import'!D231)),'Result import'!D231,VALUE(MID('Result import'!D231,FIND(" ",'Result import'!D231)+1,10)))</f>
        <v>13.3</v>
      </c>
      <c r="I226" t="s">
        <v>22</v>
      </c>
      <c r="J226" t="s">
        <v>1360</v>
      </c>
      <c r="K226" t="str">
        <f t="shared" si="7"/>
        <v xml:space="preserve"> 13.3%</v>
      </c>
      <c r="M226" t="str">
        <f>"insert into result (RESULT_ID, VALUE_DISPLAY, VALUE_NUM, VALUE_MIN, VALUE_MAX, QUALIFIER, RESULT_STATUS_ID, EXPERIMENT_ID, SUBSTANCE_ID, RESULT_TYPE_ID ) values ("&amp;A226&amp;", '"&amp;K226&amp;"', "&amp;F226&amp;", '"&amp;G226&amp;"', '"&amp;H226&amp;"', '"&amp;TRIM(E226)&amp;"', 2, 1, "&amp;B226&amp;", "&amp;VLOOKUP(D226,Elements!$B$3:$G$56,6,FALSE)&amp;");"</f>
        <v>insert into result (RESULT_ID, VALUE_DISPLAY, VALUE_NUM, VALUE_MIN, VALUE_MAX, QUALIFIER, RESULT_STATUS_ID, EXPERIMENT_ID, SUBSTANCE_ID, RESULT_TYPE_ID ) values (224, ' 13.3%', 13.3, '', '', '', 2, 1, 7973485, 373);</v>
      </c>
      <c r="N226" t="str">
        <f t="shared" si="6"/>
        <v>insert into result_hierarchy(result_id, parent_result_id, hierarchy_type) values (224, 19, 'Derives');</v>
      </c>
    </row>
    <row r="227" spans="1:14">
      <c r="A227">
        <f>'Result import'!A232</f>
        <v>225</v>
      </c>
      <c r="B227">
        <f>'Result import'!B232</f>
        <v>7973485</v>
      </c>
      <c r="C227">
        <f>'Result import'!C232</f>
        <v>19</v>
      </c>
      <c r="D227" t="str">
        <f>'Result import'!D$6</f>
        <v>PI (avg)</v>
      </c>
      <c r="E227" t="str">
        <f>IF(ISERR(FIND(" ",'Result import'!E232)),"",LEFT('Result import'!E232,FIND(" ",'Result import'!E232)-1))</f>
        <v/>
      </c>
      <c r="F227">
        <f>IF(ISERR(FIND(" ",'Result import'!D232)),'Result import'!D232,VALUE(MID('Result import'!D232,FIND(" ",'Result import'!D232)+1,10)))</f>
        <v>21.9</v>
      </c>
      <c r="I227" t="s">
        <v>22</v>
      </c>
      <c r="J227" t="s">
        <v>1360</v>
      </c>
      <c r="K227" t="str">
        <f t="shared" si="7"/>
        <v xml:space="preserve"> 21.9%</v>
      </c>
      <c r="M227" t="str">
        <f>"insert into result (RESULT_ID, VALUE_DISPLAY, VALUE_NUM, VALUE_MIN, VALUE_MAX, QUALIFIER, RESULT_STATUS_ID, EXPERIMENT_ID, SUBSTANCE_ID, RESULT_TYPE_ID ) values ("&amp;A227&amp;", '"&amp;K227&amp;"', "&amp;F227&amp;", '"&amp;G227&amp;"', '"&amp;H227&amp;"', '"&amp;TRIM(E227)&amp;"', 2, 1, "&amp;B227&amp;", "&amp;VLOOKUP(D227,Elements!$B$3:$G$56,6,FALSE)&amp;");"</f>
        <v>insert into result (RESULT_ID, VALUE_DISPLAY, VALUE_NUM, VALUE_MIN, VALUE_MAX, QUALIFIER, RESULT_STATUS_ID, EXPERIMENT_ID, SUBSTANCE_ID, RESULT_TYPE_ID ) values (225, ' 21.9%', 21.9, '', '', '', 2, 1, 7973485, 373);</v>
      </c>
      <c r="N227" t="str">
        <f t="shared" si="6"/>
        <v>insert into result_hierarchy(result_id, parent_result_id, hierarchy_type) values (225, 19, 'Derives');</v>
      </c>
    </row>
    <row r="228" spans="1:14">
      <c r="A228">
        <f>'Result import'!A233</f>
        <v>226</v>
      </c>
      <c r="B228">
        <f>'Result import'!B233</f>
        <v>7973485</v>
      </c>
      <c r="C228">
        <f>'Result import'!C233</f>
        <v>19</v>
      </c>
      <c r="D228" t="str">
        <f>'Result import'!D$6</f>
        <v>PI (avg)</v>
      </c>
      <c r="E228" t="str">
        <f>IF(ISERR(FIND(" ",'Result import'!E233)),"",LEFT('Result import'!E233,FIND(" ",'Result import'!E233)-1))</f>
        <v/>
      </c>
      <c r="F228">
        <f>IF(ISERR(FIND(" ",'Result import'!D233)),'Result import'!D233,VALUE(MID('Result import'!D233,FIND(" ",'Result import'!D233)+1,10)))</f>
        <v>32.299999999999997</v>
      </c>
      <c r="I228" t="s">
        <v>22</v>
      </c>
      <c r="J228" t="s">
        <v>1360</v>
      </c>
      <c r="K228" t="str">
        <f t="shared" si="7"/>
        <v xml:space="preserve"> 32.3%</v>
      </c>
      <c r="M228" t="str">
        <f>"insert into result (RESULT_ID, VALUE_DISPLAY, VALUE_NUM, VALUE_MIN, VALUE_MAX, QUALIFIER, RESULT_STATUS_ID, EXPERIMENT_ID, SUBSTANCE_ID, RESULT_TYPE_ID ) values ("&amp;A228&amp;", '"&amp;K228&amp;"', "&amp;F228&amp;", '"&amp;G228&amp;"', '"&amp;H228&amp;"', '"&amp;TRIM(E228)&amp;"', 2, 1, "&amp;B228&amp;", "&amp;VLOOKUP(D228,Elements!$B$3:$G$56,6,FALSE)&amp;");"</f>
        <v>insert into result (RESULT_ID, VALUE_DISPLAY, VALUE_NUM, VALUE_MIN, VALUE_MAX, QUALIFIER, RESULT_STATUS_ID, EXPERIMENT_ID, SUBSTANCE_ID, RESULT_TYPE_ID ) values (226, ' 32.3%', 32.3, '', '', '', 2, 1, 7973485, 373);</v>
      </c>
      <c r="N228" t="str">
        <f t="shared" si="6"/>
        <v>insert into result_hierarchy(result_id, parent_result_id, hierarchy_type) values (226, 19, 'Derives');</v>
      </c>
    </row>
    <row r="229" spans="1:14">
      <c r="A229">
        <f>'Result import'!A234</f>
        <v>227</v>
      </c>
      <c r="B229">
        <f>'Result import'!B234</f>
        <v>7973485</v>
      </c>
      <c r="C229">
        <f>'Result import'!C234</f>
        <v>19</v>
      </c>
      <c r="D229" t="str">
        <f>'Result import'!D$6</f>
        <v>PI (avg)</v>
      </c>
      <c r="E229" t="str">
        <f>IF(ISERR(FIND(" ",'Result import'!E234)),"",LEFT('Result import'!E234,FIND(" ",'Result import'!E234)-1))</f>
        <v/>
      </c>
      <c r="F229">
        <f>IF(ISERR(FIND(" ",'Result import'!D234)),'Result import'!D234,VALUE(MID('Result import'!D234,FIND(" ",'Result import'!D234)+1,10)))</f>
        <v>53</v>
      </c>
      <c r="I229" t="s">
        <v>22</v>
      </c>
      <c r="J229" t="s">
        <v>1360</v>
      </c>
      <c r="K229" t="str">
        <f t="shared" si="7"/>
        <v xml:space="preserve"> 53%</v>
      </c>
      <c r="M229" t="str">
        <f>"insert into result (RESULT_ID, VALUE_DISPLAY, VALUE_NUM, VALUE_MIN, VALUE_MAX, QUALIFIER, RESULT_STATUS_ID, EXPERIMENT_ID, SUBSTANCE_ID, RESULT_TYPE_ID ) values ("&amp;A229&amp;", '"&amp;K229&amp;"', "&amp;F229&amp;", '"&amp;G229&amp;"', '"&amp;H229&amp;"', '"&amp;TRIM(E229)&amp;"', 2, 1, "&amp;B229&amp;", "&amp;VLOOKUP(D229,Elements!$B$3:$G$56,6,FALSE)&amp;");"</f>
        <v>insert into result (RESULT_ID, VALUE_DISPLAY, VALUE_NUM, VALUE_MIN, VALUE_MAX, QUALIFIER, RESULT_STATUS_ID, EXPERIMENT_ID, SUBSTANCE_ID, RESULT_TYPE_ID ) values (227, ' 53%', 53, '', '', '', 2, 1, 7973485, 373);</v>
      </c>
      <c r="N229" t="str">
        <f t="shared" si="6"/>
        <v>insert into result_hierarchy(result_id, parent_result_id, hierarchy_type) values (227, 19, 'Derives');</v>
      </c>
    </row>
    <row r="230" spans="1:14">
      <c r="A230">
        <f>'Result import'!A235</f>
        <v>228</v>
      </c>
      <c r="B230">
        <f>'Result import'!B235</f>
        <v>7973485</v>
      </c>
      <c r="C230">
        <f>'Result import'!C235</f>
        <v>19</v>
      </c>
      <c r="D230" t="str">
        <f>'Result import'!D$6</f>
        <v>PI (avg)</v>
      </c>
      <c r="E230" t="str">
        <f>IF(ISERR(FIND(" ",'Result import'!E235)),"",LEFT('Result import'!E235,FIND(" ",'Result import'!E235)-1))</f>
        <v/>
      </c>
      <c r="F230">
        <f>IF(ISERR(FIND(" ",'Result import'!D235)),'Result import'!D235,VALUE(MID('Result import'!D235,FIND(" ",'Result import'!D235)+1,10)))</f>
        <v>74.8</v>
      </c>
      <c r="I230" t="s">
        <v>22</v>
      </c>
      <c r="J230" t="s">
        <v>1360</v>
      </c>
      <c r="K230" t="str">
        <f t="shared" si="7"/>
        <v xml:space="preserve"> 74.8%</v>
      </c>
      <c r="M230" t="str">
        <f>"insert into result (RESULT_ID, VALUE_DISPLAY, VALUE_NUM, VALUE_MIN, VALUE_MAX, QUALIFIER, RESULT_STATUS_ID, EXPERIMENT_ID, SUBSTANCE_ID, RESULT_TYPE_ID ) values ("&amp;A230&amp;", '"&amp;K230&amp;"', "&amp;F230&amp;", '"&amp;G230&amp;"', '"&amp;H230&amp;"', '"&amp;TRIM(E230)&amp;"', 2, 1, "&amp;B230&amp;", "&amp;VLOOKUP(D230,Elements!$B$3:$G$56,6,FALSE)&amp;");"</f>
        <v>insert into result (RESULT_ID, VALUE_DISPLAY, VALUE_NUM, VALUE_MIN, VALUE_MAX, QUALIFIER, RESULT_STATUS_ID, EXPERIMENT_ID, SUBSTANCE_ID, RESULT_TYPE_ID ) values (228, ' 74.8%', 74.8, '', '', '', 2, 1, 7973485, 373);</v>
      </c>
      <c r="N230" t="str">
        <f t="shared" si="6"/>
        <v>insert into result_hierarchy(result_id, parent_result_id, hierarchy_type) values (228, 19, 'Derives');</v>
      </c>
    </row>
    <row r="231" spans="1:14">
      <c r="A231">
        <f>'Result import'!A236</f>
        <v>229</v>
      </c>
      <c r="B231">
        <f>'Result import'!B236</f>
        <v>7973485</v>
      </c>
      <c r="C231">
        <f>'Result import'!C236</f>
        <v>19</v>
      </c>
      <c r="D231" t="str">
        <f>'Result import'!D$6</f>
        <v>PI (avg)</v>
      </c>
      <c r="E231" t="str">
        <f>IF(ISERR(FIND(" ",'Result import'!E236)),"",LEFT('Result import'!E236,FIND(" ",'Result import'!E236)-1))</f>
        <v/>
      </c>
      <c r="F231">
        <f>IF(ISERR(FIND(" ",'Result import'!D236)),'Result import'!D236,VALUE(MID('Result import'!D236,FIND(" ",'Result import'!D236)+1,10)))</f>
        <v>97.4</v>
      </c>
      <c r="I231" t="s">
        <v>22</v>
      </c>
      <c r="J231" t="s">
        <v>1360</v>
      </c>
      <c r="K231" t="str">
        <f t="shared" si="7"/>
        <v xml:space="preserve"> 97.4%</v>
      </c>
      <c r="M231" t="str">
        <f>"insert into result (RESULT_ID, VALUE_DISPLAY, VALUE_NUM, VALUE_MIN, VALUE_MAX, QUALIFIER, RESULT_STATUS_ID, EXPERIMENT_ID, SUBSTANCE_ID, RESULT_TYPE_ID ) values ("&amp;A231&amp;", '"&amp;K231&amp;"', "&amp;F231&amp;", '"&amp;G231&amp;"', '"&amp;H231&amp;"', '"&amp;TRIM(E231)&amp;"', 2, 1, "&amp;B231&amp;", "&amp;VLOOKUP(D231,Elements!$B$3:$G$56,6,FALSE)&amp;");"</f>
        <v>insert into result (RESULT_ID, VALUE_DISPLAY, VALUE_NUM, VALUE_MIN, VALUE_MAX, QUALIFIER, RESULT_STATUS_ID, EXPERIMENT_ID, SUBSTANCE_ID, RESULT_TYPE_ID ) values (229, ' 97.4%', 97.4, '', '', '', 2, 1, 7973485, 373);</v>
      </c>
      <c r="N231" t="str">
        <f t="shared" si="6"/>
        <v>insert into result_hierarchy(result_id, parent_result_id, hierarchy_type) values (229, 19, 'Derives');</v>
      </c>
    </row>
    <row r="232" spans="1:14">
      <c r="A232">
        <f>'Result import'!A237</f>
        <v>230</v>
      </c>
      <c r="B232">
        <f>'Result import'!B237</f>
        <v>7973485</v>
      </c>
      <c r="C232">
        <f>'Result import'!C237</f>
        <v>19</v>
      </c>
      <c r="D232" t="str">
        <f>'Result import'!D$6</f>
        <v>PI (avg)</v>
      </c>
      <c r="E232" t="str">
        <f>IF(ISERR(FIND(" ",'Result import'!E237)),"",LEFT('Result import'!E237,FIND(" ",'Result import'!E237)-1))</f>
        <v/>
      </c>
      <c r="F232">
        <f>IF(ISERR(FIND(" ",'Result import'!D237)),'Result import'!D237,VALUE(MID('Result import'!D237,FIND(" ",'Result import'!D237)+1,10)))</f>
        <v>107.2</v>
      </c>
      <c r="I232" t="s">
        <v>22</v>
      </c>
      <c r="J232" t="s">
        <v>1360</v>
      </c>
      <c r="K232" t="str">
        <f t="shared" si="7"/>
        <v xml:space="preserve"> 107.2%</v>
      </c>
      <c r="M232" t="str">
        <f>"insert into result (RESULT_ID, VALUE_DISPLAY, VALUE_NUM, VALUE_MIN, VALUE_MAX, QUALIFIER, RESULT_STATUS_ID, EXPERIMENT_ID, SUBSTANCE_ID, RESULT_TYPE_ID ) values ("&amp;A232&amp;", '"&amp;K232&amp;"', "&amp;F232&amp;", '"&amp;G232&amp;"', '"&amp;H232&amp;"', '"&amp;TRIM(E232)&amp;"', 2, 1, "&amp;B232&amp;", "&amp;VLOOKUP(D232,Elements!$B$3:$G$56,6,FALSE)&amp;");"</f>
        <v>insert into result (RESULT_ID, VALUE_DISPLAY, VALUE_NUM, VALUE_MIN, VALUE_MAX, QUALIFIER, RESULT_STATUS_ID, EXPERIMENT_ID, SUBSTANCE_ID, RESULT_TYPE_ID ) values (230, ' 107.2%', 107.2, '', '', '', 2, 1, 7973485, 373);</v>
      </c>
      <c r="N232" t="str">
        <f t="shared" si="6"/>
        <v>insert into result_hierarchy(result_id, parent_result_id, hierarchy_type) values (230, 19, 'Derives');</v>
      </c>
    </row>
    <row r="233" spans="1:14">
      <c r="A233">
        <f>'Result import'!A238</f>
        <v>231</v>
      </c>
      <c r="B233">
        <f>'Result import'!B238</f>
        <v>7976977</v>
      </c>
      <c r="C233">
        <f>'Result import'!C238</f>
        <v>20</v>
      </c>
      <c r="D233" t="str">
        <f>'Result import'!D$6</f>
        <v>PI (avg)</v>
      </c>
      <c r="E233" t="str">
        <f>IF(ISERR(FIND(" ",'Result import'!E238)),"",LEFT('Result import'!E238,FIND(" ",'Result import'!E238)-1))</f>
        <v/>
      </c>
      <c r="F233">
        <f>IF(ISERR(FIND(" ",'Result import'!D238)),'Result import'!D238,VALUE(MID('Result import'!D238,FIND(" ",'Result import'!D238)+1,10)))</f>
        <v>16.5</v>
      </c>
      <c r="I233" t="s">
        <v>22</v>
      </c>
      <c r="J233" t="s">
        <v>1360</v>
      </c>
      <c r="K233" t="str">
        <f t="shared" si="7"/>
        <v xml:space="preserve"> 16.5%</v>
      </c>
      <c r="M233" t="str">
        <f>"insert into result (RESULT_ID, VALUE_DISPLAY, VALUE_NUM, VALUE_MIN, VALUE_MAX, QUALIFIER, RESULT_STATUS_ID, EXPERIMENT_ID, SUBSTANCE_ID, RESULT_TYPE_ID ) values ("&amp;A233&amp;", '"&amp;K233&amp;"', "&amp;F233&amp;", '"&amp;G233&amp;"', '"&amp;H233&amp;"', '"&amp;TRIM(E233)&amp;"', 2, 1, "&amp;B233&amp;", "&amp;VLOOKUP(D233,Elements!$B$3:$G$56,6,FALSE)&amp;");"</f>
        <v>insert into result (RESULT_ID, VALUE_DISPLAY, VALUE_NUM, VALUE_MIN, VALUE_MAX, QUALIFIER, RESULT_STATUS_ID, EXPERIMENT_ID, SUBSTANCE_ID, RESULT_TYPE_ID ) values (231, ' 16.5%', 16.5, '', '', '', 2, 1, 7976977, 373);</v>
      </c>
      <c r="N233" t="str">
        <f t="shared" si="6"/>
        <v>insert into result_hierarchy(result_id, parent_result_id, hierarchy_type) values (231, 20, 'Derives');</v>
      </c>
    </row>
    <row r="234" spans="1:14">
      <c r="A234">
        <f>'Result import'!A239</f>
        <v>232</v>
      </c>
      <c r="B234">
        <f>'Result import'!B239</f>
        <v>7976977</v>
      </c>
      <c r="C234">
        <f>'Result import'!C239</f>
        <v>20</v>
      </c>
      <c r="D234" t="str">
        <f>'Result import'!D$6</f>
        <v>PI (avg)</v>
      </c>
      <c r="E234" t="str">
        <f>IF(ISERR(FIND(" ",'Result import'!E239)),"",LEFT('Result import'!E239,FIND(" ",'Result import'!E239)-1))</f>
        <v/>
      </c>
      <c r="F234">
        <f>IF(ISERR(FIND(" ",'Result import'!D239)),'Result import'!D239,VALUE(MID('Result import'!D239,FIND(" ",'Result import'!D239)+1,10)))</f>
        <v>17</v>
      </c>
      <c r="I234" t="s">
        <v>22</v>
      </c>
      <c r="J234" t="s">
        <v>1360</v>
      </c>
      <c r="K234" t="str">
        <f t="shared" si="7"/>
        <v xml:space="preserve"> 17%</v>
      </c>
      <c r="M234" t="str">
        <f>"insert into result (RESULT_ID, VALUE_DISPLAY, VALUE_NUM, VALUE_MIN, VALUE_MAX, QUALIFIER, RESULT_STATUS_ID, EXPERIMENT_ID, SUBSTANCE_ID, RESULT_TYPE_ID ) values ("&amp;A234&amp;", '"&amp;K234&amp;"', "&amp;F234&amp;", '"&amp;G234&amp;"', '"&amp;H234&amp;"', '"&amp;TRIM(E234)&amp;"', 2, 1, "&amp;B234&amp;", "&amp;VLOOKUP(D234,Elements!$B$3:$G$56,6,FALSE)&amp;");"</f>
        <v>insert into result (RESULT_ID, VALUE_DISPLAY, VALUE_NUM, VALUE_MIN, VALUE_MAX, QUALIFIER, RESULT_STATUS_ID, EXPERIMENT_ID, SUBSTANCE_ID, RESULT_TYPE_ID ) values (232, ' 17%', 17, '', '', '', 2, 1, 7976977, 373);</v>
      </c>
      <c r="N234" t="str">
        <f t="shared" si="6"/>
        <v>insert into result_hierarchy(result_id, parent_result_id, hierarchy_type) values (232, 20, 'Derives');</v>
      </c>
    </row>
    <row r="235" spans="1:14">
      <c r="A235">
        <f>'Result import'!A240</f>
        <v>233</v>
      </c>
      <c r="B235">
        <f>'Result import'!B240</f>
        <v>7976977</v>
      </c>
      <c r="C235">
        <f>'Result import'!C240</f>
        <v>20</v>
      </c>
      <c r="D235" t="str">
        <f>'Result import'!D$6</f>
        <v>PI (avg)</v>
      </c>
      <c r="E235" t="str">
        <f>IF(ISERR(FIND(" ",'Result import'!E240)),"",LEFT('Result import'!E240,FIND(" ",'Result import'!E240)-1))</f>
        <v/>
      </c>
      <c r="F235">
        <f>IF(ISERR(FIND(" ",'Result import'!D240)),'Result import'!D240,VALUE(MID('Result import'!D240,FIND(" ",'Result import'!D240)+1,10)))</f>
        <v>17.100000000000001</v>
      </c>
      <c r="I235" t="s">
        <v>22</v>
      </c>
      <c r="J235" t="s">
        <v>1360</v>
      </c>
      <c r="K235" t="str">
        <f t="shared" si="7"/>
        <v xml:space="preserve"> 17.1%</v>
      </c>
      <c r="M235" t="str">
        <f>"insert into result (RESULT_ID, VALUE_DISPLAY, VALUE_NUM, VALUE_MIN, VALUE_MAX, QUALIFIER, RESULT_STATUS_ID, EXPERIMENT_ID, SUBSTANCE_ID, RESULT_TYPE_ID ) values ("&amp;A235&amp;", '"&amp;K235&amp;"', "&amp;F235&amp;", '"&amp;G235&amp;"', '"&amp;H235&amp;"', '"&amp;TRIM(E235)&amp;"', 2, 1, "&amp;B235&amp;", "&amp;VLOOKUP(D235,Elements!$B$3:$G$56,6,FALSE)&amp;");"</f>
        <v>insert into result (RESULT_ID, VALUE_DISPLAY, VALUE_NUM, VALUE_MIN, VALUE_MAX, QUALIFIER, RESULT_STATUS_ID, EXPERIMENT_ID, SUBSTANCE_ID, RESULT_TYPE_ID ) values (233, ' 17.1%', 17.1, '', '', '', 2, 1, 7976977, 373);</v>
      </c>
      <c r="N235" t="str">
        <f t="shared" si="6"/>
        <v>insert into result_hierarchy(result_id, parent_result_id, hierarchy_type) values (233, 20, 'Derives');</v>
      </c>
    </row>
    <row r="236" spans="1:14">
      <c r="A236">
        <f>'Result import'!A241</f>
        <v>234</v>
      </c>
      <c r="B236">
        <f>'Result import'!B241</f>
        <v>7976977</v>
      </c>
      <c r="C236">
        <f>'Result import'!C241</f>
        <v>20</v>
      </c>
      <c r="D236" t="str">
        <f>'Result import'!D$6</f>
        <v>PI (avg)</v>
      </c>
      <c r="E236" t="str">
        <f>IF(ISERR(FIND(" ",'Result import'!E241)),"",LEFT('Result import'!E241,FIND(" ",'Result import'!E241)-1))</f>
        <v/>
      </c>
      <c r="F236">
        <f>IF(ISERR(FIND(" ",'Result import'!D241)),'Result import'!D241,VALUE(MID('Result import'!D241,FIND(" ",'Result import'!D241)+1,10)))</f>
        <v>19.100000000000001</v>
      </c>
      <c r="I236" t="s">
        <v>22</v>
      </c>
      <c r="J236" t="s">
        <v>1360</v>
      </c>
      <c r="K236" t="str">
        <f t="shared" si="7"/>
        <v xml:space="preserve"> 19.1%</v>
      </c>
      <c r="M236" t="str">
        <f>"insert into result (RESULT_ID, VALUE_DISPLAY, VALUE_NUM, VALUE_MIN, VALUE_MAX, QUALIFIER, RESULT_STATUS_ID, EXPERIMENT_ID, SUBSTANCE_ID, RESULT_TYPE_ID ) values ("&amp;A236&amp;", '"&amp;K236&amp;"', "&amp;F236&amp;", '"&amp;G236&amp;"', '"&amp;H236&amp;"', '"&amp;TRIM(E236)&amp;"', 2, 1, "&amp;B236&amp;", "&amp;VLOOKUP(D236,Elements!$B$3:$G$56,6,FALSE)&amp;");"</f>
        <v>insert into result (RESULT_ID, VALUE_DISPLAY, VALUE_NUM, VALUE_MIN, VALUE_MAX, QUALIFIER, RESULT_STATUS_ID, EXPERIMENT_ID, SUBSTANCE_ID, RESULT_TYPE_ID ) values (234, ' 19.1%', 19.1, '', '', '', 2, 1, 7976977, 373);</v>
      </c>
      <c r="N236" t="str">
        <f t="shared" ref="N236:N299" si="8">"insert into result_hierarchy(result_id, parent_result_id, hierarchy_type) values ("&amp;A236&amp;", "&amp;C236&amp;", '"&amp;J236&amp;"');"</f>
        <v>insert into result_hierarchy(result_id, parent_result_id, hierarchy_type) values (234, 20, 'Derives');</v>
      </c>
    </row>
    <row r="237" spans="1:14">
      <c r="A237">
        <f>'Result import'!A242</f>
        <v>235</v>
      </c>
      <c r="B237">
        <f>'Result import'!B242</f>
        <v>7976977</v>
      </c>
      <c r="C237">
        <f>'Result import'!C242</f>
        <v>20</v>
      </c>
      <c r="D237" t="str">
        <f>'Result import'!D$6</f>
        <v>PI (avg)</v>
      </c>
      <c r="E237" t="str">
        <f>IF(ISERR(FIND(" ",'Result import'!E242)),"",LEFT('Result import'!E242,FIND(" ",'Result import'!E242)-1))</f>
        <v/>
      </c>
      <c r="F237">
        <f>IF(ISERR(FIND(" ",'Result import'!D242)),'Result import'!D242,VALUE(MID('Result import'!D242,FIND(" ",'Result import'!D242)+1,10)))</f>
        <v>22.5</v>
      </c>
      <c r="I237" t="s">
        <v>22</v>
      </c>
      <c r="J237" t="s">
        <v>1360</v>
      </c>
      <c r="K237" t="str">
        <f t="shared" si="7"/>
        <v xml:space="preserve"> 22.5%</v>
      </c>
      <c r="M237" t="str">
        <f>"insert into result (RESULT_ID, VALUE_DISPLAY, VALUE_NUM, VALUE_MIN, VALUE_MAX, QUALIFIER, RESULT_STATUS_ID, EXPERIMENT_ID, SUBSTANCE_ID, RESULT_TYPE_ID ) values ("&amp;A237&amp;", '"&amp;K237&amp;"', "&amp;F237&amp;", '"&amp;G237&amp;"', '"&amp;H237&amp;"', '"&amp;TRIM(E237)&amp;"', 2, 1, "&amp;B237&amp;", "&amp;VLOOKUP(D237,Elements!$B$3:$G$56,6,FALSE)&amp;");"</f>
        <v>insert into result (RESULT_ID, VALUE_DISPLAY, VALUE_NUM, VALUE_MIN, VALUE_MAX, QUALIFIER, RESULT_STATUS_ID, EXPERIMENT_ID, SUBSTANCE_ID, RESULT_TYPE_ID ) values (235, ' 22.5%', 22.5, '', '', '', 2, 1, 7976977, 373);</v>
      </c>
      <c r="N237" t="str">
        <f t="shared" si="8"/>
        <v>insert into result_hierarchy(result_id, parent_result_id, hierarchy_type) values (235, 20, 'Derives');</v>
      </c>
    </row>
    <row r="238" spans="1:14">
      <c r="A238">
        <f>'Result import'!A243</f>
        <v>236</v>
      </c>
      <c r="B238">
        <f>'Result import'!B243</f>
        <v>7976977</v>
      </c>
      <c r="C238">
        <f>'Result import'!C243</f>
        <v>20</v>
      </c>
      <c r="D238" t="str">
        <f>'Result import'!D$6</f>
        <v>PI (avg)</v>
      </c>
      <c r="E238" t="str">
        <f>IF(ISERR(FIND(" ",'Result import'!E243)),"",LEFT('Result import'!E243,FIND(" ",'Result import'!E243)-1))</f>
        <v/>
      </c>
      <c r="F238">
        <f>IF(ISERR(FIND(" ",'Result import'!D243)),'Result import'!D243,VALUE(MID('Result import'!D243,FIND(" ",'Result import'!D243)+1,10)))</f>
        <v>31.2</v>
      </c>
      <c r="I238" t="s">
        <v>22</v>
      </c>
      <c r="J238" t="s">
        <v>1360</v>
      </c>
      <c r="K238" t="str">
        <f t="shared" si="7"/>
        <v xml:space="preserve"> 31.2%</v>
      </c>
      <c r="M238" t="str">
        <f>"insert into result (RESULT_ID, VALUE_DISPLAY, VALUE_NUM, VALUE_MIN, VALUE_MAX, QUALIFIER, RESULT_STATUS_ID, EXPERIMENT_ID, SUBSTANCE_ID, RESULT_TYPE_ID ) values ("&amp;A238&amp;", '"&amp;K238&amp;"', "&amp;F238&amp;", '"&amp;G238&amp;"', '"&amp;H238&amp;"', '"&amp;TRIM(E238)&amp;"', 2, 1, "&amp;B238&amp;", "&amp;VLOOKUP(D238,Elements!$B$3:$G$56,6,FALSE)&amp;");"</f>
        <v>insert into result (RESULT_ID, VALUE_DISPLAY, VALUE_NUM, VALUE_MIN, VALUE_MAX, QUALIFIER, RESULT_STATUS_ID, EXPERIMENT_ID, SUBSTANCE_ID, RESULT_TYPE_ID ) values (236, ' 31.2%', 31.2, '', '', '', 2, 1, 7976977, 373);</v>
      </c>
      <c r="N238" t="str">
        <f t="shared" si="8"/>
        <v>insert into result_hierarchy(result_id, parent_result_id, hierarchy_type) values (236, 20, 'Derives');</v>
      </c>
    </row>
    <row r="239" spans="1:14">
      <c r="A239">
        <f>'Result import'!A244</f>
        <v>237</v>
      </c>
      <c r="B239">
        <f>'Result import'!B244</f>
        <v>7976977</v>
      </c>
      <c r="C239">
        <f>'Result import'!C244</f>
        <v>20</v>
      </c>
      <c r="D239" t="str">
        <f>'Result import'!D$6</f>
        <v>PI (avg)</v>
      </c>
      <c r="E239" t="str">
        <f>IF(ISERR(FIND(" ",'Result import'!E244)),"",LEFT('Result import'!E244,FIND(" ",'Result import'!E244)-1))</f>
        <v/>
      </c>
      <c r="F239">
        <f>IF(ISERR(FIND(" ",'Result import'!D244)),'Result import'!D244,VALUE(MID('Result import'!D244,FIND(" ",'Result import'!D244)+1,10)))</f>
        <v>51.1</v>
      </c>
      <c r="I239" t="s">
        <v>22</v>
      </c>
      <c r="J239" t="s">
        <v>1360</v>
      </c>
      <c r="K239" t="str">
        <f t="shared" si="7"/>
        <v xml:space="preserve"> 51.1%</v>
      </c>
      <c r="M239" t="str">
        <f>"insert into result (RESULT_ID, VALUE_DISPLAY, VALUE_NUM, VALUE_MIN, VALUE_MAX, QUALIFIER, RESULT_STATUS_ID, EXPERIMENT_ID, SUBSTANCE_ID, RESULT_TYPE_ID ) values ("&amp;A239&amp;", '"&amp;K239&amp;"', "&amp;F239&amp;", '"&amp;G239&amp;"', '"&amp;H239&amp;"', '"&amp;TRIM(E239)&amp;"', 2, 1, "&amp;B239&amp;", "&amp;VLOOKUP(D239,Elements!$B$3:$G$56,6,FALSE)&amp;");"</f>
        <v>insert into result (RESULT_ID, VALUE_DISPLAY, VALUE_NUM, VALUE_MIN, VALUE_MAX, QUALIFIER, RESULT_STATUS_ID, EXPERIMENT_ID, SUBSTANCE_ID, RESULT_TYPE_ID ) values (237, ' 51.1%', 51.1, '', '', '', 2, 1, 7976977, 373);</v>
      </c>
      <c r="N239" t="str">
        <f t="shared" si="8"/>
        <v>insert into result_hierarchy(result_id, parent_result_id, hierarchy_type) values (237, 20, 'Derives');</v>
      </c>
    </row>
    <row r="240" spans="1:14">
      <c r="A240">
        <f>'Result import'!A245</f>
        <v>238</v>
      </c>
      <c r="B240">
        <f>'Result import'!B245</f>
        <v>7976977</v>
      </c>
      <c r="C240">
        <f>'Result import'!C245</f>
        <v>20</v>
      </c>
      <c r="D240" t="str">
        <f>'Result import'!D$6</f>
        <v>PI (avg)</v>
      </c>
      <c r="E240" t="str">
        <f>IF(ISERR(FIND(" ",'Result import'!E245)),"",LEFT('Result import'!E245,FIND(" ",'Result import'!E245)-1))</f>
        <v/>
      </c>
      <c r="F240">
        <f>IF(ISERR(FIND(" ",'Result import'!D245)),'Result import'!D245,VALUE(MID('Result import'!D245,FIND(" ",'Result import'!D245)+1,10)))</f>
        <v>72.8</v>
      </c>
      <c r="I240" t="s">
        <v>22</v>
      </c>
      <c r="J240" t="s">
        <v>1360</v>
      </c>
      <c r="K240" t="str">
        <f t="shared" si="7"/>
        <v xml:space="preserve"> 72.8%</v>
      </c>
      <c r="M240" t="str">
        <f>"insert into result (RESULT_ID, VALUE_DISPLAY, VALUE_NUM, VALUE_MIN, VALUE_MAX, QUALIFIER, RESULT_STATUS_ID, EXPERIMENT_ID, SUBSTANCE_ID, RESULT_TYPE_ID ) values ("&amp;A240&amp;", '"&amp;K240&amp;"', "&amp;F240&amp;", '"&amp;G240&amp;"', '"&amp;H240&amp;"', '"&amp;TRIM(E240)&amp;"', 2, 1, "&amp;B240&amp;", "&amp;VLOOKUP(D240,Elements!$B$3:$G$56,6,FALSE)&amp;");"</f>
        <v>insert into result (RESULT_ID, VALUE_DISPLAY, VALUE_NUM, VALUE_MIN, VALUE_MAX, QUALIFIER, RESULT_STATUS_ID, EXPERIMENT_ID, SUBSTANCE_ID, RESULT_TYPE_ID ) values (238, ' 72.8%', 72.8, '', '', '', 2, 1, 7976977, 373);</v>
      </c>
      <c r="N240" t="str">
        <f t="shared" si="8"/>
        <v>insert into result_hierarchy(result_id, parent_result_id, hierarchy_type) values (238, 20, 'Derives');</v>
      </c>
    </row>
    <row r="241" spans="1:14">
      <c r="A241">
        <f>'Result import'!A246</f>
        <v>239</v>
      </c>
      <c r="B241">
        <f>'Result import'!B246</f>
        <v>7976977</v>
      </c>
      <c r="C241">
        <f>'Result import'!C246</f>
        <v>20</v>
      </c>
      <c r="D241" t="str">
        <f>'Result import'!D$6</f>
        <v>PI (avg)</v>
      </c>
      <c r="E241" t="str">
        <f>IF(ISERR(FIND(" ",'Result import'!E246)),"",LEFT('Result import'!E246,FIND(" ",'Result import'!E246)-1))</f>
        <v/>
      </c>
      <c r="F241">
        <f>IF(ISERR(FIND(" ",'Result import'!D246)),'Result import'!D246,VALUE(MID('Result import'!D246,FIND(" ",'Result import'!D246)+1,10)))</f>
        <v>96.3</v>
      </c>
      <c r="I241" t="s">
        <v>22</v>
      </c>
      <c r="J241" t="s">
        <v>1360</v>
      </c>
      <c r="K241" t="str">
        <f t="shared" si="7"/>
        <v xml:space="preserve"> 96.3%</v>
      </c>
      <c r="M241" t="str">
        <f>"insert into result (RESULT_ID, VALUE_DISPLAY, VALUE_NUM, VALUE_MIN, VALUE_MAX, QUALIFIER, RESULT_STATUS_ID, EXPERIMENT_ID, SUBSTANCE_ID, RESULT_TYPE_ID ) values ("&amp;A241&amp;", '"&amp;K241&amp;"', "&amp;F241&amp;", '"&amp;G241&amp;"', '"&amp;H241&amp;"', '"&amp;TRIM(E241)&amp;"', 2, 1, "&amp;B241&amp;", "&amp;VLOOKUP(D241,Elements!$B$3:$G$56,6,FALSE)&amp;");"</f>
        <v>insert into result (RESULT_ID, VALUE_DISPLAY, VALUE_NUM, VALUE_MIN, VALUE_MAX, QUALIFIER, RESULT_STATUS_ID, EXPERIMENT_ID, SUBSTANCE_ID, RESULT_TYPE_ID ) values (239, ' 96.3%', 96.3, '', '', '', 2, 1, 7976977, 373);</v>
      </c>
      <c r="N241" t="str">
        <f t="shared" si="8"/>
        <v>insert into result_hierarchy(result_id, parent_result_id, hierarchy_type) values (239, 20, 'Derives');</v>
      </c>
    </row>
    <row r="242" spans="1:14">
      <c r="A242">
        <f>'Result import'!A247</f>
        <v>240</v>
      </c>
      <c r="B242">
        <f>'Result import'!B247</f>
        <v>7976977</v>
      </c>
      <c r="C242">
        <f>'Result import'!C247</f>
        <v>20</v>
      </c>
      <c r="D242" t="str">
        <f>'Result import'!D$6</f>
        <v>PI (avg)</v>
      </c>
      <c r="E242" t="str">
        <f>IF(ISERR(FIND(" ",'Result import'!E247)),"",LEFT('Result import'!E247,FIND(" ",'Result import'!E247)-1))</f>
        <v/>
      </c>
      <c r="F242">
        <f>IF(ISERR(FIND(" ",'Result import'!D247)),'Result import'!D247,VALUE(MID('Result import'!D247,FIND(" ",'Result import'!D247)+1,10)))</f>
        <v>103.7</v>
      </c>
      <c r="I242" t="s">
        <v>22</v>
      </c>
      <c r="J242" t="s">
        <v>1360</v>
      </c>
      <c r="K242" t="str">
        <f t="shared" si="7"/>
        <v xml:space="preserve"> 103.7%</v>
      </c>
      <c r="M242" t="str">
        <f>"insert into result (RESULT_ID, VALUE_DISPLAY, VALUE_NUM, VALUE_MIN, VALUE_MAX, QUALIFIER, RESULT_STATUS_ID, EXPERIMENT_ID, SUBSTANCE_ID, RESULT_TYPE_ID ) values ("&amp;A242&amp;", '"&amp;K242&amp;"', "&amp;F242&amp;", '"&amp;G242&amp;"', '"&amp;H242&amp;"', '"&amp;TRIM(E242)&amp;"', 2, 1, "&amp;B242&amp;", "&amp;VLOOKUP(D242,Elements!$B$3:$G$56,6,FALSE)&amp;");"</f>
        <v>insert into result (RESULT_ID, VALUE_DISPLAY, VALUE_NUM, VALUE_MIN, VALUE_MAX, QUALIFIER, RESULT_STATUS_ID, EXPERIMENT_ID, SUBSTANCE_ID, RESULT_TYPE_ID ) values (240, ' 103.7%', 103.7, '', '', '', 2, 1, 7976977, 373);</v>
      </c>
      <c r="N242" t="str">
        <f t="shared" si="8"/>
        <v>insert into result_hierarchy(result_id, parent_result_id, hierarchy_type) values (240, 20, 'Derives');</v>
      </c>
    </row>
    <row r="243" spans="1:14">
      <c r="A243">
        <f>'Result import'!A248</f>
        <v>241</v>
      </c>
      <c r="B243">
        <f>'Result import'!B248</f>
        <v>7971472</v>
      </c>
      <c r="C243">
        <f>'Result import'!C248</f>
        <v>21</v>
      </c>
      <c r="D243" t="str">
        <f>'Result import'!D$6</f>
        <v>PI (avg)</v>
      </c>
      <c r="E243" t="str">
        <f>IF(ISERR(FIND(" ",'Result import'!E248)),"",LEFT('Result import'!E248,FIND(" ",'Result import'!E248)-1))</f>
        <v/>
      </c>
      <c r="F243">
        <f>IF(ISERR(FIND(" ",'Result import'!D248)),'Result import'!D248,VALUE(MID('Result import'!D248,FIND(" ",'Result import'!D248)+1,10)))</f>
        <v>4.7</v>
      </c>
      <c r="I243" t="s">
        <v>22</v>
      </c>
      <c r="J243" t="s">
        <v>1360</v>
      </c>
      <c r="K243" t="str">
        <f t="shared" si="7"/>
        <v xml:space="preserve"> 4.7%</v>
      </c>
      <c r="M243" t="str">
        <f>"insert into result (RESULT_ID, VALUE_DISPLAY, VALUE_NUM, VALUE_MIN, VALUE_MAX, QUALIFIER, RESULT_STATUS_ID, EXPERIMENT_ID, SUBSTANCE_ID, RESULT_TYPE_ID ) values ("&amp;A243&amp;", '"&amp;K243&amp;"', "&amp;F243&amp;", '"&amp;G243&amp;"', '"&amp;H243&amp;"', '"&amp;TRIM(E243)&amp;"', 2, 1, "&amp;B243&amp;", "&amp;VLOOKUP(D243,Elements!$B$3:$G$56,6,FALSE)&amp;");"</f>
        <v>insert into result (RESULT_ID, VALUE_DISPLAY, VALUE_NUM, VALUE_MIN, VALUE_MAX, QUALIFIER, RESULT_STATUS_ID, EXPERIMENT_ID, SUBSTANCE_ID, RESULT_TYPE_ID ) values (241, ' 4.7%', 4.7, '', '', '', 2, 1, 7971472, 373);</v>
      </c>
      <c r="N243" t="str">
        <f t="shared" si="8"/>
        <v>insert into result_hierarchy(result_id, parent_result_id, hierarchy_type) values (241, 21, 'Derives');</v>
      </c>
    </row>
    <row r="244" spans="1:14">
      <c r="A244">
        <f>'Result import'!A249</f>
        <v>242</v>
      </c>
      <c r="B244">
        <f>'Result import'!B249</f>
        <v>7971472</v>
      </c>
      <c r="C244">
        <f>'Result import'!C249</f>
        <v>21</v>
      </c>
      <c r="D244" t="str">
        <f>'Result import'!D$6</f>
        <v>PI (avg)</v>
      </c>
      <c r="E244" t="str">
        <f>IF(ISERR(FIND(" ",'Result import'!E249)),"",LEFT('Result import'!E249,FIND(" ",'Result import'!E249)-1))</f>
        <v/>
      </c>
      <c r="F244">
        <f>IF(ISERR(FIND(" ",'Result import'!D249)),'Result import'!D249,VALUE(MID('Result import'!D249,FIND(" ",'Result import'!D249)+1,10)))</f>
        <v>6.2</v>
      </c>
      <c r="I244" t="s">
        <v>22</v>
      </c>
      <c r="J244" t="s">
        <v>1360</v>
      </c>
      <c r="K244" t="str">
        <f t="shared" si="7"/>
        <v xml:space="preserve"> 6.2%</v>
      </c>
      <c r="M244" t="str">
        <f>"insert into result (RESULT_ID, VALUE_DISPLAY, VALUE_NUM, VALUE_MIN, VALUE_MAX, QUALIFIER, RESULT_STATUS_ID, EXPERIMENT_ID, SUBSTANCE_ID, RESULT_TYPE_ID ) values ("&amp;A244&amp;", '"&amp;K244&amp;"', "&amp;F244&amp;", '"&amp;G244&amp;"', '"&amp;H244&amp;"', '"&amp;TRIM(E244)&amp;"', 2, 1, "&amp;B244&amp;", "&amp;VLOOKUP(D244,Elements!$B$3:$G$56,6,FALSE)&amp;");"</f>
        <v>insert into result (RESULT_ID, VALUE_DISPLAY, VALUE_NUM, VALUE_MIN, VALUE_MAX, QUALIFIER, RESULT_STATUS_ID, EXPERIMENT_ID, SUBSTANCE_ID, RESULT_TYPE_ID ) values (242, ' 6.2%', 6.2, '', '', '', 2, 1, 7971472, 373);</v>
      </c>
      <c r="N244" t="str">
        <f t="shared" si="8"/>
        <v>insert into result_hierarchy(result_id, parent_result_id, hierarchy_type) values (242, 21, 'Derives');</v>
      </c>
    </row>
    <row r="245" spans="1:14">
      <c r="A245">
        <f>'Result import'!A250</f>
        <v>243</v>
      </c>
      <c r="B245">
        <f>'Result import'!B250</f>
        <v>7971472</v>
      </c>
      <c r="C245">
        <f>'Result import'!C250</f>
        <v>21</v>
      </c>
      <c r="D245" t="str">
        <f>'Result import'!D$6</f>
        <v>PI (avg)</v>
      </c>
      <c r="E245" t="str">
        <f>IF(ISERR(FIND(" ",'Result import'!E250)),"",LEFT('Result import'!E250,FIND(" ",'Result import'!E250)-1))</f>
        <v/>
      </c>
      <c r="F245">
        <f>IF(ISERR(FIND(" ",'Result import'!D250)),'Result import'!D250,VALUE(MID('Result import'!D250,FIND(" ",'Result import'!D250)+1,10)))</f>
        <v>8.1999999999999993</v>
      </c>
      <c r="I245" t="s">
        <v>22</v>
      </c>
      <c r="J245" t="s">
        <v>1360</v>
      </c>
      <c r="K245" t="str">
        <f t="shared" si="7"/>
        <v xml:space="preserve"> 8.2%</v>
      </c>
      <c r="M245" t="str">
        <f>"insert into result (RESULT_ID, VALUE_DISPLAY, VALUE_NUM, VALUE_MIN, VALUE_MAX, QUALIFIER, RESULT_STATUS_ID, EXPERIMENT_ID, SUBSTANCE_ID, RESULT_TYPE_ID ) values ("&amp;A245&amp;", '"&amp;K245&amp;"', "&amp;F245&amp;", '"&amp;G245&amp;"', '"&amp;H245&amp;"', '"&amp;TRIM(E245)&amp;"', 2, 1, "&amp;B245&amp;", "&amp;VLOOKUP(D245,Elements!$B$3:$G$56,6,FALSE)&amp;");"</f>
        <v>insert into result (RESULT_ID, VALUE_DISPLAY, VALUE_NUM, VALUE_MIN, VALUE_MAX, QUALIFIER, RESULT_STATUS_ID, EXPERIMENT_ID, SUBSTANCE_ID, RESULT_TYPE_ID ) values (243, ' 8.2%', 8.2, '', '', '', 2, 1, 7971472, 373);</v>
      </c>
      <c r="N245" t="str">
        <f t="shared" si="8"/>
        <v>insert into result_hierarchy(result_id, parent_result_id, hierarchy_type) values (243, 21, 'Derives');</v>
      </c>
    </row>
    <row r="246" spans="1:14">
      <c r="A246">
        <f>'Result import'!A251</f>
        <v>244</v>
      </c>
      <c r="B246">
        <f>'Result import'!B251</f>
        <v>7971472</v>
      </c>
      <c r="C246">
        <f>'Result import'!C251</f>
        <v>21</v>
      </c>
      <c r="D246" t="str">
        <f>'Result import'!D$6</f>
        <v>PI (avg)</v>
      </c>
      <c r="E246" t="str">
        <f>IF(ISERR(FIND(" ",'Result import'!E251)),"",LEFT('Result import'!E251,FIND(" ",'Result import'!E251)-1))</f>
        <v/>
      </c>
      <c r="F246">
        <f>IF(ISERR(FIND(" ",'Result import'!D251)),'Result import'!D251,VALUE(MID('Result import'!D251,FIND(" ",'Result import'!D251)+1,10)))</f>
        <v>11.1</v>
      </c>
      <c r="I246" t="s">
        <v>22</v>
      </c>
      <c r="J246" t="s">
        <v>1360</v>
      </c>
      <c r="K246" t="str">
        <f t="shared" si="7"/>
        <v xml:space="preserve"> 11.1%</v>
      </c>
      <c r="M246" t="str">
        <f>"insert into result (RESULT_ID, VALUE_DISPLAY, VALUE_NUM, VALUE_MIN, VALUE_MAX, QUALIFIER, RESULT_STATUS_ID, EXPERIMENT_ID, SUBSTANCE_ID, RESULT_TYPE_ID ) values ("&amp;A246&amp;", '"&amp;K246&amp;"', "&amp;F246&amp;", '"&amp;G246&amp;"', '"&amp;H246&amp;"', '"&amp;TRIM(E246)&amp;"', 2, 1, "&amp;B246&amp;", "&amp;VLOOKUP(D246,Elements!$B$3:$G$56,6,FALSE)&amp;");"</f>
        <v>insert into result (RESULT_ID, VALUE_DISPLAY, VALUE_NUM, VALUE_MIN, VALUE_MAX, QUALIFIER, RESULT_STATUS_ID, EXPERIMENT_ID, SUBSTANCE_ID, RESULT_TYPE_ID ) values (244, ' 11.1%', 11.1, '', '', '', 2, 1, 7971472, 373);</v>
      </c>
      <c r="N246" t="str">
        <f t="shared" si="8"/>
        <v>insert into result_hierarchy(result_id, parent_result_id, hierarchy_type) values (244, 21, 'Derives');</v>
      </c>
    </row>
    <row r="247" spans="1:14">
      <c r="A247">
        <f>'Result import'!A252</f>
        <v>245</v>
      </c>
      <c r="B247">
        <f>'Result import'!B252</f>
        <v>7971472</v>
      </c>
      <c r="C247">
        <f>'Result import'!C252</f>
        <v>21</v>
      </c>
      <c r="D247" t="str">
        <f>'Result import'!D$6</f>
        <v>PI (avg)</v>
      </c>
      <c r="E247" t="str">
        <f>IF(ISERR(FIND(" ",'Result import'!E252)),"",LEFT('Result import'!E252,FIND(" ",'Result import'!E252)-1))</f>
        <v/>
      </c>
      <c r="F247">
        <f>IF(ISERR(FIND(" ",'Result import'!D252)),'Result import'!D252,VALUE(MID('Result import'!D252,FIND(" ",'Result import'!D252)+1,10)))</f>
        <v>16.600000000000001</v>
      </c>
      <c r="I247" t="s">
        <v>22</v>
      </c>
      <c r="J247" t="s">
        <v>1360</v>
      </c>
      <c r="K247" t="str">
        <f t="shared" si="7"/>
        <v xml:space="preserve"> 16.6%</v>
      </c>
      <c r="M247" t="str">
        <f>"insert into result (RESULT_ID, VALUE_DISPLAY, VALUE_NUM, VALUE_MIN, VALUE_MAX, QUALIFIER, RESULT_STATUS_ID, EXPERIMENT_ID, SUBSTANCE_ID, RESULT_TYPE_ID ) values ("&amp;A247&amp;", '"&amp;K247&amp;"', "&amp;F247&amp;", '"&amp;G247&amp;"', '"&amp;H247&amp;"', '"&amp;TRIM(E247)&amp;"', 2, 1, "&amp;B247&amp;", "&amp;VLOOKUP(D247,Elements!$B$3:$G$56,6,FALSE)&amp;");"</f>
        <v>insert into result (RESULT_ID, VALUE_DISPLAY, VALUE_NUM, VALUE_MIN, VALUE_MAX, QUALIFIER, RESULT_STATUS_ID, EXPERIMENT_ID, SUBSTANCE_ID, RESULT_TYPE_ID ) values (245, ' 16.6%', 16.6, '', '', '', 2, 1, 7971472, 373);</v>
      </c>
      <c r="N247" t="str">
        <f t="shared" si="8"/>
        <v>insert into result_hierarchy(result_id, parent_result_id, hierarchy_type) values (245, 21, 'Derives');</v>
      </c>
    </row>
    <row r="248" spans="1:14">
      <c r="A248">
        <f>'Result import'!A253</f>
        <v>246</v>
      </c>
      <c r="B248">
        <f>'Result import'!B253</f>
        <v>7971472</v>
      </c>
      <c r="C248">
        <f>'Result import'!C253</f>
        <v>21</v>
      </c>
      <c r="D248" t="str">
        <f>'Result import'!D$6</f>
        <v>PI (avg)</v>
      </c>
      <c r="E248" t="str">
        <f>IF(ISERR(FIND(" ",'Result import'!E253)),"",LEFT('Result import'!E253,FIND(" ",'Result import'!E253)-1))</f>
        <v/>
      </c>
      <c r="F248">
        <f>IF(ISERR(FIND(" ",'Result import'!D253)),'Result import'!D253,VALUE(MID('Result import'!D253,FIND(" ",'Result import'!D253)+1,10)))</f>
        <v>29.8</v>
      </c>
      <c r="I248" t="s">
        <v>22</v>
      </c>
      <c r="J248" t="s">
        <v>1360</v>
      </c>
      <c r="K248" t="str">
        <f t="shared" si="7"/>
        <v xml:space="preserve"> 29.8%</v>
      </c>
      <c r="M248" t="str">
        <f>"insert into result (RESULT_ID, VALUE_DISPLAY, VALUE_NUM, VALUE_MIN, VALUE_MAX, QUALIFIER, RESULT_STATUS_ID, EXPERIMENT_ID, SUBSTANCE_ID, RESULT_TYPE_ID ) values ("&amp;A248&amp;", '"&amp;K248&amp;"', "&amp;F248&amp;", '"&amp;G248&amp;"', '"&amp;H248&amp;"', '"&amp;TRIM(E248)&amp;"', 2, 1, "&amp;B248&amp;", "&amp;VLOOKUP(D248,Elements!$B$3:$G$56,6,FALSE)&amp;");"</f>
        <v>insert into result (RESULT_ID, VALUE_DISPLAY, VALUE_NUM, VALUE_MIN, VALUE_MAX, QUALIFIER, RESULT_STATUS_ID, EXPERIMENT_ID, SUBSTANCE_ID, RESULT_TYPE_ID ) values (246, ' 29.8%', 29.8, '', '', '', 2, 1, 7971472, 373);</v>
      </c>
      <c r="N248" t="str">
        <f t="shared" si="8"/>
        <v>insert into result_hierarchy(result_id, parent_result_id, hierarchy_type) values (246, 21, 'Derives');</v>
      </c>
    </row>
    <row r="249" spans="1:14">
      <c r="A249">
        <f>'Result import'!A254</f>
        <v>247</v>
      </c>
      <c r="B249">
        <f>'Result import'!B254</f>
        <v>7971472</v>
      </c>
      <c r="C249">
        <f>'Result import'!C254</f>
        <v>21</v>
      </c>
      <c r="D249" t="str">
        <f>'Result import'!D$6</f>
        <v>PI (avg)</v>
      </c>
      <c r="E249" t="str">
        <f>IF(ISERR(FIND(" ",'Result import'!E254)),"",LEFT('Result import'!E254,FIND(" ",'Result import'!E254)-1))</f>
        <v/>
      </c>
      <c r="F249">
        <f>IF(ISERR(FIND(" ",'Result import'!D254)),'Result import'!D254,VALUE(MID('Result import'!D254,FIND(" ",'Result import'!D254)+1,10)))</f>
        <v>50.8</v>
      </c>
      <c r="I249" t="s">
        <v>22</v>
      </c>
      <c r="J249" t="s">
        <v>1360</v>
      </c>
      <c r="K249" t="str">
        <f t="shared" si="7"/>
        <v xml:space="preserve"> 50.8%</v>
      </c>
      <c r="M249" t="str">
        <f>"insert into result (RESULT_ID, VALUE_DISPLAY, VALUE_NUM, VALUE_MIN, VALUE_MAX, QUALIFIER, RESULT_STATUS_ID, EXPERIMENT_ID, SUBSTANCE_ID, RESULT_TYPE_ID ) values ("&amp;A249&amp;", '"&amp;K249&amp;"', "&amp;F249&amp;", '"&amp;G249&amp;"', '"&amp;H249&amp;"', '"&amp;TRIM(E249)&amp;"', 2, 1, "&amp;B249&amp;", "&amp;VLOOKUP(D249,Elements!$B$3:$G$56,6,FALSE)&amp;");"</f>
        <v>insert into result (RESULT_ID, VALUE_DISPLAY, VALUE_NUM, VALUE_MIN, VALUE_MAX, QUALIFIER, RESULT_STATUS_ID, EXPERIMENT_ID, SUBSTANCE_ID, RESULT_TYPE_ID ) values (247, ' 50.8%', 50.8, '', '', '', 2, 1, 7971472, 373);</v>
      </c>
      <c r="N249" t="str">
        <f t="shared" si="8"/>
        <v>insert into result_hierarchy(result_id, parent_result_id, hierarchy_type) values (247, 21, 'Derives');</v>
      </c>
    </row>
    <row r="250" spans="1:14">
      <c r="A250">
        <f>'Result import'!A255</f>
        <v>248</v>
      </c>
      <c r="B250">
        <f>'Result import'!B255</f>
        <v>7971472</v>
      </c>
      <c r="C250">
        <f>'Result import'!C255</f>
        <v>21</v>
      </c>
      <c r="D250" t="str">
        <f>'Result import'!D$6</f>
        <v>PI (avg)</v>
      </c>
      <c r="E250" t="str">
        <f>IF(ISERR(FIND(" ",'Result import'!E255)),"",LEFT('Result import'!E255,FIND(" ",'Result import'!E255)-1))</f>
        <v/>
      </c>
      <c r="F250">
        <f>IF(ISERR(FIND(" ",'Result import'!D255)),'Result import'!D255,VALUE(MID('Result import'!D255,FIND(" ",'Result import'!D255)+1,10)))</f>
        <v>72.3</v>
      </c>
      <c r="I250" t="s">
        <v>22</v>
      </c>
      <c r="J250" t="s">
        <v>1360</v>
      </c>
      <c r="K250" t="str">
        <f t="shared" si="7"/>
        <v xml:space="preserve"> 72.3%</v>
      </c>
      <c r="M250" t="str">
        <f>"insert into result (RESULT_ID, VALUE_DISPLAY, VALUE_NUM, VALUE_MIN, VALUE_MAX, QUALIFIER, RESULT_STATUS_ID, EXPERIMENT_ID, SUBSTANCE_ID, RESULT_TYPE_ID ) values ("&amp;A250&amp;", '"&amp;K250&amp;"', "&amp;F250&amp;", '"&amp;G250&amp;"', '"&amp;H250&amp;"', '"&amp;TRIM(E250)&amp;"', 2, 1, "&amp;B250&amp;", "&amp;VLOOKUP(D250,Elements!$B$3:$G$56,6,FALSE)&amp;");"</f>
        <v>insert into result (RESULT_ID, VALUE_DISPLAY, VALUE_NUM, VALUE_MIN, VALUE_MAX, QUALIFIER, RESULT_STATUS_ID, EXPERIMENT_ID, SUBSTANCE_ID, RESULT_TYPE_ID ) values (248, ' 72.3%', 72.3, '', '', '', 2, 1, 7971472, 373);</v>
      </c>
      <c r="N250" t="str">
        <f t="shared" si="8"/>
        <v>insert into result_hierarchy(result_id, parent_result_id, hierarchy_type) values (248, 21, 'Derives');</v>
      </c>
    </row>
    <row r="251" spans="1:14">
      <c r="A251">
        <f>'Result import'!A256</f>
        <v>249</v>
      </c>
      <c r="B251">
        <f>'Result import'!B256</f>
        <v>7971472</v>
      </c>
      <c r="C251">
        <f>'Result import'!C256</f>
        <v>21</v>
      </c>
      <c r="D251" t="str">
        <f>'Result import'!D$6</f>
        <v>PI (avg)</v>
      </c>
      <c r="E251" t="str">
        <f>IF(ISERR(FIND(" ",'Result import'!E256)),"",LEFT('Result import'!E256,FIND(" ",'Result import'!E256)-1))</f>
        <v/>
      </c>
      <c r="F251">
        <f>IF(ISERR(FIND(" ",'Result import'!D256)),'Result import'!D256,VALUE(MID('Result import'!D256,FIND(" ",'Result import'!D256)+1,10)))</f>
        <v>96.8</v>
      </c>
      <c r="I251" t="s">
        <v>22</v>
      </c>
      <c r="J251" t="s">
        <v>1360</v>
      </c>
      <c r="K251" t="str">
        <f t="shared" si="7"/>
        <v xml:space="preserve"> 96.8%</v>
      </c>
      <c r="M251" t="str">
        <f>"insert into result (RESULT_ID, VALUE_DISPLAY, VALUE_NUM, VALUE_MIN, VALUE_MAX, QUALIFIER, RESULT_STATUS_ID, EXPERIMENT_ID, SUBSTANCE_ID, RESULT_TYPE_ID ) values ("&amp;A251&amp;", '"&amp;K251&amp;"', "&amp;F251&amp;", '"&amp;G251&amp;"', '"&amp;H251&amp;"', '"&amp;TRIM(E251)&amp;"', 2, 1, "&amp;B251&amp;", "&amp;VLOOKUP(D251,Elements!$B$3:$G$56,6,FALSE)&amp;");"</f>
        <v>insert into result (RESULT_ID, VALUE_DISPLAY, VALUE_NUM, VALUE_MIN, VALUE_MAX, QUALIFIER, RESULT_STATUS_ID, EXPERIMENT_ID, SUBSTANCE_ID, RESULT_TYPE_ID ) values (249, ' 96.8%', 96.8, '', '', '', 2, 1, 7971472, 373);</v>
      </c>
      <c r="N251" t="str">
        <f t="shared" si="8"/>
        <v>insert into result_hierarchy(result_id, parent_result_id, hierarchy_type) values (249, 21, 'Derives');</v>
      </c>
    </row>
    <row r="252" spans="1:14">
      <c r="A252">
        <f>'Result import'!A257</f>
        <v>250</v>
      </c>
      <c r="B252">
        <f>'Result import'!B257</f>
        <v>7971472</v>
      </c>
      <c r="C252">
        <f>'Result import'!C257</f>
        <v>21</v>
      </c>
      <c r="D252" t="str">
        <f>'Result import'!D$6</f>
        <v>PI (avg)</v>
      </c>
      <c r="E252" t="str">
        <f>IF(ISERR(FIND(" ",'Result import'!E257)),"",LEFT('Result import'!E257,FIND(" ",'Result import'!E257)-1))</f>
        <v/>
      </c>
      <c r="F252">
        <f>IF(ISERR(FIND(" ",'Result import'!D257)),'Result import'!D257,VALUE(MID('Result import'!D257,FIND(" ",'Result import'!D257)+1,10)))</f>
        <v>106</v>
      </c>
      <c r="I252" t="s">
        <v>22</v>
      </c>
      <c r="J252" t="s">
        <v>1360</v>
      </c>
      <c r="K252" t="str">
        <f t="shared" si="7"/>
        <v xml:space="preserve"> 106%</v>
      </c>
      <c r="M252" t="str">
        <f>"insert into result (RESULT_ID, VALUE_DISPLAY, VALUE_NUM, VALUE_MIN, VALUE_MAX, QUALIFIER, RESULT_STATUS_ID, EXPERIMENT_ID, SUBSTANCE_ID, RESULT_TYPE_ID ) values ("&amp;A252&amp;", '"&amp;K252&amp;"', "&amp;F252&amp;", '"&amp;G252&amp;"', '"&amp;H252&amp;"', '"&amp;TRIM(E252)&amp;"', 2, 1, "&amp;B252&amp;", "&amp;VLOOKUP(D252,Elements!$B$3:$G$56,6,FALSE)&amp;");"</f>
        <v>insert into result (RESULT_ID, VALUE_DISPLAY, VALUE_NUM, VALUE_MIN, VALUE_MAX, QUALIFIER, RESULT_STATUS_ID, EXPERIMENT_ID, SUBSTANCE_ID, RESULT_TYPE_ID ) values (250, ' 106%', 106, '', '', '', 2, 1, 7971472, 373);</v>
      </c>
      <c r="N252" t="str">
        <f t="shared" si="8"/>
        <v>insert into result_hierarchy(result_id, parent_result_id, hierarchy_type) values (250, 21, 'Derives');</v>
      </c>
    </row>
    <row r="253" spans="1:14">
      <c r="A253">
        <f>'Result import'!A258</f>
        <v>251</v>
      </c>
      <c r="B253">
        <f>'Result import'!B258</f>
        <v>4259698</v>
      </c>
      <c r="C253">
        <f>'Result import'!C258</f>
        <v>22</v>
      </c>
      <c r="D253" t="str">
        <f>'Result import'!D$6</f>
        <v>PI (avg)</v>
      </c>
      <c r="E253" t="str">
        <f>IF(ISERR(FIND(" ",'Result import'!E258)),"",LEFT('Result import'!E258,FIND(" ",'Result import'!E258)-1))</f>
        <v/>
      </c>
      <c r="F253">
        <f>IF(ISERR(FIND(" ",'Result import'!D258)),'Result import'!D258,VALUE(MID('Result import'!D258,FIND(" ",'Result import'!D258)+1,10)))</f>
        <v>-13.4</v>
      </c>
      <c r="I253" t="s">
        <v>22</v>
      </c>
      <c r="J253" t="s">
        <v>1360</v>
      </c>
      <c r="K253" t="str">
        <f t="shared" si="7"/>
        <v xml:space="preserve"> -13.4%</v>
      </c>
      <c r="M253" t="str">
        <f>"insert into result (RESULT_ID, VALUE_DISPLAY, VALUE_NUM, VALUE_MIN, VALUE_MAX, QUALIFIER, RESULT_STATUS_ID, EXPERIMENT_ID, SUBSTANCE_ID, RESULT_TYPE_ID ) values ("&amp;A253&amp;", '"&amp;K253&amp;"', "&amp;F253&amp;", '"&amp;G253&amp;"', '"&amp;H253&amp;"', '"&amp;TRIM(E253)&amp;"', 2, 1, "&amp;B253&amp;", "&amp;VLOOKUP(D253,Elements!$B$3:$G$56,6,FALSE)&amp;");"</f>
        <v>insert into result (RESULT_ID, VALUE_DISPLAY, VALUE_NUM, VALUE_MIN, VALUE_MAX, QUALIFIER, RESULT_STATUS_ID, EXPERIMENT_ID, SUBSTANCE_ID, RESULT_TYPE_ID ) values (251, ' -13.4%', -13.4, '', '', '', 2, 1, 4259698, 373);</v>
      </c>
      <c r="N253" t="str">
        <f t="shared" si="8"/>
        <v>insert into result_hierarchy(result_id, parent_result_id, hierarchy_type) values (251, 22, 'Derives');</v>
      </c>
    </row>
    <row r="254" spans="1:14">
      <c r="A254">
        <f>'Result import'!A259</f>
        <v>252</v>
      </c>
      <c r="B254">
        <f>'Result import'!B259</f>
        <v>4259698</v>
      </c>
      <c r="C254">
        <f>'Result import'!C259</f>
        <v>22</v>
      </c>
      <c r="D254" t="str">
        <f>'Result import'!D$6</f>
        <v>PI (avg)</v>
      </c>
      <c r="E254" t="str">
        <f>IF(ISERR(FIND(" ",'Result import'!E259)),"",LEFT('Result import'!E259,FIND(" ",'Result import'!E259)-1))</f>
        <v/>
      </c>
      <c r="F254">
        <f>IF(ISERR(FIND(" ",'Result import'!D259)),'Result import'!D259,VALUE(MID('Result import'!D259,FIND(" ",'Result import'!D259)+1,10)))</f>
        <v>-11.6</v>
      </c>
      <c r="I254" t="s">
        <v>22</v>
      </c>
      <c r="J254" t="s">
        <v>1360</v>
      </c>
      <c r="K254" t="str">
        <f t="shared" si="7"/>
        <v xml:space="preserve"> -11.6%</v>
      </c>
      <c r="M254" t="str">
        <f>"insert into result (RESULT_ID, VALUE_DISPLAY, VALUE_NUM, VALUE_MIN, VALUE_MAX, QUALIFIER, RESULT_STATUS_ID, EXPERIMENT_ID, SUBSTANCE_ID, RESULT_TYPE_ID ) values ("&amp;A254&amp;", '"&amp;K254&amp;"', "&amp;F254&amp;", '"&amp;G254&amp;"', '"&amp;H254&amp;"', '"&amp;TRIM(E254)&amp;"', 2, 1, "&amp;B254&amp;", "&amp;VLOOKUP(D254,Elements!$B$3:$G$56,6,FALSE)&amp;");"</f>
        <v>insert into result (RESULT_ID, VALUE_DISPLAY, VALUE_NUM, VALUE_MIN, VALUE_MAX, QUALIFIER, RESULT_STATUS_ID, EXPERIMENT_ID, SUBSTANCE_ID, RESULT_TYPE_ID ) values (252, ' -11.6%', -11.6, '', '', '', 2, 1, 4259698, 373);</v>
      </c>
      <c r="N254" t="str">
        <f t="shared" si="8"/>
        <v>insert into result_hierarchy(result_id, parent_result_id, hierarchy_type) values (252, 22, 'Derives');</v>
      </c>
    </row>
    <row r="255" spans="1:14">
      <c r="A255">
        <f>'Result import'!A260</f>
        <v>253</v>
      </c>
      <c r="B255">
        <f>'Result import'!B260</f>
        <v>4259698</v>
      </c>
      <c r="C255">
        <f>'Result import'!C260</f>
        <v>22</v>
      </c>
      <c r="D255" t="str">
        <f>'Result import'!D$6</f>
        <v>PI (avg)</v>
      </c>
      <c r="E255" t="str">
        <f>IF(ISERR(FIND(" ",'Result import'!E260)),"",LEFT('Result import'!E260,FIND(" ",'Result import'!E260)-1))</f>
        <v/>
      </c>
      <c r="F255">
        <f>IF(ISERR(FIND(" ",'Result import'!D260)),'Result import'!D260,VALUE(MID('Result import'!D260,FIND(" ",'Result import'!D260)+1,10)))</f>
        <v>-9</v>
      </c>
      <c r="I255" t="s">
        <v>22</v>
      </c>
      <c r="J255" t="s">
        <v>1360</v>
      </c>
      <c r="K255" t="str">
        <f t="shared" si="7"/>
        <v xml:space="preserve"> -9%</v>
      </c>
      <c r="M255" t="str">
        <f>"insert into result (RESULT_ID, VALUE_DISPLAY, VALUE_NUM, VALUE_MIN, VALUE_MAX, QUALIFIER, RESULT_STATUS_ID, EXPERIMENT_ID, SUBSTANCE_ID, RESULT_TYPE_ID ) values ("&amp;A255&amp;", '"&amp;K255&amp;"', "&amp;F255&amp;", '"&amp;G255&amp;"', '"&amp;H255&amp;"', '"&amp;TRIM(E255)&amp;"', 2, 1, "&amp;B255&amp;", "&amp;VLOOKUP(D255,Elements!$B$3:$G$56,6,FALSE)&amp;");"</f>
        <v>insert into result (RESULT_ID, VALUE_DISPLAY, VALUE_NUM, VALUE_MIN, VALUE_MAX, QUALIFIER, RESULT_STATUS_ID, EXPERIMENT_ID, SUBSTANCE_ID, RESULT_TYPE_ID ) values (253, ' -9%', -9, '', '', '', 2, 1, 4259698, 373);</v>
      </c>
      <c r="N255" t="str">
        <f t="shared" si="8"/>
        <v>insert into result_hierarchy(result_id, parent_result_id, hierarchy_type) values (253, 22, 'Derives');</v>
      </c>
    </row>
    <row r="256" spans="1:14">
      <c r="A256">
        <f>'Result import'!A261</f>
        <v>254</v>
      </c>
      <c r="B256">
        <f>'Result import'!B261</f>
        <v>4259698</v>
      </c>
      <c r="C256">
        <f>'Result import'!C261</f>
        <v>22</v>
      </c>
      <c r="D256" t="str">
        <f>'Result import'!D$6</f>
        <v>PI (avg)</v>
      </c>
      <c r="E256" t="str">
        <f>IF(ISERR(FIND(" ",'Result import'!E261)),"",LEFT('Result import'!E261,FIND(" ",'Result import'!E261)-1))</f>
        <v/>
      </c>
      <c r="F256">
        <f>IF(ISERR(FIND(" ",'Result import'!D261)),'Result import'!D261,VALUE(MID('Result import'!D261,FIND(" ",'Result import'!D261)+1,10)))</f>
        <v>-4.7</v>
      </c>
      <c r="I256" t="s">
        <v>22</v>
      </c>
      <c r="J256" t="s">
        <v>1360</v>
      </c>
      <c r="K256" t="str">
        <f t="shared" si="7"/>
        <v xml:space="preserve"> -4.7%</v>
      </c>
      <c r="M256" t="str">
        <f>"insert into result (RESULT_ID, VALUE_DISPLAY, VALUE_NUM, VALUE_MIN, VALUE_MAX, QUALIFIER, RESULT_STATUS_ID, EXPERIMENT_ID, SUBSTANCE_ID, RESULT_TYPE_ID ) values ("&amp;A256&amp;", '"&amp;K256&amp;"', "&amp;F256&amp;", '"&amp;G256&amp;"', '"&amp;H256&amp;"', '"&amp;TRIM(E256)&amp;"', 2, 1, "&amp;B256&amp;", "&amp;VLOOKUP(D256,Elements!$B$3:$G$56,6,FALSE)&amp;");"</f>
        <v>insert into result (RESULT_ID, VALUE_DISPLAY, VALUE_NUM, VALUE_MIN, VALUE_MAX, QUALIFIER, RESULT_STATUS_ID, EXPERIMENT_ID, SUBSTANCE_ID, RESULT_TYPE_ID ) values (254, ' -4.7%', -4.7, '', '', '', 2, 1, 4259698, 373);</v>
      </c>
      <c r="N256" t="str">
        <f t="shared" si="8"/>
        <v>insert into result_hierarchy(result_id, parent_result_id, hierarchy_type) values (254, 22, 'Derives');</v>
      </c>
    </row>
    <row r="257" spans="1:14">
      <c r="A257">
        <f>'Result import'!A262</f>
        <v>255</v>
      </c>
      <c r="B257">
        <f>'Result import'!B262</f>
        <v>4259698</v>
      </c>
      <c r="C257">
        <f>'Result import'!C262</f>
        <v>22</v>
      </c>
      <c r="D257" t="str">
        <f>'Result import'!D$6</f>
        <v>PI (avg)</v>
      </c>
      <c r="E257" t="str">
        <f>IF(ISERR(FIND(" ",'Result import'!E262)),"",LEFT('Result import'!E262,FIND(" ",'Result import'!E262)-1))</f>
        <v/>
      </c>
      <c r="F257">
        <f>IF(ISERR(FIND(" ",'Result import'!D262)),'Result import'!D262,VALUE(MID('Result import'!D262,FIND(" ",'Result import'!D262)+1,10)))</f>
        <v>0.5</v>
      </c>
      <c r="I257" t="s">
        <v>22</v>
      </c>
      <c r="J257" t="s">
        <v>1360</v>
      </c>
      <c r="K257" t="str">
        <f t="shared" si="7"/>
        <v xml:space="preserve"> 0.5%</v>
      </c>
      <c r="M257" t="str">
        <f>"insert into result (RESULT_ID, VALUE_DISPLAY, VALUE_NUM, VALUE_MIN, VALUE_MAX, QUALIFIER, RESULT_STATUS_ID, EXPERIMENT_ID, SUBSTANCE_ID, RESULT_TYPE_ID ) values ("&amp;A257&amp;", '"&amp;K257&amp;"', "&amp;F257&amp;", '"&amp;G257&amp;"', '"&amp;H257&amp;"', '"&amp;TRIM(E257)&amp;"', 2, 1, "&amp;B257&amp;", "&amp;VLOOKUP(D257,Elements!$B$3:$G$56,6,FALSE)&amp;");"</f>
        <v>insert into result (RESULT_ID, VALUE_DISPLAY, VALUE_NUM, VALUE_MIN, VALUE_MAX, QUALIFIER, RESULT_STATUS_ID, EXPERIMENT_ID, SUBSTANCE_ID, RESULT_TYPE_ID ) values (255, ' 0.5%', 0.5, '', '', '', 2, 1, 4259698, 373);</v>
      </c>
      <c r="N257" t="str">
        <f t="shared" si="8"/>
        <v>insert into result_hierarchy(result_id, parent_result_id, hierarchy_type) values (255, 22, 'Derives');</v>
      </c>
    </row>
    <row r="258" spans="1:14">
      <c r="A258">
        <f>'Result import'!A263</f>
        <v>256</v>
      </c>
      <c r="B258">
        <f>'Result import'!B263</f>
        <v>4259698</v>
      </c>
      <c r="C258">
        <f>'Result import'!C263</f>
        <v>22</v>
      </c>
      <c r="D258" t="str">
        <f>'Result import'!D$6</f>
        <v>PI (avg)</v>
      </c>
      <c r="E258" t="str">
        <f>IF(ISERR(FIND(" ",'Result import'!E263)),"",LEFT('Result import'!E263,FIND(" ",'Result import'!E263)-1))</f>
        <v/>
      </c>
      <c r="F258">
        <f>IF(ISERR(FIND(" ",'Result import'!D263)),'Result import'!D263,VALUE(MID('Result import'!D263,FIND(" ",'Result import'!D263)+1,10)))</f>
        <v>29.1</v>
      </c>
      <c r="I258" t="s">
        <v>22</v>
      </c>
      <c r="J258" t="s">
        <v>1360</v>
      </c>
      <c r="K258" t="str">
        <f t="shared" si="7"/>
        <v xml:space="preserve"> 29.1%</v>
      </c>
      <c r="M258" t="str">
        <f>"insert into result (RESULT_ID, VALUE_DISPLAY, VALUE_NUM, VALUE_MIN, VALUE_MAX, QUALIFIER, RESULT_STATUS_ID, EXPERIMENT_ID, SUBSTANCE_ID, RESULT_TYPE_ID ) values ("&amp;A258&amp;", '"&amp;K258&amp;"', "&amp;F258&amp;", '"&amp;G258&amp;"', '"&amp;H258&amp;"', '"&amp;TRIM(E258)&amp;"', 2, 1, "&amp;B258&amp;", "&amp;VLOOKUP(D258,Elements!$B$3:$G$56,6,FALSE)&amp;");"</f>
        <v>insert into result (RESULT_ID, VALUE_DISPLAY, VALUE_NUM, VALUE_MIN, VALUE_MAX, QUALIFIER, RESULT_STATUS_ID, EXPERIMENT_ID, SUBSTANCE_ID, RESULT_TYPE_ID ) values (256, ' 29.1%', 29.1, '', '', '', 2, 1, 4259698, 373);</v>
      </c>
      <c r="N258" t="str">
        <f t="shared" si="8"/>
        <v>insert into result_hierarchy(result_id, parent_result_id, hierarchy_type) values (256, 22, 'Derives');</v>
      </c>
    </row>
    <row r="259" spans="1:14">
      <c r="A259">
        <f>'Result import'!A264</f>
        <v>257</v>
      </c>
      <c r="B259">
        <f>'Result import'!B264</f>
        <v>4259698</v>
      </c>
      <c r="C259">
        <f>'Result import'!C264</f>
        <v>22</v>
      </c>
      <c r="D259" t="str">
        <f>'Result import'!D$6</f>
        <v>PI (avg)</v>
      </c>
      <c r="E259" t="str">
        <f>IF(ISERR(FIND(" ",'Result import'!E264)),"",LEFT('Result import'!E264,FIND(" ",'Result import'!E264)-1))</f>
        <v/>
      </c>
      <c r="F259">
        <f>IF(ISERR(FIND(" ",'Result import'!D264)),'Result import'!D264,VALUE(MID('Result import'!D264,FIND(" ",'Result import'!D264)+1,10)))</f>
        <v>52.1</v>
      </c>
      <c r="I259" t="s">
        <v>22</v>
      </c>
      <c r="J259" t="s">
        <v>1360</v>
      </c>
      <c r="K259" t="str">
        <f t="shared" si="7"/>
        <v xml:space="preserve"> 52.1%</v>
      </c>
      <c r="M259" t="str">
        <f>"insert into result (RESULT_ID, VALUE_DISPLAY, VALUE_NUM, VALUE_MIN, VALUE_MAX, QUALIFIER, RESULT_STATUS_ID, EXPERIMENT_ID, SUBSTANCE_ID, RESULT_TYPE_ID ) values ("&amp;A259&amp;", '"&amp;K259&amp;"', "&amp;F259&amp;", '"&amp;G259&amp;"', '"&amp;H259&amp;"', '"&amp;TRIM(E259)&amp;"', 2, 1, "&amp;B259&amp;", "&amp;VLOOKUP(D259,Elements!$B$3:$G$56,6,FALSE)&amp;");"</f>
        <v>insert into result (RESULT_ID, VALUE_DISPLAY, VALUE_NUM, VALUE_MIN, VALUE_MAX, QUALIFIER, RESULT_STATUS_ID, EXPERIMENT_ID, SUBSTANCE_ID, RESULT_TYPE_ID ) values (257, ' 52.1%', 52.1, '', '', '', 2, 1, 4259698, 373);</v>
      </c>
      <c r="N259" t="str">
        <f t="shared" si="8"/>
        <v>insert into result_hierarchy(result_id, parent_result_id, hierarchy_type) values (257, 22, 'Derives');</v>
      </c>
    </row>
    <row r="260" spans="1:14">
      <c r="A260">
        <f>'Result import'!A265</f>
        <v>258</v>
      </c>
      <c r="B260">
        <f>'Result import'!B265</f>
        <v>4259698</v>
      </c>
      <c r="C260">
        <f>'Result import'!C265</f>
        <v>22</v>
      </c>
      <c r="D260" t="str">
        <f>'Result import'!D$6</f>
        <v>PI (avg)</v>
      </c>
      <c r="E260" t="str">
        <f>IF(ISERR(FIND(" ",'Result import'!E265)),"",LEFT('Result import'!E265,FIND(" ",'Result import'!E265)-1))</f>
        <v/>
      </c>
      <c r="F260">
        <f>IF(ISERR(FIND(" ",'Result import'!D265)),'Result import'!D265,VALUE(MID('Result import'!D265,FIND(" ",'Result import'!D265)+1,10)))</f>
        <v>67.400000000000006</v>
      </c>
      <c r="I260" t="s">
        <v>22</v>
      </c>
      <c r="J260" t="s">
        <v>1360</v>
      </c>
      <c r="K260" t="str">
        <f t="shared" ref="K260:K323" si="9">E260&amp;" "&amp;F260&amp;IF(ISBLANK(G260), "", G260&amp;" - "&amp;H260)&amp;I260</f>
        <v xml:space="preserve"> 67.4%</v>
      </c>
      <c r="M260" t="str">
        <f>"insert into result (RESULT_ID, VALUE_DISPLAY, VALUE_NUM, VALUE_MIN, VALUE_MAX, QUALIFIER, RESULT_STATUS_ID, EXPERIMENT_ID, SUBSTANCE_ID, RESULT_TYPE_ID ) values ("&amp;A260&amp;", '"&amp;K260&amp;"', "&amp;F260&amp;", '"&amp;G260&amp;"', '"&amp;H260&amp;"', '"&amp;TRIM(E260)&amp;"', 2, 1, "&amp;B260&amp;", "&amp;VLOOKUP(D260,Elements!$B$3:$G$56,6,FALSE)&amp;");"</f>
        <v>insert into result (RESULT_ID, VALUE_DISPLAY, VALUE_NUM, VALUE_MIN, VALUE_MAX, QUALIFIER, RESULT_STATUS_ID, EXPERIMENT_ID, SUBSTANCE_ID, RESULT_TYPE_ID ) values (258, ' 67.4%', 67.4, '', '', '', 2, 1, 4259698, 373);</v>
      </c>
      <c r="N260" t="str">
        <f t="shared" si="8"/>
        <v>insert into result_hierarchy(result_id, parent_result_id, hierarchy_type) values (258, 22, 'Derives');</v>
      </c>
    </row>
    <row r="261" spans="1:14">
      <c r="A261">
        <f>'Result import'!A266</f>
        <v>259</v>
      </c>
      <c r="B261">
        <f>'Result import'!B266</f>
        <v>4259698</v>
      </c>
      <c r="C261">
        <f>'Result import'!C266</f>
        <v>22</v>
      </c>
      <c r="D261" t="str">
        <f>'Result import'!D$6</f>
        <v>PI (avg)</v>
      </c>
      <c r="E261" t="str">
        <f>IF(ISERR(FIND(" ",'Result import'!E266)),"",LEFT('Result import'!E266,FIND(" ",'Result import'!E266)-1))</f>
        <v/>
      </c>
      <c r="F261">
        <f>IF(ISERR(FIND(" ",'Result import'!D266)),'Result import'!D266,VALUE(MID('Result import'!D266,FIND(" ",'Result import'!D266)+1,10)))</f>
        <v>77.400000000000006</v>
      </c>
      <c r="I261" t="s">
        <v>22</v>
      </c>
      <c r="J261" t="s">
        <v>1360</v>
      </c>
      <c r="K261" t="str">
        <f t="shared" si="9"/>
        <v xml:space="preserve"> 77.4%</v>
      </c>
      <c r="M261" t="str">
        <f>"insert into result (RESULT_ID, VALUE_DISPLAY, VALUE_NUM, VALUE_MIN, VALUE_MAX, QUALIFIER, RESULT_STATUS_ID, EXPERIMENT_ID, SUBSTANCE_ID, RESULT_TYPE_ID ) values ("&amp;A261&amp;", '"&amp;K261&amp;"', "&amp;F261&amp;", '"&amp;G261&amp;"', '"&amp;H261&amp;"', '"&amp;TRIM(E261)&amp;"', 2, 1, "&amp;B261&amp;", "&amp;VLOOKUP(D261,Elements!$B$3:$G$56,6,FALSE)&amp;");"</f>
        <v>insert into result (RESULT_ID, VALUE_DISPLAY, VALUE_NUM, VALUE_MIN, VALUE_MAX, QUALIFIER, RESULT_STATUS_ID, EXPERIMENT_ID, SUBSTANCE_ID, RESULT_TYPE_ID ) values (259, ' 77.4%', 77.4, '', '', '', 2, 1, 4259698, 373);</v>
      </c>
      <c r="N261" t="str">
        <f t="shared" si="8"/>
        <v>insert into result_hierarchy(result_id, parent_result_id, hierarchy_type) values (259, 22, 'Derives');</v>
      </c>
    </row>
    <row r="262" spans="1:14">
      <c r="A262">
        <f>'Result import'!A267</f>
        <v>260</v>
      </c>
      <c r="B262">
        <f>'Result import'!B267</f>
        <v>4259698</v>
      </c>
      <c r="C262">
        <f>'Result import'!C267</f>
        <v>22</v>
      </c>
      <c r="D262" t="str">
        <f>'Result import'!D$6</f>
        <v>PI (avg)</v>
      </c>
      <c r="E262" t="str">
        <f>IF(ISERR(FIND(" ",'Result import'!E267)),"",LEFT('Result import'!E267,FIND(" ",'Result import'!E267)-1))</f>
        <v/>
      </c>
      <c r="F262">
        <f>IF(ISERR(FIND(" ",'Result import'!D267)),'Result import'!D267,VALUE(MID('Result import'!D267,FIND(" ",'Result import'!D267)+1,10)))</f>
        <v>80.099999999999994</v>
      </c>
      <c r="I262" t="s">
        <v>22</v>
      </c>
      <c r="J262" t="s">
        <v>1360</v>
      </c>
      <c r="K262" t="str">
        <f t="shared" si="9"/>
        <v xml:space="preserve"> 80.1%</v>
      </c>
      <c r="M262" t="str">
        <f>"insert into result (RESULT_ID, VALUE_DISPLAY, VALUE_NUM, VALUE_MIN, VALUE_MAX, QUALIFIER, RESULT_STATUS_ID, EXPERIMENT_ID, SUBSTANCE_ID, RESULT_TYPE_ID ) values ("&amp;A262&amp;", '"&amp;K262&amp;"', "&amp;F262&amp;", '"&amp;G262&amp;"', '"&amp;H262&amp;"', '"&amp;TRIM(E262)&amp;"', 2, 1, "&amp;B262&amp;", "&amp;VLOOKUP(D262,Elements!$B$3:$G$56,6,FALSE)&amp;");"</f>
        <v>insert into result (RESULT_ID, VALUE_DISPLAY, VALUE_NUM, VALUE_MIN, VALUE_MAX, QUALIFIER, RESULT_STATUS_ID, EXPERIMENT_ID, SUBSTANCE_ID, RESULT_TYPE_ID ) values (260, ' 80.1%', 80.1, '', '', '', 2, 1, 4259698, 373);</v>
      </c>
      <c r="N262" t="str">
        <f t="shared" si="8"/>
        <v>insert into result_hierarchy(result_id, parent_result_id, hierarchy_type) values (260, 22, 'Derives');</v>
      </c>
    </row>
    <row r="263" spans="1:14">
      <c r="A263">
        <f>'Result import'!A268</f>
        <v>261</v>
      </c>
      <c r="B263">
        <f>'Result import'!B268</f>
        <v>4255366</v>
      </c>
      <c r="C263">
        <f>'Result import'!C268</f>
        <v>23</v>
      </c>
      <c r="D263" t="str">
        <f>'Result import'!D$6</f>
        <v>PI (avg)</v>
      </c>
      <c r="E263" t="str">
        <f>IF(ISERR(FIND(" ",'Result import'!E268)),"",LEFT('Result import'!E268,FIND(" ",'Result import'!E268)-1))</f>
        <v/>
      </c>
      <c r="F263">
        <f>IF(ISERR(FIND(" ",'Result import'!D268)),'Result import'!D268,VALUE(MID('Result import'!D268,FIND(" ",'Result import'!D268)+1,10)))</f>
        <v>-7</v>
      </c>
      <c r="I263" t="s">
        <v>22</v>
      </c>
      <c r="J263" t="s">
        <v>1360</v>
      </c>
      <c r="K263" t="str">
        <f t="shared" si="9"/>
        <v xml:space="preserve"> -7%</v>
      </c>
      <c r="M263" t="str">
        <f>"insert into result (RESULT_ID, VALUE_DISPLAY, VALUE_NUM, VALUE_MIN, VALUE_MAX, QUALIFIER, RESULT_STATUS_ID, EXPERIMENT_ID, SUBSTANCE_ID, RESULT_TYPE_ID ) values ("&amp;A263&amp;", '"&amp;K263&amp;"', "&amp;F263&amp;", '"&amp;G263&amp;"', '"&amp;H263&amp;"', '"&amp;TRIM(E263)&amp;"', 2, 1, "&amp;B263&amp;", "&amp;VLOOKUP(D263,Elements!$B$3:$G$56,6,FALSE)&amp;");"</f>
        <v>insert into result (RESULT_ID, VALUE_DISPLAY, VALUE_NUM, VALUE_MIN, VALUE_MAX, QUALIFIER, RESULT_STATUS_ID, EXPERIMENT_ID, SUBSTANCE_ID, RESULT_TYPE_ID ) values (261, ' -7%', -7, '', '', '', 2, 1, 4255366, 373);</v>
      </c>
      <c r="N263" t="str">
        <f t="shared" si="8"/>
        <v>insert into result_hierarchy(result_id, parent_result_id, hierarchy_type) values (261, 23, 'Derives');</v>
      </c>
    </row>
    <row r="264" spans="1:14">
      <c r="A264">
        <f>'Result import'!A269</f>
        <v>262</v>
      </c>
      <c r="B264">
        <f>'Result import'!B269</f>
        <v>4255366</v>
      </c>
      <c r="C264">
        <f>'Result import'!C269</f>
        <v>23</v>
      </c>
      <c r="D264" t="str">
        <f>'Result import'!D$6</f>
        <v>PI (avg)</v>
      </c>
      <c r="E264" t="str">
        <f>IF(ISERR(FIND(" ",'Result import'!E269)),"",LEFT('Result import'!E269,FIND(" ",'Result import'!E269)-1))</f>
        <v/>
      </c>
      <c r="F264">
        <f>IF(ISERR(FIND(" ",'Result import'!D269)),'Result import'!D269,VALUE(MID('Result import'!D269,FIND(" ",'Result import'!D269)+1,10)))</f>
        <v>-6.4</v>
      </c>
      <c r="I264" t="s">
        <v>22</v>
      </c>
      <c r="J264" t="s">
        <v>1360</v>
      </c>
      <c r="K264" t="str">
        <f t="shared" si="9"/>
        <v xml:space="preserve"> -6.4%</v>
      </c>
      <c r="M264" t="str">
        <f>"insert into result (RESULT_ID, VALUE_DISPLAY, VALUE_NUM, VALUE_MIN, VALUE_MAX, QUALIFIER, RESULT_STATUS_ID, EXPERIMENT_ID, SUBSTANCE_ID, RESULT_TYPE_ID ) values ("&amp;A264&amp;", '"&amp;K264&amp;"', "&amp;F264&amp;", '"&amp;G264&amp;"', '"&amp;H264&amp;"', '"&amp;TRIM(E264)&amp;"', 2, 1, "&amp;B264&amp;", "&amp;VLOOKUP(D264,Elements!$B$3:$G$56,6,FALSE)&amp;");"</f>
        <v>insert into result (RESULT_ID, VALUE_DISPLAY, VALUE_NUM, VALUE_MIN, VALUE_MAX, QUALIFIER, RESULT_STATUS_ID, EXPERIMENT_ID, SUBSTANCE_ID, RESULT_TYPE_ID ) values (262, ' -6.4%', -6.4, '', '', '', 2, 1, 4255366, 373);</v>
      </c>
      <c r="N264" t="str">
        <f t="shared" si="8"/>
        <v>insert into result_hierarchy(result_id, parent_result_id, hierarchy_type) values (262, 23, 'Derives');</v>
      </c>
    </row>
    <row r="265" spans="1:14">
      <c r="A265">
        <f>'Result import'!A270</f>
        <v>263</v>
      </c>
      <c r="B265">
        <f>'Result import'!B270</f>
        <v>4255366</v>
      </c>
      <c r="C265">
        <f>'Result import'!C270</f>
        <v>23</v>
      </c>
      <c r="D265" t="str">
        <f>'Result import'!D$6</f>
        <v>PI (avg)</v>
      </c>
      <c r="E265" t="str">
        <f>IF(ISERR(FIND(" ",'Result import'!E270)),"",LEFT('Result import'!E270,FIND(" ",'Result import'!E270)-1))</f>
        <v/>
      </c>
      <c r="F265">
        <f>IF(ISERR(FIND(" ",'Result import'!D270)),'Result import'!D270,VALUE(MID('Result import'!D270,FIND(" ",'Result import'!D270)+1,10)))</f>
        <v>-3.2</v>
      </c>
      <c r="I265" t="s">
        <v>22</v>
      </c>
      <c r="J265" t="s">
        <v>1360</v>
      </c>
      <c r="K265" t="str">
        <f t="shared" si="9"/>
        <v xml:space="preserve"> -3.2%</v>
      </c>
      <c r="M265" t="str">
        <f>"insert into result (RESULT_ID, VALUE_DISPLAY, VALUE_NUM, VALUE_MIN, VALUE_MAX, QUALIFIER, RESULT_STATUS_ID, EXPERIMENT_ID, SUBSTANCE_ID, RESULT_TYPE_ID ) values ("&amp;A265&amp;", '"&amp;K265&amp;"', "&amp;F265&amp;", '"&amp;G265&amp;"', '"&amp;H265&amp;"', '"&amp;TRIM(E265)&amp;"', 2, 1, "&amp;B265&amp;", "&amp;VLOOKUP(D265,Elements!$B$3:$G$56,6,FALSE)&amp;");"</f>
        <v>insert into result (RESULT_ID, VALUE_DISPLAY, VALUE_NUM, VALUE_MIN, VALUE_MAX, QUALIFIER, RESULT_STATUS_ID, EXPERIMENT_ID, SUBSTANCE_ID, RESULT_TYPE_ID ) values (263, ' -3.2%', -3.2, '', '', '', 2, 1, 4255366, 373);</v>
      </c>
      <c r="N265" t="str">
        <f t="shared" si="8"/>
        <v>insert into result_hierarchy(result_id, parent_result_id, hierarchy_type) values (263, 23, 'Derives');</v>
      </c>
    </row>
    <row r="266" spans="1:14">
      <c r="A266">
        <f>'Result import'!A271</f>
        <v>264</v>
      </c>
      <c r="B266">
        <f>'Result import'!B271</f>
        <v>4255366</v>
      </c>
      <c r="C266">
        <f>'Result import'!C271</f>
        <v>23</v>
      </c>
      <c r="D266" t="str">
        <f>'Result import'!D$6</f>
        <v>PI (avg)</v>
      </c>
      <c r="E266" t="str">
        <f>IF(ISERR(FIND(" ",'Result import'!E271)),"",LEFT('Result import'!E271,FIND(" ",'Result import'!E271)-1))</f>
        <v/>
      </c>
      <c r="F266">
        <f>IF(ISERR(FIND(" ",'Result import'!D271)),'Result import'!D271,VALUE(MID('Result import'!D271,FIND(" ",'Result import'!D271)+1,10)))</f>
        <v>3.6</v>
      </c>
      <c r="I266" t="s">
        <v>22</v>
      </c>
      <c r="J266" t="s">
        <v>1360</v>
      </c>
      <c r="K266" t="str">
        <f t="shared" si="9"/>
        <v xml:space="preserve"> 3.6%</v>
      </c>
      <c r="M266" t="str">
        <f>"insert into result (RESULT_ID, VALUE_DISPLAY, VALUE_NUM, VALUE_MIN, VALUE_MAX, QUALIFIER, RESULT_STATUS_ID, EXPERIMENT_ID, SUBSTANCE_ID, RESULT_TYPE_ID ) values ("&amp;A266&amp;", '"&amp;K266&amp;"', "&amp;F266&amp;", '"&amp;G266&amp;"', '"&amp;H266&amp;"', '"&amp;TRIM(E266)&amp;"', 2, 1, "&amp;B266&amp;", "&amp;VLOOKUP(D266,Elements!$B$3:$G$56,6,FALSE)&amp;");"</f>
        <v>insert into result (RESULT_ID, VALUE_DISPLAY, VALUE_NUM, VALUE_MIN, VALUE_MAX, QUALIFIER, RESULT_STATUS_ID, EXPERIMENT_ID, SUBSTANCE_ID, RESULT_TYPE_ID ) values (264, ' 3.6%', 3.6, '', '', '', 2, 1, 4255366, 373);</v>
      </c>
      <c r="N266" t="str">
        <f t="shared" si="8"/>
        <v>insert into result_hierarchy(result_id, parent_result_id, hierarchy_type) values (264, 23, 'Derives');</v>
      </c>
    </row>
    <row r="267" spans="1:14">
      <c r="A267">
        <f>'Result import'!A272</f>
        <v>265</v>
      </c>
      <c r="B267">
        <f>'Result import'!B272</f>
        <v>4255366</v>
      </c>
      <c r="C267">
        <f>'Result import'!C272</f>
        <v>23</v>
      </c>
      <c r="D267" t="str">
        <f>'Result import'!D$6</f>
        <v>PI (avg)</v>
      </c>
      <c r="E267" t="str">
        <f>IF(ISERR(FIND(" ",'Result import'!E272)),"",LEFT('Result import'!E272,FIND(" ",'Result import'!E272)-1))</f>
        <v/>
      </c>
      <c r="F267">
        <f>IF(ISERR(FIND(" ",'Result import'!D272)),'Result import'!D272,VALUE(MID('Result import'!D272,FIND(" ",'Result import'!D272)+1,10)))</f>
        <v>14.7</v>
      </c>
      <c r="I267" t="s">
        <v>22</v>
      </c>
      <c r="J267" t="s">
        <v>1360</v>
      </c>
      <c r="K267" t="str">
        <f t="shared" si="9"/>
        <v xml:space="preserve"> 14.7%</v>
      </c>
      <c r="M267" t="str">
        <f>"insert into result (RESULT_ID, VALUE_DISPLAY, VALUE_NUM, VALUE_MIN, VALUE_MAX, QUALIFIER, RESULT_STATUS_ID, EXPERIMENT_ID, SUBSTANCE_ID, RESULT_TYPE_ID ) values ("&amp;A267&amp;", '"&amp;K267&amp;"', "&amp;F267&amp;", '"&amp;G267&amp;"', '"&amp;H267&amp;"', '"&amp;TRIM(E267)&amp;"', 2, 1, "&amp;B267&amp;", "&amp;VLOOKUP(D267,Elements!$B$3:$G$56,6,FALSE)&amp;");"</f>
        <v>insert into result (RESULT_ID, VALUE_DISPLAY, VALUE_NUM, VALUE_MIN, VALUE_MAX, QUALIFIER, RESULT_STATUS_ID, EXPERIMENT_ID, SUBSTANCE_ID, RESULT_TYPE_ID ) values (265, ' 14.7%', 14.7, '', '', '', 2, 1, 4255366, 373);</v>
      </c>
      <c r="N267" t="str">
        <f t="shared" si="8"/>
        <v>insert into result_hierarchy(result_id, parent_result_id, hierarchy_type) values (265, 23, 'Derives');</v>
      </c>
    </row>
    <row r="268" spans="1:14">
      <c r="A268">
        <f>'Result import'!A273</f>
        <v>266</v>
      </c>
      <c r="B268">
        <f>'Result import'!B273</f>
        <v>4255366</v>
      </c>
      <c r="C268">
        <f>'Result import'!C273</f>
        <v>23</v>
      </c>
      <c r="D268" t="str">
        <f>'Result import'!D$6</f>
        <v>PI (avg)</v>
      </c>
      <c r="E268" t="str">
        <f>IF(ISERR(FIND(" ",'Result import'!E273)),"",LEFT('Result import'!E273,FIND(" ",'Result import'!E273)-1))</f>
        <v/>
      </c>
      <c r="F268">
        <f>IF(ISERR(FIND(" ",'Result import'!D273)),'Result import'!D273,VALUE(MID('Result import'!D273,FIND(" ",'Result import'!D273)+1,10)))</f>
        <v>33.5</v>
      </c>
      <c r="I268" t="s">
        <v>22</v>
      </c>
      <c r="J268" t="s">
        <v>1360</v>
      </c>
      <c r="K268" t="str">
        <f t="shared" si="9"/>
        <v xml:space="preserve"> 33.5%</v>
      </c>
      <c r="M268" t="str">
        <f>"insert into result (RESULT_ID, VALUE_DISPLAY, VALUE_NUM, VALUE_MIN, VALUE_MAX, QUALIFIER, RESULT_STATUS_ID, EXPERIMENT_ID, SUBSTANCE_ID, RESULT_TYPE_ID ) values ("&amp;A268&amp;", '"&amp;K268&amp;"', "&amp;F268&amp;", '"&amp;G268&amp;"', '"&amp;H268&amp;"', '"&amp;TRIM(E268)&amp;"', 2, 1, "&amp;B268&amp;", "&amp;VLOOKUP(D268,Elements!$B$3:$G$56,6,FALSE)&amp;");"</f>
        <v>insert into result (RESULT_ID, VALUE_DISPLAY, VALUE_NUM, VALUE_MIN, VALUE_MAX, QUALIFIER, RESULT_STATUS_ID, EXPERIMENT_ID, SUBSTANCE_ID, RESULT_TYPE_ID ) values (266, ' 33.5%', 33.5, '', '', '', 2, 1, 4255366, 373);</v>
      </c>
      <c r="N268" t="str">
        <f t="shared" si="8"/>
        <v>insert into result_hierarchy(result_id, parent_result_id, hierarchy_type) values (266, 23, 'Derives');</v>
      </c>
    </row>
    <row r="269" spans="1:14">
      <c r="A269">
        <f>'Result import'!A274</f>
        <v>267</v>
      </c>
      <c r="B269">
        <f>'Result import'!B274</f>
        <v>4255366</v>
      </c>
      <c r="C269">
        <f>'Result import'!C274</f>
        <v>23</v>
      </c>
      <c r="D269" t="str">
        <f>'Result import'!D$6</f>
        <v>PI (avg)</v>
      </c>
      <c r="E269" t="str">
        <f>IF(ISERR(FIND(" ",'Result import'!E274)),"",LEFT('Result import'!E274,FIND(" ",'Result import'!E274)-1))</f>
        <v/>
      </c>
      <c r="F269">
        <f>IF(ISERR(FIND(" ",'Result import'!D274)),'Result import'!D274,VALUE(MID('Result import'!D274,FIND(" ",'Result import'!D274)+1,10)))</f>
        <v>53.7</v>
      </c>
      <c r="I269" t="s">
        <v>22</v>
      </c>
      <c r="J269" t="s">
        <v>1360</v>
      </c>
      <c r="K269" t="str">
        <f t="shared" si="9"/>
        <v xml:space="preserve"> 53.7%</v>
      </c>
      <c r="M269" t="str">
        <f>"insert into result (RESULT_ID, VALUE_DISPLAY, VALUE_NUM, VALUE_MIN, VALUE_MAX, QUALIFIER, RESULT_STATUS_ID, EXPERIMENT_ID, SUBSTANCE_ID, RESULT_TYPE_ID ) values ("&amp;A269&amp;", '"&amp;K269&amp;"', "&amp;F269&amp;", '"&amp;G269&amp;"', '"&amp;H269&amp;"', '"&amp;TRIM(E269)&amp;"', 2, 1, "&amp;B269&amp;", "&amp;VLOOKUP(D269,Elements!$B$3:$G$56,6,FALSE)&amp;");"</f>
        <v>insert into result (RESULT_ID, VALUE_DISPLAY, VALUE_NUM, VALUE_MIN, VALUE_MAX, QUALIFIER, RESULT_STATUS_ID, EXPERIMENT_ID, SUBSTANCE_ID, RESULT_TYPE_ID ) values (267, ' 53.7%', 53.7, '', '', '', 2, 1, 4255366, 373);</v>
      </c>
      <c r="N269" t="str">
        <f t="shared" si="8"/>
        <v>insert into result_hierarchy(result_id, parent_result_id, hierarchy_type) values (267, 23, 'Derives');</v>
      </c>
    </row>
    <row r="270" spans="1:14">
      <c r="A270">
        <f>'Result import'!A275</f>
        <v>268</v>
      </c>
      <c r="B270">
        <f>'Result import'!B275</f>
        <v>4255366</v>
      </c>
      <c r="C270">
        <f>'Result import'!C275</f>
        <v>23</v>
      </c>
      <c r="D270" t="str">
        <f>'Result import'!D$6</f>
        <v>PI (avg)</v>
      </c>
      <c r="E270" t="str">
        <f>IF(ISERR(FIND(" ",'Result import'!E275)),"",LEFT('Result import'!E275,FIND(" ",'Result import'!E275)-1))</f>
        <v/>
      </c>
      <c r="F270">
        <f>IF(ISERR(FIND(" ",'Result import'!D275)),'Result import'!D275,VALUE(MID('Result import'!D275,FIND(" ",'Result import'!D275)+1,10)))</f>
        <v>66.099999999999994</v>
      </c>
      <c r="I270" t="s">
        <v>22</v>
      </c>
      <c r="J270" t="s">
        <v>1360</v>
      </c>
      <c r="K270" t="str">
        <f t="shared" si="9"/>
        <v xml:space="preserve"> 66.1%</v>
      </c>
      <c r="M270" t="str">
        <f>"insert into result (RESULT_ID, VALUE_DISPLAY, VALUE_NUM, VALUE_MIN, VALUE_MAX, QUALIFIER, RESULT_STATUS_ID, EXPERIMENT_ID, SUBSTANCE_ID, RESULT_TYPE_ID ) values ("&amp;A270&amp;", '"&amp;K270&amp;"', "&amp;F270&amp;", '"&amp;G270&amp;"', '"&amp;H270&amp;"', '"&amp;TRIM(E270)&amp;"', 2, 1, "&amp;B270&amp;", "&amp;VLOOKUP(D270,Elements!$B$3:$G$56,6,FALSE)&amp;");"</f>
        <v>insert into result (RESULT_ID, VALUE_DISPLAY, VALUE_NUM, VALUE_MIN, VALUE_MAX, QUALIFIER, RESULT_STATUS_ID, EXPERIMENT_ID, SUBSTANCE_ID, RESULT_TYPE_ID ) values (268, ' 66.1%', 66.1, '', '', '', 2, 1, 4255366, 373);</v>
      </c>
      <c r="N270" t="str">
        <f t="shared" si="8"/>
        <v>insert into result_hierarchy(result_id, parent_result_id, hierarchy_type) values (268, 23, 'Derives');</v>
      </c>
    </row>
    <row r="271" spans="1:14">
      <c r="A271">
        <f>'Result import'!A276</f>
        <v>269</v>
      </c>
      <c r="B271">
        <f>'Result import'!B276</f>
        <v>4255366</v>
      </c>
      <c r="C271">
        <f>'Result import'!C276</f>
        <v>23</v>
      </c>
      <c r="D271" t="str">
        <f>'Result import'!D$6</f>
        <v>PI (avg)</v>
      </c>
      <c r="E271" t="str">
        <f>IF(ISERR(FIND(" ",'Result import'!E276)),"",LEFT('Result import'!E276,FIND(" ",'Result import'!E276)-1))</f>
        <v/>
      </c>
      <c r="F271">
        <f>IF(ISERR(FIND(" ",'Result import'!D276)),'Result import'!D276,VALUE(MID('Result import'!D276,FIND(" ",'Result import'!D276)+1,10)))</f>
        <v>78.3</v>
      </c>
      <c r="I271" t="s">
        <v>22</v>
      </c>
      <c r="J271" t="s">
        <v>1360</v>
      </c>
      <c r="K271" t="str">
        <f t="shared" si="9"/>
        <v xml:space="preserve"> 78.3%</v>
      </c>
      <c r="M271" t="str">
        <f>"insert into result (RESULT_ID, VALUE_DISPLAY, VALUE_NUM, VALUE_MIN, VALUE_MAX, QUALIFIER, RESULT_STATUS_ID, EXPERIMENT_ID, SUBSTANCE_ID, RESULT_TYPE_ID ) values ("&amp;A271&amp;", '"&amp;K271&amp;"', "&amp;F271&amp;", '"&amp;G271&amp;"', '"&amp;H271&amp;"', '"&amp;TRIM(E271)&amp;"', 2, 1, "&amp;B271&amp;", "&amp;VLOOKUP(D271,Elements!$B$3:$G$56,6,FALSE)&amp;");"</f>
        <v>insert into result (RESULT_ID, VALUE_DISPLAY, VALUE_NUM, VALUE_MIN, VALUE_MAX, QUALIFIER, RESULT_STATUS_ID, EXPERIMENT_ID, SUBSTANCE_ID, RESULT_TYPE_ID ) values (269, ' 78.3%', 78.3, '', '', '', 2, 1, 4255366, 373);</v>
      </c>
      <c r="N271" t="str">
        <f t="shared" si="8"/>
        <v>insert into result_hierarchy(result_id, parent_result_id, hierarchy_type) values (269, 23, 'Derives');</v>
      </c>
    </row>
    <row r="272" spans="1:14">
      <c r="A272">
        <f>'Result import'!A277</f>
        <v>270</v>
      </c>
      <c r="B272">
        <f>'Result import'!B277</f>
        <v>4255366</v>
      </c>
      <c r="C272">
        <f>'Result import'!C277</f>
        <v>23</v>
      </c>
      <c r="D272" t="str">
        <f>'Result import'!D$6</f>
        <v>PI (avg)</v>
      </c>
      <c r="E272" t="str">
        <f>IF(ISERR(FIND(" ",'Result import'!E277)),"",LEFT('Result import'!E277,FIND(" ",'Result import'!E277)-1))</f>
        <v/>
      </c>
      <c r="F272">
        <f>IF(ISERR(FIND(" ",'Result import'!D277)),'Result import'!D277,VALUE(MID('Result import'!D277,FIND(" ",'Result import'!D277)+1,10)))</f>
        <v>87.5</v>
      </c>
      <c r="I272" t="s">
        <v>22</v>
      </c>
      <c r="J272" t="s">
        <v>1360</v>
      </c>
      <c r="K272" t="str">
        <f t="shared" si="9"/>
        <v xml:space="preserve"> 87.5%</v>
      </c>
      <c r="M272" t="str">
        <f>"insert into result (RESULT_ID, VALUE_DISPLAY, VALUE_NUM, VALUE_MIN, VALUE_MAX, QUALIFIER, RESULT_STATUS_ID, EXPERIMENT_ID, SUBSTANCE_ID, RESULT_TYPE_ID ) values ("&amp;A272&amp;", '"&amp;K272&amp;"', "&amp;F272&amp;", '"&amp;G272&amp;"', '"&amp;H272&amp;"', '"&amp;TRIM(E272)&amp;"', 2, 1, "&amp;B272&amp;", "&amp;VLOOKUP(D272,Elements!$B$3:$G$56,6,FALSE)&amp;");"</f>
        <v>insert into result (RESULT_ID, VALUE_DISPLAY, VALUE_NUM, VALUE_MIN, VALUE_MAX, QUALIFIER, RESULT_STATUS_ID, EXPERIMENT_ID, SUBSTANCE_ID, RESULT_TYPE_ID ) values (270, ' 87.5%', 87.5, '', '', '', 2, 1, 4255366, 373);</v>
      </c>
      <c r="N272" t="str">
        <f t="shared" si="8"/>
        <v>insert into result_hierarchy(result_id, parent_result_id, hierarchy_type) values (270, 23, 'Derives');</v>
      </c>
    </row>
    <row r="273" spans="1:14">
      <c r="A273">
        <f>'Result import'!A278</f>
        <v>271</v>
      </c>
      <c r="B273">
        <f>'Result import'!B278</f>
        <v>7977171</v>
      </c>
      <c r="C273">
        <f>'Result import'!C278</f>
        <v>24</v>
      </c>
      <c r="D273" t="str">
        <f>'Result import'!D$6</f>
        <v>PI (avg)</v>
      </c>
      <c r="E273" t="str">
        <f>IF(ISERR(FIND(" ",'Result import'!E278)),"",LEFT('Result import'!E278,FIND(" ",'Result import'!E278)-1))</f>
        <v/>
      </c>
      <c r="F273">
        <f>IF(ISERR(FIND(" ",'Result import'!D278)),'Result import'!D278,VALUE(MID('Result import'!D278,FIND(" ",'Result import'!D278)+1,10)))</f>
        <v>7.6</v>
      </c>
      <c r="I273" t="s">
        <v>22</v>
      </c>
      <c r="J273" t="s">
        <v>1360</v>
      </c>
      <c r="K273" t="str">
        <f t="shared" si="9"/>
        <v xml:space="preserve"> 7.6%</v>
      </c>
      <c r="M273" t="str">
        <f>"insert into result (RESULT_ID, VALUE_DISPLAY, VALUE_NUM, VALUE_MIN, VALUE_MAX, QUALIFIER, RESULT_STATUS_ID, EXPERIMENT_ID, SUBSTANCE_ID, RESULT_TYPE_ID ) values ("&amp;A273&amp;", '"&amp;K273&amp;"', "&amp;F273&amp;", '"&amp;G273&amp;"', '"&amp;H273&amp;"', '"&amp;TRIM(E273)&amp;"', 2, 1, "&amp;B273&amp;", "&amp;VLOOKUP(D273,Elements!$B$3:$G$56,6,FALSE)&amp;");"</f>
        <v>insert into result (RESULT_ID, VALUE_DISPLAY, VALUE_NUM, VALUE_MIN, VALUE_MAX, QUALIFIER, RESULT_STATUS_ID, EXPERIMENT_ID, SUBSTANCE_ID, RESULT_TYPE_ID ) values (271, ' 7.6%', 7.6, '', '', '', 2, 1, 7977171, 373);</v>
      </c>
      <c r="N273" t="str">
        <f t="shared" si="8"/>
        <v>insert into result_hierarchy(result_id, parent_result_id, hierarchy_type) values (271, 24, 'Derives');</v>
      </c>
    </row>
    <row r="274" spans="1:14">
      <c r="A274">
        <f>'Result import'!A279</f>
        <v>272</v>
      </c>
      <c r="B274">
        <f>'Result import'!B279</f>
        <v>7977171</v>
      </c>
      <c r="C274">
        <f>'Result import'!C279</f>
        <v>24</v>
      </c>
      <c r="D274" t="str">
        <f>'Result import'!D$6</f>
        <v>PI (avg)</v>
      </c>
      <c r="E274" t="str">
        <f>IF(ISERR(FIND(" ",'Result import'!E279)),"",LEFT('Result import'!E279,FIND(" ",'Result import'!E279)-1))</f>
        <v/>
      </c>
      <c r="F274">
        <f>IF(ISERR(FIND(" ",'Result import'!D279)),'Result import'!D279,VALUE(MID('Result import'!D279,FIND(" ",'Result import'!D279)+1,10)))</f>
        <v>8.6</v>
      </c>
      <c r="I274" t="s">
        <v>22</v>
      </c>
      <c r="J274" t="s">
        <v>1360</v>
      </c>
      <c r="K274" t="str">
        <f t="shared" si="9"/>
        <v xml:space="preserve"> 8.6%</v>
      </c>
      <c r="M274" t="str">
        <f>"insert into result (RESULT_ID, VALUE_DISPLAY, VALUE_NUM, VALUE_MIN, VALUE_MAX, QUALIFIER, RESULT_STATUS_ID, EXPERIMENT_ID, SUBSTANCE_ID, RESULT_TYPE_ID ) values ("&amp;A274&amp;", '"&amp;K274&amp;"', "&amp;F274&amp;", '"&amp;G274&amp;"', '"&amp;H274&amp;"', '"&amp;TRIM(E274)&amp;"', 2, 1, "&amp;B274&amp;", "&amp;VLOOKUP(D274,Elements!$B$3:$G$56,6,FALSE)&amp;");"</f>
        <v>insert into result (RESULT_ID, VALUE_DISPLAY, VALUE_NUM, VALUE_MIN, VALUE_MAX, QUALIFIER, RESULT_STATUS_ID, EXPERIMENT_ID, SUBSTANCE_ID, RESULT_TYPE_ID ) values (272, ' 8.6%', 8.6, '', '', '', 2, 1, 7977171, 373);</v>
      </c>
      <c r="N274" t="str">
        <f t="shared" si="8"/>
        <v>insert into result_hierarchy(result_id, parent_result_id, hierarchy_type) values (272, 24, 'Derives');</v>
      </c>
    </row>
    <row r="275" spans="1:14">
      <c r="A275">
        <f>'Result import'!A280</f>
        <v>273</v>
      </c>
      <c r="B275">
        <f>'Result import'!B280</f>
        <v>7977171</v>
      </c>
      <c r="C275">
        <f>'Result import'!C280</f>
        <v>24</v>
      </c>
      <c r="D275" t="str">
        <f>'Result import'!D$6</f>
        <v>PI (avg)</v>
      </c>
      <c r="E275" t="str">
        <f>IF(ISERR(FIND(" ",'Result import'!E280)),"",LEFT('Result import'!E280,FIND(" ",'Result import'!E280)-1))</f>
        <v/>
      </c>
      <c r="F275">
        <f>IF(ISERR(FIND(" ",'Result import'!D280)),'Result import'!D280,VALUE(MID('Result import'!D280,FIND(" ",'Result import'!D280)+1,10)))</f>
        <v>8.8000000000000007</v>
      </c>
      <c r="I275" t="s">
        <v>22</v>
      </c>
      <c r="J275" t="s">
        <v>1360</v>
      </c>
      <c r="K275" t="str">
        <f t="shared" si="9"/>
        <v xml:space="preserve"> 8.8%</v>
      </c>
      <c r="M275" t="str">
        <f>"insert into result (RESULT_ID, VALUE_DISPLAY, VALUE_NUM, VALUE_MIN, VALUE_MAX, QUALIFIER, RESULT_STATUS_ID, EXPERIMENT_ID, SUBSTANCE_ID, RESULT_TYPE_ID ) values ("&amp;A275&amp;", '"&amp;K275&amp;"', "&amp;F275&amp;", '"&amp;G275&amp;"', '"&amp;H275&amp;"', '"&amp;TRIM(E275)&amp;"', 2, 1, "&amp;B275&amp;", "&amp;VLOOKUP(D275,Elements!$B$3:$G$56,6,FALSE)&amp;");"</f>
        <v>insert into result (RESULT_ID, VALUE_DISPLAY, VALUE_NUM, VALUE_MIN, VALUE_MAX, QUALIFIER, RESULT_STATUS_ID, EXPERIMENT_ID, SUBSTANCE_ID, RESULT_TYPE_ID ) values (273, ' 8.8%', 8.8, '', '', '', 2, 1, 7977171, 373);</v>
      </c>
      <c r="N275" t="str">
        <f t="shared" si="8"/>
        <v>insert into result_hierarchy(result_id, parent_result_id, hierarchy_type) values (273, 24, 'Derives');</v>
      </c>
    </row>
    <row r="276" spans="1:14">
      <c r="A276">
        <f>'Result import'!A281</f>
        <v>274</v>
      </c>
      <c r="B276">
        <f>'Result import'!B281</f>
        <v>7977171</v>
      </c>
      <c r="C276">
        <f>'Result import'!C281</f>
        <v>24</v>
      </c>
      <c r="D276" t="str">
        <f>'Result import'!D$6</f>
        <v>PI (avg)</v>
      </c>
      <c r="E276" t="str">
        <f>IF(ISERR(FIND(" ",'Result import'!E281)),"",LEFT('Result import'!E281,FIND(" ",'Result import'!E281)-1))</f>
        <v/>
      </c>
      <c r="F276">
        <f>IF(ISERR(FIND(" ",'Result import'!D281)),'Result import'!D281,VALUE(MID('Result import'!D281,FIND(" ",'Result import'!D281)+1,10)))</f>
        <v>10.9</v>
      </c>
      <c r="I276" t="s">
        <v>22</v>
      </c>
      <c r="J276" t="s">
        <v>1360</v>
      </c>
      <c r="K276" t="str">
        <f t="shared" si="9"/>
        <v xml:space="preserve"> 10.9%</v>
      </c>
      <c r="M276" t="str">
        <f>"insert into result (RESULT_ID, VALUE_DISPLAY, VALUE_NUM, VALUE_MIN, VALUE_MAX, QUALIFIER, RESULT_STATUS_ID, EXPERIMENT_ID, SUBSTANCE_ID, RESULT_TYPE_ID ) values ("&amp;A276&amp;", '"&amp;K276&amp;"', "&amp;F276&amp;", '"&amp;G276&amp;"', '"&amp;H276&amp;"', '"&amp;TRIM(E276)&amp;"', 2, 1, "&amp;B276&amp;", "&amp;VLOOKUP(D276,Elements!$B$3:$G$56,6,FALSE)&amp;");"</f>
        <v>insert into result (RESULT_ID, VALUE_DISPLAY, VALUE_NUM, VALUE_MIN, VALUE_MAX, QUALIFIER, RESULT_STATUS_ID, EXPERIMENT_ID, SUBSTANCE_ID, RESULT_TYPE_ID ) values (274, ' 10.9%', 10.9, '', '', '', 2, 1, 7977171, 373);</v>
      </c>
      <c r="N276" t="str">
        <f t="shared" si="8"/>
        <v>insert into result_hierarchy(result_id, parent_result_id, hierarchy_type) values (274, 24, 'Derives');</v>
      </c>
    </row>
    <row r="277" spans="1:14">
      <c r="A277">
        <f>'Result import'!A282</f>
        <v>275</v>
      </c>
      <c r="B277">
        <f>'Result import'!B282</f>
        <v>7977171</v>
      </c>
      <c r="C277">
        <f>'Result import'!C282</f>
        <v>24</v>
      </c>
      <c r="D277" t="str">
        <f>'Result import'!D$6</f>
        <v>PI (avg)</v>
      </c>
      <c r="E277" t="str">
        <f>IF(ISERR(FIND(" ",'Result import'!E282)),"",LEFT('Result import'!E282,FIND(" ",'Result import'!E282)-1))</f>
        <v/>
      </c>
      <c r="F277">
        <f>IF(ISERR(FIND(" ",'Result import'!D282)),'Result import'!D282,VALUE(MID('Result import'!D282,FIND(" ",'Result import'!D282)+1,10)))</f>
        <v>19.8</v>
      </c>
      <c r="I277" t="s">
        <v>22</v>
      </c>
      <c r="J277" t="s">
        <v>1360</v>
      </c>
      <c r="K277" t="str">
        <f t="shared" si="9"/>
        <v xml:space="preserve"> 19.8%</v>
      </c>
      <c r="M277" t="str">
        <f>"insert into result (RESULT_ID, VALUE_DISPLAY, VALUE_NUM, VALUE_MIN, VALUE_MAX, QUALIFIER, RESULT_STATUS_ID, EXPERIMENT_ID, SUBSTANCE_ID, RESULT_TYPE_ID ) values ("&amp;A277&amp;", '"&amp;K277&amp;"', "&amp;F277&amp;", '"&amp;G277&amp;"', '"&amp;H277&amp;"', '"&amp;TRIM(E277)&amp;"', 2, 1, "&amp;B277&amp;", "&amp;VLOOKUP(D277,Elements!$B$3:$G$56,6,FALSE)&amp;");"</f>
        <v>insert into result (RESULT_ID, VALUE_DISPLAY, VALUE_NUM, VALUE_MIN, VALUE_MAX, QUALIFIER, RESULT_STATUS_ID, EXPERIMENT_ID, SUBSTANCE_ID, RESULT_TYPE_ID ) values (275, ' 19.8%', 19.8, '', '', '', 2, 1, 7977171, 373);</v>
      </c>
      <c r="N277" t="str">
        <f t="shared" si="8"/>
        <v>insert into result_hierarchy(result_id, parent_result_id, hierarchy_type) values (275, 24, 'Derives');</v>
      </c>
    </row>
    <row r="278" spans="1:14">
      <c r="A278">
        <f>'Result import'!A283</f>
        <v>276</v>
      </c>
      <c r="B278">
        <f>'Result import'!B283</f>
        <v>7977171</v>
      </c>
      <c r="C278">
        <f>'Result import'!C283</f>
        <v>24</v>
      </c>
      <c r="D278" t="str">
        <f>'Result import'!D$6</f>
        <v>PI (avg)</v>
      </c>
      <c r="E278" t="str">
        <f>IF(ISERR(FIND(" ",'Result import'!E283)),"",LEFT('Result import'!E283,FIND(" ",'Result import'!E283)-1))</f>
        <v/>
      </c>
      <c r="F278">
        <f>IF(ISERR(FIND(" ",'Result import'!D283)),'Result import'!D283,VALUE(MID('Result import'!D283,FIND(" ",'Result import'!D283)+1,10)))</f>
        <v>29.4</v>
      </c>
      <c r="I278" t="s">
        <v>22</v>
      </c>
      <c r="J278" t="s">
        <v>1360</v>
      </c>
      <c r="K278" t="str">
        <f t="shared" si="9"/>
        <v xml:space="preserve"> 29.4%</v>
      </c>
      <c r="M278" t="str">
        <f>"insert into result (RESULT_ID, VALUE_DISPLAY, VALUE_NUM, VALUE_MIN, VALUE_MAX, QUALIFIER, RESULT_STATUS_ID, EXPERIMENT_ID, SUBSTANCE_ID, RESULT_TYPE_ID ) values ("&amp;A278&amp;", '"&amp;K278&amp;"', "&amp;F278&amp;", '"&amp;G278&amp;"', '"&amp;H278&amp;"', '"&amp;TRIM(E278)&amp;"', 2, 1, "&amp;B278&amp;", "&amp;VLOOKUP(D278,Elements!$B$3:$G$56,6,FALSE)&amp;");"</f>
        <v>insert into result (RESULT_ID, VALUE_DISPLAY, VALUE_NUM, VALUE_MIN, VALUE_MAX, QUALIFIER, RESULT_STATUS_ID, EXPERIMENT_ID, SUBSTANCE_ID, RESULT_TYPE_ID ) values (276, ' 29.4%', 29.4, '', '', '', 2, 1, 7977171, 373);</v>
      </c>
      <c r="N278" t="str">
        <f t="shared" si="8"/>
        <v>insert into result_hierarchy(result_id, parent_result_id, hierarchy_type) values (276, 24, 'Derives');</v>
      </c>
    </row>
    <row r="279" spans="1:14">
      <c r="A279">
        <f>'Result import'!A284</f>
        <v>277</v>
      </c>
      <c r="B279">
        <f>'Result import'!B284</f>
        <v>7977171</v>
      </c>
      <c r="C279">
        <f>'Result import'!C284</f>
        <v>24</v>
      </c>
      <c r="D279" t="str">
        <f>'Result import'!D$6</f>
        <v>PI (avg)</v>
      </c>
      <c r="E279" t="str">
        <f>IF(ISERR(FIND(" ",'Result import'!E284)),"",LEFT('Result import'!E284,FIND(" ",'Result import'!E284)-1))</f>
        <v/>
      </c>
      <c r="F279">
        <f>IF(ISERR(FIND(" ",'Result import'!D284)),'Result import'!D284,VALUE(MID('Result import'!D284,FIND(" ",'Result import'!D284)+1,10)))</f>
        <v>49.9</v>
      </c>
      <c r="I279" t="s">
        <v>22</v>
      </c>
      <c r="J279" t="s">
        <v>1360</v>
      </c>
      <c r="K279" t="str">
        <f t="shared" si="9"/>
        <v xml:space="preserve"> 49.9%</v>
      </c>
      <c r="M279" t="str">
        <f>"insert into result (RESULT_ID, VALUE_DISPLAY, VALUE_NUM, VALUE_MIN, VALUE_MAX, QUALIFIER, RESULT_STATUS_ID, EXPERIMENT_ID, SUBSTANCE_ID, RESULT_TYPE_ID ) values ("&amp;A279&amp;", '"&amp;K279&amp;"', "&amp;F279&amp;", '"&amp;G279&amp;"', '"&amp;H279&amp;"', '"&amp;TRIM(E279)&amp;"', 2, 1, "&amp;B279&amp;", "&amp;VLOOKUP(D279,Elements!$B$3:$G$56,6,FALSE)&amp;");"</f>
        <v>insert into result (RESULT_ID, VALUE_DISPLAY, VALUE_NUM, VALUE_MIN, VALUE_MAX, QUALIFIER, RESULT_STATUS_ID, EXPERIMENT_ID, SUBSTANCE_ID, RESULT_TYPE_ID ) values (277, ' 49.9%', 49.9, '', '', '', 2, 1, 7977171, 373);</v>
      </c>
      <c r="N279" t="str">
        <f t="shared" si="8"/>
        <v>insert into result_hierarchy(result_id, parent_result_id, hierarchy_type) values (277, 24, 'Derives');</v>
      </c>
    </row>
    <row r="280" spans="1:14">
      <c r="A280">
        <f>'Result import'!A285</f>
        <v>278</v>
      </c>
      <c r="B280">
        <f>'Result import'!B285</f>
        <v>7977171</v>
      </c>
      <c r="C280">
        <f>'Result import'!C285</f>
        <v>24</v>
      </c>
      <c r="D280" t="str">
        <f>'Result import'!D$6</f>
        <v>PI (avg)</v>
      </c>
      <c r="E280" t="str">
        <f>IF(ISERR(FIND(" ",'Result import'!E285)),"",LEFT('Result import'!E285,FIND(" ",'Result import'!E285)-1))</f>
        <v/>
      </c>
      <c r="F280">
        <f>IF(ISERR(FIND(" ",'Result import'!D285)),'Result import'!D285,VALUE(MID('Result import'!D285,FIND(" ",'Result import'!D285)+1,10)))</f>
        <v>66.3</v>
      </c>
      <c r="I280" t="s">
        <v>22</v>
      </c>
      <c r="J280" t="s">
        <v>1360</v>
      </c>
      <c r="K280" t="str">
        <f t="shared" si="9"/>
        <v xml:space="preserve"> 66.3%</v>
      </c>
      <c r="M280" t="str">
        <f>"insert into result (RESULT_ID, VALUE_DISPLAY, VALUE_NUM, VALUE_MIN, VALUE_MAX, QUALIFIER, RESULT_STATUS_ID, EXPERIMENT_ID, SUBSTANCE_ID, RESULT_TYPE_ID ) values ("&amp;A280&amp;", '"&amp;K280&amp;"', "&amp;F280&amp;", '"&amp;G280&amp;"', '"&amp;H280&amp;"', '"&amp;TRIM(E280)&amp;"', 2, 1, "&amp;B280&amp;", "&amp;VLOOKUP(D280,Elements!$B$3:$G$56,6,FALSE)&amp;");"</f>
        <v>insert into result (RESULT_ID, VALUE_DISPLAY, VALUE_NUM, VALUE_MIN, VALUE_MAX, QUALIFIER, RESULT_STATUS_ID, EXPERIMENT_ID, SUBSTANCE_ID, RESULT_TYPE_ID ) values (278, ' 66.3%', 66.3, '', '', '', 2, 1, 7977171, 373);</v>
      </c>
      <c r="N280" t="str">
        <f t="shared" si="8"/>
        <v>insert into result_hierarchy(result_id, parent_result_id, hierarchy_type) values (278, 24, 'Derives');</v>
      </c>
    </row>
    <row r="281" spans="1:14">
      <c r="A281">
        <f>'Result import'!A286</f>
        <v>279</v>
      </c>
      <c r="B281">
        <f>'Result import'!B286</f>
        <v>7977171</v>
      </c>
      <c r="C281">
        <f>'Result import'!C286</f>
        <v>24</v>
      </c>
      <c r="D281" t="str">
        <f>'Result import'!D$6</f>
        <v>PI (avg)</v>
      </c>
      <c r="E281" t="str">
        <f>IF(ISERR(FIND(" ",'Result import'!E286)),"",LEFT('Result import'!E286,FIND(" ",'Result import'!E286)-1))</f>
        <v/>
      </c>
      <c r="F281">
        <f>IF(ISERR(FIND(" ",'Result import'!D286)),'Result import'!D286,VALUE(MID('Result import'!D286,FIND(" ",'Result import'!D286)+1,10)))</f>
        <v>80.900000000000006</v>
      </c>
      <c r="I281" t="s">
        <v>22</v>
      </c>
      <c r="J281" t="s">
        <v>1360</v>
      </c>
      <c r="K281" t="str">
        <f t="shared" si="9"/>
        <v xml:space="preserve"> 80.9%</v>
      </c>
      <c r="M281" t="str">
        <f>"insert into result (RESULT_ID, VALUE_DISPLAY, VALUE_NUM, VALUE_MIN, VALUE_MAX, QUALIFIER, RESULT_STATUS_ID, EXPERIMENT_ID, SUBSTANCE_ID, RESULT_TYPE_ID ) values ("&amp;A281&amp;", '"&amp;K281&amp;"', "&amp;F281&amp;", '"&amp;G281&amp;"', '"&amp;H281&amp;"', '"&amp;TRIM(E281)&amp;"', 2, 1, "&amp;B281&amp;", "&amp;VLOOKUP(D281,Elements!$B$3:$G$56,6,FALSE)&amp;");"</f>
        <v>insert into result (RESULT_ID, VALUE_DISPLAY, VALUE_NUM, VALUE_MIN, VALUE_MAX, QUALIFIER, RESULT_STATUS_ID, EXPERIMENT_ID, SUBSTANCE_ID, RESULT_TYPE_ID ) values (279, ' 80.9%', 80.9, '', '', '', 2, 1, 7977171, 373);</v>
      </c>
      <c r="N281" t="str">
        <f t="shared" si="8"/>
        <v>insert into result_hierarchy(result_id, parent_result_id, hierarchy_type) values (279, 24, 'Derives');</v>
      </c>
    </row>
    <row r="282" spans="1:14">
      <c r="A282">
        <f>'Result import'!A287</f>
        <v>280</v>
      </c>
      <c r="B282">
        <f>'Result import'!B287</f>
        <v>7977171</v>
      </c>
      <c r="C282">
        <f>'Result import'!C287</f>
        <v>24</v>
      </c>
      <c r="D282" t="str">
        <f>'Result import'!D$6</f>
        <v>PI (avg)</v>
      </c>
      <c r="E282" t="str">
        <f>IF(ISERR(FIND(" ",'Result import'!E287)),"",LEFT('Result import'!E287,FIND(" ",'Result import'!E287)-1))</f>
        <v/>
      </c>
      <c r="F282">
        <f>IF(ISERR(FIND(" ",'Result import'!D287)),'Result import'!D287,VALUE(MID('Result import'!D287,FIND(" ",'Result import'!D287)+1,10)))</f>
        <v>87</v>
      </c>
      <c r="I282" t="s">
        <v>22</v>
      </c>
      <c r="J282" t="s">
        <v>1360</v>
      </c>
      <c r="K282" t="str">
        <f t="shared" si="9"/>
        <v xml:space="preserve"> 87%</v>
      </c>
      <c r="M282" t="str">
        <f>"insert into result (RESULT_ID, VALUE_DISPLAY, VALUE_NUM, VALUE_MIN, VALUE_MAX, QUALIFIER, RESULT_STATUS_ID, EXPERIMENT_ID, SUBSTANCE_ID, RESULT_TYPE_ID ) values ("&amp;A282&amp;", '"&amp;K282&amp;"', "&amp;F282&amp;", '"&amp;G282&amp;"', '"&amp;H282&amp;"', '"&amp;TRIM(E282)&amp;"', 2, 1, "&amp;B282&amp;", "&amp;VLOOKUP(D282,Elements!$B$3:$G$56,6,FALSE)&amp;");"</f>
        <v>insert into result (RESULT_ID, VALUE_DISPLAY, VALUE_NUM, VALUE_MIN, VALUE_MAX, QUALIFIER, RESULT_STATUS_ID, EXPERIMENT_ID, SUBSTANCE_ID, RESULT_TYPE_ID ) values (280, ' 87%', 87, '', '', '', 2, 1, 7977171, 373);</v>
      </c>
      <c r="N282" t="str">
        <f t="shared" si="8"/>
        <v>insert into result_hierarchy(result_id, parent_result_id, hierarchy_type) values (280, 24, 'Derives');</v>
      </c>
    </row>
    <row r="283" spans="1:14">
      <c r="A283">
        <f>'Result import'!A288</f>
        <v>281</v>
      </c>
      <c r="B283">
        <f>'Result import'!B288</f>
        <v>7971820</v>
      </c>
      <c r="C283">
        <f>'Result import'!C288</f>
        <v>25</v>
      </c>
      <c r="D283" t="str">
        <f>'Result import'!D$6</f>
        <v>PI (avg)</v>
      </c>
      <c r="E283" t="str">
        <f>IF(ISERR(FIND(" ",'Result import'!E288)),"",LEFT('Result import'!E288,FIND(" ",'Result import'!E288)-1))</f>
        <v/>
      </c>
      <c r="F283">
        <f>IF(ISERR(FIND(" ",'Result import'!D288)),'Result import'!D288,VALUE(MID('Result import'!D288,FIND(" ",'Result import'!D288)+1,10)))</f>
        <v>5.6</v>
      </c>
      <c r="I283" t="s">
        <v>22</v>
      </c>
      <c r="J283" t="s">
        <v>1360</v>
      </c>
      <c r="K283" t="str">
        <f t="shared" si="9"/>
        <v xml:space="preserve"> 5.6%</v>
      </c>
      <c r="M283" t="str">
        <f>"insert into result (RESULT_ID, VALUE_DISPLAY, VALUE_NUM, VALUE_MIN, VALUE_MAX, QUALIFIER, RESULT_STATUS_ID, EXPERIMENT_ID, SUBSTANCE_ID, RESULT_TYPE_ID ) values ("&amp;A283&amp;", '"&amp;K283&amp;"', "&amp;F283&amp;", '"&amp;G283&amp;"', '"&amp;H283&amp;"', '"&amp;TRIM(E283)&amp;"', 2, 1, "&amp;B283&amp;", "&amp;VLOOKUP(D283,Elements!$B$3:$G$56,6,FALSE)&amp;");"</f>
        <v>insert into result (RESULT_ID, VALUE_DISPLAY, VALUE_NUM, VALUE_MIN, VALUE_MAX, QUALIFIER, RESULT_STATUS_ID, EXPERIMENT_ID, SUBSTANCE_ID, RESULT_TYPE_ID ) values (281, ' 5.6%', 5.6, '', '', '', 2, 1, 7971820, 373);</v>
      </c>
      <c r="N283" t="str">
        <f t="shared" si="8"/>
        <v>insert into result_hierarchy(result_id, parent_result_id, hierarchy_type) values (281, 25, 'Derives');</v>
      </c>
    </row>
    <row r="284" spans="1:14">
      <c r="A284">
        <f>'Result import'!A289</f>
        <v>282</v>
      </c>
      <c r="B284">
        <f>'Result import'!B289</f>
        <v>7971820</v>
      </c>
      <c r="C284">
        <f>'Result import'!C289</f>
        <v>25</v>
      </c>
      <c r="D284" t="str">
        <f>'Result import'!D$6</f>
        <v>PI (avg)</v>
      </c>
      <c r="E284" t="str">
        <f>IF(ISERR(FIND(" ",'Result import'!E289)),"",LEFT('Result import'!E289,FIND(" ",'Result import'!E289)-1))</f>
        <v/>
      </c>
      <c r="F284">
        <f>IF(ISERR(FIND(" ",'Result import'!D289)),'Result import'!D289,VALUE(MID('Result import'!D289,FIND(" ",'Result import'!D289)+1,10)))</f>
        <v>8.6</v>
      </c>
      <c r="I284" t="s">
        <v>22</v>
      </c>
      <c r="J284" t="s">
        <v>1360</v>
      </c>
      <c r="K284" t="str">
        <f t="shared" si="9"/>
        <v xml:space="preserve"> 8.6%</v>
      </c>
      <c r="M284" t="str">
        <f>"insert into result (RESULT_ID, VALUE_DISPLAY, VALUE_NUM, VALUE_MIN, VALUE_MAX, QUALIFIER, RESULT_STATUS_ID, EXPERIMENT_ID, SUBSTANCE_ID, RESULT_TYPE_ID ) values ("&amp;A284&amp;", '"&amp;K284&amp;"', "&amp;F284&amp;", '"&amp;G284&amp;"', '"&amp;H284&amp;"', '"&amp;TRIM(E284)&amp;"', 2, 1, "&amp;B284&amp;", "&amp;VLOOKUP(D284,Elements!$B$3:$G$56,6,FALSE)&amp;");"</f>
        <v>insert into result (RESULT_ID, VALUE_DISPLAY, VALUE_NUM, VALUE_MIN, VALUE_MAX, QUALIFIER, RESULT_STATUS_ID, EXPERIMENT_ID, SUBSTANCE_ID, RESULT_TYPE_ID ) values (282, ' 8.6%', 8.6, '', '', '', 2, 1, 7971820, 373);</v>
      </c>
      <c r="N284" t="str">
        <f t="shared" si="8"/>
        <v>insert into result_hierarchy(result_id, parent_result_id, hierarchy_type) values (282, 25, 'Derives');</v>
      </c>
    </row>
    <row r="285" spans="1:14">
      <c r="A285">
        <f>'Result import'!A290</f>
        <v>283</v>
      </c>
      <c r="B285">
        <f>'Result import'!B290</f>
        <v>7971820</v>
      </c>
      <c r="C285">
        <f>'Result import'!C290</f>
        <v>25</v>
      </c>
      <c r="D285" t="str">
        <f>'Result import'!D$6</f>
        <v>PI (avg)</v>
      </c>
      <c r="E285" t="str">
        <f>IF(ISERR(FIND(" ",'Result import'!E290)),"",LEFT('Result import'!E290,FIND(" ",'Result import'!E290)-1))</f>
        <v/>
      </c>
      <c r="F285">
        <f>IF(ISERR(FIND(" ",'Result import'!D290)),'Result import'!D290,VALUE(MID('Result import'!D290,FIND(" ",'Result import'!D290)+1,10)))</f>
        <v>10.9</v>
      </c>
      <c r="I285" t="s">
        <v>22</v>
      </c>
      <c r="J285" t="s">
        <v>1360</v>
      </c>
      <c r="K285" t="str">
        <f t="shared" si="9"/>
        <v xml:space="preserve"> 10.9%</v>
      </c>
      <c r="M285" t="str">
        <f>"insert into result (RESULT_ID, VALUE_DISPLAY, VALUE_NUM, VALUE_MIN, VALUE_MAX, QUALIFIER, RESULT_STATUS_ID, EXPERIMENT_ID, SUBSTANCE_ID, RESULT_TYPE_ID ) values ("&amp;A285&amp;", '"&amp;K285&amp;"', "&amp;F285&amp;", '"&amp;G285&amp;"', '"&amp;H285&amp;"', '"&amp;TRIM(E285)&amp;"', 2, 1, "&amp;B285&amp;", "&amp;VLOOKUP(D285,Elements!$B$3:$G$56,6,FALSE)&amp;");"</f>
        <v>insert into result (RESULT_ID, VALUE_DISPLAY, VALUE_NUM, VALUE_MIN, VALUE_MAX, QUALIFIER, RESULT_STATUS_ID, EXPERIMENT_ID, SUBSTANCE_ID, RESULT_TYPE_ID ) values (283, ' 10.9%', 10.9, '', '', '', 2, 1, 7971820, 373);</v>
      </c>
      <c r="N285" t="str">
        <f t="shared" si="8"/>
        <v>insert into result_hierarchy(result_id, parent_result_id, hierarchy_type) values (283, 25, 'Derives');</v>
      </c>
    </row>
    <row r="286" spans="1:14">
      <c r="A286">
        <f>'Result import'!A291</f>
        <v>284</v>
      </c>
      <c r="B286">
        <f>'Result import'!B291</f>
        <v>7971820</v>
      </c>
      <c r="C286">
        <f>'Result import'!C291</f>
        <v>25</v>
      </c>
      <c r="D286" t="str">
        <f>'Result import'!D$6</f>
        <v>PI (avg)</v>
      </c>
      <c r="E286" t="str">
        <f>IF(ISERR(FIND(" ",'Result import'!E291)),"",LEFT('Result import'!E291,FIND(" ",'Result import'!E291)-1))</f>
        <v/>
      </c>
      <c r="F286">
        <f>IF(ISERR(FIND(" ",'Result import'!D291)),'Result import'!D291,VALUE(MID('Result import'!D291,FIND(" ",'Result import'!D291)+1,10)))</f>
        <v>15.1</v>
      </c>
      <c r="I286" t="s">
        <v>22</v>
      </c>
      <c r="J286" t="s">
        <v>1360</v>
      </c>
      <c r="K286" t="str">
        <f t="shared" si="9"/>
        <v xml:space="preserve"> 15.1%</v>
      </c>
      <c r="M286" t="str">
        <f>"insert into result (RESULT_ID, VALUE_DISPLAY, VALUE_NUM, VALUE_MIN, VALUE_MAX, QUALIFIER, RESULT_STATUS_ID, EXPERIMENT_ID, SUBSTANCE_ID, RESULT_TYPE_ID ) values ("&amp;A286&amp;", '"&amp;K286&amp;"', "&amp;F286&amp;", '"&amp;G286&amp;"', '"&amp;H286&amp;"', '"&amp;TRIM(E286)&amp;"', 2, 1, "&amp;B286&amp;", "&amp;VLOOKUP(D286,Elements!$B$3:$G$56,6,FALSE)&amp;");"</f>
        <v>insert into result (RESULT_ID, VALUE_DISPLAY, VALUE_NUM, VALUE_MIN, VALUE_MAX, QUALIFIER, RESULT_STATUS_ID, EXPERIMENT_ID, SUBSTANCE_ID, RESULT_TYPE_ID ) values (284, ' 15.1%', 15.1, '', '', '', 2, 1, 7971820, 373);</v>
      </c>
      <c r="N286" t="str">
        <f t="shared" si="8"/>
        <v>insert into result_hierarchy(result_id, parent_result_id, hierarchy_type) values (284, 25, 'Derives');</v>
      </c>
    </row>
    <row r="287" spans="1:14">
      <c r="A287">
        <f>'Result import'!A292</f>
        <v>285</v>
      </c>
      <c r="B287">
        <f>'Result import'!B292</f>
        <v>7971820</v>
      </c>
      <c r="C287">
        <f>'Result import'!C292</f>
        <v>25</v>
      </c>
      <c r="D287" t="str">
        <f>'Result import'!D$6</f>
        <v>PI (avg)</v>
      </c>
      <c r="E287" t="str">
        <f>IF(ISERR(FIND(" ",'Result import'!E292)),"",LEFT('Result import'!E292,FIND(" ",'Result import'!E292)-1))</f>
        <v/>
      </c>
      <c r="F287">
        <f>IF(ISERR(FIND(" ",'Result import'!D292)),'Result import'!D292,VALUE(MID('Result import'!D292,FIND(" ",'Result import'!D292)+1,10)))</f>
        <v>18.399999999999999</v>
      </c>
      <c r="I287" t="s">
        <v>22</v>
      </c>
      <c r="J287" t="s">
        <v>1360</v>
      </c>
      <c r="K287" t="str">
        <f t="shared" si="9"/>
        <v xml:space="preserve"> 18.4%</v>
      </c>
      <c r="M287" t="str">
        <f>"insert into result (RESULT_ID, VALUE_DISPLAY, VALUE_NUM, VALUE_MIN, VALUE_MAX, QUALIFIER, RESULT_STATUS_ID, EXPERIMENT_ID, SUBSTANCE_ID, RESULT_TYPE_ID ) values ("&amp;A287&amp;", '"&amp;K287&amp;"', "&amp;F287&amp;", '"&amp;G287&amp;"', '"&amp;H287&amp;"', '"&amp;TRIM(E287)&amp;"', 2, 1, "&amp;B287&amp;", "&amp;VLOOKUP(D287,Elements!$B$3:$G$56,6,FALSE)&amp;");"</f>
        <v>insert into result (RESULT_ID, VALUE_DISPLAY, VALUE_NUM, VALUE_MIN, VALUE_MAX, QUALIFIER, RESULT_STATUS_ID, EXPERIMENT_ID, SUBSTANCE_ID, RESULT_TYPE_ID ) values (285, ' 18.4%', 18.4, '', '', '', 2, 1, 7971820, 373);</v>
      </c>
      <c r="N287" t="str">
        <f t="shared" si="8"/>
        <v>insert into result_hierarchy(result_id, parent_result_id, hierarchy_type) values (285, 25, 'Derives');</v>
      </c>
    </row>
    <row r="288" spans="1:14">
      <c r="A288">
        <f>'Result import'!A293</f>
        <v>286</v>
      </c>
      <c r="B288">
        <f>'Result import'!B293</f>
        <v>7971820</v>
      </c>
      <c r="C288">
        <f>'Result import'!C293</f>
        <v>25</v>
      </c>
      <c r="D288" t="str">
        <f>'Result import'!D$6</f>
        <v>PI (avg)</v>
      </c>
      <c r="E288" t="str">
        <f>IF(ISERR(FIND(" ",'Result import'!E293)),"",LEFT('Result import'!E293,FIND(" ",'Result import'!E293)-1))</f>
        <v/>
      </c>
      <c r="F288">
        <f>IF(ISERR(FIND(" ",'Result import'!D293)),'Result import'!D293,VALUE(MID('Result import'!D293,FIND(" ",'Result import'!D293)+1,10)))</f>
        <v>31.6</v>
      </c>
      <c r="I288" t="s">
        <v>22</v>
      </c>
      <c r="J288" t="s">
        <v>1360</v>
      </c>
      <c r="K288" t="str">
        <f t="shared" si="9"/>
        <v xml:space="preserve"> 31.6%</v>
      </c>
      <c r="M288" t="str">
        <f>"insert into result (RESULT_ID, VALUE_DISPLAY, VALUE_NUM, VALUE_MIN, VALUE_MAX, QUALIFIER, RESULT_STATUS_ID, EXPERIMENT_ID, SUBSTANCE_ID, RESULT_TYPE_ID ) values ("&amp;A288&amp;", '"&amp;K288&amp;"', "&amp;F288&amp;", '"&amp;G288&amp;"', '"&amp;H288&amp;"', '"&amp;TRIM(E288)&amp;"', 2, 1, "&amp;B288&amp;", "&amp;VLOOKUP(D288,Elements!$B$3:$G$56,6,FALSE)&amp;");"</f>
        <v>insert into result (RESULT_ID, VALUE_DISPLAY, VALUE_NUM, VALUE_MIN, VALUE_MAX, QUALIFIER, RESULT_STATUS_ID, EXPERIMENT_ID, SUBSTANCE_ID, RESULT_TYPE_ID ) values (286, ' 31.6%', 31.6, '', '', '', 2, 1, 7971820, 373);</v>
      </c>
      <c r="N288" t="str">
        <f t="shared" si="8"/>
        <v>insert into result_hierarchy(result_id, parent_result_id, hierarchy_type) values (286, 25, 'Derives');</v>
      </c>
    </row>
    <row r="289" spans="1:14">
      <c r="A289">
        <f>'Result import'!A294</f>
        <v>287</v>
      </c>
      <c r="B289">
        <f>'Result import'!B294</f>
        <v>7971820</v>
      </c>
      <c r="C289">
        <f>'Result import'!C294</f>
        <v>25</v>
      </c>
      <c r="D289" t="str">
        <f>'Result import'!D$6</f>
        <v>PI (avg)</v>
      </c>
      <c r="E289" t="str">
        <f>IF(ISERR(FIND(" ",'Result import'!E294)),"",LEFT('Result import'!E294,FIND(" ",'Result import'!E294)-1))</f>
        <v/>
      </c>
      <c r="F289">
        <f>IF(ISERR(FIND(" ",'Result import'!D294)),'Result import'!D294,VALUE(MID('Result import'!D294,FIND(" ",'Result import'!D294)+1,10)))</f>
        <v>48</v>
      </c>
      <c r="I289" t="s">
        <v>22</v>
      </c>
      <c r="J289" t="s">
        <v>1360</v>
      </c>
      <c r="K289" t="str">
        <f t="shared" si="9"/>
        <v xml:space="preserve"> 48%</v>
      </c>
      <c r="M289" t="str">
        <f>"insert into result (RESULT_ID, VALUE_DISPLAY, VALUE_NUM, VALUE_MIN, VALUE_MAX, QUALIFIER, RESULT_STATUS_ID, EXPERIMENT_ID, SUBSTANCE_ID, RESULT_TYPE_ID ) values ("&amp;A289&amp;", '"&amp;K289&amp;"', "&amp;F289&amp;", '"&amp;G289&amp;"', '"&amp;H289&amp;"', '"&amp;TRIM(E289)&amp;"', 2, 1, "&amp;B289&amp;", "&amp;VLOOKUP(D289,Elements!$B$3:$G$56,6,FALSE)&amp;");"</f>
        <v>insert into result (RESULT_ID, VALUE_DISPLAY, VALUE_NUM, VALUE_MIN, VALUE_MAX, QUALIFIER, RESULT_STATUS_ID, EXPERIMENT_ID, SUBSTANCE_ID, RESULT_TYPE_ID ) values (287, ' 48%', 48, '', '', '', 2, 1, 7971820, 373);</v>
      </c>
      <c r="N289" t="str">
        <f t="shared" si="8"/>
        <v>insert into result_hierarchy(result_id, parent_result_id, hierarchy_type) values (287, 25, 'Derives');</v>
      </c>
    </row>
    <row r="290" spans="1:14">
      <c r="A290">
        <f>'Result import'!A295</f>
        <v>288</v>
      </c>
      <c r="B290">
        <f>'Result import'!B295</f>
        <v>7971820</v>
      </c>
      <c r="C290">
        <f>'Result import'!C295</f>
        <v>25</v>
      </c>
      <c r="D290" t="str">
        <f>'Result import'!D$6</f>
        <v>PI (avg)</v>
      </c>
      <c r="E290" t="str">
        <f>IF(ISERR(FIND(" ",'Result import'!E295)),"",LEFT('Result import'!E295,FIND(" ",'Result import'!E295)-1))</f>
        <v/>
      </c>
      <c r="F290">
        <f>IF(ISERR(FIND(" ",'Result import'!D295)),'Result import'!D295,VALUE(MID('Result import'!D295,FIND(" ",'Result import'!D295)+1,10)))</f>
        <v>71.400000000000006</v>
      </c>
      <c r="I290" t="s">
        <v>22</v>
      </c>
      <c r="J290" t="s">
        <v>1360</v>
      </c>
      <c r="K290" t="str">
        <f t="shared" si="9"/>
        <v xml:space="preserve"> 71.4%</v>
      </c>
      <c r="M290" t="str">
        <f>"insert into result (RESULT_ID, VALUE_DISPLAY, VALUE_NUM, VALUE_MIN, VALUE_MAX, QUALIFIER, RESULT_STATUS_ID, EXPERIMENT_ID, SUBSTANCE_ID, RESULT_TYPE_ID ) values ("&amp;A290&amp;", '"&amp;K290&amp;"', "&amp;F290&amp;", '"&amp;G290&amp;"', '"&amp;H290&amp;"', '"&amp;TRIM(E290)&amp;"', 2, 1, "&amp;B290&amp;", "&amp;VLOOKUP(D290,Elements!$B$3:$G$56,6,FALSE)&amp;");"</f>
        <v>insert into result (RESULT_ID, VALUE_DISPLAY, VALUE_NUM, VALUE_MIN, VALUE_MAX, QUALIFIER, RESULT_STATUS_ID, EXPERIMENT_ID, SUBSTANCE_ID, RESULT_TYPE_ID ) values (288, ' 71.4%', 71.4, '', '', '', 2, 1, 7971820, 373);</v>
      </c>
      <c r="N290" t="str">
        <f t="shared" si="8"/>
        <v>insert into result_hierarchy(result_id, parent_result_id, hierarchy_type) values (288, 25, 'Derives');</v>
      </c>
    </row>
    <row r="291" spans="1:14">
      <c r="A291">
        <f>'Result import'!A296</f>
        <v>289</v>
      </c>
      <c r="B291">
        <f>'Result import'!B296</f>
        <v>7971820</v>
      </c>
      <c r="C291">
        <f>'Result import'!C296</f>
        <v>25</v>
      </c>
      <c r="D291" t="str">
        <f>'Result import'!D$6</f>
        <v>PI (avg)</v>
      </c>
      <c r="E291" t="str">
        <f>IF(ISERR(FIND(" ",'Result import'!E296)),"",LEFT('Result import'!E296,FIND(" ",'Result import'!E296)-1))</f>
        <v/>
      </c>
      <c r="F291">
        <f>IF(ISERR(FIND(" ",'Result import'!D296)),'Result import'!D296,VALUE(MID('Result import'!D296,FIND(" ",'Result import'!D296)+1,10)))</f>
        <v>94.6</v>
      </c>
      <c r="I291" t="s">
        <v>22</v>
      </c>
      <c r="J291" t="s">
        <v>1360</v>
      </c>
      <c r="K291" t="str">
        <f t="shared" si="9"/>
        <v xml:space="preserve"> 94.6%</v>
      </c>
      <c r="M291" t="str">
        <f>"insert into result (RESULT_ID, VALUE_DISPLAY, VALUE_NUM, VALUE_MIN, VALUE_MAX, QUALIFIER, RESULT_STATUS_ID, EXPERIMENT_ID, SUBSTANCE_ID, RESULT_TYPE_ID ) values ("&amp;A291&amp;", '"&amp;K291&amp;"', "&amp;F291&amp;", '"&amp;G291&amp;"', '"&amp;H291&amp;"', '"&amp;TRIM(E291)&amp;"', 2, 1, "&amp;B291&amp;", "&amp;VLOOKUP(D291,Elements!$B$3:$G$56,6,FALSE)&amp;");"</f>
        <v>insert into result (RESULT_ID, VALUE_DISPLAY, VALUE_NUM, VALUE_MIN, VALUE_MAX, QUALIFIER, RESULT_STATUS_ID, EXPERIMENT_ID, SUBSTANCE_ID, RESULT_TYPE_ID ) values (289, ' 94.6%', 94.6, '', '', '', 2, 1, 7971820, 373);</v>
      </c>
      <c r="N291" t="str">
        <f t="shared" si="8"/>
        <v>insert into result_hierarchy(result_id, parent_result_id, hierarchy_type) values (289, 25, 'Derives');</v>
      </c>
    </row>
    <row r="292" spans="1:14">
      <c r="A292">
        <f>'Result import'!A297</f>
        <v>290</v>
      </c>
      <c r="B292">
        <f>'Result import'!B297</f>
        <v>7971820</v>
      </c>
      <c r="C292">
        <f>'Result import'!C297</f>
        <v>25</v>
      </c>
      <c r="D292" t="str">
        <f>'Result import'!D$6</f>
        <v>PI (avg)</v>
      </c>
      <c r="E292" t="str">
        <f>IF(ISERR(FIND(" ",'Result import'!E297)),"",LEFT('Result import'!E297,FIND(" ",'Result import'!E297)-1))</f>
        <v/>
      </c>
      <c r="F292">
        <f>IF(ISERR(FIND(" ",'Result import'!D297)),'Result import'!D297,VALUE(MID('Result import'!D297,FIND(" ",'Result import'!D297)+1,10)))</f>
        <v>106.4</v>
      </c>
      <c r="I292" t="s">
        <v>22</v>
      </c>
      <c r="J292" t="s">
        <v>1360</v>
      </c>
      <c r="K292" t="str">
        <f t="shared" si="9"/>
        <v xml:space="preserve"> 106.4%</v>
      </c>
      <c r="M292" t="str">
        <f>"insert into result (RESULT_ID, VALUE_DISPLAY, VALUE_NUM, VALUE_MIN, VALUE_MAX, QUALIFIER, RESULT_STATUS_ID, EXPERIMENT_ID, SUBSTANCE_ID, RESULT_TYPE_ID ) values ("&amp;A292&amp;", '"&amp;K292&amp;"', "&amp;F292&amp;", '"&amp;G292&amp;"', '"&amp;H292&amp;"', '"&amp;TRIM(E292)&amp;"', 2, 1, "&amp;B292&amp;", "&amp;VLOOKUP(D292,Elements!$B$3:$G$56,6,FALSE)&amp;");"</f>
        <v>insert into result (RESULT_ID, VALUE_DISPLAY, VALUE_NUM, VALUE_MIN, VALUE_MAX, QUALIFIER, RESULT_STATUS_ID, EXPERIMENT_ID, SUBSTANCE_ID, RESULT_TYPE_ID ) values (290, ' 106.4%', 106.4, '', '', '', 2, 1, 7971820, 373);</v>
      </c>
      <c r="N292" t="str">
        <f t="shared" si="8"/>
        <v>insert into result_hierarchy(result_id, parent_result_id, hierarchy_type) values (290, 25, 'Derives');</v>
      </c>
    </row>
    <row r="293" spans="1:14">
      <c r="A293">
        <f>'Result import'!A298</f>
        <v>291</v>
      </c>
      <c r="B293">
        <f>'Result import'!B298</f>
        <v>4264846</v>
      </c>
      <c r="C293">
        <f>'Result import'!C298</f>
        <v>26</v>
      </c>
      <c r="D293" t="str">
        <f>'Result import'!D$6</f>
        <v>PI (avg)</v>
      </c>
      <c r="E293" t="str">
        <f>IF(ISERR(FIND(" ",'Result import'!E298)),"",LEFT('Result import'!E298,FIND(" ",'Result import'!E298)-1))</f>
        <v/>
      </c>
      <c r="F293">
        <f>IF(ISERR(FIND(" ",'Result import'!D298)),'Result import'!D298,VALUE(MID('Result import'!D298,FIND(" ",'Result import'!D298)+1,10)))</f>
        <v>0.2</v>
      </c>
      <c r="I293" t="s">
        <v>22</v>
      </c>
      <c r="J293" t="s">
        <v>1360</v>
      </c>
      <c r="K293" t="str">
        <f t="shared" si="9"/>
        <v xml:space="preserve"> 0.2%</v>
      </c>
      <c r="M293" t="str">
        <f>"insert into result (RESULT_ID, VALUE_DISPLAY, VALUE_NUM, VALUE_MIN, VALUE_MAX, QUALIFIER, RESULT_STATUS_ID, EXPERIMENT_ID, SUBSTANCE_ID, RESULT_TYPE_ID ) values ("&amp;A293&amp;", '"&amp;K293&amp;"', "&amp;F293&amp;", '"&amp;G293&amp;"', '"&amp;H293&amp;"', '"&amp;TRIM(E293)&amp;"', 2, 1, "&amp;B293&amp;", "&amp;VLOOKUP(D293,Elements!$B$3:$G$56,6,FALSE)&amp;");"</f>
        <v>insert into result (RESULT_ID, VALUE_DISPLAY, VALUE_NUM, VALUE_MIN, VALUE_MAX, QUALIFIER, RESULT_STATUS_ID, EXPERIMENT_ID, SUBSTANCE_ID, RESULT_TYPE_ID ) values (291, ' 0.2%', 0.2, '', '', '', 2, 1, 4264846, 373);</v>
      </c>
      <c r="N293" t="str">
        <f t="shared" si="8"/>
        <v>insert into result_hierarchy(result_id, parent_result_id, hierarchy_type) values (291, 26, 'Derives');</v>
      </c>
    </row>
    <row r="294" spans="1:14">
      <c r="A294">
        <f>'Result import'!A299</f>
        <v>292</v>
      </c>
      <c r="B294">
        <f>'Result import'!B299</f>
        <v>4264846</v>
      </c>
      <c r="C294">
        <f>'Result import'!C299</f>
        <v>26</v>
      </c>
      <c r="D294" t="str">
        <f>'Result import'!D$6</f>
        <v>PI (avg)</v>
      </c>
      <c r="E294" t="str">
        <f>IF(ISERR(FIND(" ",'Result import'!E299)),"",LEFT('Result import'!E299,FIND(" ",'Result import'!E299)-1))</f>
        <v/>
      </c>
      <c r="F294">
        <f>IF(ISERR(FIND(" ",'Result import'!D299)),'Result import'!D299,VALUE(MID('Result import'!D299,FIND(" ",'Result import'!D299)+1,10)))</f>
        <v>1.4</v>
      </c>
      <c r="I294" t="s">
        <v>22</v>
      </c>
      <c r="J294" t="s">
        <v>1360</v>
      </c>
      <c r="K294" t="str">
        <f t="shared" si="9"/>
        <v xml:space="preserve"> 1.4%</v>
      </c>
      <c r="M294" t="str">
        <f>"insert into result (RESULT_ID, VALUE_DISPLAY, VALUE_NUM, VALUE_MIN, VALUE_MAX, QUALIFIER, RESULT_STATUS_ID, EXPERIMENT_ID, SUBSTANCE_ID, RESULT_TYPE_ID ) values ("&amp;A294&amp;", '"&amp;K294&amp;"', "&amp;F294&amp;", '"&amp;G294&amp;"', '"&amp;H294&amp;"', '"&amp;TRIM(E294)&amp;"', 2, 1, "&amp;B294&amp;", "&amp;VLOOKUP(D294,Elements!$B$3:$G$56,6,FALSE)&amp;");"</f>
        <v>insert into result (RESULT_ID, VALUE_DISPLAY, VALUE_NUM, VALUE_MIN, VALUE_MAX, QUALIFIER, RESULT_STATUS_ID, EXPERIMENT_ID, SUBSTANCE_ID, RESULT_TYPE_ID ) values (292, ' 1.4%', 1.4, '', '', '', 2, 1, 4264846, 373);</v>
      </c>
      <c r="N294" t="str">
        <f t="shared" si="8"/>
        <v>insert into result_hierarchy(result_id, parent_result_id, hierarchy_type) values (292, 26, 'Derives');</v>
      </c>
    </row>
    <row r="295" spans="1:14">
      <c r="A295">
        <f>'Result import'!A300</f>
        <v>293</v>
      </c>
      <c r="B295">
        <f>'Result import'!B300</f>
        <v>4264846</v>
      </c>
      <c r="C295">
        <f>'Result import'!C300</f>
        <v>26</v>
      </c>
      <c r="D295" t="str">
        <f>'Result import'!D$6</f>
        <v>PI (avg)</v>
      </c>
      <c r="E295" t="str">
        <f>IF(ISERR(FIND(" ",'Result import'!E300)),"",LEFT('Result import'!E300,FIND(" ",'Result import'!E300)-1))</f>
        <v/>
      </c>
      <c r="F295">
        <f>IF(ISERR(FIND(" ",'Result import'!D300)),'Result import'!D300,VALUE(MID('Result import'!D300,FIND(" ",'Result import'!D300)+1,10)))</f>
        <v>3.6</v>
      </c>
      <c r="I295" t="s">
        <v>22</v>
      </c>
      <c r="J295" t="s">
        <v>1360</v>
      </c>
      <c r="K295" t="str">
        <f t="shared" si="9"/>
        <v xml:space="preserve"> 3.6%</v>
      </c>
      <c r="M295" t="str">
        <f>"insert into result (RESULT_ID, VALUE_DISPLAY, VALUE_NUM, VALUE_MIN, VALUE_MAX, QUALIFIER, RESULT_STATUS_ID, EXPERIMENT_ID, SUBSTANCE_ID, RESULT_TYPE_ID ) values ("&amp;A295&amp;", '"&amp;K295&amp;"', "&amp;F295&amp;", '"&amp;G295&amp;"', '"&amp;H295&amp;"', '"&amp;TRIM(E295)&amp;"', 2, 1, "&amp;B295&amp;", "&amp;VLOOKUP(D295,Elements!$B$3:$G$56,6,FALSE)&amp;");"</f>
        <v>insert into result (RESULT_ID, VALUE_DISPLAY, VALUE_NUM, VALUE_MIN, VALUE_MAX, QUALIFIER, RESULT_STATUS_ID, EXPERIMENT_ID, SUBSTANCE_ID, RESULT_TYPE_ID ) values (293, ' 3.6%', 3.6, '', '', '', 2, 1, 4264846, 373);</v>
      </c>
      <c r="N295" t="str">
        <f t="shared" si="8"/>
        <v>insert into result_hierarchy(result_id, parent_result_id, hierarchy_type) values (293, 26, 'Derives');</v>
      </c>
    </row>
    <row r="296" spans="1:14">
      <c r="A296">
        <f>'Result import'!A301</f>
        <v>294</v>
      </c>
      <c r="B296">
        <f>'Result import'!B301</f>
        <v>4264846</v>
      </c>
      <c r="C296">
        <f>'Result import'!C301</f>
        <v>26</v>
      </c>
      <c r="D296" t="str">
        <f>'Result import'!D$6</f>
        <v>PI (avg)</v>
      </c>
      <c r="E296" t="str">
        <f>IF(ISERR(FIND(" ",'Result import'!E301)),"",LEFT('Result import'!E301,FIND(" ",'Result import'!E301)-1))</f>
        <v/>
      </c>
      <c r="F296">
        <f>IF(ISERR(FIND(" ",'Result import'!D301)),'Result import'!D301,VALUE(MID('Result import'!D301,FIND(" ",'Result import'!D301)+1,10)))</f>
        <v>7.2</v>
      </c>
      <c r="I296" t="s">
        <v>22</v>
      </c>
      <c r="J296" t="s">
        <v>1360</v>
      </c>
      <c r="K296" t="str">
        <f t="shared" si="9"/>
        <v xml:space="preserve"> 7.2%</v>
      </c>
      <c r="M296" t="str">
        <f>"insert into result (RESULT_ID, VALUE_DISPLAY, VALUE_NUM, VALUE_MIN, VALUE_MAX, QUALIFIER, RESULT_STATUS_ID, EXPERIMENT_ID, SUBSTANCE_ID, RESULT_TYPE_ID ) values ("&amp;A296&amp;", '"&amp;K296&amp;"', "&amp;F296&amp;", '"&amp;G296&amp;"', '"&amp;H296&amp;"', '"&amp;TRIM(E296)&amp;"', 2, 1, "&amp;B296&amp;", "&amp;VLOOKUP(D296,Elements!$B$3:$G$56,6,FALSE)&amp;");"</f>
        <v>insert into result (RESULT_ID, VALUE_DISPLAY, VALUE_NUM, VALUE_MIN, VALUE_MAX, QUALIFIER, RESULT_STATUS_ID, EXPERIMENT_ID, SUBSTANCE_ID, RESULT_TYPE_ID ) values (294, ' 7.2%', 7.2, '', '', '', 2, 1, 4264846, 373);</v>
      </c>
      <c r="N296" t="str">
        <f t="shared" si="8"/>
        <v>insert into result_hierarchy(result_id, parent_result_id, hierarchy_type) values (294, 26, 'Derives');</v>
      </c>
    </row>
    <row r="297" spans="1:14">
      <c r="A297">
        <f>'Result import'!A302</f>
        <v>295</v>
      </c>
      <c r="B297">
        <f>'Result import'!B302</f>
        <v>4264846</v>
      </c>
      <c r="C297">
        <f>'Result import'!C302</f>
        <v>26</v>
      </c>
      <c r="D297" t="str">
        <f>'Result import'!D$6</f>
        <v>PI (avg)</v>
      </c>
      <c r="E297" t="str">
        <f>IF(ISERR(FIND(" ",'Result import'!E302)),"",LEFT('Result import'!E302,FIND(" ",'Result import'!E302)-1))</f>
        <v/>
      </c>
      <c r="F297">
        <f>IF(ISERR(FIND(" ",'Result import'!D302)),'Result import'!D302,VALUE(MID('Result import'!D302,FIND(" ",'Result import'!D302)+1,10)))</f>
        <v>18.899999999999999</v>
      </c>
      <c r="I297" t="s">
        <v>22</v>
      </c>
      <c r="J297" t="s">
        <v>1360</v>
      </c>
      <c r="K297" t="str">
        <f t="shared" si="9"/>
        <v xml:space="preserve"> 18.9%</v>
      </c>
      <c r="M297" t="str">
        <f>"insert into result (RESULT_ID, VALUE_DISPLAY, VALUE_NUM, VALUE_MIN, VALUE_MAX, QUALIFIER, RESULT_STATUS_ID, EXPERIMENT_ID, SUBSTANCE_ID, RESULT_TYPE_ID ) values ("&amp;A297&amp;", '"&amp;K297&amp;"', "&amp;F297&amp;", '"&amp;G297&amp;"', '"&amp;H297&amp;"', '"&amp;TRIM(E297)&amp;"', 2, 1, "&amp;B297&amp;", "&amp;VLOOKUP(D297,Elements!$B$3:$G$56,6,FALSE)&amp;");"</f>
        <v>insert into result (RESULT_ID, VALUE_DISPLAY, VALUE_NUM, VALUE_MIN, VALUE_MAX, QUALIFIER, RESULT_STATUS_ID, EXPERIMENT_ID, SUBSTANCE_ID, RESULT_TYPE_ID ) values (295, ' 18.9%', 18.9, '', '', '', 2, 1, 4264846, 373);</v>
      </c>
      <c r="N297" t="str">
        <f t="shared" si="8"/>
        <v>insert into result_hierarchy(result_id, parent_result_id, hierarchy_type) values (295, 26, 'Derives');</v>
      </c>
    </row>
    <row r="298" spans="1:14">
      <c r="A298">
        <f>'Result import'!A303</f>
        <v>296</v>
      </c>
      <c r="B298">
        <f>'Result import'!B303</f>
        <v>4264846</v>
      </c>
      <c r="C298">
        <f>'Result import'!C303</f>
        <v>26</v>
      </c>
      <c r="D298" t="str">
        <f>'Result import'!D$6</f>
        <v>PI (avg)</v>
      </c>
      <c r="E298" t="str">
        <f>IF(ISERR(FIND(" ",'Result import'!E303)),"",LEFT('Result import'!E303,FIND(" ",'Result import'!E303)-1))</f>
        <v/>
      </c>
      <c r="F298">
        <f>IF(ISERR(FIND(" ",'Result import'!D303)),'Result import'!D303,VALUE(MID('Result import'!D303,FIND(" ",'Result import'!D303)+1,10)))</f>
        <v>31</v>
      </c>
      <c r="I298" t="s">
        <v>22</v>
      </c>
      <c r="J298" t="s">
        <v>1360</v>
      </c>
      <c r="K298" t="str">
        <f t="shared" si="9"/>
        <v xml:space="preserve"> 31%</v>
      </c>
      <c r="M298" t="str">
        <f>"insert into result (RESULT_ID, VALUE_DISPLAY, VALUE_NUM, VALUE_MIN, VALUE_MAX, QUALIFIER, RESULT_STATUS_ID, EXPERIMENT_ID, SUBSTANCE_ID, RESULT_TYPE_ID ) values ("&amp;A298&amp;", '"&amp;K298&amp;"', "&amp;F298&amp;", '"&amp;G298&amp;"', '"&amp;H298&amp;"', '"&amp;TRIM(E298)&amp;"', 2, 1, "&amp;B298&amp;", "&amp;VLOOKUP(D298,Elements!$B$3:$G$56,6,FALSE)&amp;");"</f>
        <v>insert into result (RESULT_ID, VALUE_DISPLAY, VALUE_NUM, VALUE_MIN, VALUE_MAX, QUALIFIER, RESULT_STATUS_ID, EXPERIMENT_ID, SUBSTANCE_ID, RESULT_TYPE_ID ) values (296, ' 31%', 31, '', '', '', 2, 1, 4264846, 373);</v>
      </c>
      <c r="N298" t="str">
        <f t="shared" si="8"/>
        <v>insert into result_hierarchy(result_id, parent_result_id, hierarchy_type) values (296, 26, 'Derives');</v>
      </c>
    </row>
    <row r="299" spans="1:14">
      <c r="A299">
        <f>'Result import'!A304</f>
        <v>297</v>
      </c>
      <c r="B299">
        <f>'Result import'!B304</f>
        <v>4264846</v>
      </c>
      <c r="C299">
        <f>'Result import'!C304</f>
        <v>26</v>
      </c>
      <c r="D299" t="str">
        <f>'Result import'!D$6</f>
        <v>PI (avg)</v>
      </c>
      <c r="E299" t="str">
        <f>IF(ISERR(FIND(" ",'Result import'!E304)),"",LEFT('Result import'!E304,FIND(" ",'Result import'!E304)-1))</f>
        <v/>
      </c>
      <c r="F299">
        <f>IF(ISERR(FIND(" ",'Result import'!D304)),'Result import'!D304,VALUE(MID('Result import'!D304,FIND(" ",'Result import'!D304)+1,10)))</f>
        <v>49</v>
      </c>
      <c r="I299" t="s">
        <v>22</v>
      </c>
      <c r="J299" t="s">
        <v>1360</v>
      </c>
      <c r="K299" t="str">
        <f t="shared" si="9"/>
        <v xml:space="preserve"> 49%</v>
      </c>
      <c r="M299" t="str">
        <f>"insert into result (RESULT_ID, VALUE_DISPLAY, VALUE_NUM, VALUE_MIN, VALUE_MAX, QUALIFIER, RESULT_STATUS_ID, EXPERIMENT_ID, SUBSTANCE_ID, RESULT_TYPE_ID ) values ("&amp;A299&amp;", '"&amp;K299&amp;"', "&amp;F299&amp;", '"&amp;G299&amp;"', '"&amp;H299&amp;"', '"&amp;TRIM(E299)&amp;"', 2, 1, "&amp;B299&amp;", "&amp;VLOOKUP(D299,Elements!$B$3:$G$56,6,FALSE)&amp;");"</f>
        <v>insert into result (RESULT_ID, VALUE_DISPLAY, VALUE_NUM, VALUE_MIN, VALUE_MAX, QUALIFIER, RESULT_STATUS_ID, EXPERIMENT_ID, SUBSTANCE_ID, RESULT_TYPE_ID ) values (297, ' 49%', 49, '', '', '', 2, 1, 4264846, 373);</v>
      </c>
      <c r="N299" t="str">
        <f t="shared" si="8"/>
        <v>insert into result_hierarchy(result_id, parent_result_id, hierarchy_type) values (297, 26, 'Derives');</v>
      </c>
    </row>
    <row r="300" spans="1:14">
      <c r="A300">
        <f>'Result import'!A305</f>
        <v>298</v>
      </c>
      <c r="B300">
        <f>'Result import'!B305</f>
        <v>4264846</v>
      </c>
      <c r="C300">
        <f>'Result import'!C305</f>
        <v>26</v>
      </c>
      <c r="D300" t="str">
        <f>'Result import'!D$6</f>
        <v>PI (avg)</v>
      </c>
      <c r="E300" t="str">
        <f>IF(ISERR(FIND(" ",'Result import'!E305)),"",LEFT('Result import'!E305,FIND(" ",'Result import'!E305)-1))</f>
        <v/>
      </c>
      <c r="F300">
        <f>IF(ISERR(FIND(" ",'Result import'!D305)),'Result import'!D305,VALUE(MID('Result import'!D305,FIND(" ",'Result import'!D305)+1,10)))</f>
        <v>62.8</v>
      </c>
      <c r="I300" t="s">
        <v>22</v>
      </c>
      <c r="J300" t="s">
        <v>1360</v>
      </c>
      <c r="K300" t="str">
        <f t="shared" si="9"/>
        <v xml:space="preserve"> 62.8%</v>
      </c>
      <c r="M300" t="str">
        <f>"insert into result (RESULT_ID, VALUE_DISPLAY, VALUE_NUM, VALUE_MIN, VALUE_MAX, QUALIFIER, RESULT_STATUS_ID, EXPERIMENT_ID, SUBSTANCE_ID, RESULT_TYPE_ID ) values ("&amp;A300&amp;", '"&amp;K300&amp;"', "&amp;F300&amp;", '"&amp;G300&amp;"', '"&amp;H300&amp;"', '"&amp;TRIM(E300)&amp;"', 2, 1, "&amp;B300&amp;", "&amp;VLOOKUP(D300,Elements!$B$3:$G$56,6,FALSE)&amp;");"</f>
        <v>insert into result (RESULT_ID, VALUE_DISPLAY, VALUE_NUM, VALUE_MIN, VALUE_MAX, QUALIFIER, RESULT_STATUS_ID, EXPERIMENT_ID, SUBSTANCE_ID, RESULT_TYPE_ID ) values (298, ' 62.8%', 62.8, '', '', '', 2, 1, 4264846, 373);</v>
      </c>
      <c r="N300" t="str">
        <f t="shared" ref="N300:N363" si="10">"insert into result_hierarchy(result_id, parent_result_id, hierarchy_type) values ("&amp;A300&amp;", "&amp;C300&amp;", '"&amp;J300&amp;"');"</f>
        <v>insert into result_hierarchy(result_id, parent_result_id, hierarchy_type) values (298, 26, 'Derives');</v>
      </c>
    </row>
    <row r="301" spans="1:14">
      <c r="A301">
        <f>'Result import'!A306</f>
        <v>299</v>
      </c>
      <c r="B301">
        <f>'Result import'!B306</f>
        <v>4264846</v>
      </c>
      <c r="C301">
        <f>'Result import'!C306</f>
        <v>26</v>
      </c>
      <c r="D301" t="str">
        <f>'Result import'!D$6</f>
        <v>PI (avg)</v>
      </c>
      <c r="E301" t="str">
        <f>IF(ISERR(FIND(" ",'Result import'!E306)),"",LEFT('Result import'!E306,FIND(" ",'Result import'!E306)-1))</f>
        <v/>
      </c>
      <c r="F301">
        <f>IF(ISERR(FIND(" ",'Result import'!D306)),'Result import'!D306,VALUE(MID('Result import'!D306,FIND(" ",'Result import'!D306)+1,10)))</f>
        <v>74.3</v>
      </c>
      <c r="I301" t="s">
        <v>22</v>
      </c>
      <c r="J301" t="s">
        <v>1360</v>
      </c>
      <c r="K301" t="str">
        <f t="shared" si="9"/>
        <v xml:space="preserve"> 74.3%</v>
      </c>
      <c r="M301" t="str">
        <f>"insert into result (RESULT_ID, VALUE_DISPLAY, VALUE_NUM, VALUE_MIN, VALUE_MAX, QUALIFIER, RESULT_STATUS_ID, EXPERIMENT_ID, SUBSTANCE_ID, RESULT_TYPE_ID ) values ("&amp;A301&amp;", '"&amp;K301&amp;"', "&amp;F301&amp;", '"&amp;G301&amp;"', '"&amp;H301&amp;"', '"&amp;TRIM(E301)&amp;"', 2, 1, "&amp;B301&amp;", "&amp;VLOOKUP(D301,Elements!$B$3:$G$56,6,FALSE)&amp;");"</f>
        <v>insert into result (RESULT_ID, VALUE_DISPLAY, VALUE_NUM, VALUE_MIN, VALUE_MAX, QUALIFIER, RESULT_STATUS_ID, EXPERIMENT_ID, SUBSTANCE_ID, RESULT_TYPE_ID ) values (299, ' 74.3%', 74.3, '', '', '', 2, 1, 4264846, 373);</v>
      </c>
      <c r="N301" t="str">
        <f t="shared" si="10"/>
        <v>insert into result_hierarchy(result_id, parent_result_id, hierarchy_type) values (299, 26, 'Derives');</v>
      </c>
    </row>
    <row r="302" spans="1:14">
      <c r="A302">
        <f>'Result import'!A307</f>
        <v>300</v>
      </c>
      <c r="B302">
        <f>'Result import'!B307</f>
        <v>4264846</v>
      </c>
      <c r="C302">
        <f>'Result import'!C307</f>
        <v>26</v>
      </c>
      <c r="D302" t="str">
        <f>'Result import'!D$6</f>
        <v>PI (avg)</v>
      </c>
      <c r="E302" t="str">
        <f>IF(ISERR(FIND(" ",'Result import'!E307)),"",LEFT('Result import'!E307,FIND(" ",'Result import'!E307)-1))</f>
        <v/>
      </c>
      <c r="F302">
        <f>IF(ISERR(FIND(" ",'Result import'!D307)),'Result import'!D307,VALUE(MID('Result import'!D307,FIND(" ",'Result import'!D307)+1,10)))</f>
        <v>78.3</v>
      </c>
      <c r="I302" t="s">
        <v>22</v>
      </c>
      <c r="J302" t="s">
        <v>1360</v>
      </c>
      <c r="K302" t="str">
        <f t="shared" si="9"/>
        <v xml:space="preserve"> 78.3%</v>
      </c>
      <c r="M302" t="str">
        <f>"insert into result (RESULT_ID, VALUE_DISPLAY, VALUE_NUM, VALUE_MIN, VALUE_MAX, QUALIFIER, RESULT_STATUS_ID, EXPERIMENT_ID, SUBSTANCE_ID, RESULT_TYPE_ID ) values ("&amp;A302&amp;", '"&amp;K302&amp;"', "&amp;F302&amp;", '"&amp;G302&amp;"', '"&amp;H302&amp;"', '"&amp;TRIM(E302)&amp;"', 2, 1, "&amp;B302&amp;", "&amp;VLOOKUP(D302,Elements!$B$3:$G$56,6,FALSE)&amp;");"</f>
        <v>insert into result (RESULT_ID, VALUE_DISPLAY, VALUE_NUM, VALUE_MIN, VALUE_MAX, QUALIFIER, RESULT_STATUS_ID, EXPERIMENT_ID, SUBSTANCE_ID, RESULT_TYPE_ID ) values (300, ' 78.3%', 78.3, '', '', '', 2, 1, 4264846, 373);</v>
      </c>
      <c r="N302" t="str">
        <f t="shared" si="10"/>
        <v>insert into result_hierarchy(result_id, parent_result_id, hierarchy_type) values (300, 26, 'Derives');</v>
      </c>
    </row>
    <row r="303" spans="1:14">
      <c r="A303">
        <f>'Result import'!A308</f>
        <v>301</v>
      </c>
      <c r="B303">
        <f>'Result import'!B308</f>
        <v>4264171</v>
      </c>
      <c r="C303">
        <f>'Result import'!C308</f>
        <v>27</v>
      </c>
      <c r="D303" t="str">
        <f>'Result import'!D$6</f>
        <v>PI (avg)</v>
      </c>
      <c r="E303" t="str">
        <f>IF(ISERR(FIND(" ",'Result import'!E308)),"",LEFT('Result import'!E308,FIND(" ",'Result import'!E308)-1))</f>
        <v/>
      </c>
      <c r="F303">
        <f>IF(ISERR(FIND(" ",'Result import'!D308)),'Result import'!D308,VALUE(MID('Result import'!D308,FIND(" ",'Result import'!D308)+1,10)))</f>
        <v>16.8</v>
      </c>
      <c r="I303" t="s">
        <v>22</v>
      </c>
      <c r="J303" t="s">
        <v>1360</v>
      </c>
      <c r="K303" t="str">
        <f t="shared" si="9"/>
        <v xml:space="preserve"> 16.8%</v>
      </c>
      <c r="M303" t="str">
        <f>"insert into result (RESULT_ID, VALUE_DISPLAY, VALUE_NUM, VALUE_MIN, VALUE_MAX, QUALIFIER, RESULT_STATUS_ID, EXPERIMENT_ID, SUBSTANCE_ID, RESULT_TYPE_ID ) values ("&amp;A303&amp;", '"&amp;K303&amp;"', "&amp;F303&amp;", '"&amp;G303&amp;"', '"&amp;H303&amp;"', '"&amp;TRIM(E303)&amp;"', 2, 1, "&amp;B303&amp;", "&amp;VLOOKUP(D303,Elements!$B$3:$G$56,6,FALSE)&amp;");"</f>
        <v>insert into result (RESULT_ID, VALUE_DISPLAY, VALUE_NUM, VALUE_MIN, VALUE_MAX, QUALIFIER, RESULT_STATUS_ID, EXPERIMENT_ID, SUBSTANCE_ID, RESULT_TYPE_ID ) values (301, ' 16.8%', 16.8, '', '', '', 2, 1, 4264171, 373);</v>
      </c>
      <c r="N303" t="str">
        <f t="shared" si="10"/>
        <v>insert into result_hierarchy(result_id, parent_result_id, hierarchy_type) values (301, 27, 'Derives');</v>
      </c>
    </row>
    <row r="304" spans="1:14">
      <c r="A304">
        <f>'Result import'!A309</f>
        <v>302</v>
      </c>
      <c r="B304">
        <f>'Result import'!B309</f>
        <v>4264171</v>
      </c>
      <c r="C304">
        <f>'Result import'!C309</f>
        <v>27</v>
      </c>
      <c r="D304" t="str">
        <f>'Result import'!D$6</f>
        <v>PI (avg)</v>
      </c>
      <c r="E304" t="str">
        <f>IF(ISERR(FIND(" ",'Result import'!E309)),"",LEFT('Result import'!E309,FIND(" ",'Result import'!E309)-1))</f>
        <v/>
      </c>
      <c r="F304">
        <f>IF(ISERR(FIND(" ",'Result import'!D309)),'Result import'!D309,VALUE(MID('Result import'!D309,FIND(" ",'Result import'!D309)+1,10)))</f>
        <v>16.8</v>
      </c>
      <c r="I304" t="s">
        <v>22</v>
      </c>
      <c r="J304" t="s">
        <v>1360</v>
      </c>
      <c r="K304" t="str">
        <f t="shared" si="9"/>
        <v xml:space="preserve"> 16.8%</v>
      </c>
      <c r="M304" t="str">
        <f>"insert into result (RESULT_ID, VALUE_DISPLAY, VALUE_NUM, VALUE_MIN, VALUE_MAX, QUALIFIER, RESULT_STATUS_ID, EXPERIMENT_ID, SUBSTANCE_ID, RESULT_TYPE_ID ) values ("&amp;A304&amp;", '"&amp;K304&amp;"', "&amp;F304&amp;", '"&amp;G304&amp;"', '"&amp;H304&amp;"', '"&amp;TRIM(E304)&amp;"', 2, 1, "&amp;B304&amp;", "&amp;VLOOKUP(D304,Elements!$B$3:$G$56,6,FALSE)&amp;");"</f>
        <v>insert into result (RESULT_ID, VALUE_DISPLAY, VALUE_NUM, VALUE_MIN, VALUE_MAX, QUALIFIER, RESULT_STATUS_ID, EXPERIMENT_ID, SUBSTANCE_ID, RESULT_TYPE_ID ) values (302, ' 16.8%', 16.8, '', '', '', 2, 1, 4264171, 373);</v>
      </c>
      <c r="N304" t="str">
        <f t="shared" si="10"/>
        <v>insert into result_hierarchy(result_id, parent_result_id, hierarchy_type) values (302, 27, 'Derives');</v>
      </c>
    </row>
    <row r="305" spans="1:14">
      <c r="A305">
        <f>'Result import'!A310</f>
        <v>303</v>
      </c>
      <c r="B305">
        <f>'Result import'!B310</f>
        <v>4264171</v>
      </c>
      <c r="C305">
        <f>'Result import'!C310</f>
        <v>27</v>
      </c>
      <c r="D305" t="str">
        <f>'Result import'!D$6</f>
        <v>PI (avg)</v>
      </c>
      <c r="E305" t="str">
        <f>IF(ISERR(FIND(" ",'Result import'!E310)),"",LEFT('Result import'!E310,FIND(" ",'Result import'!E310)-1))</f>
        <v/>
      </c>
      <c r="F305">
        <f>IF(ISERR(FIND(" ",'Result import'!D310)),'Result import'!D310,VALUE(MID('Result import'!D310,FIND(" ",'Result import'!D310)+1,10)))</f>
        <v>17.5</v>
      </c>
      <c r="I305" t="s">
        <v>22</v>
      </c>
      <c r="J305" t="s">
        <v>1360</v>
      </c>
      <c r="K305" t="str">
        <f t="shared" si="9"/>
        <v xml:space="preserve"> 17.5%</v>
      </c>
      <c r="M305" t="str">
        <f>"insert into result (RESULT_ID, VALUE_DISPLAY, VALUE_NUM, VALUE_MIN, VALUE_MAX, QUALIFIER, RESULT_STATUS_ID, EXPERIMENT_ID, SUBSTANCE_ID, RESULT_TYPE_ID ) values ("&amp;A305&amp;", '"&amp;K305&amp;"', "&amp;F305&amp;", '"&amp;G305&amp;"', '"&amp;H305&amp;"', '"&amp;TRIM(E305)&amp;"', 2, 1, "&amp;B305&amp;", "&amp;VLOOKUP(D305,Elements!$B$3:$G$56,6,FALSE)&amp;");"</f>
        <v>insert into result (RESULT_ID, VALUE_DISPLAY, VALUE_NUM, VALUE_MIN, VALUE_MAX, QUALIFIER, RESULT_STATUS_ID, EXPERIMENT_ID, SUBSTANCE_ID, RESULT_TYPE_ID ) values (303, ' 17.5%', 17.5, '', '', '', 2, 1, 4264171, 373);</v>
      </c>
      <c r="N305" t="str">
        <f t="shared" si="10"/>
        <v>insert into result_hierarchy(result_id, parent_result_id, hierarchy_type) values (303, 27, 'Derives');</v>
      </c>
    </row>
    <row r="306" spans="1:14">
      <c r="A306">
        <f>'Result import'!A311</f>
        <v>304</v>
      </c>
      <c r="B306">
        <f>'Result import'!B311</f>
        <v>4264171</v>
      </c>
      <c r="C306">
        <f>'Result import'!C311</f>
        <v>27</v>
      </c>
      <c r="D306" t="str">
        <f>'Result import'!D$6</f>
        <v>PI (avg)</v>
      </c>
      <c r="E306" t="str">
        <f>IF(ISERR(FIND(" ",'Result import'!E311)),"",LEFT('Result import'!E311,FIND(" ",'Result import'!E311)-1))</f>
        <v/>
      </c>
      <c r="F306">
        <f>IF(ISERR(FIND(" ",'Result import'!D311)),'Result import'!D311,VALUE(MID('Result import'!D311,FIND(" ",'Result import'!D311)+1,10)))</f>
        <v>20.399999999999999</v>
      </c>
      <c r="I306" t="s">
        <v>22</v>
      </c>
      <c r="J306" t="s">
        <v>1360</v>
      </c>
      <c r="K306" t="str">
        <f t="shared" si="9"/>
        <v xml:space="preserve"> 20.4%</v>
      </c>
      <c r="M306" t="str">
        <f>"insert into result (RESULT_ID, VALUE_DISPLAY, VALUE_NUM, VALUE_MIN, VALUE_MAX, QUALIFIER, RESULT_STATUS_ID, EXPERIMENT_ID, SUBSTANCE_ID, RESULT_TYPE_ID ) values ("&amp;A306&amp;", '"&amp;K306&amp;"', "&amp;F306&amp;", '"&amp;G306&amp;"', '"&amp;H306&amp;"', '"&amp;TRIM(E306)&amp;"', 2, 1, "&amp;B306&amp;", "&amp;VLOOKUP(D306,Elements!$B$3:$G$56,6,FALSE)&amp;");"</f>
        <v>insert into result (RESULT_ID, VALUE_DISPLAY, VALUE_NUM, VALUE_MIN, VALUE_MAX, QUALIFIER, RESULT_STATUS_ID, EXPERIMENT_ID, SUBSTANCE_ID, RESULT_TYPE_ID ) values (304, ' 20.4%', 20.4, '', '', '', 2, 1, 4264171, 373);</v>
      </c>
      <c r="N306" t="str">
        <f t="shared" si="10"/>
        <v>insert into result_hierarchy(result_id, parent_result_id, hierarchy_type) values (304, 27, 'Derives');</v>
      </c>
    </row>
    <row r="307" spans="1:14">
      <c r="A307">
        <f>'Result import'!A312</f>
        <v>305</v>
      </c>
      <c r="B307">
        <f>'Result import'!B312</f>
        <v>4264171</v>
      </c>
      <c r="C307">
        <f>'Result import'!C312</f>
        <v>27</v>
      </c>
      <c r="D307" t="str">
        <f>'Result import'!D$6</f>
        <v>PI (avg)</v>
      </c>
      <c r="E307" t="str">
        <f>IF(ISERR(FIND(" ",'Result import'!E312)),"",LEFT('Result import'!E312,FIND(" ",'Result import'!E312)-1))</f>
        <v/>
      </c>
      <c r="F307">
        <f>IF(ISERR(FIND(" ",'Result import'!D312)),'Result import'!D312,VALUE(MID('Result import'!D312,FIND(" ",'Result import'!D312)+1,10)))</f>
        <v>23.6</v>
      </c>
      <c r="I307" t="s">
        <v>22</v>
      </c>
      <c r="J307" t="s">
        <v>1360</v>
      </c>
      <c r="K307" t="str">
        <f t="shared" si="9"/>
        <v xml:space="preserve"> 23.6%</v>
      </c>
      <c r="M307" t="str">
        <f>"insert into result (RESULT_ID, VALUE_DISPLAY, VALUE_NUM, VALUE_MIN, VALUE_MAX, QUALIFIER, RESULT_STATUS_ID, EXPERIMENT_ID, SUBSTANCE_ID, RESULT_TYPE_ID ) values ("&amp;A307&amp;", '"&amp;K307&amp;"', "&amp;F307&amp;", '"&amp;G307&amp;"', '"&amp;H307&amp;"', '"&amp;TRIM(E307)&amp;"', 2, 1, "&amp;B307&amp;", "&amp;VLOOKUP(D307,Elements!$B$3:$G$56,6,FALSE)&amp;");"</f>
        <v>insert into result (RESULT_ID, VALUE_DISPLAY, VALUE_NUM, VALUE_MIN, VALUE_MAX, QUALIFIER, RESULT_STATUS_ID, EXPERIMENT_ID, SUBSTANCE_ID, RESULT_TYPE_ID ) values (305, ' 23.6%', 23.6, '', '', '', 2, 1, 4264171, 373);</v>
      </c>
      <c r="N307" t="str">
        <f t="shared" si="10"/>
        <v>insert into result_hierarchy(result_id, parent_result_id, hierarchy_type) values (305, 27, 'Derives');</v>
      </c>
    </row>
    <row r="308" spans="1:14">
      <c r="A308">
        <f>'Result import'!A313</f>
        <v>306</v>
      </c>
      <c r="B308">
        <f>'Result import'!B313</f>
        <v>4264171</v>
      </c>
      <c r="C308">
        <f>'Result import'!C313</f>
        <v>27</v>
      </c>
      <c r="D308" t="str">
        <f>'Result import'!D$6</f>
        <v>PI (avg)</v>
      </c>
      <c r="E308" t="str">
        <f>IF(ISERR(FIND(" ",'Result import'!E313)),"",LEFT('Result import'!E313,FIND(" ",'Result import'!E313)-1))</f>
        <v/>
      </c>
      <c r="F308">
        <f>IF(ISERR(FIND(" ",'Result import'!D313)),'Result import'!D313,VALUE(MID('Result import'!D313,FIND(" ",'Result import'!D313)+1,10)))</f>
        <v>34.700000000000003</v>
      </c>
      <c r="I308" t="s">
        <v>22</v>
      </c>
      <c r="J308" t="s">
        <v>1360</v>
      </c>
      <c r="K308" t="str">
        <f t="shared" si="9"/>
        <v xml:space="preserve"> 34.7%</v>
      </c>
      <c r="M308" t="str">
        <f>"insert into result (RESULT_ID, VALUE_DISPLAY, VALUE_NUM, VALUE_MIN, VALUE_MAX, QUALIFIER, RESULT_STATUS_ID, EXPERIMENT_ID, SUBSTANCE_ID, RESULT_TYPE_ID ) values ("&amp;A308&amp;", '"&amp;K308&amp;"', "&amp;F308&amp;", '"&amp;G308&amp;"', '"&amp;H308&amp;"', '"&amp;TRIM(E308)&amp;"', 2, 1, "&amp;B308&amp;", "&amp;VLOOKUP(D308,Elements!$B$3:$G$56,6,FALSE)&amp;");"</f>
        <v>insert into result (RESULT_ID, VALUE_DISPLAY, VALUE_NUM, VALUE_MIN, VALUE_MAX, QUALIFIER, RESULT_STATUS_ID, EXPERIMENT_ID, SUBSTANCE_ID, RESULT_TYPE_ID ) values (306, ' 34.7%', 34.7, '', '', '', 2, 1, 4264171, 373);</v>
      </c>
      <c r="N308" t="str">
        <f t="shared" si="10"/>
        <v>insert into result_hierarchy(result_id, parent_result_id, hierarchy_type) values (306, 27, 'Derives');</v>
      </c>
    </row>
    <row r="309" spans="1:14">
      <c r="A309">
        <f>'Result import'!A314</f>
        <v>307</v>
      </c>
      <c r="B309">
        <f>'Result import'!B314</f>
        <v>4264171</v>
      </c>
      <c r="C309">
        <f>'Result import'!C314</f>
        <v>27</v>
      </c>
      <c r="D309" t="str">
        <f>'Result import'!D$6</f>
        <v>PI (avg)</v>
      </c>
      <c r="E309" t="str">
        <f>IF(ISERR(FIND(" ",'Result import'!E314)),"",LEFT('Result import'!E314,FIND(" ",'Result import'!E314)-1))</f>
        <v/>
      </c>
      <c r="F309">
        <f>IF(ISERR(FIND(" ",'Result import'!D314)),'Result import'!D314,VALUE(MID('Result import'!D314,FIND(" ",'Result import'!D314)+1,10)))</f>
        <v>50.6</v>
      </c>
      <c r="I309" t="s">
        <v>22</v>
      </c>
      <c r="J309" t="s">
        <v>1360</v>
      </c>
      <c r="K309" t="str">
        <f t="shared" si="9"/>
        <v xml:space="preserve"> 50.6%</v>
      </c>
      <c r="M309" t="str">
        <f>"insert into result (RESULT_ID, VALUE_DISPLAY, VALUE_NUM, VALUE_MIN, VALUE_MAX, QUALIFIER, RESULT_STATUS_ID, EXPERIMENT_ID, SUBSTANCE_ID, RESULT_TYPE_ID ) values ("&amp;A309&amp;", '"&amp;K309&amp;"', "&amp;F309&amp;", '"&amp;G309&amp;"', '"&amp;H309&amp;"', '"&amp;TRIM(E309)&amp;"', 2, 1, "&amp;B309&amp;", "&amp;VLOOKUP(D309,Elements!$B$3:$G$56,6,FALSE)&amp;");"</f>
        <v>insert into result (RESULT_ID, VALUE_DISPLAY, VALUE_NUM, VALUE_MIN, VALUE_MAX, QUALIFIER, RESULT_STATUS_ID, EXPERIMENT_ID, SUBSTANCE_ID, RESULT_TYPE_ID ) values (307, ' 50.6%', 50.6, '', '', '', 2, 1, 4264171, 373);</v>
      </c>
      <c r="N309" t="str">
        <f t="shared" si="10"/>
        <v>insert into result_hierarchy(result_id, parent_result_id, hierarchy_type) values (307, 27, 'Derives');</v>
      </c>
    </row>
    <row r="310" spans="1:14">
      <c r="A310">
        <f>'Result import'!A315</f>
        <v>308</v>
      </c>
      <c r="B310">
        <f>'Result import'!B315</f>
        <v>4264171</v>
      </c>
      <c r="C310">
        <f>'Result import'!C315</f>
        <v>27</v>
      </c>
      <c r="D310" t="str">
        <f>'Result import'!D$6</f>
        <v>PI (avg)</v>
      </c>
      <c r="E310" t="str">
        <f>IF(ISERR(FIND(" ",'Result import'!E315)),"",LEFT('Result import'!E315,FIND(" ",'Result import'!E315)-1))</f>
        <v/>
      </c>
      <c r="F310">
        <f>IF(ISERR(FIND(" ",'Result import'!D315)),'Result import'!D315,VALUE(MID('Result import'!D315,FIND(" ",'Result import'!D315)+1,10)))</f>
        <v>65</v>
      </c>
      <c r="I310" t="s">
        <v>22</v>
      </c>
      <c r="J310" t="s">
        <v>1360</v>
      </c>
      <c r="K310" t="str">
        <f t="shared" si="9"/>
        <v xml:space="preserve"> 65%</v>
      </c>
      <c r="M310" t="str">
        <f>"insert into result (RESULT_ID, VALUE_DISPLAY, VALUE_NUM, VALUE_MIN, VALUE_MAX, QUALIFIER, RESULT_STATUS_ID, EXPERIMENT_ID, SUBSTANCE_ID, RESULT_TYPE_ID ) values ("&amp;A310&amp;", '"&amp;K310&amp;"', "&amp;F310&amp;", '"&amp;G310&amp;"', '"&amp;H310&amp;"', '"&amp;TRIM(E310)&amp;"', 2, 1, "&amp;B310&amp;", "&amp;VLOOKUP(D310,Elements!$B$3:$G$56,6,FALSE)&amp;");"</f>
        <v>insert into result (RESULT_ID, VALUE_DISPLAY, VALUE_NUM, VALUE_MIN, VALUE_MAX, QUALIFIER, RESULT_STATUS_ID, EXPERIMENT_ID, SUBSTANCE_ID, RESULT_TYPE_ID ) values (308, ' 65%', 65, '', '', '', 2, 1, 4264171, 373);</v>
      </c>
      <c r="N310" t="str">
        <f t="shared" si="10"/>
        <v>insert into result_hierarchy(result_id, parent_result_id, hierarchy_type) values (308, 27, 'Derives');</v>
      </c>
    </row>
    <row r="311" spans="1:14">
      <c r="A311">
        <f>'Result import'!A316</f>
        <v>309</v>
      </c>
      <c r="B311">
        <f>'Result import'!B316</f>
        <v>4264171</v>
      </c>
      <c r="C311">
        <f>'Result import'!C316</f>
        <v>27</v>
      </c>
      <c r="D311" t="str">
        <f>'Result import'!D$6</f>
        <v>PI (avg)</v>
      </c>
      <c r="E311" t="str">
        <f>IF(ISERR(FIND(" ",'Result import'!E316)),"",LEFT('Result import'!E316,FIND(" ",'Result import'!E316)-1))</f>
        <v/>
      </c>
      <c r="F311">
        <f>IF(ISERR(FIND(" ",'Result import'!D316)),'Result import'!D316,VALUE(MID('Result import'!D316,FIND(" ",'Result import'!D316)+1,10)))</f>
        <v>90.9</v>
      </c>
      <c r="I311" t="s">
        <v>22</v>
      </c>
      <c r="J311" t="s">
        <v>1360</v>
      </c>
      <c r="K311" t="str">
        <f t="shared" si="9"/>
        <v xml:space="preserve"> 90.9%</v>
      </c>
      <c r="M311" t="str">
        <f>"insert into result (RESULT_ID, VALUE_DISPLAY, VALUE_NUM, VALUE_MIN, VALUE_MAX, QUALIFIER, RESULT_STATUS_ID, EXPERIMENT_ID, SUBSTANCE_ID, RESULT_TYPE_ID ) values ("&amp;A311&amp;", '"&amp;K311&amp;"', "&amp;F311&amp;", '"&amp;G311&amp;"', '"&amp;H311&amp;"', '"&amp;TRIM(E311)&amp;"', 2, 1, "&amp;B311&amp;", "&amp;VLOOKUP(D311,Elements!$B$3:$G$56,6,FALSE)&amp;");"</f>
        <v>insert into result (RESULT_ID, VALUE_DISPLAY, VALUE_NUM, VALUE_MIN, VALUE_MAX, QUALIFIER, RESULT_STATUS_ID, EXPERIMENT_ID, SUBSTANCE_ID, RESULT_TYPE_ID ) values (309, ' 90.9%', 90.9, '', '', '', 2, 1, 4264171, 373);</v>
      </c>
      <c r="N311" t="str">
        <f t="shared" si="10"/>
        <v>insert into result_hierarchy(result_id, parent_result_id, hierarchy_type) values (309, 27, 'Derives');</v>
      </c>
    </row>
    <row r="312" spans="1:14">
      <c r="A312">
        <f>'Result import'!A317</f>
        <v>310</v>
      </c>
      <c r="B312">
        <f>'Result import'!B317</f>
        <v>4264171</v>
      </c>
      <c r="C312">
        <f>'Result import'!C317</f>
        <v>27</v>
      </c>
      <c r="D312" t="str">
        <f>'Result import'!D$6</f>
        <v>PI (avg)</v>
      </c>
      <c r="E312" t="str">
        <f>IF(ISERR(FIND(" ",'Result import'!E317)),"",LEFT('Result import'!E317,FIND(" ",'Result import'!E317)-1))</f>
        <v/>
      </c>
      <c r="F312">
        <f>IF(ISERR(FIND(" ",'Result import'!D317)),'Result import'!D317,VALUE(MID('Result import'!D317,FIND(" ",'Result import'!D317)+1,10)))</f>
        <v>97.4</v>
      </c>
      <c r="I312" t="s">
        <v>22</v>
      </c>
      <c r="J312" t="s">
        <v>1360</v>
      </c>
      <c r="K312" t="str">
        <f t="shared" si="9"/>
        <v xml:space="preserve"> 97.4%</v>
      </c>
      <c r="M312" t="str">
        <f>"insert into result (RESULT_ID, VALUE_DISPLAY, VALUE_NUM, VALUE_MIN, VALUE_MAX, QUALIFIER, RESULT_STATUS_ID, EXPERIMENT_ID, SUBSTANCE_ID, RESULT_TYPE_ID ) values ("&amp;A312&amp;", '"&amp;K312&amp;"', "&amp;F312&amp;", '"&amp;G312&amp;"', '"&amp;H312&amp;"', '"&amp;TRIM(E312)&amp;"', 2, 1, "&amp;B312&amp;", "&amp;VLOOKUP(D312,Elements!$B$3:$G$56,6,FALSE)&amp;");"</f>
        <v>insert into result (RESULT_ID, VALUE_DISPLAY, VALUE_NUM, VALUE_MIN, VALUE_MAX, QUALIFIER, RESULT_STATUS_ID, EXPERIMENT_ID, SUBSTANCE_ID, RESULT_TYPE_ID ) values (310, ' 97.4%', 97.4, '', '', '', 2, 1, 4264171, 373);</v>
      </c>
      <c r="N312" t="str">
        <f t="shared" si="10"/>
        <v>insert into result_hierarchy(result_id, parent_result_id, hierarchy_type) values (310, 27, 'Derives');</v>
      </c>
    </row>
    <row r="313" spans="1:14">
      <c r="A313">
        <f>'Result import'!A318</f>
        <v>311</v>
      </c>
      <c r="B313">
        <f>'Result import'!B318</f>
        <v>4245982</v>
      </c>
      <c r="C313">
        <f>'Result import'!C318</f>
        <v>28</v>
      </c>
      <c r="D313" t="str">
        <f>'Result import'!D$6</f>
        <v>PI (avg)</v>
      </c>
      <c r="E313" t="str">
        <f>IF(ISERR(FIND(" ",'Result import'!E318)),"",LEFT('Result import'!E318,FIND(" ",'Result import'!E318)-1))</f>
        <v/>
      </c>
      <c r="F313">
        <f>IF(ISERR(FIND(" ",'Result import'!D318)),'Result import'!D318,VALUE(MID('Result import'!D318,FIND(" ",'Result import'!D318)+1,10)))</f>
        <v>2.1</v>
      </c>
      <c r="I313" t="s">
        <v>22</v>
      </c>
      <c r="J313" t="s">
        <v>1360</v>
      </c>
      <c r="K313" t="str">
        <f t="shared" si="9"/>
        <v xml:space="preserve"> 2.1%</v>
      </c>
      <c r="M313" t="str">
        <f>"insert into result (RESULT_ID, VALUE_DISPLAY, VALUE_NUM, VALUE_MIN, VALUE_MAX, QUALIFIER, RESULT_STATUS_ID, EXPERIMENT_ID, SUBSTANCE_ID, RESULT_TYPE_ID ) values ("&amp;A313&amp;", '"&amp;K313&amp;"', "&amp;F313&amp;", '"&amp;G313&amp;"', '"&amp;H313&amp;"', '"&amp;TRIM(E313)&amp;"', 2, 1, "&amp;B313&amp;", "&amp;VLOOKUP(D313,Elements!$B$3:$G$56,6,FALSE)&amp;");"</f>
        <v>insert into result (RESULT_ID, VALUE_DISPLAY, VALUE_NUM, VALUE_MIN, VALUE_MAX, QUALIFIER, RESULT_STATUS_ID, EXPERIMENT_ID, SUBSTANCE_ID, RESULT_TYPE_ID ) values (311, ' 2.1%', 2.1, '', '', '', 2, 1, 4245982, 373);</v>
      </c>
      <c r="N313" t="str">
        <f t="shared" si="10"/>
        <v>insert into result_hierarchy(result_id, parent_result_id, hierarchy_type) values (311, 28, 'Derives');</v>
      </c>
    </row>
    <row r="314" spans="1:14">
      <c r="A314">
        <f>'Result import'!A319</f>
        <v>312</v>
      </c>
      <c r="B314">
        <f>'Result import'!B319</f>
        <v>4245982</v>
      </c>
      <c r="C314">
        <f>'Result import'!C319</f>
        <v>28</v>
      </c>
      <c r="D314" t="str">
        <f>'Result import'!D$6</f>
        <v>PI (avg)</v>
      </c>
      <c r="E314" t="str">
        <f>IF(ISERR(FIND(" ",'Result import'!E319)),"",LEFT('Result import'!E319,FIND(" ",'Result import'!E319)-1))</f>
        <v/>
      </c>
      <c r="F314">
        <f>IF(ISERR(FIND(" ",'Result import'!D319)),'Result import'!D319,VALUE(MID('Result import'!D319,FIND(" ",'Result import'!D319)+1,10)))</f>
        <v>4.4000000000000004</v>
      </c>
      <c r="I314" t="s">
        <v>22</v>
      </c>
      <c r="J314" t="s">
        <v>1360</v>
      </c>
      <c r="K314" t="str">
        <f t="shared" si="9"/>
        <v xml:space="preserve"> 4.4%</v>
      </c>
      <c r="M314" t="str">
        <f>"insert into result (RESULT_ID, VALUE_DISPLAY, VALUE_NUM, VALUE_MIN, VALUE_MAX, QUALIFIER, RESULT_STATUS_ID, EXPERIMENT_ID, SUBSTANCE_ID, RESULT_TYPE_ID ) values ("&amp;A314&amp;", '"&amp;K314&amp;"', "&amp;F314&amp;", '"&amp;G314&amp;"', '"&amp;H314&amp;"', '"&amp;TRIM(E314)&amp;"', 2, 1, "&amp;B314&amp;", "&amp;VLOOKUP(D314,Elements!$B$3:$G$56,6,FALSE)&amp;");"</f>
        <v>insert into result (RESULT_ID, VALUE_DISPLAY, VALUE_NUM, VALUE_MIN, VALUE_MAX, QUALIFIER, RESULT_STATUS_ID, EXPERIMENT_ID, SUBSTANCE_ID, RESULT_TYPE_ID ) values (312, ' 4.4%', 4.4, '', '', '', 2, 1, 4245982, 373);</v>
      </c>
      <c r="N314" t="str">
        <f t="shared" si="10"/>
        <v>insert into result_hierarchy(result_id, parent_result_id, hierarchy_type) values (312, 28, 'Derives');</v>
      </c>
    </row>
    <row r="315" spans="1:14">
      <c r="A315">
        <f>'Result import'!A320</f>
        <v>313</v>
      </c>
      <c r="B315">
        <f>'Result import'!B320</f>
        <v>4245982</v>
      </c>
      <c r="C315">
        <f>'Result import'!C320</f>
        <v>28</v>
      </c>
      <c r="D315" t="str">
        <f>'Result import'!D$6</f>
        <v>PI (avg)</v>
      </c>
      <c r="E315" t="str">
        <f>IF(ISERR(FIND(" ",'Result import'!E320)),"",LEFT('Result import'!E320,FIND(" ",'Result import'!E320)-1))</f>
        <v/>
      </c>
      <c r="F315">
        <f>IF(ISERR(FIND(" ",'Result import'!D320)),'Result import'!D320,VALUE(MID('Result import'!D320,FIND(" ",'Result import'!D320)+1,10)))</f>
        <v>7.2</v>
      </c>
      <c r="I315" t="s">
        <v>22</v>
      </c>
      <c r="J315" t="s">
        <v>1360</v>
      </c>
      <c r="K315" t="str">
        <f t="shared" si="9"/>
        <v xml:space="preserve"> 7.2%</v>
      </c>
      <c r="M315" t="str">
        <f>"insert into result (RESULT_ID, VALUE_DISPLAY, VALUE_NUM, VALUE_MIN, VALUE_MAX, QUALIFIER, RESULT_STATUS_ID, EXPERIMENT_ID, SUBSTANCE_ID, RESULT_TYPE_ID ) values ("&amp;A315&amp;", '"&amp;K315&amp;"', "&amp;F315&amp;", '"&amp;G315&amp;"', '"&amp;H315&amp;"', '"&amp;TRIM(E315)&amp;"', 2, 1, "&amp;B315&amp;", "&amp;VLOOKUP(D315,Elements!$B$3:$G$56,6,FALSE)&amp;");"</f>
        <v>insert into result (RESULT_ID, VALUE_DISPLAY, VALUE_NUM, VALUE_MIN, VALUE_MAX, QUALIFIER, RESULT_STATUS_ID, EXPERIMENT_ID, SUBSTANCE_ID, RESULT_TYPE_ID ) values (313, ' 7.2%', 7.2, '', '', '', 2, 1, 4245982, 373);</v>
      </c>
      <c r="N315" t="str">
        <f t="shared" si="10"/>
        <v>insert into result_hierarchy(result_id, parent_result_id, hierarchy_type) values (313, 28, 'Derives');</v>
      </c>
    </row>
    <row r="316" spans="1:14">
      <c r="A316">
        <f>'Result import'!A321</f>
        <v>314</v>
      </c>
      <c r="B316">
        <f>'Result import'!B321</f>
        <v>4245982</v>
      </c>
      <c r="C316">
        <f>'Result import'!C321</f>
        <v>28</v>
      </c>
      <c r="D316" t="str">
        <f>'Result import'!D$6</f>
        <v>PI (avg)</v>
      </c>
      <c r="E316" t="str">
        <f>IF(ISERR(FIND(" ",'Result import'!E321)),"",LEFT('Result import'!E321,FIND(" ",'Result import'!E321)-1))</f>
        <v/>
      </c>
      <c r="F316">
        <f>IF(ISERR(FIND(" ",'Result import'!D321)),'Result import'!D321,VALUE(MID('Result import'!D321,FIND(" ",'Result import'!D321)+1,10)))</f>
        <v>8.8000000000000007</v>
      </c>
      <c r="I316" t="s">
        <v>22</v>
      </c>
      <c r="J316" t="s">
        <v>1360</v>
      </c>
      <c r="K316" t="str">
        <f t="shared" si="9"/>
        <v xml:space="preserve"> 8.8%</v>
      </c>
      <c r="M316" t="str">
        <f>"insert into result (RESULT_ID, VALUE_DISPLAY, VALUE_NUM, VALUE_MIN, VALUE_MAX, QUALIFIER, RESULT_STATUS_ID, EXPERIMENT_ID, SUBSTANCE_ID, RESULT_TYPE_ID ) values ("&amp;A316&amp;", '"&amp;K316&amp;"', "&amp;F316&amp;", '"&amp;G316&amp;"', '"&amp;H316&amp;"', '"&amp;TRIM(E316)&amp;"', 2, 1, "&amp;B316&amp;", "&amp;VLOOKUP(D316,Elements!$B$3:$G$56,6,FALSE)&amp;");"</f>
        <v>insert into result (RESULT_ID, VALUE_DISPLAY, VALUE_NUM, VALUE_MIN, VALUE_MAX, QUALIFIER, RESULT_STATUS_ID, EXPERIMENT_ID, SUBSTANCE_ID, RESULT_TYPE_ID ) values (314, ' 8.8%', 8.8, '', '', '', 2, 1, 4245982, 373);</v>
      </c>
      <c r="N316" t="str">
        <f t="shared" si="10"/>
        <v>insert into result_hierarchy(result_id, parent_result_id, hierarchy_type) values (314, 28, 'Derives');</v>
      </c>
    </row>
    <row r="317" spans="1:14">
      <c r="A317">
        <f>'Result import'!A322</f>
        <v>315</v>
      </c>
      <c r="B317">
        <f>'Result import'!B322</f>
        <v>4245982</v>
      </c>
      <c r="C317">
        <f>'Result import'!C322</f>
        <v>28</v>
      </c>
      <c r="D317" t="str">
        <f>'Result import'!D$6</f>
        <v>PI (avg)</v>
      </c>
      <c r="E317" t="str">
        <f>IF(ISERR(FIND(" ",'Result import'!E322)),"",LEFT('Result import'!E322,FIND(" ",'Result import'!E322)-1))</f>
        <v/>
      </c>
      <c r="F317">
        <f>IF(ISERR(FIND(" ",'Result import'!D322)),'Result import'!D322,VALUE(MID('Result import'!D322,FIND(" ",'Result import'!D322)+1,10)))</f>
        <v>16.7</v>
      </c>
      <c r="I317" t="s">
        <v>22</v>
      </c>
      <c r="J317" t="s">
        <v>1360</v>
      </c>
      <c r="K317" t="str">
        <f t="shared" si="9"/>
        <v xml:space="preserve"> 16.7%</v>
      </c>
      <c r="M317" t="str">
        <f>"insert into result (RESULT_ID, VALUE_DISPLAY, VALUE_NUM, VALUE_MIN, VALUE_MAX, QUALIFIER, RESULT_STATUS_ID, EXPERIMENT_ID, SUBSTANCE_ID, RESULT_TYPE_ID ) values ("&amp;A317&amp;", '"&amp;K317&amp;"', "&amp;F317&amp;", '"&amp;G317&amp;"', '"&amp;H317&amp;"', '"&amp;TRIM(E317)&amp;"', 2, 1, "&amp;B317&amp;", "&amp;VLOOKUP(D317,Elements!$B$3:$G$56,6,FALSE)&amp;");"</f>
        <v>insert into result (RESULT_ID, VALUE_DISPLAY, VALUE_NUM, VALUE_MIN, VALUE_MAX, QUALIFIER, RESULT_STATUS_ID, EXPERIMENT_ID, SUBSTANCE_ID, RESULT_TYPE_ID ) values (315, ' 16.7%', 16.7, '', '', '', 2, 1, 4245982, 373);</v>
      </c>
      <c r="N317" t="str">
        <f t="shared" si="10"/>
        <v>insert into result_hierarchy(result_id, parent_result_id, hierarchy_type) values (315, 28, 'Derives');</v>
      </c>
    </row>
    <row r="318" spans="1:14">
      <c r="A318">
        <f>'Result import'!A323</f>
        <v>316</v>
      </c>
      <c r="B318">
        <f>'Result import'!B323</f>
        <v>4245982</v>
      </c>
      <c r="C318">
        <f>'Result import'!C323</f>
        <v>28</v>
      </c>
      <c r="D318" t="str">
        <f>'Result import'!D$6</f>
        <v>PI (avg)</v>
      </c>
      <c r="E318" t="str">
        <f>IF(ISERR(FIND(" ",'Result import'!E323)),"",LEFT('Result import'!E323,FIND(" ",'Result import'!E323)-1))</f>
        <v/>
      </c>
      <c r="F318">
        <f>IF(ISERR(FIND(" ",'Result import'!D323)),'Result import'!D323,VALUE(MID('Result import'!D323,FIND(" ",'Result import'!D323)+1,10)))</f>
        <v>26.1</v>
      </c>
      <c r="I318" t="s">
        <v>22</v>
      </c>
      <c r="J318" t="s">
        <v>1360</v>
      </c>
      <c r="K318" t="str">
        <f t="shared" si="9"/>
        <v xml:space="preserve"> 26.1%</v>
      </c>
      <c r="M318" t="str">
        <f>"insert into result (RESULT_ID, VALUE_DISPLAY, VALUE_NUM, VALUE_MIN, VALUE_MAX, QUALIFIER, RESULT_STATUS_ID, EXPERIMENT_ID, SUBSTANCE_ID, RESULT_TYPE_ID ) values ("&amp;A318&amp;", '"&amp;K318&amp;"', "&amp;F318&amp;", '"&amp;G318&amp;"', '"&amp;H318&amp;"', '"&amp;TRIM(E318)&amp;"', 2, 1, "&amp;B318&amp;", "&amp;VLOOKUP(D318,Elements!$B$3:$G$56,6,FALSE)&amp;");"</f>
        <v>insert into result (RESULT_ID, VALUE_DISPLAY, VALUE_NUM, VALUE_MIN, VALUE_MAX, QUALIFIER, RESULT_STATUS_ID, EXPERIMENT_ID, SUBSTANCE_ID, RESULT_TYPE_ID ) values (316, ' 26.1%', 26.1, '', '', '', 2, 1, 4245982, 373);</v>
      </c>
      <c r="N318" t="str">
        <f t="shared" si="10"/>
        <v>insert into result_hierarchy(result_id, parent_result_id, hierarchy_type) values (316, 28, 'Derives');</v>
      </c>
    </row>
    <row r="319" spans="1:14">
      <c r="A319">
        <f>'Result import'!A324</f>
        <v>317</v>
      </c>
      <c r="B319">
        <f>'Result import'!B324</f>
        <v>4245982</v>
      </c>
      <c r="C319">
        <f>'Result import'!C324</f>
        <v>28</v>
      </c>
      <c r="D319" t="str">
        <f>'Result import'!D$6</f>
        <v>PI (avg)</v>
      </c>
      <c r="E319" t="str">
        <f>IF(ISERR(FIND(" ",'Result import'!E324)),"",LEFT('Result import'!E324,FIND(" ",'Result import'!E324)-1))</f>
        <v/>
      </c>
      <c r="F319">
        <f>IF(ISERR(FIND(" ",'Result import'!D324)),'Result import'!D324,VALUE(MID('Result import'!D324,FIND(" ",'Result import'!D324)+1,10)))</f>
        <v>50.9</v>
      </c>
      <c r="I319" t="s">
        <v>22</v>
      </c>
      <c r="J319" t="s">
        <v>1360</v>
      </c>
      <c r="K319" t="str">
        <f t="shared" si="9"/>
        <v xml:space="preserve"> 50.9%</v>
      </c>
      <c r="M319" t="str">
        <f>"insert into result (RESULT_ID, VALUE_DISPLAY, VALUE_NUM, VALUE_MIN, VALUE_MAX, QUALIFIER, RESULT_STATUS_ID, EXPERIMENT_ID, SUBSTANCE_ID, RESULT_TYPE_ID ) values ("&amp;A319&amp;", '"&amp;K319&amp;"', "&amp;F319&amp;", '"&amp;G319&amp;"', '"&amp;H319&amp;"', '"&amp;TRIM(E319)&amp;"', 2, 1, "&amp;B319&amp;", "&amp;VLOOKUP(D319,Elements!$B$3:$G$56,6,FALSE)&amp;");"</f>
        <v>insert into result (RESULT_ID, VALUE_DISPLAY, VALUE_NUM, VALUE_MIN, VALUE_MAX, QUALIFIER, RESULT_STATUS_ID, EXPERIMENT_ID, SUBSTANCE_ID, RESULT_TYPE_ID ) values (317, ' 50.9%', 50.9, '', '', '', 2, 1, 4245982, 373);</v>
      </c>
      <c r="N319" t="str">
        <f t="shared" si="10"/>
        <v>insert into result_hierarchy(result_id, parent_result_id, hierarchy_type) values (317, 28, 'Derives');</v>
      </c>
    </row>
    <row r="320" spans="1:14">
      <c r="A320">
        <f>'Result import'!A325</f>
        <v>318</v>
      </c>
      <c r="B320">
        <f>'Result import'!B325</f>
        <v>4245982</v>
      </c>
      <c r="C320">
        <f>'Result import'!C325</f>
        <v>28</v>
      </c>
      <c r="D320" t="str">
        <f>'Result import'!D$6</f>
        <v>PI (avg)</v>
      </c>
      <c r="E320" t="str">
        <f>IF(ISERR(FIND(" ",'Result import'!E325)),"",LEFT('Result import'!E325,FIND(" ",'Result import'!E325)-1))</f>
        <v/>
      </c>
      <c r="F320">
        <f>IF(ISERR(FIND(" ",'Result import'!D325)),'Result import'!D325,VALUE(MID('Result import'!D325,FIND(" ",'Result import'!D325)+1,10)))</f>
        <v>73.900000000000006</v>
      </c>
      <c r="I320" t="s">
        <v>22</v>
      </c>
      <c r="J320" t="s">
        <v>1360</v>
      </c>
      <c r="K320" t="str">
        <f t="shared" si="9"/>
        <v xml:space="preserve"> 73.9%</v>
      </c>
      <c r="M320" t="str">
        <f>"insert into result (RESULT_ID, VALUE_DISPLAY, VALUE_NUM, VALUE_MIN, VALUE_MAX, QUALIFIER, RESULT_STATUS_ID, EXPERIMENT_ID, SUBSTANCE_ID, RESULT_TYPE_ID ) values ("&amp;A320&amp;", '"&amp;K320&amp;"', "&amp;F320&amp;", '"&amp;G320&amp;"', '"&amp;H320&amp;"', '"&amp;TRIM(E320)&amp;"', 2, 1, "&amp;B320&amp;", "&amp;VLOOKUP(D320,Elements!$B$3:$G$56,6,FALSE)&amp;");"</f>
        <v>insert into result (RESULT_ID, VALUE_DISPLAY, VALUE_NUM, VALUE_MIN, VALUE_MAX, QUALIFIER, RESULT_STATUS_ID, EXPERIMENT_ID, SUBSTANCE_ID, RESULT_TYPE_ID ) values (318, ' 73.9%', 73.9, '', '', '', 2, 1, 4245982, 373);</v>
      </c>
      <c r="N320" t="str">
        <f t="shared" si="10"/>
        <v>insert into result_hierarchy(result_id, parent_result_id, hierarchy_type) values (318, 28, 'Derives');</v>
      </c>
    </row>
    <row r="321" spans="1:14">
      <c r="A321">
        <f>'Result import'!A326</f>
        <v>319</v>
      </c>
      <c r="B321">
        <f>'Result import'!B326</f>
        <v>4245982</v>
      </c>
      <c r="C321">
        <f>'Result import'!C326</f>
        <v>28</v>
      </c>
      <c r="D321" t="str">
        <f>'Result import'!D$6</f>
        <v>PI (avg)</v>
      </c>
      <c r="E321" t="str">
        <f>IF(ISERR(FIND(" ",'Result import'!E326)),"",LEFT('Result import'!E326,FIND(" ",'Result import'!E326)-1))</f>
        <v/>
      </c>
      <c r="F321">
        <f>IF(ISERR(FIND(" ",'Result import'!D326)),'Result import'!D326,VALUE(MID('Result import'!D326,FIND(" ",'Result import'!D326)+1,10)))</f>
        <v>84.2</v>
      </c>
      <c r="I321" t="s">
        <v>22</v>
      </c>
      <c r="J321" t="s">
        <v>1360</v>
      </c>
      <c r="K321" t="str">
        <f t="shared" si="9"/>
        <v xml:space="preserve"> 84.2%</v>
      </c>
      <c r="M321" t="str">
        <f>"insert into result (RESULT_ID, VALUE_DISPLAY, VALUE_NUM, VALUE_MIN, VALUE_MAX, QUALIFIER, RESULT_STATUS_ID, EXPERIMENT_ID, SUBSTANCE_ID, RESULT_TYPE_ID ) values ("&amp;A321&amp;", '"&amp;K321&amp;"', "&amp;F321&amp;", '"&amp;G321&amp;"', '"&amp;H321&amp;"', '"&amp;TRIM(E321)&amp;"', 2, 1, "&amp;B321&amp;", "&amp;VLOOKUP(D321,Elements!$B$3:$G$56,6,FALSE)&amp;");"</f>
        <v>insert into result (RESULT_ID, VALUE_DISPLAY, VALUE_NUM, VALUE_MIN, VALUE_MAX, QUALIFIER, RESULT_STATUS_ID, EXPERIMENT_ID, SUBSTANCE_ID, RESULT_TYPE_ID ) values (319, ' 84.2%', 84.2, '', '', '', 2, 1, 4245982, 373);</v>
      </c>
      <c r="N321" t="str">
        <f t="shared" si="10"/>
        <v>insert into result_hierarchy(result_id, parent_result_id, hierarchy_type) values (319, 28, 'Derives');</v>
      </c>
    </row>
    <row r="322" spans="1:14">
      <c r="A322">
        <f>'Result import'!A327</f>
        <v>320</v>
      </c>
      <c r="B322">
        <f>'Result import'!B327</f>
        <v>4245982</v>
      </c>
      <c r="C322">
        <f>'Result import'!C327</f>
        <v>28</v>
      </c>
      <c r="D322" t="str">
        <f>'Result import'!D$6</f>
        <v>PI (avg)</v>
      </c>
      <c r="E322" t="str">
        <f>IF(ISERR(FIND(" ",'Result import'!E327)),"",LEFT('Result import'!E327,FIND(" ",'Result import'!E327)-1))</f>
        <v/>
      </c>
      <c r="F322">
        <f>IF(ISERR(FIND(" ",'Result import'!D327)),'Result import'!D327,VALUE(MID('Result import'!D327,FIND(" ",'Result import'!D327)+1,10)))</f>
        <v>101.9</v>
      </c>
      <c r="I322" t="s">
        <v>22</v>
      </c>
      <c r="J322" t="s">
        <v>1360</v>
      </c>
      <c r="K322" t="str">
        <f t="shared" si="9"/>
        <v xml:space="preserve"> 101.9%</v>
      </c>
      <c r="M322" t="str">
        <f>"insert into result (RESULT_ID, VALUE_DISPLAY, VALUE_NUM, VALUE_MIN, VALUE_MAX, QUALIFIER, RESULT_STATUS_ID, EXPERIMENT_ID, SUBSTANCE_ID, RESULT_TYPE_ID ) values ("&amp;A322&amp;", '"&amp;K322&amp;"', "&amp;F322&amp;", '"&amp;G322&amp;"', '"&amp;H322&amp;"', '"&amp;TRIM(E322)&amp;"', 2, 1, "&amp;B322&amp;", "&amp;VLOOKUP(D322,Elements!$B$3:$G$56,6,FALSE)&amp;");"</f>
        <v>insert into result (RESULT_ID, VALUE_DISPLAY, VALUE_NUM, VALUE_MIN, VALUE_MAX, QUALIFIER, RESULT_STATUS_ID, EXPERIMENT_ID, SUBSTANCE_ID, RESULT_TYPE_ID ) values (320, ' 101.9%', 101.9, '', '', '', 2, 1, 4245982, 373);</v>
      </c>
      <c r="N322" t="str">
        <f t="shared" si="10"/>
        <v>insert into result_hierarchy(result_id, parent_result_id, hierarchy_type) values (320, 28, 'Derives');</v>
      </c>
    </row>
    <row r="323" spans="1:14">
      <c r="A323">
        <f>'Result import'!A328</f>
        <v>321</v>
      </c>
      <c r="B323">
        <f>'Result import'!B328</f>
        <v>4244225</v>
      </c>
      <c r="C323">
        <f>'Result import'!C328</f>
        <v>29</v>
      </c>
      <c r="D323" t="str">
        <f>'Result import'!D$6</f>
        <v>PI (avg)</v>
      </c>
      <c r="E323" t="str">
        <f>IF(ISERR(FIND(" ",'Result import'!E328)),"",LEFT('Result import'!E328,FIND(" ",'Result import'!E328)-1))</f>
        <v/>
      </c>
      <c r="F323">
        <f>IF(ISERR(FIND(" ",'Result import'!D328)),'Result import'!D328,VALUE(MID('Result import'!D328,FIND(" ",'Result import'!D328)+1,10)))</f>
        <v>13.4</v>
      </c>
      <c r="I323" t="s">
        <v>22</v>
      </c>
      <c r="J323" t="s">
        <v>1360</v>
      </c>
      <c r="K323" t="str">
        <f t="shared" si="9"/>
        <v xml:space="preserve"> 13.4%</v>
      </c>
      <c r="M323" t="str">
        <f>"insert into result (RESULT_ID, VALUE_DISPLAY, VALUE_NUM, VALUE_MIN, VALUE_MAX, QUALIFIER, RESULT_STATUS_ID, EXPERIMENT_ID, SUBSTANCE_ID, RESULT_TYPE_ID ) values ("&amp;A323&amp;", '"&amp;K323&amp;"', "&amp;F323&amp;", '"&amp;G323&amp;"', '"&amp;H323&amp;"', '"&amp;TRIM(E323)&amp;"', 2, 1, "&amp;B323&amp;", "&amp;VLOOKUP(D323,Elements!$B$3:$G$56,6,FALSE)&amp;");"</f>
        <v>insert into result (RESULT_ID, VALUE_DISPLAY, VALUE_NUM, VALUE_MIN, VALUE_MAX, QUALIFIER, RESULT_STATUS_ID, EXPERIMENT_ID, SUBSTANCE_ID, RESULT_TYPE_ID ) values (321, ' 13.4%', 13.4, '', '', '', 2, 1, 4244225, 373);</v>
      </c>
      <c r="N323" t="str">
        <f t="shared" si="10"/>
        <v>insert into result_hierarchy(result_id, parent_result_id, hierarchy_type) values (321, 29, 'Derives');</v>
      </c>
    </row>
    <row r="324" spans="1:14">
      <c r="A324">
        <f>'Result import'!A329</f>
        <v>322</v>
      </c>
      <c r="B324">
        <f>'Result import'!B329</f>
        <v>4244225</v>
      </c>
      <c r="C324">
        <f>'Result import'!C329</f>
        <v>29</v>
      </c>
      <c r="D324" t="str">
        <f>'Result import'!D$6</f>
        <v>PI (avg)</v>
      </c>
      <c r="E324" t="str">
        <f>IF(ISERR(FIND(" ",'Result import'!E329)),"",LEFT('Result import'!E329,FIND(" ",'Result import'!E329)-1))</f>
        <v/>
      </c>
      <c r="F324">
        <f>IF(ISERR(FIND(" ",'Result import'!D329)),'Result import'!D329,VALUE(MID('Result import'!D329,FIND(" ",'Result import'!D329)+1,10)))</f>
        <v>13.1</v>
      </c>
      <c r="I324" t="s">
        <v>22</v>
      </c>
      <c r="J324" t="s">
        <v>1360</v>
      </c>
      <c r="K324" t="str">
        <f t="shared" ref="K324:K387" si="11">E324&amp;" "&amp;F324&amp;IF(ISBLANK(G324), "", G324&amp;" - "&amp;H324)&amp;I324</f>
        <v xml:space="preserve"> 13.1%</v>
      </c>
      <c r="M324" t="str">
        <f>"insert into result (RESULT_ID, VALUE_DISPLAY, VALUE_NUM, VALUE_MIN, VALUE_MAX, QUALIFIER, RESULT_STATUS_ID, EXPERIMENT_ID, SUBSTANCE_ID, RESULT_TYPE_ID ) values ("&amp;A324&amp;", '"&amp;K324&amp;"', "&amp;F324&amp;", '"&amp;G324&amp;"', '"&amp;H324&amp;"', '"&amp;TRIM(E324)&amp;"', 2, 1, "&amp;B324&amp;", "&amp;VLOOKUP(D324,Elements!$B$3:$G$56,6,FALSE)&amp;");"</f>
        <v>insert into result (RESULT_ID, VALUE_DISPLAY, VALUE_NUM, VALUE_MIN, VALUE_MAX, QUALIFIER, RESULT_STATUS_ID, EXPERIMENT_ID, SUBSTANCE_ID, RESULT_TYPE_ID ) values (322, ' 13.1%', 13.1, '', '', '', 2, 1, 4244225, 373);</v>
      </c>
      <c r="N324" t="str">
        <f t="shared" si="10"/>
        <v>insert into result_hierarchy(result_id, parent_result_id, hierarchy_type) values (322, 29, 'Derives');</v>
      </c>
    </row>
    <row r="325" spans="1:14">
      <c r="A325">
        <f>'Result import'!A330</f>
        <v>323</v>
      </c>
      <c r="B325">
        <f>'Result import'!B330</f>
        <v>4244225</v>
      </c>
      <c r="C325">
        <f>'Result import'!C330</f>
        <v>29</v>
      </c>
      <c r="D325" t="str">
        <f>'Result import'!D$6</f>
        <v>PI (avg)</v>
      </c>
      <c r="E325" t="str">
        <f>IF(ISERR(FIND(" ",'Result import'!E330)),"",LEFT('Result import'!E330,FIND(" ",'Result import'!E330)-1))</f>
        <v/>
      </c>
      <c r="F325">
        <f>IF(ISERR(FIND(" ",'Result import'!D330)),'Result import'!D330,VALUE(MID('Result import'!D330,FIND(" ",'Result import'!D330)+1,10)))</f>
        <v>14.5</v>
      </c>
      <c r="I325" t="s">
        <v>22</v>
      </c>
      <c r="J325" t="s">
        <v>1360</v>
      </c>
      <c r="K325" t="str">
        <f t="shared" si="11"/>
        <v xml:space="preserve"> 14.5%</v>
      </c>
      <c r="M325" t="str">
        <f>"insert into result (RESULT_ID, VALUE_DISPLAY, VALUE_NUM, VALUE_MIN, VALUE_MAX, QUALIFIER, RESULT_STATUS_ID, EXPERIMENT_ID, SUBSTANCE_ID, RESULT_TYPE_ID ) values ("&amp;A325&amp;", '"&amp;K325&amp;"', "&amp;F325&amp;", '"&amp;G325&amp;"', '"&amp;H325&amp;"', '"&amp;TRIM(E325)&amp;"', 2, 1, "&amp;B325&amp;", "&amp;VLOOKUP(D325,Elements!$B$3:$G$56,6,FALSE)&amp;");"</f>
        <v>insert into result (RESULT_ID, VALUE_DISPLAY, VALUE_NUM, VALUE_MIN, VALUE_MAX, QUALIFIER, RESULT_STATUS_ID, EXPERIMENT_ID, SUBSTANCE_ID, RESULT_TYPE_ID ) values (323, ' 14.5%', 14.5, '', '', '', 2, 1, 4244225, 373);</v>
      </c>
      <c r="N325" t="str">
        <f t="shared" si="10"/>
        <v>insert into result_hierarchy(result_id, parent_result_id, hierarchy_type) values (323, 29, 'Derives');</v>
      </c>
    </row>
    <row r="326" spans="1:14">
      <c r="A326">
        <f>'Result import'!A331</f>
        <v>324</v>
      </c>
      <c r="B326">
        <f>'Result import'!B331</f>
        <v>4244225</v>
      </c>
      <c r="C326">
        <f>'Result import'!C331</f>
        <v>29</v>
      </c>
      <c r="D326" t="str">
        <f>'Result import'!D$6</f>
        <v>PI (avg)</v>
      </c>
      <c r="E326" t="str">
        <f>IF(ISERR(FIND(" ",'Result import'!E331)),"",LEFT('Result import'!E331,FIND(" ",'Result import'!E331)-1))</f>
        <v/>
      </c>
      <c r="F326">
        <f>IF(ISERR(FIND(" ",'Result import'!D331)),'Result import'!D331,VALUE(MID('Result import'!D331,FIND(" ",'Result import'!D331)+1,10)))</f>
        <v>17.899999999999999</v>
      </c>
      <c r="I326" t="s">
        <v>22</v>
      </c>
      <c r="J326" t="s">
        <v>1360</v>
      </c>
      <c r="K326" t="str">
        <f t="shared" si="11"/>
        <v xml:space="preserve"> 17.9%</v>
      </c>
      <c r="M326" t="str">
        <f>"insert into result (RESULT_ID, VALUE_DISPLAY, VALUE_NUM, VALUE_MIN, VALUE_MAX, QUALIFIER, RESULT_STATUS_ID, EXPERIMENT_ID, SUBSTANCE_ID, RESULT_TYPE_ID ) values ("&amp;A326&amp;", '"&amp;K326&amp;"', "&amp;F326&amp;", '"&amp;G326&amp;"', '"&amp;H326&amp;"', '"&amp;TRIM(E326)&amp;"', 2, 1, "&amp;B326&amp;", "&amp;VLOOKUP(D326,Elements!$B$3:$G$56,6,FALSE)&amp;");"</f>
        <v>insert into result (RESULT_ID, VALUE_DISPLAY, VALUE_NUM, VALUE_MIN, VALUE_MAX, QUALIFIER, RESULT_STATUS_ID, EXPERIMENT_ID, SUBSTANCE_ID, RESULT_TYPE_ID ) values (324, ' 17.9%', 17.9, '', '', '', 2, 1, 4244225, 373);</v>
      </c>
      <c r="N326" t="str">
        <f t="shared" si="10"/>
        <v>insert into result_hierarchy(result_id, parent_result_id, hierarchy_type) values (324, 29, 'Derives');</v>
      </c>
    </row>
    <row r="327" spans="1:14">
      <c r="A327">
        <f>'Result import'!A332</f>
        <v>325</v>
      </c>
      <c r="B327">
        <f>'Result import'!B332</f>
        <v>4244225</v>
      </c>
      <c r="C327">
        <f>'Result import'!C332</f>
        <v>29</v>
      </c>
      <c r="D327" t="str">
        <f>'Result import'!D$6</f>
        <v>PI (avg)</v>
      </c>
      <c r="E327" t="str">
        <f>IF(ISERR(FIND(" ",'Result import'!E332)),"",LEFT('Result import'!E332,FIND(" ",'Result import'!E332)-1))</f>
        <v/>
      </c>
      <c r="F327">
        <f>IF(ISERR(FIND(" ",'Result import'!D332)),'Result import'!D332,VALUE(MID('Result import'!D332,FIND(" ",'Result import'!D332)+1,10)))</f>
        <v>22.7</v>
      </c>
      <c r="I327" t="s">
        <v>22</v>
      </c>
      <c r="J327" t="s">
        <v>1360</v>
      </c>
      <c r="K327" t="str">
        <f t="shared" si="11"/>
        <v xml:space="preserve"> 22.7%</v>
      </c>
      <c r="M327" t="str">
        <f>"insert into result (RESULT_ID, VALUE_DISPLAY, VALUE_NUM, VALUE_MIN, VALUE_MAX, QUALIFIER, RESULT_STATUS_ID, EXPERIMENT_ID, SUBSTANCE_ID, RESULT_TYPE_ID ) values ("&amp;A327&amp;", '"&amp;K327&amp;"', "&amp;F327&amp;", '"&amp;G327&amp;"', '"&amp;H327&amp;"', '"&amp;TRIM(E327)&amp;"', 2, 1, "&amp;B327&amp;", "&amp;VLOOKUP(D327,Elements!$B$3:$G$56,6,FALSE)&amp;");"</f>
        <v>insert into result (RESULT_ID, VALUE_DISPLAY, VALUE_NUM, VALUE_MIN, VALUE_MAX, QUALIFIER, RESULT_STATUS_ID, EXPERIMENT_ID, SUBSTANCE_ID, RESULT_TYPE_ID ) values (325, ' 22.7%', 22.7, '', '', '', 2, 1, 4244225, 373);</v>
      </c>
      <c r="N327" t="str">
        <f t="shared" si="10"/>
        <v>insert into result_hierarchy(result_id, parent_result_id, hierarchy_type) values (325, 29, 'Derives');</v>
      </c>
    </row>
    <row r="328" spans="1:14">
      <c r="A328">
        <f>'Result import'!A333</f>
        <v>326</v>
      </c>
      <c r="B328">
        <f>'Result import'!B333</f>
        <v>4244225</v>
      </c>
      <c r="C328">
        <f>'Result import'!C333</f>
        <v>29</v>
      </c>
      <c r="D328" t="str">
        <f>'Result import'!D$6</f>
        <v>PI (avg)</v>
      </c>
      <c r="E328" t="str">
        <f>IF(ISERR(FIND(" ",'Result import'!E333)),"",LEFT('Result import'!E333,FIND(" ",'Result import'!E333)-1))</f>
        <v/>
      </c>
      <c r="F328">
        <f>IF(ISERR(FIND(" ",'Result import'!D333)),'Result import'!D333,VALUE(MID('Result import'!D333,FIND(" ",'Result import'!D333)+1,10)))</f>
        <v>32.200000000000003</v>
      </c>
      <c r="I328" t="s">
        <v>22</v>
      </c>
      <c r="J328" t="s">
        <v>1360</v>
      </c>
      <c r="K328" t="str">
        <f t="shared" si="11"/>
        <v xml:space="preserve"> 32.2%</v>
      </c>
      <c r="M328" t="str">
        <f>"insert into result (RESULT_ID, VALUE_DISPLAY, VALUE_NUM, VALUE_MIN, VALUE_MAX, QUALIFIER, RESULT_STATUS_ID, EXPERIMENT_ID, SUBSTANCE_ID, RESULT_TYPE_ID ) values ("&amp;A328&amp;", '"&amp;K328&amp;"', "&amp;F328&amp;", '"&amp;G328&amp;"', '"&amp;H328&amp;"', '"&amp;TRIM(E328)&amp;"', 2, 1, "&amp;B328&amp;", "&amp;VLOOKUP(D328,Elements!$B$3:$G$56,6,FALSE)&amp;");"</f>
        <v>insert into result (RESULT_ID, VALUE_DISPLAY, VALUE_NUM, VALUE_MIN, VALUE_MAX, QUALIFIER, RESULT_STATUS_ID, EXPERIMENT_ID, SUBSTANCE_ID, RESULT_TYPE_ID ) values (326, ' 32.2%', 32.2, '', '', '', 2, 1, 4244225, 373);</v>
      </c>
      <c r="N328" t="str">
        <f t="shared" si="10"/>
        <v>insert into result_hierarchy(result_id, parent_result_id, hierarchy_type) values (326, 29, 'Derives');</v>
      </c>
    </row>
    <row r="329" spans="1:14">
      <c r="A329">
        <f>'Result import'!A334</f>
        <v>327</v>
      </c>
      <c r="B329">
        <f>'Result import'!B334</f>
        <v>4244225</v>
      </c>
      <c r="C329">
        <f>'Result import'!C334</f>
        <v>29</v>
      </c>
      <c r="D329" t="str">
        <f>'Result import'!D$6</f>
        <v>PI (avg)</v>
      </c>
      <c r="E329" t="str">
        <f>IF(ISERR(FIND(" ",'Result import'!E334)),"",LEFT('Result import'!E334,FIND(" ",'Result import'!E334)-1))</f>
        <v/>
      </c>
      <c r="F329">
        <f>IF(ISERR(FIND(" ",'Result import'!D334)),'Result import'!D334,VALUE(MID('Result import'!D334,FIND(" ",'Result import'!D334)+1,10)))</f>
        <v>47.7</v>
      </c>
      <c r="I329" t="s">
        <v>22</v>
      </c>
      <c r="J329" t="s">
        <v>1360</v>
      </c>
      <c r="K329" t="str">
        <f t="shared" si="11"/>
        <v xml:space="preserve"> 47.7%</v>
      </c>
      <c r="M329" t="str">
        <f>"insert into result (RESULT_ID, VALUE_DISPLAY, VALUE_NUM, VALUE_MIN, VALUE_MAX, QUALIFIER, RESULT_STATUS_ID, EXPERIMENT_ID, SUBSTANCE_ID, RESULT_TYPE_ID ) values ("&amp;A329&amp;", '"&amp;K329&amp;"', "&amp;F329&amp;", '"&amp;G329&amp;"', '"&amp;H329&amp;"', '"&amp;TRIM(E329)&amp;"', 2, 1, "&amp;B329&amp;", "&amp;VLOOKUP(D329,Elements!$B$3:$G$56,6,FALSE)&amp;");"</f>
        <v>insert into result (RESULT_ID, VALUE_DISPLAY, VALUE_NUM, VALUE_MIN, VALUE_MAX, QUALIFIER, RESULT_STATUS_ID, EXPERIMENT_ID, SUBSTANCE_ID, RESULT_TYPE_ID ) values (327, ' 47.7%', 47.7, '', '', '', 2, 1, 4244225, 373);</v>
      </c>
      <c r="N329" t="str">
        <f t="shared" si="10"/>
        <v>insert into result_hierarchy(result_id, parent_result_id, hierarchy_type) values (327, 29, 'Derives');</v>
      </c>
    </row>
    <row r="330" spans="1:14">
      <c r="A330">
        <f>'Result import'!A335</f>
        <v>328</v>
      </c>
      <c r="B330">
        <f>'Result import'!B335</f>
        <v>4244225</v>
      </c>
      <c r="C330">
        <f>'Result import'!C335</f>
        <v>29</v>
      </c>
      <c r="D330" t="str">
        <f>'Result import'!D$6</f>
        <v>PI (avg)</v>
      </c>
      <c r="E330" t="str">
        <f>IF(ISERR(FIND(" ",'Result import'!E335)),"",LEFT('Result import'!E335,FIND(" ",'Result import'!E335)-1))</f>
        <v/>
      </c>
      <c r="F330">
        <f>IF(ISERR(FIND(" ",'Result import'!D335)),'Result import'!D335,VALUE(MID('Result import'!D335,FIND(" ",'Result import'!D335)+1,10)))</f>
        <v>66.2</v>
      </c>
      <c r="I330" t="s">
        <v>22</v>
      </c>
      <c r="J330" t="s">
        <v>1360</v>
      </c>
      <c r="K330" t="str">
        <f t="shared" si="11"/>
        <v xml:space="preserve"> 66.2%</v>
      </c>
      <c r="M330" t="str">
        <f>"insert into result (RESULT_ID, VALUE_DISPLAY, VALUE_NUM, VALUE_MIN, VALUE_MAX, QUALIFIER, RESULT_STATUS_ID, EXPERIMENT_ID, SUBSTANCE_ID, RESULT_TYPE_ID ) values ("&amp;A330&amp;", '"&amp;K330&amp;"', "&amp;F330&amp;", '"&amp;G330&amp;"', '"&amp;H330&amp;"', '"&amp;TRIM(E330)&amp;"', 2, 1, "&amp;B330&amp;", "&amp;VLOOKUP(D330,Elements!$B$3:$G$56,6,FALSE)&amp;");"</f>
        <v>insert into result (RESULT_ID, VALUE_DISPLAY, VALUE_NUM, VALUE_MIN, VALUE_MAX, QUALIFIER, RESULT_STATUS_ID, EXPERIMENT_ID, SUBSTANCE_ID, RESULT_TYPE_ID ) values (328, ' 66.2%', 66.2, '', '', '', 2, 1, 4244225, 373);</v>
      </c>
      <c r="N330" t="str">
        <f t="shared" si="10"/>
        <v>insert into result_hierarchy(result_id, parent_result_id, hierarchy_type) values (328, 29, 'Derives');</v>
      </c>
    </row>
    <row r="331" spans="1:14">
      <c r="A331">
        <f>'Result import'!A336</f>
        <v>329</v>
      </c>
      <c r="B331">
        <f>'Result import'!B336</f>
        <v>4244225</v>
      </c>
      <c r="C331">
        <f>'Result import'!C336</f>
        <v>29</v>
      </c>
      <c r="D331" t="str">
        <f>'Result import'!D$6</f>
        <v>PI (avg)</v>
      </c>
      <c r="E331" t="str">
        <f>IF(ISERR(FIND(" ",'Result import'!E336)),"",LEFT('Result import'!E336,FIND(" ",'Result import'!E336)-1))</f>
        <v/>
      </c>
      <c r="F331">
        <f>IF(ISERR(FIND(" ",'Result import'!D336)),'Result import'!D336,VALUE(MID('Result import'!D336,FIND(" ",'Result import'!D336)+1,10)))</f>
        <v>83.5</v>
      </c>
      <c r="I331" t="s">
        <v>22</v>
      </c>
      <c r="J331" t="s">
        <v>1360</v>
      </c>
      <c r="K331" t="str">
        <f t="shared" si="11"/>
        <v xml:space="preserve"> 83.5%</v>
      </c>
      <c r="M331" t="str">
        <f>"insert into result (RESULT_ID, VALUE_DISPLAY, VALUE_NUM, VALUE_MIN, VALUE_MAX, QUALIFIER, RESULT_STATUS_ID, EXPERIMENT_ID, SUBSTANCE_ID, RESULT_TYPE_ID ) values ("&amp;A331&amp;", '"&amp;K331&amp;"', "&amp;F331&amp;", '"&amp;G331&amp;"', '"&amp;H331&amp;"', '"&amp;TRIM(E331)&amp;"', 2, 1, "&amp;B331&amp;", "&amp;VLOOKUP(D331,Elements!$B$3:$G$56,6,FALSE)&amp;");"</f>
        <v>insert into result (RESULT_ID, VALUE_DISPLAY, VALUE_NUM, VALUE_MIN, VALUE_MAX, QUALIFIER, RESULT_STATUS_ID, EXPERIMENT_ID, SUBSTANCE_ID, RESULT_TYPE_ID ) values (329, ' 83.5%', 83.5, '', '', '', 2, 1, 4244225, 373);</v>
      </c>
      <c r="N331" t="str">
        <f t="shared" si="10"/>
        <v>insert into result_hierarchy(result_id, parent_result_id, hierarchy_type) values (329, 29, 'Derives');</v>
      </c>
    </row>
    <row r="332" spans="1:14">
      <c r="A332">
        <f>'Result import'!A337</f>
        <v>330</v>
      </c>
      <c r="B332">
        <f>'Result import'!B337</f>
        <v>4244225</v>
      </c>
      <c r="C332">
        <f>'Result import'!C337</f>
        <v>29</v>
      </c>
      <c r="D332" t="str">
        <f>'Result import'!D$6</f>
        <v>PI (avg)</v>
      </c>
      <c r="E332" t="str">
        <f>IF(ISERR(FIND(" ",'Result import'!E337)),"",LEFT('Result import'!E337,FIND(" ",'Result import'!E337)-1))</f>
        <v/>
      </c>
      <c r="F332">
        <f>IF(ISERR(FIND(" ",'Result import'!D337)),'Result import'!D337,VALUE(MID('Result import'!D337,FIND(" ",'Result import'!D337)+1,10)))</f>
        <v>93.9</v>
      </c>
      <c r="I332" t="s">
        <v>22</v>
      </c>
      <c r="J332" t="s">
        <v>1360</v>
      </c>
      <c r="K332" t="str">
        <f t="shared" si="11"/>
        <v xml:space="preserve"> 93.9%</v>
      </c>
      <c r="M332" t="str">
        <f>"insert into result (RESULT_ID, VALUE_DISPLAY, VALUE_NUM, VALUE_MIN, VALUE_MAX, QUALIFIER, RESULT_STATUS_ID, EXPERIMENT_ID, SUBSTANCE_ID, RESULT_TYPE_ID ) values ("&amp;A332&amp;", '"&amp;K332&amp;"', "&amp;F332&amp;", '"&amp;G332&amp;"', '"&amp;H332&amp;"', '"&amp;TRIM(E332)&amp;"', 2, 1, "&amp;B332&amp;", "&amp;VLOOKUP(D332,Elements!$B$3:$G$56,6,FALSE)&amp;");"</f>
        <v>insert into result (RESULT_ID, VALUE_DISPLAY, VALUE_NUM, VALUE_MIN, VALUE_MAX, QUALIFIER, RESULT_STATUS_ID, EXPERIMENT_ID, SUBSTANCE_ID, RESULT_TYPE_ID ) values (330, ' 93.9%', 93.9, '', '', '', 2, 1, 4244225, 373);</v>
      </c>
      <c r="N332" t="str">
        <f t="shared" si="10"/>
        <v>insert into result_hierarchy(result_id, parent_result_id, hierarchy_type) values (330, 29, 'Derives');</v>
      </c>
    </row>
    <row r="333" spans="1:14">
      <c r="A333">
        <f>'Result import'!A338</f>
        <v>331</v>
      </c>
      <c r="B333">
        <f>'Result import'!B338</f>
        <v>4242836</v>
      </c>
      <c r="C333">
        <f>'Result import'!C338</f>
        <v>30</v>
      </c>
      <c r="D333" t="str">
        <f>'Result import'!D$6</f>
        <v>PI (avg)</v>
      </c>
      <c r="E333" t="str">
        <f>IF(ISERR(FIND(" ",'Result import'!E338)),"",LEFT('Result import'!E338,FIND(" ",'Result import'!E338)-1))</f>
        <v/>
      </c>
      <c r="F333">
        <f>IF(ISERR(FIND(" ",'Result import'!D338)),'Result import'!D338,VALUE(MID('Result import'!D338,FIND(" ",'Result import'!D338)+1,10)))</f>
        <v>4.5</v>
      </c>
      <c r="I333" t="s">
        <v>22</v>
      </c>
      <c r="J333" t="s">
        <v>1360</v>
      </c>
      <c r="K333" t="str">
        <f t="shared" si="11"/>
        <v xml:space="preserve"> 4.5%</v>
      </c>
      <c r="M333" t="str">
        <f>"insert into result (RESULT_ID, VALUE_DISPLAY, VALUE_NUM, VALUE_MIN, VALUE_MAX, QUALIFIER, RESULT_STATUS_ID, EXPERIMENT_ID, SUBSTANCE_ID, RESULT_TYPE_ID ) values ("&amp;A333&amp;", '"&amp;K333&amp;"', "&amp;F333&amp;", '"&amp;G333&amp;"', '"&amp;H333&amp;"', '"&amp;TRIM(E333)&amp;"', 2, 1, "&amp;B333&amp;", "&amp;VLOOKUP(D333,Elements!$B$3:$G$56,6,FALSE)&amp;");"</f>
        <v>insert into result (RESULT_ID, VALUE_DISPLAY, VALUE_NUM, VALUE_MIN, VALUE_MAX, QUALIFIER, RESULT_STATUS_ID, EXPERIMENT_ID, SUBSTANCE_ID, RESULT_TYPE_ID ) values (331, ' 4.5%', 4.5, '', '', '', 2, 1, 4242836, 373);</v>
      </c>
      <c r="N333" t="str">
        <f t="shared" si="10"/>
        <v>insert into result_hierarchy(result_id, parent_result_id, hierarchy_type) values (331, 30, 'Derives');</v>
      </c>
    </row>
    <row r="334" spans="1:14">
      <c r="A334">
        <f>'Result import'!A339</f>
        <v>332</v>
      </c>
      <c r="B334">
        <f>'Result import'!B339</f>
        <v>4242836</v>
      </c>
      <c r="C334">
        <f>'Result import'!C339</f>
        <v>30</v>
      </c>
      <c r="D334" t="str">
        <f>'Result import'!D$6</f>
        <v>PI (avg)</v>
      </c>
      <c r="E334" t="str">
        <f>IF(ISERR(FIND(" ",'Result import'!E339)),"",LEFT('Result import'!E339,FIND(" ",'Result import'!E339)-1))</f>
        <v/>
      </c>
      <c r="F334">
        <f>IF(ISERR(FIND(" ",'Result import'!D339)),'Result import'!D339,VALUE(MID('Result import'!D339,FIND(" ",'Result import'!D339)+1,10)))</f>
        <v>6.6</v>
      </c>
      <c r="I334" t="s">
        <v>22</v>
      </c>
      <c r="J334" t="s">
        <v>1360</v>
      </c>
      <c r="K334" t="str">
        <f t="shared" si="11"/>
        <v xml:space="preserve"> 6.6%</v>
      </c>
      <c r="M334" t="str">
        <f>"insert into result (RESULT_ID, VALUE_DISPLAY, VALUE_NUM, VALUE_MIN, VALUE_MAX, QUALIFIER, RESULT_STATUS_ID, EXPERIMENT_ID, SUBSTANCE_ID, RESULT_TYPE_ID ) values ("&amp;A334&amp;", '"&amp;K334&amp;"', "&amp;F334&amp;", '"&amp;G334&amp;"', '"&amp;H334&amp;"', '"&amp;TRIM(E334)&amp;"', 2, 1, "&amp;B334&amp;", "&amp;VLOOKUP(D334,Elements!$B$3:$G$56,6,FALSE)&amp;");"</f>
        <v>insert into result (RESULT_ID, VALUE_DISPLAY, VALUE_NUM, VALUE_MIN, VALUE_MAX, QUALIFIER, RESULT_STATUS_ID, EXPERIMENT_ID, SUBSTANCE_ID, RESULT_TYPE_ID ) values (332, ' 6.6%', 6.6, '', '', '', 2, 1, 4242836, 373);</v>
      </c>
      <c r="N334" t="str">
        <f t="shared" si="10"/>
        <v>insert into result_hierarchy(result_id, parent_result_id, hierarchy_type) values (332, 30, 'Derives');</v>
      </c>
    </row>
    <row r="335" spans="1:14">
      <c r="A335">
        <f>'Result import'!A340</f>
        <v>333</v>
      </c>
      <c r="B335">
        <f>'Result import'!B340</f>
        <v>4242836</v>
      </c>
      <c r="C335">
        <f>'Result import'!C340</f>
        <v>30</v>
      </c>
      <c r="D335" t="str">
        <f>'Result import'!D$6</f>
        <v>PI (avg)</v>
      </c>
      <c r="E335" t="str">
        <f>IF(ISERR(FIND(" ",'Result import'!E340)),"",LEFT('Result import'!E340,FIND(" ",'Result import'!E340)-1))</f>
        <v/>
      </c>
      <c r="F335">
        <f>IF(ISERR(FIND(" ",'Result import'!D340)),'Result import'!D340,VALUE(MID('Result import'!D340,FIND(" ",'Result import'!D340)+1,10)))</f>
        <v>9.1</v>
      </c>
      <c r="I335" t="s">
        <v>22</v>
      </c>
      <c r="J335" t="s">
        <v>1360</v>
      </c>
      <c r="K335" t="str">
        <f t="shared" si="11"/>
        <v xml:space="preserve"> 9.1%</v>
      </c>
      <c r="M335" t="str">
        <f>"insert into result (RESULT_ID, VALUE_DISPLAY, VALUE_NUM, VALUE_MIN, VALUE_MAX, QUALIFIER, RESULT_STATUS_ID, EXPERIMENT_ID, SUBSTANCE_ID, RESULT_TYPE_ID ) values ("&amp;A335&amp;", '"&amp;K335&amp;"', "&amp;F335&amp;", '"&amp;G335&amp;"', '"&amp;H335&amp;"', '"&amp;TRIM(E335)&amp;"', 2, 1, "&amp;B335&amp;", "&amp;VLOOKUP(D335,Elements!$B$3:$G$56,6,FALSE)&amp;");"</f>
        <v>insert into result (RESULT_ID, VALUE_DISPLAY, VALUE_NUM, VALUE_MIN, VALUE_MAX, QUALIFIER, RESULT_STATUS_ID, EXPERIMENT_ID, SUBSTANCE_ID, RESULT_TYPE_ID ) values (333, ' 9.1%', 9.1, '', '', '', 2, 1, 4242836, 373);</v>
      </c>
      <c r="N335" t="str">
        <f t="shared" si="10"/>
        <v>insert into result_hierarchy(result_id, parent_result_id, hierarchy_type) values (333, 30, 'Derives');</v>
      </c>
    </row>
    <row r="336" spans="1:14">
      <c r="A336">
        <f>'Result import'!A341</f>
        <v>334</v>
      </c>
      <c r="B336">
        <f>'Result import'!B341</f>
        <v>4242836</v>
      </c>
      <c r="C336">
        <f>'Result import'!C341</f>
        <v>30</v>
      </c>
      <c r="D336" t="str">
        <f>'Result import'!D$6</f>
        <v>PI (avg)</v>
      </c>
      <c r="E336" t="str">
        <f>IF(ISERR(FIND(" ",'Result import'!E341)),"",LEFT('Result import'!E341,FIND(" ",'Result import'!E341)-1))</f>
        <v/>
      </c>
      <c r="F336">
        <f>IF(ISERR(FIND(" ",'Result import'!D341)),'Result import'!D341,VALUE(MID('Result import'!D341,FIND(" ",'Result import'!D341)+1,10)))</f>
        <v>11.2</v>
      </c>
      <c r="I336" t="s">
        <v>22</v>
      </c>
      <c r="J336" t="s">
        <v>1360</v>
      </c>
      <c r="K336" t="str">
        <f t="shared" si="11"/>
        <v xml:space="preserve"> 11.2%</v>
      </c>
      <c r="M336" t="str">
        <f>"insert into result (RESULT_ID, VALUE_DISPLAY, VALUE_NUM, VALUE_MIN, VALUE_MAX, QUALIFIER, RESULT_STATUS_ID, EXPERIMENT_ID, SUBSTANCE_ID, RESULT_TYPE_ID ) values ("&amp;A336&amp;", '"&amp;K336&amp;"', "&amp;F336&amp;", '"&amp;G336&amp;"', '"&amp;H336&amp;"', '"&amp;TRIM(E336)&amp;"', 2, 1, "&amp;B336&amp;", "&amp;VLOOKUP(D336,Elements!$B$3:$G$56,6,FALSE)&amp;");"</f>
        <v>insert into result (RESULT_ID, VALUE_DISPLAY, VALUE_NUM, VALUE_MIN, VALUE_MAX, QUALIFIER, RESULT_STATUS_ID, EXPERIMENT_ID, SUBSTANCE_ID, RESULT_TYPE_ID ) values (334, ' 11.2%', 11.2, '', '', '', 2, 1, 4242836, 373);</v>
      </c>
      <c r="N336" t="str">
        <f t="shared" si="10"/>
        <v>insert into result_hierarchy(result_id, parent_result_id, hierarchy_type) values (334, 30, 'Derives');</v>
      </c>
    </row>
    <row r="337" spans="1:14">
      <c r="A337">
        <f>'Result import'!A342</f>
        <v>335</v>
      </c>
      <c r="B337">
        <f>'Result import'!B342</f>
        <v>4242836</v>
      </c>
      <c r="C337">
        <f>'Result import'!C342</f>
        <v>30</v>
      </c>
      <c r="D337" t="str">
        <f>'Result import'!D$6</f>
        <v>PI (avg)</v>
      </c>
      <c r="E337" t="str">
        <f>IF(ISERR(FIND(" ",'Result import'!E342)),"",LEFT('Result import'!E342,FIND(" ",'Result import'!E342)-1))</f>
        <v/>
      </c>
      <c r="F337">
        <f>IF(ISERR(FIND(" ",'Result import'!D342)),'Result import'!D342,VALUE(MID('Result import'!D342,FIND(" ",'Result import'!D342)+1,10)))</f>
        <v>17.100000000000001</v>
      </c>
      <c r="I337" t="s">
        <v>22</v>
      </c>
      <c r="J337" t="s">
        <v>1360</v>
      </c>
      <c r="K337" t="str">
        <f t="shared" si="11"/>
        <v xml:space="preserve"> 17.1%</v>
      </c>
      <c r="M337" t="str">
        <f>"insert into result (RESULT_ID, VALUE_DISPLAY, VALUE_NUM, VALUE_MIN, VALUE_MAX, QUALIFIER, RESULT_STATUS_ID, EXPERIMENT_ID, SUBSTANCE_ID, RESULT_TYPE_ID ) values ("&amp;A337&amp;", '"&amp;K337&amp;"', "&amp;F337&amp;", '"&amp;G337&amp;"', '"&amp;H337&amp;"', '"&amp;TRIM(E337)&amp;"', 2, 1, "&amp;B337&amp;", "&amp;VLOOKUP(D337,Elements!$B$3:$G$56,6,FALSE)&amp;");"</f>
        <v>insert into result (RESULT_ID, VALUE_DISPLAY, VALUE_NUM, VALUE_MIN, VALUE_MAX, QUALIFIER, RESULT_STATUS_ID, EXPERIMENT_ID, SUBSTANCE_ID, RESULT_TYPE_ID ) values (335, ' 17.1%', 17.1, '', '', '', 2, 1, 4242836, 373);</v>
      </c>
      <c r="N337" t="str">
        <f t="shared" si="10"/>
        <v>insert into result_hierarchy(result_id, parent_result_id, hierarchy_type) values (335, 30, 'Derives');</v>
      </c>
    </row>
    <row r="338" spans="1:14">
      <c r="A338">
        <f>'Result import'!A343</f>
        <v>336</v>
      </c>
      <c r="B338">
        <f>'Result import'!B343</f>
        <v>4242836</v>
      </c>
      <c r="C338">
        <f>'Result import'!C343</f>
        <v>30</v>
      </c>
      <c r="D338" t="str">
        <f>'Result import'!D$6</f>
        <v>PI (avg)</v>
      </c>
      <c r="E338" t="str">
        <f>IF(ISERR(FIND(" ",'Result import'!E343)),"",LEFT('Result import'!E343,FIND(" ",'Result import'!E343)-1))</f>
        <v/>
      </c>
      <c r="F338">
        <f>IF(ISERR(FIND(" ",'Result import'!D343)),'Result import'!D343,VALUE(MID('Result import'!D343,FIND(" ",'Result import'!D343)+1,10)))</f>
        <v>28.4</v>
      </c>
      <c r="I338" t="s">
        <v>22</v>
      </c>
      <c r="J338" t="s">
        <v>1360</v>
      </c>
      <c r="K338" t="str">
        <f t="shared" si="11"/>
        <v xml:space="preserve"> 28.4%</v>
      </c>
      <c r="M338" t="str">
        <f>"insert into result (RESULT_ID, VALUE_DISPLAY, VALUE_NUM, VALUE_MIN, VALUE_MAX, QUALIFIER, RESULT_STATUS_ID, EXPERIMENT_ID, SUBSTANCE_ID, RESULT_TYPE_ID ) values ("&amp;A338&amp;", '"&amp;K338&amp;"', "&amp;F338&amp;", '"&amp;G338&amp;"', '"&amp;H338&amp;"', '"&amp;TRIM(E338)&amp;"', 2, 1, "&amp;B338&amp;", "&amp;VLOOKUP(D338,Elements!$B$3:$G$56,6,FALSE)&amp;");"</f>
        <v>insert into result (RESULT_ID, VALUE_DISPLAY, VALUE_NUM, VALUE_MIN, VALUE_MAX, QUALIFIER, RESULT_STATUS_ID, EXPERIMENT_ID, SUBSTANCE_ID, RESULT_TYPE_ID ) values (336, ' 28.4%', 28.4, '', '', '', 2, 1, 4242836, 373);</v>
      </c>
      <c r="N338" t="str">
        <f t="shared" si="10"/>
        <v>insert into result_hierarchy(result_id, parent_result_id, hierarchy_type) values (336, 30, 'Derives');</v>
      </c>
    </row>
    <row r="339" spans="1:14">
      <c r="A339">
        <f>'Result import'!A344</f>
        <v>337</v>
      </c>
      <c r="B339">
        <f>'Result import'!B344</f>
        <v>4242836</v>
      </c>
      <c r="C339">
        <f>'Result import'!C344</f>
        <v>30</v>
      </c>
      <c r="D339" t="str">
        <f>'Result import'!D$6</f>
        <v>PI (avg)</v>
      </c>
      <c r="E339" t="str">
        <f>IF(ISERR(FIND(" ",'Result import'!E344)),"",LEFT('Result import'!E344,FIND(" ",'Result import'!E344)-1))</f>
        <v/>
      </c>
      <c r="F339">
        <f>IF(ISERR(FIND(" ",'Result import'!D344)),'Result import'!D344,VALUE(MID('Result import'!D344,FIND(" ",'Result import'!D344)+1,10)))</f>
        <v>48.6</v>
      </c>
      <c r="I339" t="s">
        <v>22</v>
      </c>
      <c r="J339" t="s">
        <v>1360</v>
      </c>
      <c r="K339" t="str">
        <f t="shared" si="11"/>
        <v xml:space="preserve"> 48.6%</v>
      </c>
      <c r="M339" t="str">
        <f>"insert into result (RESULT_ID, VALUE_DISPLAY, VALUE_NUM, VALUE_MIN, VALUE_MAX, QUALIFIER, RESULT_STATUS_ID, EXPERIMENT_ID, SUBSTANCE_ID, RESULT_TYPE_ID ) values ("&amp;A339&amp;", '"&amp;K339&amp;"', "&amp;F339&amp;", '"&amp;G339&amp;"', '"&amp;H339&amp;"', '"&amp;TRIM(E339)&amp;"', 2, 1, "&amp;B339&amp;", "&amp;VLOOKUP(D339,Elements!$B$3:$G$56,6,FALSE)&amp;");"</f>
        <v>insert into result (RESULT_ID, VALUE_DISPLAY, VALUE_NUM, VALUE_MIN, VALUE_MAX, QUALIFIER, RESULT_STATUS_ID, EXPERIMENT_ID, SUBSTANCE_ID, RESULT_TYPE_ID ) values (337, ' 48.6%', 48.6, '', '', '', 2, 1, 4242836, 373);</v>
      </c>
      <c r="N339" t="str">
        <f t="shared" si="10"/>
        <v>insert into result_hierarchy(result_id, parent_result_id, hierarchy_type) values (337, 30, 'Derives');</v>
      </c>
    </row>
    <row r="340" spans="1:14">
      <c r="A340">
        <f>'Result import'!A345</f>
        <v>338</v>
      </c>
      <c r="B340">
        <f>'Result import'!B345</f>
        <v>4242836</v>
      </c>
      <c r="C340">
        <f>'Result import'!C345</f>
        <v>30</v>
      </c>
      <c r="D340" t="str">
        <f>'Result import'!D$6</f>
        <v>PI (avg)</v>
      </c>
      <c r="E340" t="str">
        <f>IF(ISERR(FIND(" ",'Result import'!E345)),"",LEFT('Result import'!E345,FIND(" ",'Result import'!E345)-1))</f>
        <v/>
      </c>
      <c r="F340">
        <f>IF(ISERR(FIND(" ",'Result import'!D345)),'Result import'!D345,VALUE(MID('Result import'!D345,FIND(" ",'Result import'!D345)+1,10)))</f>
        <v>66.2</v>
      </c>
      <c r="I340" t="s">
        <v>22</v>
      </c>
      <c r="J340" t="s">
        <v>1360</v>
      </c>
      <c r="K340" t="str">
        <f t="shared" si="11"/>
        <v xml:space="preserve"> 66.2%</v>
      </c>
      <c r="M340" t="str">
        <f>"insert into result (RESULT_ID, VALUE_DISPLAY, VALUE_NUM, VALUE_MIN, VALUE_MAX, QUALIFIER, RESULT_STATUS_ID, EXPERIMENT_ID, SUBSTANCE_ID, RESULT_TYPE_ID ) values ("&amp;A340&amp;", '"&amp;K340&amp;"', "&amp;F340&amp;", '"&amp;G340&amp;"', '"&amp;H340&amp;"', '"&amp;TRIM(E340)&amp;"', 2, 1, "&amp;B340&amp;", "&amp;VLOOKUP(D340,Elements!$B$3:$G$56,6,FALSE)&amp;");"</f>
        <v>insert into result (RESULT_ID, VALUE_DISPLAY, VALUE_NUM, VALUE_MIN, VALUE_MAX, QUALIFIER, RESULT_STATUS_ID, EXPERIMENT_ID, SUBSTANCE_ID, RESULT_TYPE_ID ) values (338, ' 66.2%', 66.2, '', '', '', 2, 1, 4242836, 373);</v>
      </c>
      <c r="N340" t="str">
        <f t="shared" si="10"/>
        <v>insert into result_hierarchy(result_id, parent_result_id, hierarchy_type) values (338, 30, 'Derives');</v>
      </c>
    </row>
    <row r="341" spans="1:14">
      <c r="A341">
        <f>'Result import'!A346</f>
        <v>339</v>
      </c>
      <c r="B341">
        <f>'Result import'!B346</f>
        <v>4242836</v>
      </c>
      <c r="C341">
        <f>'Result import'!C346</f>
        <v>30</v>
      </c>
      <c r="D341" t="str">
        <f>'Result import'!D$6</f>
        <v>PI (avg)</v>
      </c>
      <c r="E341" t="str">
        <f>IF(ISERR(FIND(" ",'Result import'!E346)),"",LEFT('Result import'!E346,FIND(" ",'Result import'!E346)-1))</f>
        <v/>
      </c>
      <c r="F341">
        <f>IF(ISERR(FIND(" ",'Result import'!D346)),'Result import'!D346,VALUE(MID('Result import'!D346,FIND(" ",'Result import'!D346)+1,10)))</f>
        <v>90.4</v>
      </c>
      <c r="I341" t="s">
        <v>22</v>
      </c>
      <c r="J341" t="s">
        <v>1360</v>
      </c>
      <c r="K341" t="str">
        <f t="shared" si="11"/>
        <v xml:space="preserve"> 90.4%</v>
      </c>
      <c r="M341" t="str">
        <f>"insert into result (RESULT_ID, VALUE_DISPLAY, VALUE_NUM, VALUE_MIN, VALUE_MAX, QUALIFIER, RESULT_STATUS_ID, EXPERIMENT_ID, SUBSTANCE_ID, RESULT_TYPE_ID ) values ("&amp;A341&amp;", '"&amp;K341&amp;"', "&amp;F341&amp;", '"&amp;G341&amp;"', '"&amp;H341&amp;"', '"&amp;TRIM(E341)&amp;"', 2, 1, "&amp;B341&amp;", "&amp;VLOOKUP(D341,Elements!$B$3:$G$56,6,FALSE)&amp;");"</f>
        <v>insert into result (RESULT_ID, VALUE_DISPLAY, VALUE_NUM, VALUE_MIN, VALUE_MAX, QUALIFIER, RESULT_STATUS_ID, EXPERIMENT_ID, SUBSTANCE_ID, RESULT_TYPE_ID ) values (339, ' 90.4%', 90.4, '', '', '', 2, 1, 4242836, 373);</v>
      </c>
      <c r="N341" t="str">
        <f t="shared" si="10"/>
        <v>insert into result_hierarchy(result_id, parent_result_id, hierarchy_type) values (339, 30, 'Derives');</v>
      </c>
    </row>
    <row r="342" spans="1:14">
      <c r="A342">
        <f>'Result import'!A347</f>
        <v>340</v>
      </c>
      <c r="B342">
        <f>'Result import'!B347</f>
        <v>4242836</v>
      </c>
      <c r="C342">
        <f>'Result import'!C347</f>
        <v>30</v>
      </c>
      <c r="D342" t="str">
        <f>'Result import'!D$6</f>
        <v>PI (avg)</v>
      </c>
      <c r="E342" t="str">
        <f>IF(ISERR(FIND(" ",'Result import'!E347)),"",LEFT('Result import'!E347,FIND(" ",'Result import'!E347)-1))</f>
        <v/>
      </c>
      <c r="F342">
        <f>IF(ISERR(FIND(" ",'Result import'!D347)),'Result import'!D347,VALUE(MID('Result import'!D347,FIND(" ",'Result import'!D347)+1,10)))</f>
        <v>107.7</v>
      </c>
      <c r="I342" t="s">
        <v>22</v>
      </c>
      <c r="J342" t="s">
        <v>1360</v>
      </c>
      <c r="K342" t="str">
        <f t="shared" si="11"/>
        <v xml:space="preserve"> 107.7%</v>
      </c>
      <c r="M342" t="str">
        <f>"insert into result (RESULT_ID, VALUE_DISPLAY, VALUE_NUM, VALUE_MIN, VALUE_MAX, QUALIFIER, RESULT_STATUS_ID, EXPERIMENT_ID, SUBSTANCE_ID, RESULT_TYPE_ID ) values ("&amp;A342&amp;", '"&amp;K342&amp;"', "&amp;F342&amp;", '"&amp;G342&amp;"', '"&amp;H342&amp;"', '"&amp;TRIM(E342)&amp;"', 2, 1, "&amp;B342&amp;", "&amp;VLOOKUP(D342,Elements!$B$3:$G$56,6,FALSE)&amp;");"</f>
        <v>insert into result (RESULT_ID, VALUE_DISPLAY, VALUE_NUM, VALUE_MIN, VALUE_MAX, QUALIFIER, RESULT_STATUS_ID, EXPERIMENT_ID, SUBSTANCE_ID, RESULT_TYPE_ID ) values (340, ' 107.7%', 107.7, '', '', '', 2, 1, 4242836, 373);</v>
      </c>
      <c r="N342" t="str">
        <f t="shared" si="10"/>
        <v>insert into result_hierarchy(result_id, parent_result_id, hierarchy_type) values (340, 30, 'Derives');</v>
      </c>
    </row>
    <row r="343" spans="1:14">
      <c r="A343">
        <f>'Result import'!A348</f>
        <v>341</v>
      </c>
      <c r="B343">
        <f>'Result import'!B348</f>
        <v>7970469</v>
      </c>
      <c r="C343">
        <f>'Result import'!C348</f>
        <v>31</v>
      </c>
      <c r="D343" t="str">
        <f>'Result import'!D$6</f>
        <v>PI (avg)</v>
      </c>
      <c r="E343" t="str">
        <f>IF(ISERR(FIND(" ",'Result import'!E348)),"",LEFT('Result import'!E348,FIND(" ",'Result import'!E348)-1))</f>
        <v/>
      </c>
      <c r="F343">
        <f>IF(ISERR(FIND(" ",'Result import'!D348)),'Result import'!D348,VALUE(MID('Result import'!D348,FIND(" ",'Result import'!D348)+1,10)))</f>
        <v>5.0999999999999996</v>
      </c>
      <c r="I343" t="s">
        <v>22</v>
      </c>
      <c r="J343" t="s">
        <v>1360</v>
      </c>
      <c r="K343" t="str">
        <f t="shared" si="11"/>
        <v xml:space="preserve"> 5.1%</v>
      </c>
      <c r="M343" t="str">
        <f>"insert into result (RESULT_ID, VALUE_DISPLAY, VALUE_NUM, VALUE_MIN, VALUE_MAX, QUALIFIER, RESULT_STATUS_ID, EXPERIMENT_ID, SUBSTANCE_ID, RESULT_TYPE_ID ) values ("&amp;A343&amp;", '"&amp;K343&amp;"', "&amp;F343&amp;", '"&amp;G343&amp;"', '"&amp;H343&amp;"', '"&amp;TRIM(E343)&amp;"', 2, 1, "&amp;B343&amp;", "&amp;VLOOKUP(D343,Elements!$B$3:$G$56,6,FALSE)&amp;");"</f>
        <v>insert into result (RESULT_ID, VALUE_DISPLAY, VALUE_NUM, VALUE_MIN, VALUE_MAX, QUALIFIER, RESULT_STATUS_ID, EXPERIMENT_ID, SUBSTANCE_ID, RESULT_TYPE_ID ) values (341, ' 5.1%', 5.1, '', '', '', 2, 1, 7970469, 373);</v>
      </c>
      <c r="N343" t="str">
        <f t="shared" si="10"/>
        <v>insert into result_hierarchy(result_id, parent_result_id, hierarchy_type) values (341, 31, 'Derives');</v>
      </c>
    </row>
    <row r="344" spans="1:14">
      <c r="A344">
        <f>'Result import'!A349</f>
        <v>342</v>
      </c>
      <c r="B344">
        <f>'Result import'!B349</f>
        <v>7970469</v>
      </c>
      <c r="C344">
        <f>'Result import'!C349</f>
        <v>31</v>
      </c>
      <c r="D344" t="str">
        <f>'Result import'!D$6</f>
        <v>PI (avg)</v>
      </c>
      <c r="E344" t="str">
        <f>IF(ISERR(FIND(" ",'Result import'!E349)),"",LEFT('Result import'!E349,FIND(" ",'Result import'!E349)-1))</f>
        <v/>
      </c>
      <c r="F344">
        <f>IF(ISERR(FIND(" ",'Result import'!D349)),'Result import'!D349,VALUE(MID('Result import'!D349,FIND(" ",'Result import'!D349)+1,10)))</f>
        <v>6.2</v>
      </c>
      <c r="I344" t="s">
        <v>22</v>
      </c>
      <c r="J344" t="s">
        <v>1360</v>
      </c>
      <c r="K344" t="str">
        <f t="shared" si="11"/>
        <v xml:space="preserve"> 6.2%</v>
      </c>
      <c r="M344" t="str">
        <f>"insert into result (RESULT_ID, VALUE_DISPLAY, VALUE_NUM, VALUE_MIN, VALUE_MAX, QUALIFIER, RESULT_STATUS_ID, EXPERIMENT_ID, SUBSTANCE_ID, RESULT_TYPE_ID ) values ("&amp;A344&amp;", '"&amp;K344&amp;"', "&amp;F344&amp;", '"&amp;G344&amp;"', '"&amp;H344&amp;"', '"&amp;TRIM(E344)&amp;"', 2, 1, "&amp;B344&amp;", "&amp;VLOOKUP(D344,Elements!$B$3:$G$56,6,FALSE)&amp;");"</f>
        <v>insert into result (RESULT_ID, VALUE_DISPLAY, VALUE_NUM, VALUE_MIN, VALUE_MAX, QUALIFIER, RESULT_STATUS_ID, EXPERIMENT_ID, SUBSTANCE_ID, RESULT_TYPE_ID ) values (342, ' 6.2%', 6.2, '', '', '', 2, 1, 7970469, 373);</v>
      </c>
      <c r="N344" t="str">
        <f t="shared" si="10"/>
        <v>insert into result_hierarchy(result_id, parent_result_id, hierarchy_type) values (342, 31, 'Derives');</v>
      </c>
    </row>
    <row r="345" spans="1:14">
      <c r="A345">
        <f>'Result import'!A350</f>
        <v>343</v>
      </c>
      <c r="B345">
        <f>'Result import'!B350</f>
        <v>7970469</v>
      </c>
      <c r="C345">
        <f>'Result import'!C350</f>
        <v>31</v>
      </c>
      <c r="D345" t="str">
        <f>'Result import'!D$6</f>
        <v>PI (avg)</v>
      </c>
      <c r="E345" t="str">
        <f>IF(ISERR(FIND(" ",'Result import'!E350)),"",LEFT('Result import'!E350,FIND(" ",'Result import'!E350)-1))</f>
        <v/>
      </c>
      <c r="F345">
        <f>IF(ISERR(FIND(" ",'Result import'!D350)),'Result import'!D350,VALUE(MID('Result import'!D350,FIND(" ",'Result import'!D350)+1,10)))</f>
        <v>6.9</v>
      </c>
      <c r="I345" t="s">
        <v>22</v>
      </c>
      <c r="J345" t="s">
        <v>1360</v>
      </c>
      <c r="K345" t="str">
        <f t="shared" si="11"/>
        <v xml:space="preserve"> 6.9%</v>
      </c>
      <c r="M345" t="str">
        <f>"insert into result (RESULT_ID, VALUE_DISPLAY, VALUE_NUM, VALUE_MIN, VALUE_MAX, QUALIFIER, RESULT_STATUS_ID, EXPERIMENT_ID, SUBSTANCE_ID, RESULT_TYPE_ID ) values ("&amp;A345&amp;", '"&amp;K345&amp;"', "&amp;F345&amp;", '"&amp;G345&amp;"', '"&amp;H345&amp;"', '"&amp;TRIM(E345)&amp;"', 2, 1, "&amp;B345&amp;", "&amp;VLOOKUP(D345,Elements!$B$3:$G$56,6,FALSE)&amp;");"</f>
        <v>insert into result (RESULT_ID, VALUE_DISPLAY, VALUE_NUM, VALUE_MIN, VALUE_MAX, QUALIFIER, RESULT_STATUS_ID, EXPERIMENT_ID, SUBSTANCE_ID, RESULT_TYPE_ID ) values (343, ' 6.9%', 6.9, '', '', '', 2, 1, 7970469, 373);</v>
      </c>
      <c r="N345" t="str">
        <f t="shared" si="10"/>
        <v>insert into result_hierarchy(result_id, parent_result_id, hierarchy_type) values (343, 31, 'Derives');</v>
      </c>
    </row>
    <row r="346" spans="1:14">
      <c r="A346">
        <f>'Result import'!A351</f>
        <v>344</v>
      </c>
      <c r="B346">
        <f>'Result import'!B351</f>
        <v>7970469</v>
      </c>
      <c r="C346">
        <f>'Result import'!C351</f>
        <v>31</v>
      </c>
      <c r="D346" t="str">
        <f>'Result import'!D$6</f>
        <v>PI (avg)</v>
      </c>
      <c r="E346" t="str">
        <f>IF(ISERR(FIND(" ",'Result import'!E351)),"",LEFT('Result import'!E351,FIND(" ",'Result import'!E351)-1))</f>
        <v/>
      </c>
      <c r="F346">
        <f>IF(ISERR(FIND(" ",'Result import'!D351)),'Result import'!D351,VALUE(MID('Result import'!D351,FIND(" ",'Result import'!D351)+1,10)))</f>
        <v>10.3</v>
      </c>
      <c r="I346" t="s">
        <v>22</v>
      </c>
      <c r="J346" t="s">
        <v>1360</v>
      </c>
      <c r="K346" t="str">
        <f t="shared" si="11"/>
        <v xml:space="preserve"> 10.3%</v>
      </c>
      <c r="M346" t="str">
        <f>"insert into result (RESULT_ID, VALUE_DISPLAY, VALUE_NUM, VALUE_MIN, VALUE_MAX, QUALIFIER, RESULT_STATUS_ID, EXPERIMENT_ID, SUBSTANCE_ID, RESULT_TYPE_ID ) values ("&amp;A346&amp;", '"&amp;K346&amp;"', "&amp;F346&amp;", '"&amp;G346&amp;"', '"&amp;H346&amp;"', '"&amp;TRIM(E346)&amp;"', 2, 1, "&amp;B346&amp;", "&amp;VLOOKUP(D346,Elements!$B$3:$G$56,6,FALSE)&amp;");"</f>
        <v>insert into result (RESULT_ID, VALUE_DISPLAY, VALUE_NUM, VALUE_MIN, VALUE_MAX, QUALIFIER, RESULT_STATUS_ID, EXPERIMENT_ID, SUBSTANCE_ID, RESULT_TYPE_ID ) values (344, ' 10.3%', 10.3, '', '', '', 2, 1, 7970469, 373);</v>
      </c>
      <c r="N346" t="str">
        <f t="shared" si="10"/>
        <v>insert into result_hierarchy(result_id, parent_result_id, hierarchy_type) values (344, 31, 'Derives');</v>
      </c>
    </row>
    <row r="347" spans="1:14">
      <c r="A347">
        <f>'Result import'!A352</f>
        <v>345</v>
      </c>
      <c r="B347">
        <f>'Result import'!B352</f>
        <v>7970469</v>
      </c>
      <c r="C347">
        <f>'Result import'!C352</f>
        <v>31</v>
      </c>
      <c r="D347" t="str">
        <f>'Result import'!D$6</f>
        <v>PI (avg)</v>
      </c>
      <c r="E347" t="str">
        <f>IF(ISERR(FIND(" ",'Result import'!E352)),"",LEFT('Result import'!E352,FIND(" ",'Result import'!E352)-1))</f>
        <v/>
      </c>
      <c r="F347">
        <f>IF(ISERR(FIND(" ",'Result import'!D352)),'Result import'!D352,VALUE(MID('Result import'!D352,FIND(" ",'Result import'!D352)+1,10)))</f>
        <v>12.9</v>
      </c>
      <c r="I347" t="s">
        <v>22</v>
      </c>
      <c r="J347" t="s">
        <v>1360</v>
      </c>
      <c r="K347" t="str">
        <f t="shared" si="11"/>
        <v xml:space="preserve"> 12.9%</v>
      </c>
      <c r="M347" t="str">
        <f>"insert into result (RESULT_ID, VALUE_DISPLAY, VALUE_NUM, VALUE_MIN, VALUE_MAX, QUALIFIER, RESULT_STATUS_ID, EXPERIMENT_ID, SUBSTANCE_ID, RESULT_TYPE_ID ) values ("&amp;A347&amp;", '"&amp;K347&amp;"', "&amp;F347&amp;", '"&amp;G347&amp;"', '"&amp;H347&amp;"', '"&amp;TRIM(E347)&amp;"', 2, 1, "&amp;B347&amp;", "&amp;VLOOKUP(D347,Elements!$B$3:$G$56,6,FALSE)&amp;");"</f>
        <v>insert into result (RESULT_ID, VALUE_DISPLAY, VALUE_NUM, VALUE_MIN, VALUE_MAX, QUALIFIER, RESULT_STATUS_ID, EXPERIMENT_ID, SUBSTANCE_ID, RESULT_TYPE_ID ) values (345, ' 12.9%', 12.9, '', '', '', 2, 1, 7970469, 373);</v>
      </c>
      <c r="N347" t="str">
        <f t="shared" si="10"/>
        <v>insert into result_hierarchy(result_id, parent_result_id, hierarchy_type) values (345, 31, 'Derives');</v>
      </c>
    </row>
    <row r="348" spans="1:14">
      <c r="A348">
        <f>'Result import'!A353</f>
        <v>346</v>
      </c>
      <c r="B348">
        <f>'Result import'!B353</f>
        <v>7970469</v>
      </c>
      <c r="C348">
        <f>'Result import'!C353</f>
        <v>31</v>
      </c>
      <c r="D348" t="str">
        <f>'Result import'!D$6</f>
        <v>PI (avg)</v>
      </c>
      <c r="E348" t="str">
        <f>IF(ISERR(FIND(" ",'Result import'!E353)),"",LEFT('Result import'!E353,FIND(" ",'Result import'!E353)-1))</f>
        <v/>
      </c>
      <c r="F348">
        <f>IF(ISERR(FIND(" ",'Result import'!D353)),'Result import'!D353,VALUE(MID('Result import'!D353,FIND(" ",'Result import'!D353)+1,10)))</f>
        <v>23.9</v>
      </c>
      <c r="I348" t="s">
        <v>22</v>
      </c>
      <c r="J348" t="s">
        <v>1360</v>
      </c>
      <c r="K348" t="str">
        <f t="shared" si="11"/>
        <v xml:space="preserve"> 23.9%</v>
      </c>
      <c r="M348" t="str">
        <f>"insert into result (RESULT_ID, VALUE_DISPLAY, VALUE_NUM, VALUE_MIN, VALUE_MAX, QUALIFIER, RESULT_STATUS_ID, EXPERIMENT_ID, SUBSTANCE_ID, RESULT_TYPE_ID ) values ("&amp;A348&amp;", '"&amp;K348&amp;"', "&amp;F348&amp;", '"&amp;G348&amp;"', '"&amp;H348&amp;"', '"&amp;TRIM(E348)&amp;"', 2, 1, "&amp;B348&amp;", "&amp;VLOOKUP(D348,Elements!$B$3:$G$56,6,FALSE)&amp;");"</f>
        <v>insert into result (RESULT_ID, VALUE_DISPLAY, VALUE_NUM, VALUE_MIN, VALUE_MAX, QUALIFIER, RESULT_STATUS_ID, EXPERIMENT_ID, SUBSTANCE_ID, RESULT_TYPE_ID ) values (346, ' 23.9%', 23.9, '', '', '', 2, 1, 7970469, 373);</v>
      </c>
      <c r="N348" t="str">
        <f t="shared" si="10"/>
        <v>insert into result_hierarchy(result_id, parent_result_id, hierarchy_type) values (346, 31, 'Derives');</v>
      </c>
    </row>
    <row r="349" spans="1:14">
      <c r="A349">
        <f>'Result import'!A354</f>
        <v>347</v>
      </c>
      <c r="B349">
        <f>'Result import'!B354</f>
        <v>7970469</v>
      </c>
      <c r="C349">
        <f>'Result import'!C354</f>
        <v>31</v>
      </c>
      <c r="D349" t="str">
        <f>'Result import'!D$6</f>
        <v>PI (avg)</v>
      </c>
      <c r="E349" t="str">
        <f>IF(ISERR(FIND(" ",'Result import'!E354)),"",LEFT('Result import'!E354,FIND(" ",'Result import'!E354)-1))</f>
        <v/>
      </c>
      <c r="F349">
        <f>IF(ISERR(FIND(" ",'Result import'!D354)),'Result import'!D354,VALUE(MID('Result import'!D354,FIND(" ",'Result import'!D354)+1,10)))</f>
        <v>38.799999999999997</v>
      </c>
      <c r="I349" t="s">
        <v>22</v>
      </c>
      <c r="J349" t="s">
        <v>1360</v>
      </c>
      <c r="K349" t="str">
        <f t="shared" si="11"/>
        <v xml:space="preserve"> 38.8%</v>
      </c>
      <c r="M349" t="str">
        <f>"insert into result (RESULT_ID, VALUE_DISPLAY, VALUE_NUM, VALUE_MIN, VALUE_MAX, QUALIFIER, RESULT_STATUS_ID, EXPERIMENT_ID, SUBSTANCE_ID, RESULT_TYPE_ID ) values ("&amp;A349&amp;", '"&amp;K349&amp;"', "&amp;F349&amp;", '"&amp;G349&amp;"', '"&amp;H349&amp;"', '"&amp;TRIM(E349)&amp;"', 2, 1, "&amp;B349&amp;", "&amp;VLOOKUP(D349,Elements!$B$3:$G$56,6,FALSE)&amp;");"</f>
        <v>insert into result (RESULT_ID, VALUE_DISPLAY, VALUE_NUM, VALUE_MIN, VALUE_MAX, QUALIFIER, RESULT_STATUS_ID, EXPERIMENT_ID, SUBSTANCE_ID, RESULT_TYPE_ID ) values (347, ' 38.8%', 38.8, '', '', '', 2, 1, 7970469, 373);</v>
      </c>
      <c r="N349" t="str">
        <f t="shared" si="10"/>
        <v>insert into result_hierarchy(result_id, parent_result_id, hierarchy_type) values (347, 31, 'Derives');</v>
      </c>
    </row>
    <row r="350" spans="1:14">
      <c r="A350">
        <f>'Result import'!A355</f>
        <v>348</v>
      </c>
      <c r="B350">
        <f>'Result import'!B355</f>
        <v>7970469</v>
      </c>
      <c r="C350">
        <f>'Result import'!C355</f>
        <v>31</v>
      </c>
      <c r="D350" t="str">
        <f>'Result import'!D$6</f>
        <v>PI (avg)</v>
      </c>
      <c r="E350" t="str">
        <f>IF(ISERR(FIND(" ",'Result import'!E355)),"",LEFT('Result import'!E355,FIND(" ",'Result import'!E355)-1))</f>
        <v/>
      </c>
      <c r="F350">
        <f>IF(ISERR(FIND(" ",'Result import'!D355)),'Result import'!D355,VALUE(MID('Result import'!D355,FIND(" ",'Result import'!D355)+1,10)))</f>
        <v>67.099999999999994</v>
      </c>
      <c r="I350" t="s">
        <v>22</v>
      </c>
      <c r="J350" t="s">
        <v>1360</v>
      </c>
      <c r="K350" t="str">
        <f t="shared" si="11"/>
        <v xml:space="preserve"> 67.1%</v>
      </c>
      <c r="M350" t="str">
        <f>"insert into result (RESULT_ID, VALUE_DISPLAY, VALUE_NUM, VALUE_MIN, VALUE_MAX, QUALIFIER, RESULT_STATUS_ID, EXPERIMENT_ID, SUBSTANCE_ID, RESULT_TYPE_ID ) values ("&amp;A350&amp;", '"&amp;K350&amp;"', "&amp;F350&amp;", '"&amp;G350&amp;"', '"&amp;H350&amp;"', '"&amp;TRIM(E350)&amp;"', 2, 1, "&amp;B350&amp;", "&amp;VLOOKUP(D350,Elements!$B$3:$G$56,6,FALSE)&amp;");"</f>
        <v>insert into result (RESULT_ID, VALUE_DISPLAY, VALUE_NUM, VALUE_MIN, VALUE_MAX, QUALIFIER, RESULT_STATUS_ID, EXPERIMENT_ID, SUBSTANCE_ID, RESULT_TYPE_ID ) values (348, ' 67.1%', 67.1, '', '', '', 2, 1, 7970469, 373);</v>
      </c>
      <c r="N350" t="str">
        <f t="shared" si="10"/>
        <v>insert into result_hierarchy(result_id, parent_result_id, hierarchy_type) values (348, 31, 'Derives');</v>
      </c>
    </row>
    <row r="351" spans="1:14">
      <c r="A351">
        <f>'Result import'!A356</f>
        <v>349</v>
      </c>
      <c r="B351">
        <f>'Result import'!B356</f>
        <v>7970469</v>
      </c>
      <c r="C351">
        <f>'Result import'!C356</f>
        <v>31</v>
      </c>
      <c r="D351" t="str">
        <f>'Result import'!D$6</f>
        <v>PI (avg)</v>
      </c>
      <c r="E351" t="str">
        <f>IF(ISERR(FIND(" ",'Result import'!E356)),"",LEFT('Result import'!E356,FIND(" ",'Result import'!E356)-1))</f>
        <v/>
      </c>
      <c r="F351">
        <f>IF(ISERR(FIND(" ",'Result import'!D356)),'Result import'!D356,VALUE(MID('Result import'!D356,FIND(" ",'Result import'!D356)+1,10)))</f>
        <v>92</v>
      </c>
      <c r="I351" t="s">
        <v>22</v>
      </c>
      <c r="J351" t="s">
        <v>1360</v>
      </c>
      <c r="K351" t="str">
        <f t="shared" si="11"/>
        <v xml:space="preserve"> 92%</v>
      </c>
      <c r="M351" t="str">
        <f>"insert into result (RESULT_ID, VALUE_DISPLAY, VALUE_NUM, VALUE_MIN, VALUE_MAX, QUALIFIER, RESULT_STATUS_ID, EXPERIMENT_ID, SUBSTANCE_ID, RESULT_TYPE_ID ) values ("&amp;A351&amp;", '"&amp;K351&amp;"', "&amp;F351&amp;", '"&amp;G351&amp;"', '"&amp;H351&amp;"', '"&amp;TRIM(E351)&amp;"', 2, 1, "&amp;B351&amp;", "&amp;VLOOKUP(D351,Elements!$B$3:$G$56,6,FALSE)&amp;");"</f>
        <v>insert into result (RESULT_ID, VALUE_DISPLAY, VALUE_NUM, VALUE_MIN, VALUE_MAX, QUALIFIER, RESULT_STATUS_ID, EXPERIMENT_ID, SUBSTANCE_ID, RESULT_TYPE_ID ) values (349, ' 92%', 92, '', '', '', 2, 1, 7970469, 373);</v>
      </c>
      <c r="N351" t="str">
        <f t="shared" si="10"/>
        <v>insert into result_hierarchy(result_id, parent_result_id, hierarchy_type) values (349, 31, 'Derives');</v>
      </c>
    </row>
    <row r="352" spans="1:14">
      <c r="A352">
        <f>'Result import'!A357</f>
        <v>350</v>
      </c>
      <c r="B352">
        <f>'Result import'!B357</f>
        <v>7970469</v>
      </c>
      <c r="C352">
        <f>'Result import'!C357</f>
        <v>31</v>
      </c>
      <c r="D352" t="str">
        <f>'Result import'!D$6</f>
        <v>PI (avg)</v>
      </c>
      <c r="E352" t="str">
        <f>IF(ISERR(FIND(" ",'Result import'!E357)),"",LEFT('Result import'!E357,FIND(" ",'Result import'!E357)-1))</f>
        <v/>
      </c>
      <c r="F352">
        <f>IF(ISERR(FIND(" ",'Result import'!D357)),'Result import'!D357,VALUE(MID('Result import'!D357,FIND(" ",'Result import'!D357)+1,10)))</f>
        <v>104.9</v>
      </c>
      <c r="I352" t="s">
        <v>22</v>
      </c>
      <c r="J352" t="s">
        <v>1360</v>
      </c>
      <c r="K352" t="str">
        <f t="shared" si="11"/>
        <v xml:space="preserve"> 104.9%</v>
      </c>
      <c r="M352" t="str">
        <f>"insert into result (RESULT_ID, VALUE_DISPLAY, VALUE_NUM, VALUE_MIN, VALUE_MAX, QUALIFIER, RESULT_STATUS_ID, EXPERIMENT_ID, SUBSTANCE_ID, RESULT_TYPE_ID ) values ("&amp;A352&amp;", '"&amp;K352&amp;"', "&amp;F352&amp;", '"&amp;G352&amp;"', '"&amp;H352&amp;"', '"&amp;TRIM(E352)&amp;"', 2, 1, "&amp;B352&amp;", "&amp;VLOOKUP(D352,Elements!$B$3:$G$56,6,FALSE)&amp;");"</f>
        <v>insert into result (RESULT_ID, VALUE_DISPLAY, VALUE_NUM, VALUE_MIN, VALUE_MAX, QUALIFIER, RESULT_STATUS_ID, EXPERIMENT_ID, SUBSTANCE_ID, RESULT_TYPE_ID ) values (350, ' 104.9%', 104.9, '', '', '', 2, 1, 7970469, 373);</v>
      </c>
      <c r="N352" t="str">
        <f t="shared" si="10"/>
        <v>insert into result_hierarchy(result_id, parent_result_id, hierarchy_type) values (350, 31, 'Derives');</v>
      </c>
    </row>
    <row r="353" spans="1:14">
      <c r="A353">
        <f>'Result import'!A358</f>
        <v>351</v>
      </c>
      <c r="B353">
        <f>'Result import'!B358</f>
        <v>4262721</v>
      </c>
      <c r="C353">
        <f>'Result import'!C358</f>
        <v>32</v>
      </c>
      <c r="D353" t="str">
        <f>'Result import'!D$6</f>
        <v>PI (avg)</v>
      </c>
      <c r="E353" t="str">
        <f>IF(ISERR(FIND(" ",'Result import'!E358)),"",LEFT('Result import'!E358,FIND(" ",'Result import'!E358)-1))</f>
        <v/>
      </c>
      <c r="F353">
        <f>IF(ISERR(FIND(" ",'Result import'!D358)),'Result import'!D358,VALUE(MID('Result import'!D358,FIND(" ",'Result import'!D358)+1,10)))</f>
        <v>5</v>
      </c>
      <c r="I353" t="s">
        <v>22</v>
      </c>
      <c r="J353" t="s">
        <v>1360</v>
      </c>
      <c r="K353" t="str">
        <f t="shared" si="11"/>
        <v xml:space="preserve"> 5%</v>
      </c>
      <c r="M353" t="str">
        <f>"insert into result (RESULT_ID, VALUE_DISPLAY, VALUE_NUM, VALUE_MIN, VALUE_MAX, QUALIFIER, RESULT_STATUS_ID, EXPERIMENT_ID, SUBSTANCE_ID, RESULT_TYPE_ID ) values ("&amp;A353&amp;", '"&amp;K353&amp;"', "&amp;F353&amp;", '"&amp;G353&amp;"', '"&amp;H353&amp;"', '"&amp;TRIM(E353)&amp;"', 2, 1, "&amp;B353&amp;", "&amp;VLOOKUP(D353,Elements!$B$3:$G$56,6,FALSE)&amp;");"</f>
        <v>insert into result (RESULT_ID, VALUE_DISPLAY, VALUE_NUM, VALUE_MIN, VALUE_MAX, QUALIFIER, RESULT_STATUS_ID, EXPERIMENT_ID, SUBSTANCE_ID, RESULT_TYPE_ID ) values (351, ' 5%', 5, '', '', '', 2, 1, 4262721, 373);</v>
      </c>
      <c r="N353" t="str">
        <f t="shared" si="10"/>
        <v>insert into result_hierarchy(result_id, parent_result_id, hierarchy_type) values (351, 32, 'Derives');</v>
      </c>
    </row>
    <row r="354" spans="1:14">
      <c r="A354">
        <f>'Result import'!A359</f>
        <v>352</v>
      </c>
      <c r="B354">
        <f>'Result import'!B359</f>
        <v>4262721</v>
      </c>
      <c r="C354">
        <f>'Result import'!C359</f>
        <v>32</v>
      </c>
      <c r="D354" t="str">
        <f>'Result import'!D$6</f>
        <v>PI (avg)</v>
      </c>
      <c r="E354" t="str">
        <f>IF(ISERR(FIND(" ",'Result import'!E359)),"",LEFT('Result import'!E359,FIND(" ",'Result import'!E359)-1))</f>
        <v/>
      </c>
      <c r="F354">
        <f>IF(ISERR(FIND(" ",'Result import'!D359)),'Result import'!D359,VALUE(MID('Result import'!D359,FIND(" ",'Result import'!D359)+1,10)))</f>
        <v>6.1</v>
      </c>
      <c r="I354" t="s">
        <v>22</v>
      </c>
      <c r="J354" t="s">
        <v>1360</v>
      </c>
      <c r="K354" t="str">
        <f t="shared" si="11"/>
        <v xml:space="preserve"> 6.1%</v>
      </c>
      <c r="M354" t="str">
        <f>"insert into result (RESULT_ID, VALUE_DISPLAY, VALUE_NUM, VALUE_MIN, VALUE_MAX, QUALIFIER, RESULT_STATUS_ID, EXPERIMENT_ID, SUBSTANCE_ID, RESULT_TYPE_ID ) values ("&amp;A354&amp;", '"&amp;K354&amp;"', "&amp;F354&amp;", '"&amp;G354&amp;"', '"&amp;H354&amp;"', '"&amp;TRIM(E354)&amp;"', 2, 1, "&amp;B354&amp;", "&amp;VLOOKUP(D354,Elements!$B$3:$G$56,6,FALSE)&amp;");"</f>
        <v>insert into result (RESULT_ID, VALUE_DISPLAY, VALUE_NUM, VALUE_MIN, VALUE_MAX, QUALIFIER, RESULT_STATUS_ID, EXPERIMENT_ID, SUBSTANCE_ID, RESULT_TYPE_ID ) values (352, ' 6.1%', 6.1, '', '', '', 2, 1, 4262721, 373);</v>
      </c>
      <c r="N354" t="str">
        <f t="shared" si="10"/>
        <v>insert into result_hierarchy(result_id, parent_result_id, hierarchy_type) values (352, 32, 'Derives');</v>
      </c>
    </row>
    <row r="355" spans="1:14">
      <c r="A355">
        <f>'Result import'!A360</f>
        <v>353</v>
      </c>
      <c r="B355">
        <f>'Result import'!B360</f>
        <v>4262721</v>
      </c>
      <c r="C355">
        <f>'Result import'!C360</f>
        <v>32</v>
      </c>
      <c r="D355" t="str">
        <f>'Result import'!D$6</f>
        <v>PI (avg)</v>
      </c>
      <c r="E355" t="str">
        <f>IF(ISERR(FIND(" ",'Result import'!E360)),"",LEFT('Result import'!E360,FIND(" ",'Result import'!E360)-1))</f>
        <v/>
      </c>
      <c r="F355">
        <f>IF(ISERR(FIND(" ",'Result import'!D360)),'Result import'!D360,VALUE(MID('Result import'!D360,FIND(" ",'Result import'!D360)+1,10)))</f>
        <v>9.5</v>
      </c>
      <c r="I355" t="s">
        <v>22</v>
      </c>
      <c r="J355" t="s">
        <v>1360</v>
      </c>
      <c r="K355" t="str">
        <f t="shared" si="11"/>
        <v xml:space="preserve"> 9.5%</v>
      </c>
      <c r="M355" t="str">
        <f>"insert into result (RESULT_ID, VALUE_DISPLAY, VALUE_NUM, VALUE_MIN, VALUE_MAX, QUALIFIER, RESULT_STATUS_ID, EXPERIMENT_ID, SUBSTANCE_ID, RESULT_TYPE_ID ) values ("&amp;A355&amp;", '"&amp;K355&amp;"', "&amp;F355&amp;", '"&amp;G355&amp;"', '"&amp;H355&amp;"', '"&amp;TRIM(E355)&amp;"', 2, 1, "&amp;B355&amp;", "&amp;VLOOKUP(D355,Elements!$B$3:$G$56,6,FALSE)&amp;");"</f>
        <v>insert into result (RESULT_ID, VALUE_DISPLAY, VALUE_NUM, VALUE_MIN, VALUE_MAX, QUALIFIER, RESULT_STATUS_ID, EXPERIMENT_ID, SUBSTANCE_ID, RESULT_TYPE_ID ) values (353, ' 9.5%', 9.5, '', '', '', 2, 1, 4262721, 373);</v>
      </c>
      <c r="N355" t="str">
        <f t="shared" si="10"/>
        <v>insert into result_hierarchy(result_id, parent_result_id, hierarchy_type) values (353, 32, 'Derives');</v>
      </c>
    </row>
    <row r="356" spans="1:14">
      <c r="A356">
        <f>'Result import'!A361</f>
        <v>354</v>
      </c>
      <c r="B356">
        <f>'Result import'!B361</f>
        <v>4262721</v>
      </c>
      <c r="C356">
        <f>'Result import'!C361</f>
        <v>32</v>
      </c>
      <c r="D356" t="str">
        <f>'Result import'!D$6</f>
        <v>PI (avg)</v>
      </c>
      <c r="E356" t="str">
        <f>IF(ISERR(FIND(" ",'Result import'!E361)),"",LEFT('Result import'!E361,FIND(" ",'Result import'!E361)-1))</f>
        <v/>
      </c>
      <c r="F356">
        <f>IF(ISERR(FIND(" ",'Result import'!D361)),'Result import'!D361,VALUE(MID('Result import'!D361,FIND(" ",'Result import'!D361)+1,10)))</f>
        <v>12.4</v>
      </c>
      <c r="I356" t="s">
        <v>22</v>
      </c>
      <c r="J356" t="s">
        <v>1360</v>
      </c>
      <c r="K356" t="str">
        <f t="shared" si="11"/>
        <v xml:space="preserve"> 12.4%</v>
      </c>
      <c r="M356" t="str">
        <f>"insert into result (RESULT_ID, VALUE_DISPLAY, VALUE_NUM, VALUE_MIN, VALUE_MAX, QUALIFIER, RESULT_STATUS_ID, EXPERIMENT_ID, SUBSTANCE_ID, RESULT_TYPE_ID ) values ("&amp;A356&amp;", '"&amp;K356&amp;"', "&amp;F356&amp;", '"&amp;G356&amp;"', '"&amp;H356&amp;"', '"&amp;TRIM(E356)&amp;"', 2, 1, "&amp;B356&amp;", "&amp;VLOOKUP(D356,Elements!$B$3:$G$56,6,FALSE)&amp;");"</f>
        <v>insert into result (RESULT_ID, VALUE_DISPLAY, VALUE_NUM, VALUE_MIN, VALUE_MAX, QUALIFIER, RESULT_STATUS_ID, EXPERIMENT_ID, SUBSTANCE_ID, RESULT_TYPE_ID ) values (354, ' 12.4%', 12.4, '', '', '', 2, 1, 4262721, 373);</v>
      </c>
      <c r="N356" t="str">
        <f t="shared" si="10"/>
        <v>insert into result_hierarchy(result_id, parent_result_id, hierarchy_type) values (354, 32, 'Derives');</v>
      </c>
    </row>
    <row r="357" spans="1:14">
      <c r="A357">
        <f>'Result import'!A362</f>
        <v>355</v>
      </c>
      <c r="B357">
        <f>'Result import'!B362</f>
        <v>4262721</v>
      </c>
      <c r="C357">
        <f>'Result import'!C362</f>
        <v>32</v>
      </c>
      <c r="D357" t="str">
        <f>'Result import'!D$6</f>
        <v>PI (avg)</v>
      </c>
      <c r="E357" t="str">
        <f>IF(ISERR(FIND(" ",'Result import'!E362)),"",LEFT('Result import'!E362,FIND(" ",'Result import'!E362)-1))</f>
        <v/>
      </c>
      <c r="F357">
        <f>IF(ISERR(FIND(" ",'Result import'!D362)),'Result import'!D362,VALUE(MID('Result import'!D362,FIND(" ",'Result import'!D362)+1,10)))</f>
        <v>15.5</v>
      </c>
      <c r="I357" t="s">
        <v>22</v>
      </c>
      <c r="J357" t="s">
        <v>1360</v>
      </c>
      <c r="K357" t="str">
        <f t="shared" si="11"/>
        <v xml:space="preserve"> 15.5%</v>
      </c>
      <c r="M357" t="str">
        <f>"insert into result (RESULT_ID, VALUE_DISPLAY, VALUE_NUM, VALUE_MIN, VALUE_MAX, QUALIFIER, RESULT_STATUS_ID, EXPERIMENT_ID, SUBSTANCE_ID, RESULT_TYPE_ID ) values ("&amp;A357&amp;", '"&amp;K357&amp;"', "&amp;F357&amp;", '"&amp;G357&amp;"', '"&amp;H357&amp;"', '"&amp;TRIM(E357)&amp;"', 2, 1, "&amp;B357&amp;", "&amp;VLOOKUP(D357,Elements!$B$3:$G$56,6,FALSE)&amp;");"</f>
        <v>insert into result (RESULT_ID, VALUE_DISPLAY, VALUE_NUM, VALUE_MIN, VALUE_MAX, QUALIFIER, RESULT_STATUS_ID, EXPERIMENT_ID, SUBSTANCE_ID, RESULT_TYPE_ID ) values (355, ' 15.5%', 15.5, '', '', '', 2, 1, 4262721, 373);</v>
      </c>
      <c r="N357" t="str">
        <f t="shared" si="10"/>
        <v>insert into result_hierarchy(result_id, parent_result_id, hierarchy_type) values (355, 32, 'Derives');</v>
      </c>
    </row>
    <row r="358" spans="1:14">
      <c r="A358">
        <f>'Result import'!A363</f>
        <v>356</v>
      </c>
      <c r="B358">
        <f>'Result import'!B363</f>
        <v>4262721</v>
      </c>
      <c r="C358">
        <f>'Result import'!C363</f>
        <v>32</v>
      </c>
      <c r="D358" t="str">
        <f>'Result import'!D$6</f>
        <v>PI (avg)</v>
      </c>
      <c r="E358" t="str">
        <f>IF(ISERR(FIND(" ",'Result import'!E363)),"",LEFT('Result import'!E363,FIND(" ",'Result import'!E363)-1))</f>
        <v/>
      </c>
      <c r="F358">
        <f>IF(ISERR(FIND(" ",'Result import'!D363)),'Result import'!D363,VALUE(MID('Result import'!D363,FIND(" ",'Result import'!D363)+1,10)))</f>
        <v>25.9</v>
      </c>
      <c r="I358" t="s">
        <v>22</v>
      </c>
      <c r="J358" t="s">
        <v>1360</v>
      </c>
      <c r="K358" t="str">
        <f t="shared" si="11"/>
        <v xml:space="preserve"> 25.9%</v>
      </c>
      <c r="M358" t="str">
        <f>"insert into result (RESULT_ID, VALUE_DISPLAY, VALUE_NUM, VALUE_MIN, VALUE_MAX, QUALIFIER, RESULT_STATUS_ID, EXPERIMENT_ID, SUBSTANCE_ID, RESULT_TYPE_ID ) values ("&amp;A358&amp;", '"&amp;K358&amp;"', "&amp;F358&amp;", '"&amp;G358&amp;"', '"&amp;H358&amp;"', '"&amp;TRIM(E358)&amp;"', 2, 1, "&amp;B358&amp;", "&amp;VLOOKUP(D358,Elements!$B$3:$G$56,6,FALSE)&amp;");"</f>
        <v>insert into result (RESULT_ID, VALUE_DISPLAY, VALUE_NUM, VALUE_MIN, VALUE_MAX, QUALIFIER, RESULT_STATUS_ID, EXPERIMENT_ID, SUBSTANCE_ID, RESULT_TYPE_ID ) values (356, ' 25.9%', 25.9, '', '', '', 2, 1, 4262721, 373);</v>
      </c>
      <c r="N358" t="str">
        <f t="shared" si="10"/>
        <v>insert into result_hierarchy(result_id, parent_result_id, hierarchy_type) values (356, 32, 'Derives');</v>
      </c>
    </row>
    <row r="359" spans="1:14">
      <c r="A359">
        <f>'Result import'!A364</f>
        <v>357</v>
      </c>
      <c r="B359">
        <f>'Result import'!B364</f>
        <v>4262721</v>
      </c>
      <c r="C359">
        <f>'Result import'!C364</f>
        <v>32</v>
      </c>
      <c r="D359" t="str">
        <f>'Result import'!D$6</f>
        <v>PI (avg)</v>
      </c>
      <c r="E359" t="str">
        <f>IF(ISERR(FIND(" ",'Result import'!E364)),"",LEFT('Result import'!E364,FIND(" ",'Result import'!E364)-1))</f>
        <v/>
      </c>
      <c r="F359">
        <f>IF(ISERR(FIND(" ",'Result import'!D364)),'Result import'!D364,VALUE(MID('Result import'!D364,FIND(" ",'Result import'!D364)+1,10)))</f>
        <v>39.700000000000003</v>
      </c>
      <c r="I359" t="s">
        <v>22</v>
      </c>
      <c r="J359" t="s">
        <v>1360</v>
      </c>
      <c r="K359" t="str">
        <f t="shared" si="11"/>
        <v xml:space="preserve"> 39.7%</v>
      </c>
      <c r="M359" t="str">
        <f>"insert into result (RESULT_ID, VALUE_DISPLAY, VALUE_NUM, VALUE_MIN, VALUE_MAX, QUALIFIER, RESULT_STATUS_ID, EXPERIMENT_ID, SUBSTANCE_ID, RESULT_TYPE_ID ) values ("&amp;A359&amp;", '"&amp;K359&amp;"', "&amp;F359&amp;", '"&amp;G359&amp;"', '"&amp;H359&amp;"', '"&amp;TRIM(E359)&amp;"', 2, 1, "&amp;B359&amp;", "&amp;VLOOKUP(D359,Elements!$B$3:$G$56,6,FALSE)&amp;");"</f>
        <v>insert into result (RESULT_ID, VALUE_DISPLAY, VALUE_NUM, VALUE_MIN, VALUE_MAX, QUALIFIER, RESULT_STATUS_ID, EXPERIMENT_ID, SUBSTANCE_ID, RESULT_TYPE_ID ) values (357, ' 39.7%', 39.7, '', '', '', 2, 1, 4262721, 373);</v>
      </c>
      <c r="N359" t="str">
        <f t="shared" si="10"/>
        <v>insert into result_hierarchy(result_id, parent_result_id, hierarchy_type) values (357, 32, 'Derives');</v>
      </c>
    </row>
    <row r="360" spans="1:14">
      <c r="A360">
        <f>'Result import'!A365</f>
        <v>358</v>
      </c>
      <c r="B360">
        <f>'Result import'!B365</f>
        <v>4262721</v>
      </c>
      <c r="C360">
        <f>'Result import'!C365</f>
        <v>32</v>
      </c>
      <c r="D360" t="str">
        <f>'Result import'!D$6</f>
        <v>PI (avg)</v>
      </c>
      <c r="E360" t="str">
        <f>IF(ISERR(FIND(" ",'Result import'!E365)),"",LEFT('Result import'!E365,FIND(" ",'Result import'!E365)-1))</f>
        <v/>
      </c>
      <c r="F360">
        <f>IF(ISERR(FIND(" ",'Result import'!D365)),'Result import'!D365,VALUE(MID('Result import'!D365,FIND(" ",'Result import'!D365)+1,10)))</f>
        <v>66.5</v>
      </c>
      <c r="I360" t="s">
        <v>22</v>
      </c>
      <c r="J360" t="s">
        <v>1360</v>
      </c>
      <c r="K360" t="str">
        <f t="shared" si="11"/>
        <v xml:space="preserve"> 66.5%</v>
      </c>
      <c r="M360" t="str">
        <f>"insert into result (RESULT_ID, VALUE_DISPLAY, VALUE_NUM, VALUE_MIN, VALUE_MAX, QUALIFIER, RESULT_STATUS_ID, EXPERIMENT_ID, SUBSTANCE_ID, RESULT_TYPE_ID ) values ("&amp;A360&amp;", '"&amp;K360&amp;"', "&amp;F360&amp;", '"&amp;G360&amp;"', '"&amp;H360&amp;"', '"&amp;TRIM(E360)&amp;"', 2, 1, "&amp;B360&amp;", "&amp;VLOOKUP(D360,Elements!$B$3:$G$56,6,FALSE)&amp;");"</f>
        <v>insert into result (RESULT_ID, VALUE_DISPLAY, VALUE_NUM, VALUE_MIN, VALUE_MAX, QUALIFIER, RESULT_STATUS_ID, EXPERIMENT_ID, SUBSTANCE_ID, RESULT_TYPE_ID ) values (358, ' 66.5%', 66.5, '', '', '', 2, 1, 4262721, 373);</v>
      </c>
      <c r="N360" t="str">
        <f t="shared" si="10"/>
        <v>insert into result_hierarchy(result_id, parent_result_id, hierarchy_type) values (358, 32, 'Derives');</v>
      </c>
    </row>
    <row r="361" spans="1:14">
      <c r="A361">
        <f>'Result import'!A366</f>
        <v>359</v>
      </c>
      <c r="B361">
        <f>'Result import'!B366</f>
        <v>4262721</v>
      </c>
      <c r="C361">
        <f>'Result import'!C366</f>
        <v>32</v>
      </c>
      <c r="D361" t="str">
        <f>'Result import'!D$6</f>
        <v>PI (avg)</v>
      </c>
      <c r="E361" t="str">
        <f>IF(ISERR(FIND(" ",'Result import'!E366)),"",LEFT('Result import'!E366,FIND(" ",'Result import'!E366)-1))</f>
        <v/>
      </c>
      <c r="F361">
        <f>IF(ISERR(FIND(" ",'Result import'!D366)),'Result import'!D366,VALUE(MID('Result import'!D366,FIND(" ",'Result import'!D366)+1,10)))</f>
        <v>90.6</v>
      </c>
      <c r="I361" t="s">
        <v>22</v>
      </c>
      <c r="J361" t="s">
        <v>1360</v>
      </c>
      <c r="K361" t="str">
        <f t="shared" si="11"/>
        <v xml:space="preserve"> 90.6%</v>
      </c>
      <c r="M361" t="str">
        <f>"insert into result (RESULT_ID, VALUE_DISPLAY, VALUE_NUM, VALUE_MIN, VALUE_MAX, QUALIFIER, RESULT_STATUS_ID, EXPERIMENT_ID, SUBSTANCE_ID, RESULT_TYPE_ID ) values ("&amp;A361&amp;", '"&amp;K361&amp;"', "&amp;F361&amp;", '"&amp;G361&amp;"', '"&amp;H361&amp;"', '"&amp;TRIM(E361)&amp;"', 2, 1, "&amp;B361&amp;", "&amp;VLOOKUP(D361,Elements!$B$3:$G$56,6,FALSE)&amp;");"</f>
        <v>insert into result (RESULT_ID, VALUE_DISPLAY, VALUE_NUM, VALUE_MIN, VALUE_MAX, QUALIFIER, RESULT_STATUS_ID, EXPERIMENT_ID, SUBSTANCE_ID, RESULT_TYPE_ID ) values (359, ' 90.6%', 90.6, '', '', '', 2, 1, 4262721, 373);</v>
      </c>
      <c r="N361" t="str">
        <f t="shared" si="10"/>
        <v>insert into result_hierarchy(result_id, parent_result_id, hierarchy_type) values (359, 32, 'Derives');</v>
      </c>
    </row>
    <row r="362" spans="1:14">
      <c r="A362">
        <f>'Result import'!A367</f>
        <v>360</v>
      </c>
      <c r="B362">
        <f>'Result import'!B367</f>
        <v>4262721</v>
      </c>
      <c r="C362">
        <f>'Result import'!C367</f>
        <v>32</v>
      </c>
      <c r="D362" t="str">
        <f>'Result import'!D$6</f>
        <v>PI (avg)</v>
      </c>
      <c r="E362" t="str">
        <f>IF(ISERR(FIND(" ",'Result import'!E367)),"",LEFT('Result import'!E367,FIND(" ",'Result import'!E367)-1))</f>
        <v/>
      </c>
      <c r="F362">
        <f>IF(ISERR(FIND(" ",'Result import'!D367)),'Result import'!D367,VALUE(MID('Result import'!D367,FIND(" ",'Result import'!D367)+1,10)))</f>
        <v>108.8</v>
      </c>
      <c r="I362" t="s">
        <v>22</v>
      </c>
      <c r="J362" t="s">
        <v>1360</v>
      </c>
      <c r="K362" t="str">
        <f t="shared" si="11"/>
        <v xml:space="preserve"> 108.8%</v>
      </c>
      <c r="M362" t="str">
        <f>"insert into result (RESULT_ID, VALUE_DISPLAY, VALUE_NUM, VALUE_MIN, VALUE_MAX, QUALIFIER, RESULT_STATUS_ID, EXPERIMENT_ID, SUBSTANCE_ID, RESULT_TYPE_ID ) values ("&amp;A362&amp;", '"&amp;K362&amp;"', "&amp;F362&amp;", '"&amp;G362&amp;"', '"&amp;H362&amp;"', '"&amp;TRIM(E362)&amp;"', 2, 1, "&amp;B362&amp;", "&amp;VLOOKUP(D362,Elements!$B$3:$G$56,6,FALSE)&amp;");"</f>
        <v>insert into result (RESULT_ID, VALUE_DISPLAY, VALUE_NUM, VALUE_MIN, VALUE_MAX, QUALIFIER, RESULT_STATUS_ID, EXPERIMENT_ID, SUBSTANCE_ID, RESULT_TYPE_ID ) values (360, ' 108.8%', 108.8, '', '', '', 2, 1, 4262721, 373);</v>
      </c>
      <c r="N362" t="str">
        <f t="shared" si="10"/>
        <v>insert into result_hierarchy(result_id, parent_result_id, hierarchy_type) values (360, 32, 'Derives');</v>
      </c>
    </row>
    <row r="363" spans="1:14">
      <c r="A363">
        <f>'Result import'!A368</f>
        <v>361</v>
      </c>
      <c r="B363">
        <f>'Result import'!B368</f>
        <v>844679</v>
      </c>
      <c r="C363">
        <f>'Result import'!C368</f>
        <v>33</v>
      </c>
      <c r="D363" t="str">
        <f>'Result import'!D$6</f>
        <v>PI (avg)</v>
      </c>
      <c r="E363" t="str">
        <f>IF(ISERR(FIND(" ",'Result import'!E368)),"",LEFT('Result import'!E368,FIND(" ",'Result import'!E368)-1))</f>
        <v/>
      </c>
      <c r="F363">
        <f>IF(ISERR(FIND(" ",'Result import'!D368)),'Result import'!D368,VALUE(MID('Result import'!D368,FIND(" ",'Result import'!D368)+1,10)))</f>
        <v>13</v>
      </c>
      <c r="I363" t="s">
        <v>22</v>
      </c>
      <c r="J363" t="s">
        <v>1360</v>
      </c>
      <c r="K363" t="str">
        <f t="shared" si="11"/>
        <v xml:space="preserve"> 13%</v>
      </c>
      <c r="M363" t="str">
        <f>"insert into result (RESULT_ID, VALUE_DISPLAY, VALUE_NUM, VALUE_MIN, VALUE_MAX, QUALIFIER, RESULT_STATUS_ID, EXPERIMENT_ID, SUBSTANCE_ID, RESULT_TYPE_ID ) values ("&amp;A363&amp;", '"&amp;K363&amp;"', "&amp;F363&amp;", '"&amp;G363&amp;"', '"&amp;H363&amp;"', '"&amp;TRIM(E363)&amp;"', 2, 1, "&amp;B363&amp;", "&amp;VLOOKUP(D363,Elements!$B$3:$G$56,6,FALSE)&amp;");"</f>
        <v>insert into result (RESULT_ID, VALUE_DISPLAY, VALUE_NUM, VALUE_MIN, VALUE_MAX, QUALIFIER, RESULT_STATUS_ID, EXPERIMENT_ID, SUBSTANCE_ID, RESULT_TYPE_ID ) values (361, ' 13%', 13, '', '', '', 2, 1, 844679, 373);</v>
      </c>
      <c r="N363" t="str">
        <f t="shared" si="10"/>
        <v>insert into result_hierarchy(result_id, parent_result_id, hierarchy_type) values (361, 33, 'Derives');</v>
      </c>
    </row>
    <row r="364" spans="1:14">
      <c r="A364">
        <f>'Result import'!A369</f>
        <v>362</v>
      </c>
      <c r="B364">
        <f>'Result import'!B369</f>
        <v>844679</v>
      </c>
      <c r="C364">
        <f>'Result import'!C369</f>
        <v>33</v>
      </c>
      <c r="D364" t="str">
        <f>'Result import'!D$6</f>
        <v>PI (avg)</v>
      </c>
      <c r="E364" t="str">
        <f>IF(ISERR(FIND(" ",'Result import'!E369)),"",LEFT('Result import'!E369,FIND(" ",'Result import'!E369)-1))</f>
        <v/>
      </c>
      <c r="F364">
        <f>IF(ISERR(FIND(" ",'Result import'!D369)),'Result import'!D369,VALUE(MID('Result import'!D369,FIND(" ",'Result import'!D369)+1,10)))</f>
        <v>14.4</v>
      </c>
      <c r="I364" t="s">
        <v>22</v>
      </c>
      <c r="J364" t="s">
        <v>1360</v>
      </c>
      <c r="K364" t="str">
        <f t="shared" si="11"/>
        <v xml:space="preserve"> 14.4%</v>
      </c>
      <c r="M364" t="str">
        <f>"insert into result (RESULT_ID, VALUE_DISPLAY, VALUE_NUM, VALUE_MIN, VALUE_MAX, QUALIFIER, RESULT_STATUS_ID, EXPERIMENT_ID, SUBSTANCE_ID, RESULT_TYPE_ID ) values ("&amp;A364&amp;", '"&amp;K364&amp;"', "&amp;F364&amp;", '"&amp;G364&amp;"', '"&amp;H364&amp;"', '"&amp;TRIM(E364)&amp;"', 2, 1, "&amp;B364&amp;", "&amp;VLOOKUP(D364,Elements!$B$3:$G$56,6,FALSE)&amp;");"</f>
        <v>insert into result (RESULT_ID, VALUE_DISPLAY, VALUE_NUM, VALUE_MIN, VALUE_MAX, QUALIFIER, RESULT_STATUS_ID, EXPERIMENT_ID, SUBSTANCE_ID, RESULT_TYPE_ID ) values (362, ' 14.4%', 14.4, '', '', '', 2, 1, 844679, 373);</v>
      </c>
      <c r="N364" t="str">
        <f t="shared" ref="N364:N427" si="12">"insert into result_hierarchy(result_id, parent_result_id, hierarchy_type) values ("&amp;A364&amp;", "&amp;C364&amp;", '"&amp;J364&amp;"');"</f>
        <v>insert into result_hierarchy(result_id, parent_result_id, hierarchy_type) values (362, 33, 'Derives');</v>
      </c>
    </row>
    <row r="365" spans="1:14">
      <c r="A365">
        <f>'Result import'!A370</f>
        <v>363</v>
      </c>
      <c r="B365">
        <f>'Result import'!B370</f>
        <v>844679</v>
      </c>
      <c r="C365">
        <f>'Result import'!C370</f>
        <v>33</v>
      </c>
      <c r="D365" t="str">
        <f>'Result import'!D$6</f>
        <v>PI (avg)</v>
      </c>
      <c r="E365" t="str">
        <f>IF(ISERR(FIND(" ",'Result import'!E370)),"",LEFT('Result import'!E370,FIND(" ",'Result import'!E370)-1))</f>
        <v/>
      </c>
      <c r="F365">
        <f>IF(ISERR(FIND(" ",'Result import'!D370)),'Result import'!D370,VALUE(MID('Result import'!D370,FIND(" ",'Result import'!D370)+1,10)))</f>
        <v>15.6</v>
      </c>
      <c r="I365" t="s">
        <v>22</v>
      </c>
      <c r="J365" t="s">
        <v>1360</v>
      </c>
      <c r="K365" t="str">
        <f t="shared" si="11"/>
        <v xml:space="preserve"> 15.6%</v>
      </c>
      <c r="M365" t="str">
        <f>"insert into result (RESULT_ID, VALUE_DISPLAY, VALUE_NUM, VALUE_MIN, VALUE_MAX, QUALIFIER, RESULT_STATUS_ID, EXPERIMENT_ID, SUBSTANCE_ID, RESULT_TYPE_ID ) values ("&amp;A365&amp;", '"&amp;K365&amp;"', "&amp;F365&amp;", '"&amp;G365&amp;"', '"&amp;H365&amp;"', '"&amp;TRIM(E365)&amp;"', 2, 1, "&amp;B365&amp;", "&amp;VLOOKUP(D365,Elements!$B$3:$G$56,6,FALSE)&amp;");"</f>
        <v>insert into result (RESULT_ID, VALUE_DISPLAY, VALUE_NUM, VALUE_MIN, VALUE_MAX, QUALIFIER, RESULT_STATUS_ID, EXPERIMENT_ID, SUBSTANCE_ID, RESULT_TYPE_ID ) values (363, ' 15.6%', 15.6, '', '', '', 2, 1, 844679, 373);</v>
      </c>
      <c r="N365" t="str">
        <f t="shared" si="12"/>
        <v>insert into result_hierarchy(result_id, parent_result_id, hierarchy_type) values (363, 33, 'Derives');</v>
      </c>
    </row>
    <row r="366" spans="1:14">
      <c r="A366">
        <f>'Result import'!A371</f>
        <v>364</v>
      </c>
      <c r="B366">
        <f>'Result import'!B371</f>
        <v>844679</v>
      </c>
      <c r="C366">
        <f>'Result import'!C371</f>
        <v>33</v>
      </c>
      <c r="D366" t="str">
        <f>'Result import'!D$6</f>
        <v>PI (avg)</v>
      </c>
      <c r="E366" t="str">
        <f>IF(ISERR(FIND(" ",'Result import'!E371)),"",LEFT('Result import'!E371,FIND(" ",'Result import'!E371)-1))</f>
        <v/>
      </c>
      <c r="F366">
        <f>IF(ISERR(FIND(" ",'Result import'!D371)),'Result import'!D371,VALUE(MID('Result import'!D371,FIND(" ",'Result import'!D371)+1,10)))</f>
        <v>16.5</v>
      </c>
      <c r="I366" t="s">
        <v>22</v>
      </c>
      <c r="J366" t="s">
        <v>1360</v>
      </c>
      <c r="K366" t="str">
        <f t="shared" si="11"/>
        <v xml:space="preserve"> 16.5%</v>
      </c>
      <c r="M366" t="str">
        <f>"insert into result (RESULT_ID, VALUE_DISPLAY, VALUE_NUM, VALUE_MIN, VALUE_MAX, QUALIFIER, RESULT_STATUS_ID, EXPERIMENT_ID, SUBSTANCE_ID, RESULT_TYPE_ID ) values ("&amp;A366&amp;", '"&amp;K366&amp;"', "&amp;F366&amp;", '"&amp;G366&amp;"', '"&amp;H366&amp;"', '"&amp;TRIM(E366)&amp;"', 2, 1, "&amp;B366&amp;", "&amp;VLOOKUP(D366,Elements!$B$3:$G$56,6,FALSE)&amp;");"</f>
        <v>insert into result (RESULT_ID, VALUE_DISPLAY, VALUE_NUM, VALUE_MIN, VALUE_MAX, QUALIFIER, RESULT_STATUS_ID, EXPERIMENT_ID, SUBSTANCE_ID, RESULT_TYPE_ID ) values (364, ' 16.5%', 16.5, '', '', '', 2, 1, 844679, 373);</v>
      </c>
      <c r="N366" t="str">
        <f t="shared" si="12"/>
        <v>insert into result_hierarchy(result_id, parent_result_id, hierarchy_type) values (364, 33, 'Derives');</v>
      </c>
    </row>
    <row r="367" spans="1:14">
      <c r="A367">
        <f>'Result import'!A372</f>
        <v>365</v>
      </c>
      <c r="B367">
        <f>'Result import'!B372</f>
        <v>844679</v>
      </c>
      <c r="C367">
        <f>'Result import'!C372</f>
        <v>33</v>
      </c>
      <c r="D367" t="str">
        <f>'Result import'!D$6</f>
        <v>PI (avg)</v>
      </c>
      <c r="E367" t="str">
        <f>IF(ISERR(FIND(" ",'Result import'!E372)),"",LEFT('Result import'!E372,FIND(" ",'Result import'!E372)-1))</f>
        <v/>
      </c>
      <c r="F367">
        <f>IF(ISERR(FIND(" ",'Result import'!D372)),'Result import'!D372,VALUE(MID('Result import'!D372,FIND(" ",'Result import'!D372)+1,10)))</f>
        <v>20.3</v>
      </c>
      <c r="I367" t="s">
        <v>22</v>
      </c>
      <c r="J367" t="s">
        <v>1360</v>
      </c>
      <c r="K367" t="str">
        <f t="shared" si="11"/>
        <v xml:space="preserve"> 20.3%</v>
      </c>
      <c r="M367" t="str">
        <f>"insert into result (RESULT_ID, VALUE_DISPLAY, VALUE_NUM, VALUE_MIN, VALUE_MAX, QUALIFIER, RESULT_STATUS_ID, EXPERIMENT_ID, SUBSTANCE_ID, RESULT_TYPE_ID ) values ("&amp;A367&amp;", '"&amp;K367&amp;"', "&amp;F367&amp;", '"&amp;G367&amp;"', '"&amp;H367&amp;"', '"&amp;TRIM(E367)&amp;"', 2, 1, "&amp;B367&amp;", "&amp;VLOOKUP(D367,Elements!$B$3:$G$56,6,FALSE)&amp;");"</f>
        <v>insert into result (RESULT_ID, VALUE_DISPLAY, VALUE_NUM, VALUE_MIN, VALUE_MAX, QUALIFIER, RESULT_STATUS_ID, EXPERIMENT_ID, SUBSTANCE_ID, RESULT_TYPE_ID ) values (365, ' 20.3%', 20.3, '', '', '', 2, 1, 844679, 373);</v>
      </c>
      <c r="N367" t="str">
        <f t="shared" si="12"/>
        <v>insert into result_hierarchy(result_id, parent_result_id, hierarchy_type) values (365, 33, 'Derives');</v>
      </c>
    </row>
    <row r="368" spans="1:14">
      <c r="A368">
        <f>'Result import'!A373</f>
        <v>366</v>
      </c>
      <c r="B368">
        <f>'Result import'!B373</f>
        <v>844679</v>
      </c>
      <c r="C368">
        <f>'Result import'!C373</f>
        <v>33</v>
      </c>
      <c r="D368" t="str">
        <f>'Result import'!D$6</f>
        <v>PI (avg)</v>
      </c>
      <c r="E368" t="str">
        <f>IF(ISERR(FIND(" ",'Result import'!E373)),"",LEFT('Result import'!E373,FIND(" ",'Result import'!E373)-1))</f>
        <v/>
      </c>
      <c r="F368">
        <f>IF(ISERR(FIND(" ",'Result import'!D373)),'Result import'!D373,VALUE(MID('Result import'!D373,FIND(" ",'Result import'!D373)+1,10)))</f>
        <v>28.8</v>
      </c>
      <c r="I368" t="s">
        <v>22</v>
      </c>
      <c r="J368" t="s">
        <v>1360</v>
      </c>
      <c r="K368" t="str">
        <f t="shared" si="11"/>
        <v xml:space="preserve"> 28.8%</v>
      </c>
      <c r="M368" t="str">
        <f>"insert into result (RESULT_ID, VALUE_DISPLAY, VALUE_NUM, VALUE_MIN, VALUE_MAX, QUALIFIER, RESULT_STATUS_ID, EXPERIMENT_ID, SUBSTANCE_ID, RESULT_TYPE_ID ) values ("&amp;A368&amp;", '"&amp;K368&amp;"', "&amp;F368&amp;", '"&amp;G368&amp;"', '"&amp;H368&amp;"', '"&amp;TRIM(E368)&amp;"', 2, 1, "&amp;B368&amp;", "&amp;VLOOKUP(D368,Elements!$B$3:$G$56,6,FALSE)&amp;");"</f>
        <v>insert into result (RESULT_ID, VALUE_DISPLAY, VALUE_NUM, VALUE_MIN, VALUE_MAX, QUALIFIER, RESULT_STATUS_ID, EXPERIMENT_ID, SUBSTANCE_ID, RESULT_TYPE_ID ) values (366, ' 28.8%', 28.8, '', '', '', 2, 1, 844679, 373);</v>
      </c>
      <c r="N368" t="str">
        <f t="shared" si="12"/>
        <v>insert into result_hierarchy(result_id, parent_result_id, hierarchy_type) values (366, 33, 'Derives');</v>
      </c>
    </row>
    <row r="369" spans="1:14">
      <c r="A369">
        <f>'Result import'!A374</f>
        <v>367</v>
      </c>
      <c r="B369">
        <f>'Result import'!B374</f>
        <v>844679</v>
      </c>
      <c r="C369">
        <f>'Result import'!C374</f>
        <v>33</v>
      </c>
      <c r="D369" t="str">
        <f>'Result import'!D$6</f>
        <v>PI (avg)</v>
      </c>
      <c r="E369" t="str">
        <f>IF(ISERR(FIND(" ",'Result import'!E374)),"",LEFT('Result import'!E374,FIND(" ",'Result import'!E374)-1))</f>
        <v/>
      </c>
      <c r="F369">
        <f>IF(ISERR(FIND(" ",'Result import'!D374)),'Result import'!D374,VALUE(MID('Result import'!D374,FIND(" ",'Result import'!D374)+1,10)))</f>
        <v>41.4</v>
      </c>
      <c r="I369" t="s">
        <v>22</v>
      </c>
      <c r="J369" t="s">
        <v>1360</v>
      </c>
      <c r="K369" t="str">
        <f t="shared" si="11"/>
        <v xml:space="preserve"> 41.4%</v>
      </c>
      <c r="M369" t="str">
        <f>"insert into result (RESULT_ID, VALUE_DISPLAY, VALUE_NUM, VALUE_MIN, VALUE_MAX, QUALIFIER, RESULT_STATUS_ID, EXPERIMENT_ID, SUBSTANCE_ID, RESULT_TYPE_ID ) values ("&amp;A369&amp;", '"&amp;K369&amp;"', "&amp;F369&amp;", '"&amp;G369&amp;"', '"&amp;H369&amp;"', '"&amp;TRIM(E369)&amp;"', 2, 1, "&amp;B369&amp;", "&amp;VLOOKUP(D369,Elements!$B$3:$G$56,6,FALSE)&amp;");"</f>
        <v>insert into result (RESULT_ID, VALUE_DISPLAY, VALUE_NUM, VALUE_MIN, VALUE_MAX, QUALIFIER, RESULT_STATUS_ID, EXPERIMENT_ID, SUBSTANCE_ID, RESULT_TYPE_ID ) values (367, ' 41.4%', 41.4, '', '', '', 2, 1, 844679, 373);</v>
      </c>
      <c r="N369" t="str">
        <f t="shared" si="12"/>
        <v>insert into result_hierarchy(result_id, parent_result_id, hierarchy_type) values (367, 33, 'Derives');</v>
      </c>
    </row>
    <row r="370" spans="1:14">
      <c r="A370">
        <f>'Result import'!A375</f>
        <v>368</v>
      </c>
      <c r="B370">
        <f>'Result import'!B375</f>
        <v>844679</v>
      </c>
      <c r="C370">
        <f>'Result import'!C375</f>
        <v>33</v>
      </c>
      <c r="D370" t="str">
        <f>'Result import'!D$6</f>
        <v>PI (avg)</v>
      </c>
      <c r="E370" t="str">
        <f>IF(ISERR(FIND(" ",'Result import'!E375)),"",LEFT('Result import'!E375,FIND(" ",'Result import'!E375)-1))</f>
        <v/>
      </c>
      <c r="F370">
        <f>IF(ISERR(FIND(" ",'Result import'!D375)),'Result import'!D375,VALUE(MID('Result import'!D375,FIND(" ",'Result import'!D375)+1,10)))</f>
        <v>59.1</v>
      </c>
      <c r="I370" t="s">
        <v>22</v>
      </c>
      <c r="J370" t="s">
        <v>1360</v>
      </c>
      <c r="K370" t="str">
        <f t="shared" si="11"/>
        <v xml:space="preserve"> 59.1%</v>
      </c>
      <c r="M370" t="str">
        <f>"insert into result (RESULT_ID, VALUE_DISPLAY, VALUE_NUM, VALUE_MIN, VALUE_MAX, QUALIFIER, RESULT_STATUS_ID, EXPERIMENT_ID, SUBSTANCE_ID, RESULT_TYPE_ID ) values ("&amp;A370&amp;", '"&amp;K370&amp;"', "&amp;F370&amp;", '"&amp;G370&amp;"', '"&amp;H370&amp;"', '"&amp;TRIM(E370)&amp;"', 2, 1, "&amp;B370&amp;", "&amp;VLOOKUP(D370,Elements!$B$3:$G$56,6,FALSE)&amp;");"</f>
        <v>insert into result (RESULT_ID, VALUE_DISPLAY, VALUE_NUM, VALUE_MIN, VALUE_MAX, QUALIFIER, RESULT_STATUS_ID, EXPERIMENT_ID, SUBSTANCE_ID, RESULT_TYPE_ID ) values (368, ' 59.1%', 59.1, '', '', '', 2, 1, 844679, 373);</v>
      </c>
      <c r="N370" t="str">
        <f t="shared" si="12"/>
        <v>insert into result_hierarchy(result_id, parent_result_id, hierarchy_type) values (368, 33, 'Derives');</v>
      </c>
    </row>
    <row r="371" spans="1:14">
      <c r="A371">
        <f>'Result import'!A376</f>
        <v>369</v>
      </c>
      <c r="B371">
        <f>'Result import'!B376</f>
        <v>844679</v>
      </c>
      <c r="C371">
        <f>'Result import'!C376</f>
        <v>33</v>
      </c>
      <c r="D371" t="str">
        <f>'Result import'!D$6</f>
        <v>PI (avg)</v>
      </c>
      <c r="E371" t="str">
        <f>IF(ISERR(FIND(" ",'Result import'!E376)),"",LEFT('Result import'!E376,FIND(" ",'Result import'!E376)-1))</f>
        <v/>
      </c>
      <c r="F371">
        <f>IF(ISERR(FIND(" ",'Result import'!D376)),'Result import'!D376,VALUE(MID('Result import'!D376,FIND(" ",'Result import'!D376)+1,10)))</f>
        <v>90.2</v>
      </c>
      <c r="I371" t="s">
        <v>22</v>
      </c>
      <c r="J371" t="s">
        <v>1360</v>
      </c>
      <c r="K371" t="str">
        <f t="shared" si="11"/>
        <v xml:space="preserve"> 90.2%</v>
      </c>
      <c r="M371" t="str">
        <f>"insert into result (RESULT_ID, VALUE_DISPLAY, VALUE_NUM, VALUE_MIN, VALUE_MAX, QUALIFIER, RESULT_STATUS_ID, EXPERIMENT_ID, SUBSTANCE_ID, RESULT_TYPE_ID ) values ("&amp;A371&amp;", '"&amp;K371&amp;"', "&amp;F371&amp;", '"&amp;G371&amp;"', '"&amp;H371&amp;"', '"&amp;TRIM(E371)&amp;"', 2, 1, "&amp;B371&amp;", "&amp;VLOOKUP(D371,Elements!$B$3:$G$56,6,FALSE)&amp;");"</f>
        <v>insert into result (RESULT_ID, VALUE_DISPLAY, VALUE_NUM, VALUE_MIN, VALUE_MAX, QUALIFIER, RESULT_STATUS_ID, EXPERIMENT_ID, SUBSTANCE_ID, RESULT_TYPE_ID ) values (369, ' 90.2%', 90.2, '', '', '', 2, 1, 844679, 373);</v>
      </c>
      <c r="N371" t="str">
        <f t="shared" si="12"/>
        <v>insert into result_hierarchy(result_id, parent_result_id, hierarchy_type) values (369, 33, 'Derives');</v>
      </c>
    </row>
    <row r="372" spans="1:14">
      <c r="A372">
        <f>'Result import'!A377</f>
        <v>370</v>
      </c>
      <c r="B372">
        <f>'Result import'!B377</f>
        <v>844679</v>
      </c>
      <c r="C372">
        <f>'Result import'!C377</f>
        <v>33</v>
      </c>
      <c r="D372" t="str">
        <f>'Result import'!D$6</f>
        <v>PI (avg)</v>
      </c>
      <c r="E372" t="str">
        <f>IF(ISERR(FIND(" ",'Result import'!E377)),"",LEFT('Result import'!E377,FIND(" ",'Result import'!E377)-1))</f>
        <v/>
      </c>
      <c r="F372">
        <f>IF(ISERR(FIND(" ",'Result import'!D377)),'Result import'!D377,VALUE(MID('Result import'!D377,FIND(" ",'Result import'!D377)+1,10)))</f>
        <v>97.9</v>
      </c>
      <c r="I372" t="s">
        <v>22</v>
      </c>
      <c r="J372" t="s">
        <v>1360</v>
      </c>
      <c r="K372" t="str">
        <f t="shared" si="11"/>
        <v xml:space="preserve"> 97.9%</v>
      </c>
      <c r="M372" t="str">
        <f>"insert into result (RESULT_ID, VALUE_DISPLAY, VALUE_NUM, VALUE_MIN, VALUE_MAX, QUALIFIER, RESULT_STATUS_ID, EXPERIMENT_ID, SUBSTANCE_ID, RESULT_TYPE_ID ) values ("&amp;A372&amp;", '"&amp;K372&amp;"', "&amp;F372&amp;", '"&amp;G372&amp;"', '"&amp;H372&amp;"', '"&amp;TRIM(E372)&amp;"', 2, 1, "&amp;B372&amp;", "&amp;VLOOKUP(D372,Elements!$B$3:$G$56,6,FALSE)&amp;");"</f>
        <v>insert into result (RESULT_ID, VALUE_DISPLAY, VALUE_NUM, VALUE_MIN, VALUE_MAX, QUALIFIER, RESULT_STATUS_ID, EXPERIMENT_ID, SUBSTANCE_ID, RESULT_TYPE_ID ) values (370, ' 97.9%', 97.9, '', '', '', 2, 1, 844679, 373);</v>
      </c>
      <c r="N372" t="str">
        <f t="shared" si="12"/>
        <v>insert into result_hierarchy(result_id, parent_result_id, hierarchy_type) values (370, 33, 'Derives');</v>
      </c>
    </row>
    <row r="373" spans="1:14">
      <c r="A373">
        <f>'Result import'!A378</f>
        <v>371</v>
      </c>
      <c r="B373">
        <f>'Result import'!B378</f>
        <v>4260761</v>
      </c>
      <c r="C373">
        <f>'Result import'!C378</f>
        <v>34</v>
      </c>
      <c r="D373" t="str">
        <f>'Result import'!D$6</f>
        <v>PI (avg)</v>
      </c>
      <c r="E373" t="str">
        <f>IF(ISERR(FIND(" ",'Result import'!E378)),"",LEFT('Result import'!E378,FIND(" ",'Result import'!E378)-1))</f>
        <v/>
      </c>
      <c r="F373">
        <f>IF(ISERR(FIND(" ",'Result import'!D378)),'Result import'!D378,VALUE(MID('Result import'!D378,FIND(" ",'Result import'!D378)+1,10)))</f>
        <v>12.7</v>
      </c>
      <c r="I373" t="s">
        <v>22</v>
      </c>
      <c r="J373" t="s">
        <v>1360</v>
      </c>
      <c r="K373" t="str">
        <f t="shared" si="11"/>
        <v xml:space="preserve"> 12.7%</v>
      </c>
      <c r="M373" t="str">
        <f>"insert into result (RESULT_ID, VALUE_DISPLAY, VALUE_NUM, VALUE_MIN, VALUE_MAX, QUALIFIER, RESULT_STATUS_ID, EXPERIMENT_ID, SUBSTANCE_ID, RESULT_TYPE_ID ) values ("&amp;A373&amp;", '"&amp;K373&amp;"', "&amp;F373&amp;", '"&amp;G373&amp;"', '"&amp;H373&amp;"', '"&amp;TRIM(E373)&amp;"', 2, 1, "&amp;B373&amp;", "&amp;VLOOKUP(D373,Elements!$B$3:$G$56,6,FALSE)&amp;");"</f>
        <v>insert into result (RESULT_ID, VALUE_DISPLAY, VALUE_NUM, VALUE_MIN, VALUE_MAX, QUALIFIER, RESULT_STATUS_ID, EXPERIMENT_ID, SUBSTANCE_ID, RESULT_TYPE_ID ) values (371, ' 12.7%', 12.7, '', '', '', 2, 1, 4260761, 373);</v>
      </c>
      <c r="N373" t="str">
        <f t="shared" si="12"/>
        <v>insert into result_hierarchy(result_id, parent_result_id, hierarchy_type) values (371, 34, 'Derives');</v>
      </c>
    </row>
    <row r="374" spans="1:14">
      <c r="A374">
        <f>'Result import'!A379</f>
        <v>372</v>
      </c>
      <c r="B374">
        <f>'Result import'!B379</f>
        <v>4260761</v>
      </c>
      <c r="C374">
        <f>'Result import'!C379</f>
        <v>34</v>
      </c>
      <c r="D374" t="str">
        <f>'Result import'!D$6</f>
        <v>PI (avg)</v>
      </c>
      <c r="E374" t="str">
        <f>IF(ISERR(FIND(" ",'Result import'!E379)),"",LEFT('Result import'!E379,FIND(" ",'Result import'!E379)-1))</f>
        <v/>
      </c>
      <c r="F374">
        <f>IF(ISERR(FIND(" ",'Result import'!D379)),'Result import'!D379,VALUE(MID('Result import'!D379,FIND(" ",'Result import'!D379)+1,10)))</f>
        <v>14.1</v>
      </c>
      <c r="I374" t="s">
        <v>22</v>
      </c>
      <c r="J374" t="s">
        <v>1360</v>
      </c>
      <c r="K374" t="str">
        <f t="shared" si="11"/>
        <v xml:space="preserve"> 14.1%</v>
      </c>
      <c r="M374" t="str">
        <f>"insert into result (RESULT_ID, VALUE_DISPLAY, VALUE_NUM, VALUE_MIN, VALUE_MAX, QUALIFIER, RESULT_STATUS_ID, EXPERIMENT_ID, SUBSTANCE_ID, RESULT_TYPE_ID ) values ("&amp;A374&amp;", '"&amp;K374&amp;"', "&amp;F374&amp;", '"&amp;G374&amp;"', '"&amp;H374&amp;"', '"&amp;TRIM(E374)&amp;"', 2, 1, "&amp;B374&amp;", "&amp;VLOOKUP(D374,Elements!$B$3:$G$56,6,FALSE)&amp;");"</f>
        <v>insert into result (RESULT_ID, VALUE_DISPLAY, VALUE_NUM, VALUE_MIN, VALUE_MAX, QUALIFIER, RESULT_STATUS_ID, EXPERIMENT_ID, SUBSTANCE_ID, RESULT_TYPE_ID ) values (372, ' 14.1%', 14.1, '', '', '', 2, 1, 4260761, 373);</v>
      </c>
      <c r="N374" t="str">
        <f t="shared" si="12"/>
        <v>insert into result_hierarchy(result_id, parent_result_id, hierarchy_type) values (372, 34, 'Derives');</v>
      </c>
    </row>
    <row r="375" spans="1:14">
      <c r="A375">
        <f>'Result import'!A380</f>
        <v>373</v>
      </c>
      <c r="B375">
        <f>'Result import'!B380</f>
        <v>4260761</v>
      </c>
      <c r="C375">
        <f>'Result import'!C380</f>
        <v>34</v>
      </c>
      <c r="D375" t="str">
        <f>'Result import'!D$6</f>
        <v>PI (avg)</v>
      </c>
      <c r="E375" t="str">
        <f>IF(ISERR(FIND(" ",'Result import'!E380)),"",LEFT('Result import'!E380,FIND(" ",'Result import'!E380)-1))</f>
        <v/>
      </c>
      <c r="F375">
        <f>IF(ISERR(FIND(" ",'Result import'!D380)),'Result import'!D380,VALUE(MID('Result import'!D380,FIND(" ",'Result import'!D380)+1,10)))</f>
        <v>15.9</v>
      </c>
      <c r="I375" t="s">
        <v>22</v>
      </c>
      <c r="J375" t="s">
        <v>1360</v>
      </c>
      <c r="K375" t="str">
        <f t="shared" si="11"/>
        <v xml:space="preserve"> 15.9%</v>
      </c>
      <c r="M375" t="str">
        <f>"insert into result (RESULT_ID, VALUE_DISPLAY, VALUE_NUM, VALUE_MIN, VALUE_MAX, QUALIFIER, RESULT_STATUS_ID, EXPERIMENT_ID, SUBSTANCE_ID, RESULT_TYPE_ID ) values ("&amp;A375&amp;", '"&amp;K375&amp;"', "&amp;F375&amp;", '"&amp;G375&amp;"', '"&amp;H375&amp;"', '"&amp;TRIM(E375)&amp;"', 2, 1, "&amp;B375&amp;", "&amp;VLOOKUP(D375,Elements!$B$3:$G$56,6,FALSE)&amp;");"</f>
        <v>insert into result (RESULT_ID, VALUE_DISPLAY, VALUE_NUM, VALUE_MIN, VALUE_MAX, QUALIFIER, RESULT_STATUS_ID, EXPERIMENT_ID, SUBSTANCE_ID, RESULT_TYPE_ID ) values (373, ' 15.9%', 15.9, '', '', '', 2, 1, 4260761, 373);</v>
      </c>
      <c r="N375" t="str">
        <f t="shared" si="12"/>
        <v>insert into result_hierarchy(result_id, parent_result_id, hierarchy_type) values (373, 34, 'Derives');</v>
      </c>
    </row>
    <row r="376" spans="1:14">
      <c r="A376">
        <f>'Result import'!A381</f>
        <v>374</v>
      </c>
      <c r="B376">
        <f>'Result import'!B381</f>
        <v>4260761</v>
      </c>
      <c r="C376">
        <f>'Result import'!C381</f>
        <v>34</v>
      </c>
      <c r="D376" t="str">
        <f>'Result import'!D$6</f>
        <v>PI (avg)</v>
      </c>
      <c r="E376" t="str">
        <f>IF(ISERR(FIND(" ",'Result import'!E381)),"",LEFT('Result import'!E381,FIND(" ",'Result import'!E381)-1))</f>
        <v/>
      </c>
      <c r="F376">
        <f>IF(ISERR(FIND(" ",'Result import'!D381)),'Result import'!D381,VALUE(MID('Result import'!D381,FIND(" ",'Result import'!D381)+1,10)))</f>
        <v>15.6</v>
      </c>
      <c r="I376" t="s">
        <v>22</v>
      </c>
      <c r="J376" t="s">
        <v>1360</v>
      </c>
      <c r="K376" t="str">
        <f t="shared" si="11"/>
        <v xml:space="preserve"> 15.6%</v>
      </c>
      <c r="M376" t="str">
        <f>"insert into result (RESULT_ID, VALUE_DISPLAY, VALUE_NUM, VALUE_MIN, VALUE_MAX, QUALIFIER, RESULT_STATUS_ID, EXPERIMENT_ID, SUBSTANCE_ID, RESULT_TYPE_ID ) values ("&amp;A376&amp;", '"&amp;K376&amp;"', "&amp;F376&amp;", '"&amp;G376&amp;"', '"&amp;H376&amp;"', '"&amp;TRIM(E376)&amp;"', 2, 1, "&amp;B376&amp;", "&amp;VLOOKUP(D376,Elements!$B$3:$G$56,6,FALSE)&amp;");"</f>
        <v>insert into result (RESULT_ID, VALUE_DISPLAY, VALUE_NUM, VALUE_MIN, VALUE_MAX, QUALIFIER, RESULT_STATUS_ID, EXPERIMENT_ID, SUBSTANCE_ID, RESULT_TYPE_ID ) values (374, ' 15.6%', 15.6, '', '', '', 2, 1, 4260761, 373);</v>
      </c>
      <c r="N376" t="str">
        <f t="shared" si="12"/>
        <v>insert into result_hierarchy(result_id, parent_result_id, hierarchy_type) values (374, 34, 'Derives');</v>
      </c>
    </row>
    <row r="377" spans="1:14">
      <c r="A377">
        <f>'Result import'!A382</f>
        <v>375</v>
      </c>
      <c r="B377">
        <f>'Result import'!B382</f>
        <v>4260761</v>
      </c>
      <c r="C377">
        <f>'Result import'!C382</f>
        <v>34</v>
      </c>
      <c r="D377" t="str">
        <f>'Result import'!D$6</f>
        <v>PI (avg)</v>
      </c>
      <c r="E377" t="str">
        <f>IF(ISERR(FIND(" ",'Result import'!E382)),"",LEFT('Result import'!E382,FIND(" ",'Result import'!E382)-1))</f>
        <v/>
      </c>
      <c r="F377">
        <f>IF(ISERR(FIND(" ",'Result import'!D382)),'Result import'!D382,VALUE(MID('Result import'!D382,FIND(" ",'Result import'!D382)+1,10)))</f>
        <v>18.100000000000001</v>
      </c>
      <c r="I377" t="s">
        <v>22</v>
      </c>
      <c r="J377" t="s">
        <v>1360</v>
      </c>
      <c r="K377" t="str">
        <f t="shared" si="11"/>
        <v xml:space="preserve"> 18.1%</v>
      </c>
      <c r="M377" t="str">
        <f>"insert into result (RESULT_ID, VALUE_DISPLAY, VALUE_NUM, VALUE_MIN, VALUE_MAX, QUALIFIER, RESULT_STATUS_ID, EXPERIMENT_ID, SUBSTANCE_ID, RESULT_TYPE_ID ) values ("&amp;A377&amp;", '"&amp;K377&amp;"', "&amp;F377&amp;", '"&amp;G377&amp;"', '"&amp;H377&amp;"', '"&amp;TRIM(E377)&amp;"', 2, 1, "&amp;B377&amp;", "&amp;VLOOKUP(D377,Elements!$B$3:$G$56,6,FALSE)&amp;");"</f>
        <v>insert into result (RESULT_ID, VALUE_DISPLAY, VALUE_NUM, VALUE_MIN, VALUE_MAX, QUALIFIER, RESULT_STATUS_ID, EXPERIMENT_ID, SUBSTANCE_ID, RESULT_TYPE_ID ) values (375, ' 18.1%', 18.1, '', '', '', 2, 1, 4260761, 373);</v>
      </c>
      <c r="N377" t="str">
        <f t="shared" si="12"/>
        <v>insert into result_hierarchy(result_id, parent_result_id, hierarchy_type) values (375, 34, 'Derives');</v>
      </c>
    </row>
    <row r="378" spans="1:14">
      <c r="A378">
        <f>'Result import'!A383</f>
        <v>376</v>
      </c>
      <c r="B378">
        <f>'Result import'!B383</f>
        <v>4260761</v>
      </c>
      <c r="C378">
        <f>'Result import'!C383</f>
        <v>34</v>
      </c>
      <c r="D378" t="str">
        <f>'Result import'!D$6</f>
        <v>PI (avg)</v>
      </c>
      <c r="E378" t="str">
        <f>IF(ISERR(FIND(" ",'Result import'!E383)),"",LEFT('Result import'!E383,FIND(" ",'Result import'!E383)-1))</f>
        <v/>
      </c>
      <c r="F378">
        <f>IF(ISERR(FIND(" ",'Result import'!D383)),'Result import'!D383,VALUE(MID('Result import'!D383,FIND(" ",'Result import'!D383)+1,10)))</f>
        <v>26.5</v>
      </c>
      <c r="I378" t="s">
        <v>22</v>
      </c>
      <c r="J378" t="s">
        <v>1360</v>
      </c>
      <c r="K378" t="str">
        <f t="shared" si="11"/>
        <v xml:space="preserve"> 26.5%</v>
      </c>
      <c r="M378" t="str">
        <f>"insert into result (RESULT_ID, VALUE_DISPLAY, VALUE_NUM, VALUE_MIN, VALUE_MAX, QUALIFIER, RESULT_STATUS_ID, EXPERIMENT_ID, SUBSTANCE_ID, RESULT_TYPE_ID ) values ("&amp;A378&amp;", '"&amp;K378&amp;"', "&amp;F378&amp;", '"&amp;G378&amp;"', '"&amp;H378&amp;"', '"&amp;TRIM(E378)&amp;"', 2, 1, "&amp;B378&amp;", "&amp;VLOOKUP(D378,Elements!$B$3:$G$56,6,FALSE)&amp;");"</f>
        <v>insert into result (RESULT_ID, VALUE_DISPLAY, VALUE_NUM, VALUE_MIN, VALUE_MAX, QUALIFIER, RESULT_STATUS_ID, EXPERIMENT_ID, SUBSTANCE_ID, RESULT_TYPE_ID ) values (376, ' 26.5%', 26.5, '', '', '', 2, 1, 4260761, 373);</v>
      </c>
      <c r="N378" t="str">
        <f t="shared" si="12"/>
        <v>insert into result_hierarchy(result_id, parent_result_id, hierarchy_type) values (376, 34, 'Derives');</v>
      </c>
    </row>
    <row r="379" spans="1:14">
      <c r="A379">
        <f>'Result import'!A384</f>
        <v>377</v>
      </c>
      <c r="B379">
        <f>'Result import'!B384</f>
        <v>4260761</v>
      </c>
      <c r="C379">
        <f>'Result import'!C384</f>
        <v>34</v>
      </c>
      <c r="D379" t="str">
        <f>'Result import'!D$6</f>
        <v>PI (avg)</v>
      </c>
      <c r="E379" t="str">
        <f>IF(ISERR(FIND(" ",'Result import'!E384)),"",LEFT('Result import'!E384,FIND(" ",'Result import'!E384)-1))</f>
        <v/>
      </c>
      <c r="F379">
        <f>IF(ISERR(FIND(" ",'Result import'!D384)),'Result import'!D384,VALUE(MID('Result import'!D384,FIND(" ",'Result import'!D384)+1,10)))</f>
        <v>40.1</v>
      </c>
      <c r="I379" t="s">
        <v>22</v>
      </c>
      <c r="J379" t="s">
        <v>1360</v>
      </c>
      <c r="K379" t="str">
        <f t="shared" si="11"/>
        <v xml:space="preserve"> 40.1%</v>
      </c>
      <c r="M379" t="str">
        <f>"insert into result (RESULT_ID, VALUE_DISPLAY, VALUE_NUM, VALUE_MIN, VALUE_MAX, QUALIFIER, RESULT_STATUS_ID, EXPERIMENT_ID, SUBSTANCE_ID, RESULT_TYPE_ID ) values ("&amp;A379&amp;", '"&amp;K379&amp;"', "&amp;F379&amp;", '"&amp;G379&amp;"', '"&amp;H379&amp;"', '"&amp;TRIM(E379)&amp;"', 2, 1, "&amp;B379&amp;", "&amp;VLOOKUP(D379,Elements!$B$3:$G$56,6,FALSE)&amp;");"</f>
        <v>insert into result (RESULT_ID, VALUE_DISPLAY, VALUE_NUM, VALUE_MIN, VALUE_MAX, QUALIFIER, RESULT_STATUS_ID, EXPERIMENT_ID, SUBSTANCE_ID, RESULT_TYPE_ID ) values (377, ' 40.1%', 40.1, '', '', '', 2, 1, 4260761, 373);</v>
      </c>
      <c r="N379" t="str">
        <f t="shared" si="12"/>
        <v>insert into result_hierarchy(result_id, parent_result_id, hierarchy_type) values (377, 34, 'Derives');</v>
      </c>
    </row>
    <row r="380" spans="1:14">
      <c r="A380">
        <f>'Result import'!A385</f>
        <v>378</v>
      </c>
      <c r="B380">
        <f>'Result import'!B385</f>
        <v>4260761</v>
      </c>
      <c r="C380">
        <f>'Result import'!C385</f>
        <v>34</v>
      </c>
      <c r="D380" t="str">
        <f>'Result import'!D$6</f>
        <v>PI (avg)</v>
      </c>
      <c r="E380" t="str">
        <f>IF(ISERR(FIND(" ",'Result import'!E385)),"",LEFT('Result import'!E385,FIND(" ",'Result import'!E385)-1))</f>
        <v/>
      </c>
      <c r="F380">
        <f>IF(ISERR(FIND(" ",'Result import'!D385)),'Result import'!D385,VALUE(MID('Result import'!D385,FIND(" ",'Result import'!D385)+1,10)))</f>
        <v>61.2</v>
      </c>
      <c r="I380" t="s">
        <v>22</v>
      </c>
      <c r="J380" t="s">
        <v>1360</v>
      </c>
      <c r="K380" t="str">
        <f t="shared" si="11"/>
        <v xml:space="preserve"> 61.2%</v>
      </c>
      <c r="M380" t="str">
        <f>"insert into result (RESULT_ID, VALUE_DISPLAY, VALUE_NUM, VALUE_MIN, VALUE_MAX, QUALIFIER, RESULT_STATUS_ID, EXPERIMENT_ID, SUBSTANCE_ID, RESULT_TYPE_ID ) values ("&amp;A380&amp;", '"&amp;K380&amp;"', "&amp;F380&amp;", '"&amp;G380&amp;"', '"&amp;H380&amp;"', '"&amp;TRIM(E380)&amp;"', 2, 1, "&amp;B380&amp;", "&amp;VLOOKUP(D380,Elements!$B$3:$G$56,6,FALSE)&amp;");"</f>
        <v>insert into result (RESULT_ID, VALUE_DISPLAY, VALUE_NUM, VALUE_MIN, VALUE_MAX, QUALIFIER, RESULT_STATUS_ID, EXPERIMENT_ID, SUBSTANCE_ID, RESULT_TYPE_ID ) values (378, ' 61.2%', 61.2, '', '', '', 2, 1, 4260761, 373);</v>
      </c>
      <c r="N380" t="str">
        <f t="shared" si="12"/>
        <v>insert into result_hierarchy(result_id, parent_result_id, hierarchy_type) values (378, 34, 'Derives');</v>
      </c>
    </row>
    <row r="381" spans="1:14">
      <c r="A381">
        <f>'Result import'!A386</f>
        <v>379</v>
      </c>
      <c r="B381">
        <f>'Result import'!B386</f>
        <v>4260761</v>
      </c>
      <c r="C381">
        <f>'Result import'!C386</f>
        <v>34</v>
      </c>
      <c r="D381" t="str">
        <f>'Result import'!D$6</f>
        <v>PI (avg)</v>
      </c>
      <c r="E381" t="str">
        <f>IF(ISERR(FIND(" ",'Result import'!E386)),"",LEFT('Result import'!E386,FIND(" ",'Result import'!E386)-1))</f>
        <v/>
      </c>
      <c r="F381">
        <f>IF(ISERR(FIND(" ",'Result import'!D386)),'Result import'!D386,VALUE(MID('Result import'!D386,FIND(" ",'Result import'!D386)+1,10)))</f>
        <v>82.3</v>
      </c>
      <c r="I381" t="s">
        <v>22</v>
      </c>
      <c r="J381" t="s">
        <v>1360</v>
      </c>
      <c r="K381" t="str">
        <f t="shared" si="11"/>
        <v xml:space="preserve"> 82.3%</v>
      </c>
      <c r="M381" t="str">
        <f>"insert into result (RESULT_ID, VALUE_DISPLAY, VALUE_NUM, VALUE_MIN, VALUE_MAX, QUALIFIER, RESULT_STATUS_ID, EXPERIMENT_ID, SUBSTANCE_ID, RESULT_TYPE_ID ) values ("&amp;A381&amp;", '"&amp;K381&amp;"', "&amp;F381&amp;", '"&amp;G381&amp;"', '"&amp;H381&amp;"', '"&amp;TRIM(E381)&amp;"', 2, 1, "&amp;B381&amp;", "&amp;VLOOKUP(D381,Elements!$B$3:$G$56,6,FALSE)&amp;");"</f>
        <v>insert into result (RESULT_ID, VALUE_DISPLAY, VALUE_NUM, VALUE_MIN, VALUE_MAX, QUALIFIER, RESULT_STATUS_ID, EXPERIMENT_ID, SUBSTANCE_ID, RESULT_TYPE_ID ) values (379, ' 82.3%', 82.3, '', '', '', 2, 1, 4260761, 373);</v>
      </c>
      <c r="N381" t="str">
        <f t="shared" si="12"/>
        <v>insert into result_hierarchy(result_id, parent_result_id, hierarchy_type) values (379, 34, 'Derives');</v>
      </c>
    </row>
    <row r="382" spans="1:14">
      <c r="A382">
        <f>'Result import'!A387</f>
        <v>380</v>
      </c>
      <c r="B382">
        <f>'Result import'!B387</f>
        <v>4260761</v>
      </c>
      <c r="C382">
        <f>'Result import'!C387</f>
        <v>34</v>
      </c>
      <c r="D382" t="str">
        <f>'Result import'!D$6</f>
        <v>PI (avg)</v>
      </c>
      <c r="E382" t="str">
        <f>IF(ISERR(FIND(" ",'Result import'!E387)),"",LEFT('Result import'!E387,FIND(" ",'Result import'!E387)-1))</f>
        <v/>
      </c>
      <c r="F382">
        <f>IF(ISERR(FIND(" ",'Result import'!D387)),'Result import'!D387,VALUE(MID('Result import'!D387,FIND(" ",'Result import'!D387)+1,10)))</f>
        <v>96.4</v>
      </c>
      <c r="I382" t="s">
        <v>22</v>
      </c>
      <c r="J382" t="s">
        <v>1360</v>
      </c>
      <c r="K382" t="str">
        <f t="shared" si="11"/>
        <v xml:space="preserve"> 96.4%</v>
      </c>
      <c r="M382" t="str">
        <f>"insert into result (RESULT_ID, VALUE_DISPLAY, VALUE_NUM, VALUE_MIN, VALUE_MAX, QUALIFIER, RESULT_STATUS_ID, EXPERIMENT_ID, SUBSTANCE_ID, RESULT_TYPE_ID ) values ("&amp;A382&amp;", '"&amp;K382&amp;"', "&amp;F382&amp;", '"&amp;G382&amp;"', '"&amp;H382&amp;"', '"&amp;TRIM(E382)&amp;"', 2, 1, "&amp;B382&amp;", "&amp;VLOOKUP(D382,Elements!$B$3:$G$56,6,FALSE)&amp;");"</f>
        <v>insert into result (RESULT_ID, VALUE_DISPLAY, VALUE_NUM, VALUE_MIN, VALUE_MAX, QUALIFIER, RESULT_STATUS_ID, EXPERIMENT_ID, SUBSTANCE_ID, RESULT_TYPE_ID ) values (380, ' 96.4%', 96.4, '', '', '', 2, 1, 4260761, 373);</v>
      </c>
      <c r="N382" t="str">
        <f t="shared" si="12"/>
        <v>insert into result_hierarchy(result_id, parent_result_id, hierarchy_type) values (380, 34, 'Derives');</v>
      </c>
    </row>
    <row r="383" spans="1:14">
      <c r="A383">
        <f>'Result import'!A388</f>
        <v>381</v>
      </c>
      <c r="B383">
        <f>'Result import'!B388</f>
        <v>7976469</v>
      </c>
      <c r="C383">
        <f>'Result import'!C388</f>
        <v>35</v>
      </c>
      <c r="D383" t="str">
        <f>'Result import'!D$6</f>
        <v>PI (avg)</v>
      </c>
      <c r="E383" t="str">
        <f>IF(ISERR(FIND(" ",'Result import'!E388)),"",LEFT('Result import'!E388,FIND(" ",'Result import'!E388)-1))</f>
        <v/>
      </c>
      <c r="F383">
        <f>IF(ISERR(FIND(" ",'Result import'!D388)),'Result import'!D388,VALUE(MID('Result import'!D388,FIND(" ",'Result import'!D388)+1,10)))</f>
        <v>1.2</v>
      </c>
      <c r="I383" t="s">
        <v>22</v>
      </c>
      <c r="J383" t="s">
        <v>1360</v>
      </c>
      <c r="K383" t="str">
        <f t="shared" si="11"/>
        <v xml:space="preserve"> 1.2%</v>
      </c>
      <c r="M383" t="str">
        <f>"insert into result (RESULT_ID, VALUE_DISPLAY, VALUE_NUM, VALUE_MIN, VALUE_MAX, QUALIFIER, RESULT_STATUS_ID, EXPERIMENT_ID, SUBSTANCE_ID, RESULT_TYPE_ID ) values ("&amp;A383&amp;", '"&amp;K383&amp;"', "&amp;F383&amp;", '"&amp;G383&amp;"', '"&amp;H383&amp;"', '"&amp;TRIM(E383)&amp;"', 2, 1, "&amp;B383&amp;", "&amp;VLOOKUP(D383,Elements!$B$3:$G$56,6,FALSE)&amp;");"</f>
        <v>insert into result (RESULT_ID, VALUE_DISPLAY, VALUE_NUM, VALUE_MIN, VALUE_MAX, QUALIFIER, RESULT_STATUS_ID, EXPERIMENT_ID, SUBSTANCE_ID, RESULT_TYPE_ID ) values (381, ' 1.2%', 1.2, '', '', '', 2, 1, 7976469, 373);</v>
      </c>
      <c r="N383" t="str">
        <f t="shared" si="12"/>
        <v>insert into result_hierarchy(result_id, parent_result_id, hierarchy_type) values (381, 35, 'Derives');</v>
      </c>
    </row>
    <row r="384" spans="1:14">
      <c r="A384">
        <f>'Result import'!A389</f>
        <v>382</v>
      </c>
      <c r="B384">
        <f>'Result import'!B389</f>
        <v>7976469</v>
      </c>
      <c r="C384">
        <f>'Result import'!C389</f>
        <v>35</v>
      </c>
      <c r="D384" t="str">
        <f>'Result import'!D$6</f>
        <v>PI (avg)</v>
      </c>
      <c r="E384" t="str">
        <f>IF(ISERR(FIND(" ",'Result import'!E389)),"",LEFT('Result import'!E389,FIND(" ",'Result import'!E389)-1))</f>
        <v/>
      </c>
      <c r="F384">
        <f>IF(ISERR(FIND(" ",'Result import'!D389)),'Result import'!D389,VALUE(MID('Result import'!D389,FIND(" ",'Result import'!D389)+1,10)))</f>
        <v>2.2999999999999998</v>
      </c>
      <c r="I384" t="s">
        <v>22</v>
      </c>
      <c r="J384" t="s">
        <v>1360</v>
      </c>
      <c r="K384" t="str">
        <f t="shared" si="11"/>
        <v xml:space="preserve"> 2.3%</v>
      </c>
      <c r="M384" t="str">
        <f>"insert into result (RESULT_ID, VALUE_DISPLAY, VALUE_NUM, VALUE_MIN, VALUE_MAX, QUALIFIER, RESULT_STATUS_ID, EXPERIMENT_ID, SUBSTANCE_ID, RESULT_TYPE_ID ) values ("&amp;A384&amp;", '"&amp;K384&amp;"', "&amp;F384&amp;", '"&amp;G384&amp;"', '"&amp;H384&amp;"', '"&amp;TRIM(E384)&amp;"', 2, 1, "&amp;B384&amp;", "&amp;VLOOKUP(D384,Elements!$B$3:$G$56,6,FALSE)&amp;");"</f>
        <v>insert into result (RESULT_ID, VALUE_DISPLAY, VALUE_NUM, VALUE_MIN, VALUE_MAX, QUALIFIER, RESULT_STATUS_ID, EXPERIMENT_ID, SUBSTANCE_ID, RESULT_TYPE_ID ) values (382, ' 2.3%', 2.3, '', '', '', 2, 1, 7976469, 373);</v>
      </c>
      <c r="N384" t="str">
        <f t="shared" si="12"/>
        <v>insert into result_hierarchy(result_id, parent_result_id, hierarchy_type) values (382, 35, 'Derives');</v>
      </c>
    </row>
    <row r="385" spans="1:14">
      <c r="A385">
        <f>'Result import'!A390</f>
        <v>383</v>
      </c>
      <c r="B385">
        <f>'Result import'!B390</f>
        <v>7976469</v>
      </c>
      <c r="C385">
        <f>'Result import'!C390</f>
        <v>35</v>
      </c>
      <c r="D385" t="str">
        <f>'Result import'!D$6</f>
        <v>PI (avg)</v>
      </c>
      <c r="E385" t="str">
        <f>IF(ISERR(FIND(" ",'Result import'!E390)),"",LEFT('Result import'!E390,FIND(" ",'Result import'!E390)-1))</f>
        <v/>
      </c>
      <c r="F385">
        <f>IF(ISERR(FIND(" ",'Result import'!D390)),'Result import'!D390,VALUE(MID('Result import'!D390,FIND(" ",'Result import'!D390)+1,10)))</f>
        <v>4.5</v>
      </c>
      <c r="I385" t="s">
        <v>22</v>
      </c>
      <c r="J385" t="s">
        <v>1360</v>
      </c>
      <c r="K385" t="str">
        <f t="shared" si="11"/>
        <v xml:space="preserve"> 4.5%</v>
      </c>
      <c r="M385" t="str">
        <f>"insert into result (RESULT_ID, VALUE_DISPLAY, VALUE_NUM, VALUE_MIN, VALUE_MAX, QUALIFIER, RESULT_STATUS_ID, EXPERIMENT_ID, SUBSTANCE_ID, RESULT_TYPE_ID ) values ("&amp;A385&amp;", '"&amp;K385&amp;"', "&amp;F385&amp;", '"&amp;G385&amp;"', '"&amp;H385&amp;"', '"&amp;TRIM(E385)&amp;"', 2, 1, "&amp;B385&amp;", "&amp;VLOOKUP(D385,Elements!$B$3:$G$56,6,FALSE)&amp;");"</f>
        <v>insert into result (RESULT_ID, VALUE_DISPLAY, VALUE_NUM, VALUE_MIN, VALUE_MAX, QUALIFIER, RESULT_STATUS_ID, EXPERIMENT_ID, SUBSTANCE_ID, RESULT_TYPE_ID ) values (383, ' 4.5%', 4.5, '', '', '', 2, 1, 7976469, 373);</v>
      </c>
      <c r="N385" t="str">
        <f t="shared" si="12"/>
        <v>insert into result_hierarchy(result_id, parent_result_id, hierarchy_type) values (383, 35, 'Derives');</v>
      </c>
    </row>
    <row r="386" spans="1:14">
      <c r="A386">
        <f>'Result import'!A391</f>
        <v>384</v>
      </c>
      <c r="B386">
        <f>'Result import'!B391</f>
        <v>7976469</v>
      </c>
      <c r="C386">
        <f>'Result import'!C391</f>
        <v>35</v>
      </c>
      <c r="D386" t="str">
        <f>'Result import'!D$6</f>
        <v>PI (avg)</v>
      </c>
      <c r="E386" t="str">
        <f>IF(ISERR(FIND(" ",'Result import'!E391)),"",LEFT('Result import'!E391,FIND(" ",'Result import'!E391)-1))</f>
        <v/>
      </c>
      <c r="F386">
        <f>IF(ISERR(FIND(" ",'Result import'!D391)),'Result import'!D391,VALUE(MID('Result import'!D391,FIND(" ",'Result import'!D391)+1,10)))</f>
        <v>6.7</v>
      </c>
      <c r="I386" t="s">
        <v>22</v>
      </c>
      <c r="J386" t="s">
        <v>1360</v>
      </c>
      <c r="K386" t="str">
        <f t="shared" si="11"/>
        <v xml:space="preserve"> 6.7%</v>
      </c>
      <c r="M386" t="str">
        <f>"insert into result (RESULT_ID, VALUE_DISPLAY, VALUE_NUM, VALUE_MIN, VALUE_MAX, QUALIFIER, RESULT_STATUS_ID, EXPERIMENT_ID, SUBSTANCE_ID, RESULT_TYPE_ID ) values ("&amp;A386&amp;", '"&amp;K386&amp;"', "&amp;F386&amp;", '"&amp;G386&amp;"', '"&amp;H386&amp;"', '"&amp;TRIM(E386)&amp;"', 2, 1, "&amp;B386&amp;", "&amp;VLOOKUP(D386,Elements!$B$3:$G$56,6,FALSE)&amp;");"</f>
        <v>insert into result (RESULT_ID, VALUE_DISPLAY, VALUE_NUM, VALUE_MIN, VALUE_MAX, QUALIFIER, RESULT_STATUS_ID, EXPERIMENT_ID, SUBSTANCE_ID, RESULT_TYPE_ID ) values (384, ' 6.7%', 6.7, '', '', '', 2, 1, 7976469, 373);</v>
      </c>
      <c r="N386" t="str">
        <f t="shared" si="12"/>
        <v>insert into result_hierarchy(result_id, parent_result_id, hierarchy_type) values (384, 35, 'Derives');</v>
      </c>
    </row>
    <row r="387" spans="1:14">
      <c r="A387">
        <f>'Result import'!A392</f>
        <v>385</v>
      </c>
      <c r="B387">
        <f>'Result import'!B392</f>
        <v>7976469</v>
      </c>
      <c r="C387">
        <f>'Result import'!C392</f>
        <v>35</v>
      </c>
      <c r="D387" t="str">
        <f>'Result import'!D$6</f>
        <v>PI (avg)</v>
      </c>
      <c r="E387" t="str">
        <f>IF(ISERR(FIND(" ",'Result import'!E392)),"",LEFT('Result import'!E392,FIND(" ",'Result import'!E392)-1))</f>
        <v/>
      </c>
      <c r="F387">
        <f>IF(ISERR(FIND(" ",'Result import'!D392)),'Result import'!D392,VALUE(MID('Result import'!D392,FIND(" ",'Result import'!D392)+1,10)))</f>
        <v>10.9</v>
      </c>
      <c r="I387" t="s">
        <v>22</v>
      </c>
      <c r="J387" t="s">
        <v>1360</v>
      </c>
      <c r="K387" t="str">
        <f t="shared" si="11"/>
        <v xml:space="preserve"> 10.9%</v>
      </c>
      <c r="M387" t="str">
        <f>"insert into result (RESULT_ID, VALUE_DISPLAY, VALUE_NUM, VALUE_MIN, VALUE_MAX, QUALIFIER, RESULT_STATUS_ID, EXPERIMENT_ID, SUBSTANCE_ID, RESULT_TYPE_ID ) values ("&amp;A387&amp;", '"&amp;K387&amp;"', "&amp;F387&amp;", '"&amp;G387&amp;"', '"&amp;H387&amp;"', '"&amp;TRIM(E387)&amp;"', 2, 1, "&amp;B387&amp;", "&amp;VLOOKUP(D387,Elements!$B$3:$G$56,6,FALSE)&amp;");"</f>
        <v>insert into result (RESULT_ID, VALUE_DISPLAY, VALUE_NUM, VALUE_MIN, VALUE_MAX, QUALIFIER, RESULT_STATUS_ID, EXPERIMENT_ID, SUBSTANCE_ID, RESULT_TYPE_ID ) values (385, ' 10.9%', 10.9, '', '', '', 2, 1, 7976469, 373);</v>
      </c>
      <c r="N387" t="str">
        <f t="shared" si="12"/>
        <v>insert into result_hierarchy(result_id, parent_result_id, hierarchy_type) values (385, 35, 'Derives');</v>
      </c>
    </row>
    <row r="388" spans="1:14">
      <c r="A388">
        <f>'Result import'!A393</f>
        <v>386</v>
      </c>
      <c r="B388">
        <f>'Result import'!B393</f>
        <v>7976469</v>
      </c>
      <c r="C388">
        <f>'Result import'!C393</f>
        <v>35</v>
      </c>
      <c r="D388" t="str">
        <f>'Result import'!D$6</f>
        <v>PI (avg)</v>
      </c>
      <c r="E388" t="str">
        <f>IF(ISERR(FIND(" ",'Result import'!E393)),"",LEFT('Result import'!E393,FIND(" ",'Result import'!E393)-1))</f>
        <v/>
      </c>
      <c r="F388">
        <f>IF(ISERR(FIND(" ",'Result import'!D393)),'Result import'!D393,VALUE(MID('Result import'!D393,FIND(" ",'Result import'!D393)+1,10)))</f>
        <v>18.899999999999999</v>
      </c>
      <c r="I388" t="s">
        <v>22</v>
      </c>
      <c r="J388" t="s">
        <v>1360</v>
      </c>
      <c r="K388" t="str">
        <f t="shared" ref="K388:K451" si="13">E388&amp;" "&amp;F388&amp;IF(ISBLANK(G388), "", G388&amp;" - "&amp;H388)&amp;I388</f>
        <v xml:space="preserve"> 18.9%</v>
      </c>
      <c r="M388" t="str">
        <f>"insert into result (RESULT_ID, VALUE_DISPLAY, VALUE_NUM, VALUE_MIN, VALUE_MAX, QUALIFIER, RESULT_STATUS_ID, EXPERIMENT_ID, SUBSTANCE_ID, RESULT_TYPE_ID ) values ("&amp;A388&amp;", '"&amp;K388&amp;"', "&amp;F388&amp;", '"&amp;G388&amp;"', '"&amp;H388&amp;"', '"&amp;TRIM(E388)&amp;"', 2, 1, "&amp;B388&amp;", "&amp;VLOOKUP(D388,Elements!$B$3:$G$56,6,FALSE)&amp;");"</f>
        <v>insert into result (RESULT_ID, VALUE_DISPLAY, VALUE_NUM, VALUE_MIN, VALUE_MAX, QUALIFIER, RESULT_STATUS_ID, EXPERIMENT_ID, SUBSTANCE_ID, RESULT_TYPE_ID ) values (386, ' 18.9%', 18.9, '', '', '', 2, 1, 7976469, 373);</v>
      </c>
      <c r="N388" t="str">
        <f t="shared" si="12"/>
        <v>insert into result_hierarchy(result_id, parent_result_id, hierarchy_type) values (386, 35, 'Derives');</v>
      </c>
    </row>
    <row r="389" spans="1:14">
      <c r="A389">
        <f>'Result import'!A394</f>
        <v>387</v>
      </c>
      <c r="B389">
        <f>'Result import'!B394</f>
        <v>7976469</v>
      </c>
      <c r="C389">
        <f>'Result import'!C394</f>
        <v>35</v>
      </c>
      <c r="D389" t="str">
        <f>'Result import'!D$6</f>
        <v>PI (avg)</v>
      </c>
      <c r="E389" t="str">
        <f>IF(ISERR(FIND(" ",'Result import'!E394)),"",LEFT('Result import'!E394,FIND(" ",'Result import'!E394)-1))</f>
        <v/>
      </c>
      <c r="F389">
        <f>IF(ISERR(FIND(" ",'Result import'!D394)),'Result import'!D394,VALUE(MID('Result import'!D394,FIND(" ",'Result import'!D394)+1,10)))</f>
        <v>36.5</v>
      </c>
      <c r="I389" t="s">
        <v>22</v>
      </c>
      <c r="J389" t="s">
        <v>1360</v>
      </c>
      <c r="K389" t="str">
        <f t="shared" si="13"/>
        <v xml:space="preserve"> 36.5%</v>
      </c>
      <c r="M389" t="str">
        <f>"insert into result (RESULT_ID, VALUE_DISPLAY, VALUE_NUM, VALUE_MIN, VALUE_MAX, QUALIFIER, RESULT_STATUS_ID, EXPERIMENT_ID, SUBSTANCE_ID, RESULT_TYPE_ID ) values ("&amp;A389&amp;", '"&amp;K389&amp;"', "&amp;F389&amp;", '"&amp;G389&amp;"', '"&amp;H389&amp;"', '"&amp;TRIM(E389)&amp;"', 2, 1, "&amp;B389&amp;", "&amp;VLOOKUP(D389,Elements!$B$3:$G$56,6,FALSE)&amp;");"</f>
        <v>insert into result (RESULT_ID, VALUE_DISPLAY, VALUE_NUM, VALUE_MIN, VALUE_MAX, QUALIFIER, RESULT_STATUS_ID, EXPERIMENT_ID, SUBSTANCE_ID, RESULT_TYPE_ID ) values (387, ' 36.5%', 36.5, '', '', '', 2, 1, 7976469, 373);</v>
      </c>
      <c r="N389" t="str">
        <f t="shared" si="12"/>
        <v>insert into result_hierarchy(result_id, parent_result_id, hierarchy_type) values (387, 35, 'Derives');</v>
      </c>
    </row>
    <row r="390" spans="1:14">
      <c r="A390">
        <f>'Result import'!A395</f>
        <v>388</v>
      </c>
      <c r="B390">
        <f>'Result import'!B395</f>
        <v>7976469</v>
      </c>
      <c r="C390">
        <f>'Result import'!C395</f>
        <v>35</v>
      </c>
      <c r="D390" t="str">
        <f>'Result import'!D$6</f>
        <v>PI (avg)</v>
      </c>
      <c r="E390" t="str">
        <f>IF(ISERR(FIND(" ",'Result import'!E395)),"",LEFT('Result import'!E395,FIND(" ",'Result import'!E395)-1))</f>
        <v/>
      </c>
      <c r="F390">
        <f>IF(ISERR(FIND(" ",'Result import'!D395)),'Result import'!D395,VALUE(MID('Result import'!D395,FIND(" ",'Result import'!D395)+1,10)))</f>
        <v>56.3</v>
      </c>
      <c r="I390" t="s">
        <v>22</v>
      </c>
      <c r="J390" t="s">
        <v>1360</v>
      </c>
      <c r="K390" t="str">
        <f t="shared" si="13"/>
        <v xml:space="preserve"> 56.3%</v>
      </c>
      <c r="M390" t="str">
        <f>"insert into result (RESULT_ID, VALUE_DISPLAY, VALUE_NUM, VALUE_MIN, VALUE_MAX, QUALIFIER, RESULT_STATUS_ID, EXPERIMENT_ID, SUBSTANCE_ID, RESULT_TYPE_ID ) values ("&amp;A390&amp;", '"&amp;K390&amp;"', "&amp;F390&amp;", '"&amp;G390&amp;"', '"&amp;H390&amp;"', '"&amp;TRIM(E390)&amp;"', 2, 1, "&amp;B390&amp;", "&amp;VLOOKUP(D390,Elements!$B$3:$G$56,6,FALSE)&amp;");"</f>
        <v>insert into result (RESULT_ID, VALUE_DISPLAY, VALUE_NUM, VALUE_MIN, VALUE_MAX, QUALIFIER, RESULT_STATUS_ID, EXPERIMENT_ID, SUBSTANCE_ID, RESULT_TYPE_ID ) values (388, ' 56.3%', 56.3, '', '', '', 2, 1, 7976469, 373);</v>
      </c>
      <c r="N390" t="str">
        <f t="shared" si="12"/>
        <v>insert into result_hierarchy(result_id, parent_result_id, hierarchy_type) values (388, 35, 'Derives');</v>
      </c>
    </row>
    <row r="391" spans="1:14">
      <c r="A391">
        <f>'Result import'!A396</f>
        <v>389</v>
      </c>
      <c r="B391">
        <f>'Result import'!B396</f>
        <v>7976469</v>
      </c>
      <c r="C391">
        <f>'Result import'!C396</f>
        <v>35</v>
      </c>
      <c r="D391" t="str">
        <f>'Result import'!D$6</f>
        <v>PI (avg)</v>
      </c>
      <c r="E391" t="str">
        <f>IF(ISERR(FIND(" ",'Result import'!E396)),"",LEFT('Result import'!E396,FIND(" ",'Result import'!E396)-1))</f>
        <v/>
      </c>
      <c r="F391">
        <f>IF(ISERR(FIND(" ",'Result import'!D396)),'Result import'!D396,VALUE(MID('Result import'!D396,FIND(" ",'Result import'!D396)+1,10)))</f>
        <v>80.7</v>
      </c>
      <c r="I391" t="s">
        <v>22</v>
      </c>
      <c r="J391" t="s">
        <v>1360</v>
      </c>
      <c r="K391" t="str">
        <f t="shared" si="13"/>
        <v xml:space="preserve"> 80.7%</v>
      </c>
      <c r="M391" t="str">
        <f>"insert into result (RESULT_ID, VALUE_DISPLAY, VALUE_NUM, VALUE_MIN, VALUE_MAX, QUALIFIER, RESULT_STATUS_ID, EXPERIMENT_ID, SUBSTANCE_ID, RESULT_TYPE_ID ) values ("&amp;A391&amp;", '"&amp;K391&amp;"', "&amp;F391&amp;", '"&amp;G391&amp;"', '"&amp;H391&amp;"', '"&amp;TRIM(E391)&amp;"', 2, 1, "&amp;B391&amp;", "&amp;VLOOKUP(D391,Elements!$B$3:$G$56,6,FALSE)&amp;");"</f>
        <v>insert into result (RESULT_ID, VALUE_DISPLAY, VALUE_NUM, VALUE_MIN, VALUE_MAX, QUALIFIER, RESULT_STATUS_ID, EXPERIMENT_ID, SUBSTANCE_ID, RESULT_TYPE_ID ) values (389, ' 80.7%', 80.7, '', '', '', 2, 1, 7976469, 373);</v>
      </c>
      <c r="N391" t="str">
        <f t="shared" si="12"/>
        <v>insert into result_hierarchy(result_id, parent_result_id, hierarchy_type) values (389, 35, 'Derives');</v>
      </c>
    </row>
    <row r="392" spans="1:14">
      <c r="A392">
        <f>'Result import'!A397</f>
        <v>390</v>
      </c>
      <c r="B392">
        <f>'Result import'!B397</f>
        <v>7976469</v>
      </c>
      <c r="C392">
        <f>'Result import'!C397</f>
        <v>35</v>
      </c>
      <c r="D392" t="str">
        <f>'Result import'!D$6</f>
        <v>PI (avg)</v>
      </c>
      <c r="E392" t="str">
        <f>IF(ISERR(FIND(" ",'Result import'!E397)),"",LEFT('Result import'!E397,FIND(" ",'Result import'!E397)-1))</f>
        <v/>
      </c>
      <c r="F392">
        <f>IF(ISERR(FIND(" ",'Result import'!D397)),'Result import'!D397,VALUE(MID('Result import'!D397,FIND(" ",'Result import'!D397)+1,10)))</f>
        <v>101.3</v>
      </c>
      <c r="I392" t="s">
        <v>22</v>
      </c>
      <c r="J392" t="s">
        <v>1360</v>
      </c>
      <c r="K392" t="str">
        <f t="shared" si="13"/>
        <v xml:space="preserve"> 101.3%</v>
      </c>
      <c r="M392" t="str">
        <f>"insert into result (RESULT_ID, VALUE_DISPLAY, VALUE_NUM, VALUE_MIN, VALUE_MAX, QUALIFIER, RESULT_STATUS_ID, EXPERIMENT_ID, SUBSTANCE_ID, RESULT_TYPE_ID ) values ("&amp;A392&amp;", '"&amp;K392&amp;"', "&amp;F392&amp;", '"&amp;G392&amp;"', '"&amp;H392&amp;"', '"&amp;TRIM(E392)&amp;"', 2, 1, "&amp;B392&amp;", "&amp;VLOOKUP(D392,Elements!$B$3:$G$56,6,FALSE)&amp;");"</f>
        <v>insert into result (RESULT_ID, VALUE_DISPLAY, VALUE_NUM, VALUE_MIN, VALUE_MAX, QUALIFIER, RESULT_STATUS_ID, EXPERIMENT_ID, SUBSTANCE_ID, RESULT_TYPE_ID ) values (390, ' 101.3%', 101.3, '', '', '', 2, 1, 7976469, 373);</v>
      </c>
      <c r="N392" t="str">
        <f t="shared" si="12"/>
        <v>insert into result_hierarchy(result_id, parent_result_id, hierarchy_type) values (390, 35, 'Derives');</v>
      </c>
    </row>
    <row r="393" spans="1:14">
      <c r="A393">
        <f>'Result import'!A398</f>
        <v>391</v>
      </c>
      <c r="B393">
        <f>'Result import'!B398</f>
        <v>4264645</v>
      </c>
      <c r="C393">
        <f>'Result import'!C398</f>
        <v>36</v>
      </c>
      <c r="D393" t="str">
        <f>'Result import'!D$6</f>
        <v>PI (avg)</v>
      </c>
      <c r="E393" t="str">
        <f>IF(ISERR(FIND(" ",'Result import'!E398)),"",LEFT('Result import'!E398,FIND(" ",'Result import'!E398)-1))</f>
        <v/>
      </c>
      <c r="F393">
        <f>IF(ISERR(FIND(" ",'Result import'!D398)),'Result import'!D398,VALUE(MID('Result import'!D398,FIND(" ",'Result import'!D398)+1,10)))</f>
        <v>12.9</v>
      </c>
      <c r="I393" t="s">
        <v>22</v>
      </c>
      <c r="J393" t="s">
        <v>1360</v>
      </c>
      <c r="K393" t="str">
        <f t="shared" si="13"/>
        <v xml:space="preserve"> 12.9%</v>
      </c>
      <c r="M393" t="str">
        <f>"insert into result (RESULT_ID, VALUE_DISPLAY, VALUE_NUM, VALUE_MIN, VALUE_MAX, QUALIFIER, RESULT_STATUS_ID, EXPERIMENT_ID, SUBSTANCE_ID, RESULT_TYPE_ID ) values ("&amp;A393&amp;", '"&amp;K393&amp;"', "&amp;F393&amp;", '"&amp;G393&amp;"', '"&amp;H393&amp;"', '"&amp;TRIM(E393)&amp;"', 2, 1, "&amp;B393&amp;", "&amp;VLOOKUP(D393,Elements!$B$3:$G$56,6,FALSE)&amp;");"</f>
        <v>insert into result (RESULT_ID, VALUE_DISPLAY, VALUE_NUM, VALUE_MIN, VALUE_MAX, QUALIFIER, RESULT_STATUS_ID, EXPERIMENT_ID, SUBSTANCE_ID, RESULT_TYPE_ID ) values (391, ' 12.9%', 12.9, '', '', '', 2, 1, 4264645, 373);</v>
      </c>
      <c r="N393" t="str">
        <f t="shared" si="12"/>
        <v>insert into result_hierarchy(result_id, parent_result_id, hierarchy_type) values (391, 36, 'Derives');</v>
      </c>
    </row>
    <row r="394" spans="1:14">
      <c r="A394">
        <f>'Result import'!A399</f>
        <v>392</v>
      </c>
      <c r="B394">
        <f>'Result import'!B399</f>
        <v>4264645</v>
      </c>
      <c r="C394">
        <f>'Result import'!C399</f>
        <v>36</v>
      </c>
      <c r="D394" t="str">
        <f>'Result import'!D$6</f>
        <v>PI (avg)</v>
      </c>
      <c r="E394" t="str">
        <f>IF(ISERR(FIND(" ",'Result import'!E399)),"",LEFT('Result import'!E399,FIND(" ",'Result import'!E399)-1))</f>
        <v/>
      </c>
      <c r="F394">
        <f>IF(ISERR(FIND(" ",'Result import'!D399)),'Result import'!D399,VALUE(MID('Result import'!D399,FIND(" ",'Result import'!D399)+1,10)))</f>
        <v>13.2</v>
      </c>
      <c r="I394" t="s">
        <v>22</v>
      </c>
      <c r="J394" t="s">
        <v>1360</v>
      </c>
      <c r="K394" t="str">
        <f t="shared" si="13"/>
        <v xml:space="preserve"> 13.2%</v>
      </c>
      <c r="M394" t="str">
        <f>"insert into result (RESULT_ID, VALUE_DISPLAY, VALUE_NUM, VALUE_MIN, VALUE_MAX, QUALIFIER, RESULT_STATUS_ID, EXPERIMENT_ID, SUBSTANCE_ID, RESULT_TYPE_ID ) values ("&amp;A394&amp;", '"&amp;K394&amp;"', "&amp;F394&amp;", '"&amp;G394&amp;"', '"&amp;H394&amp;"', '"&amp;TRIM(E394)&amp;"', 2, 1, "&amp;B394&amp;", "&amp;VLOOKUP(D394,Elements!$B$3:$G$56,6,FALSE)&amp;");"</f>
        <v>insert into result (RESULT_ID, VALUE_DISPLAY, VALUE_NUM, VALUE_MIN, VALUE_MAX, QUALIFIER, RESULT_STATUS_ID, EXPERIMENT_ID, SUBSTANCE_ID, RESULT_TYPE_ID ) values (392, ' 13.2%', 13.2, '', '', '', 2, 1, 4264645, 373);</v>
      </c>
      <c r="N394" t="str">
        <f t="shared" si="12"/>
        <v>insert into result_hierarchy(result_id, parent_result_id, hierarchy_type) values (392, 36, 'Derives');</v>
      </c>
    </row>
    <row r="395" spans="1:14">
      <c r="A395">
        <f>'Result import'!A400</f>
        <v>393</v>
      </c>
      <c r="B395">
        <f>'Result import'!B400</f>
        <v>4264645</v>
      </c>
      <c r="C395">
        <f>'Result import'!C400</f>
        <v>36</v>
      </c>
      <c r="D395" t="str">
        <f>'Result import'!D$6</f>
        <v>PI (avg)</v>
      </c>
      <c r="E395" t="str">
        <f>IF(ISERR(FIND(" ",'Result import'!E400)),"",LEFT('Result import'!E400,FIND(" ",'Result import'!E400)-1))</f>
        <v/>
      </c>
      <c r="F395">
        <f>IF(ISERR(FIND(" ",'Result import'!D400)),'Result import'!D400,VALUE(MID('Result import'!D400,FIND(" ",'Result import'!D400)+1,10)))</f>
        <v>13</v>
      </c>
      <c r="I395" t="s">
        <v>22</v>
      </c>
      <c r="J395" t="s">
        <v>1360</v>
      </c>
      <c r="K395" t="str">
        <f t="shared" si="13"/>
        <v xml:space="preserve"> 13%</v>
      </c>
      <c r="M395" t="str">
        <f>"insert into result (RESULT_ID, VALUE_DISPLAY, VALUE_NUM, VALUE_MIN, VALUE_MAX, QUALIFIER, RESULT_STATUS_ID, EXPERIMENT_ID, SUBSTANCE_ID, RESULT_TYPE_ID ) values ("&amp;A395&amp;", '"&amp;K395&amp;"', "&amp;F395&amp;", '"&amp;G395&amp;"', '"&amp;H395&amp;"', '"&amp;TRIM(E395)&amp;"', 2, 1, "&amp;B395&amp;", "&amp;VLOOKUP(D395,Elements!$B$3:$G$56,6,FALSE)&amp;");"</f>
        <v>insert into result (RESULT_ID, VALUE_DISPLAY, VALUE_NUM, VALUE_MIN, VALUE_MAX, QUALIFIER, RESULT_STATUS_ID, EXPERIMENT_ID, SUBSTANCE_ID, RESULT_TYPE_ID ) values (393, ' 13%', 13, '', '', '', 2, 1, 4264645, 373);</v>
      </c>
      <c r="N395" t="str">
        <f t="shared" si="12"/>
        <v>insert into result_hierarchy(result_id, parent_result_id, hierarchy_type) values (393, 36, 'Derives');</v>
      </c>
    </row>
    <row r="396" spans="1:14">
      <c r="A396">
        <f>'Result import'!A401</f>
        <v>394</v>
      </c>
      <c r="B396">
        <f>'Result import'!B401</f>
        <v>4264645</v>
      </c>
      <c r="C396">
        <f>'Result import'!C401</f>
        <v>36</v>
      </c>
      <c r="D396" t="str">
        <f>'Result import'!D$6</f>
        <v>PI (avg)</v>
      </c>
      <c r="E396" t="str">
        <f>IF(ISERR(FIND(" ",'Result import'!E401)),"",LEFT('Result import'!E401,FIND(" ",'Result import'!E401)-1))</f>
        <v/>
      </c>
      <c r="F396">
        <f>IF(ISERR(FIND(" ",'Result import'!D401)),'Result import'!D401,VALUE(MID('Result import'!D401,FIND(" ",'Result import'!D401)+1,10)))</f>
        <v>16</v>
      </c>
      <c r="I396" t="s">
        <v>22</v>
      </c>
      <c r="J396" t="s">
        <v>1360</v>
      </c>
      <c r="K396" t="str">
        <f t="shared" si="13"/>
        <v xml:space="preserve"> 16%</v>
      </c>
      <c r="M396" t="str">
        <f>"insert into result (RESULT_ID, VALUE_DISPLAY, VALUE_NUM, VALUE_MIN, VALUE_MAX, QUALIFIER, RESULT_STATUS_ID, EXPERIMENT_ID, SUBSTANCE_ID, RESULT_TYPE_ID ) values ("&amp;A396&amp;", '"&amp;K396&amp;"', "&amp;F396&amp;", '"&amp;G396&amp;"', '"&amp;H396&amp;"', '"&amp;TRIM(E396)&amp;"', 2, 1, "&amp;B396&amp;", "&amp;VLOOKUP(D396,Elements!$B$3:$G$56,6,FALSE)&amp;");"</f>
        <v>insert into result (RESULT_ID, VALUE_DISPLAY, VALUE_NUM, VALUE_MIN, VALUE_MAX, QUALIFIER, RESULT_STATUS_ID, EXPERIMENT_ID, SUBSTANCE_ID, RESULT_TYPE_ID ) values (394, ' 16%', 16, '', '', '', 2, 1, 4264645, 373);</v>
      </c>
      <c r="N396" t="str">
        <f t="shared" si="12"/>
        <v>insert into result_hierarchy(result_id, parent_result_id, hierarchy_type) values (394, 36, 'Derives');</v>
      </c>
    </row>
    <row r="397" spans="1:14">
      <c r="A397">
        <f>'Result import'!A402</f>
        <v>395</v>
      </c>
      <c r="B397">
        <f>'Result import'!B402</f>
        <v>4264645</v>
      </c>
      <c r="C397">
        <f>'Result import'!C402</f>
        <v>36</v>
      </c>
      <c r="D397" t="str">
        <f>'Result import'!D$6</f>
        <v>PI (avg)</v>
      </c>
      <c r="E397" t="str">
        <f>IF(ISERR(FIND(" ",'Result import'!E402)),"",LEFT('Result import'!E402,FIND(" ",'Result import'!E402)-1))</f>
        <v/>
      </c>
      <c r="F397">
        <f>IF(ISERR(FIND(" ",'Result import'!D402)),'Result import'!D402,VALUE(MID('Result import'!D402,FIND(" ",'Result import'!D402)+1,10)))</f>
        <v>19.5</v>
      </c>
      <c r="I397" t="s">
        <v>22</v>
      </c>
      <c r="J397" t="s">
        <v>1360</v>
      </c>
      <c r="K397" t="str">
        <f t="shared" si="13"/>
        <v xml:space="preserve"> 19.5%</v>
      </c>
      <c r="M397" t="str">
        <f>"insert into result (RESULT_ID, VALUE_DISPLAY, VALUE_NUM, VALUE_MIN, VALUE_MAX, QUALIFIER, RESULT_STATUS_ID, EXPERIMENT_ID, SUBSTANCE_ID, RESULT_TYPE_ID ) values ("&amp;A397&amp;", '"&amp;K397&amp;"', "&amp;F397&amp;", '"&amp;G397&amp;"', '"&amp;H397&amp;"', '"&amp;TRIM(E397)&amp;"', 2, 1, "&amp;B397&amp;", "&amp;VLOOKUP(D397,Elements!$B$3:$G$56,6,FALSE)&amp;");"</f>
        <v>insert into result (RESULT_ID, VALUE_DISPLAY, VALUE_NUM, VALUE_MIN, VALUE_MAX, QUALIFIER, RESULT_STATUS_ID, EXPERIMENT_ID, SUBSTANCE_ID, RESULT_TYPE_ID ) values (395, ' 19.5%', 19.5, '', '', '', 2, 1, 4264645, 373);</v>
      </c>
      <c r="N397" t="str">
        <f t="shared" si="12"/>
        <v>insert into result_hierarchy(result_id, parent_result_id, hierarchy_type) values (395, 36, 'Derives');</v>
      </c>
    </row>
    <row r="398" spans="1:14">
      <c r="A398">
        <f>'Result import'!A403</f>
        <v>396</v>
      </c>
      <c r="B398">
        <f>'Result import'!B403</f>
        <v>4264645</v>
      </c>
      <c r="C398">
        <f>'Result import'!C403</f>
        <v>36</v>
      </c>
      <c r="D398" t="str">
        <f>'Result import'!D$6</f>
        <v>PI (avg)</v>
      </c>
      <c r="E398" t="str">
        <f>IF(ISERR(FIND(" ",'Result import'!E403)),"",LEFT('Result import'!E403,FIND(" ",'Result import'!E403)-1))</f>
        <v/>
      </c>
      <c r="F398">
        <f>IF(ISERR(FIND(" ",'Result import'!D403)),'Result import'!D403,VALUE(MID('Result import'!D403,FIND(" ",'Result import'!D403)+1,10)))</f>
        <v>26.9</v>
      </c>
      <c r="I398" t="s">
        <v>22</v>
      </c>
      <c r="J398" t="s">
        <v>1360</v>
      </c>
      <c r="K398" t="str">
        <f t="shared" si="13"/>
        <v xml:space="preserve"> 26.9%</v>
      </c>
      <c r="M398" t="str">
        <f>"insert into result (RESULT_ID, VALUE_DISPLAY, VALUE_NUM, VALUE_MIN, VALUE_MAX, QUALIFIER, RESULT_STATUS_ID, EXPERIMENT_ID, SUBSTANCE_ID, RESULT_TYPE_ID ) values ("&amp;A398&amp;", '"&amp;K398&amp;"', "&amp;F398&amp;", '"&amp;G398&amp;"', '"&amp;H398&amp;"', '"&amp;TRIM(E398)&amp;"', 2, 1, "&amp;B398&amp;", "&amp;VLOOKUP(D398,Elements!$B$3:$G$56,6,FALSE)&amp;");"</f>
        <v>insert into result (RESULT_ID, VALUE_DISPLAY, VALUE_NUM, VALUE_MIN, VALUE_MAX, QUALIFIER, RESULT_STATUS_ID, EXPERIMENT_ID, SUBSTANCE_ID, RESULT_TYPE_ID ) values (396, ' 26.9%', 26.9, '', '', '', 2, 1, 4264645, 373);</v>
      </c>
      <c r="N398" t="str">
        <f t="shared" si="12"/>
        <v>insert into result_hierarchy(result_id, parent_result_id, hierarchy_type) values (396, 36, 'Derives');</v>
      </c>
    </row>
    <row r="399" spans="1:14">
      <c r="A399">
        <f>'Result import'!A404</f>
        <v>397</v>
      </c>
      <c r="B399">
        <f>'Result import'!B404</f>
        <v>4264645</v>
      </c>
      <c r="C399">
        <f>'Result import'!C404</f>
        <v>36</v>
      </c>
      <c r="D399" t="str">
        <f>'Result import'!D$6</f>
        <v>PI (avg)</v>
      </c>
      <c r="E399" t="str">
        <f>IF(ISERR(FIND(" ",'Result import'!E404)),"",LEFT('Result import'!E404,FIND(" ",'Result import'!E404)-1))</f>
        <v/>
      </c>
      <c r="F399">
        <f>IF(ISERR(FIND(" ",'Result import'!D404)),'Result import'!D404,VALUE(MID('Result import'!D404,FIND(" ",'Result import'!D404)+1,10)))</f>
        <v>39</v>
      </c>
      <c r="I399" t="s">
        <v>22</v>
      </c>
      <c r="J399" t="s">
        <v>1360</v>
      </c>
      <c r="K399" t="str">
        <f t="shared" si="13"/>
        <v xml:space="preserve"> 39%</v>
      </c>
      <c r="M399" t="str">
        <f>"insert into result (RESULT_ID, VALUE_DISPLAY, VALUE_NUM, VALUE_MIN, VALUE_MAX, QUALIFIER, RESULT_STATUS_ID, EXPERIMENT_ID, SUBSTANCE_ID, RESULT_TYPE_ID ) values ("&amp;A399&amp;", '"&amp;K399&amp;"', "&amp;F399&amp;", '"&amp;G399&amp;"', '"&amp;H399&amp;"', '"&amp;TRIM(E399)&amp;"', 2, 1, "&amp;B399&amp;", "&amp;VLOOKUP(D399,Elements!$B$3:$G$56,6,FALSE)&amp;");"</f>
        <v>insert into result (RESULT_ID, VALUE_DISPLAY, VALUE_NUM, VALUE_MIN, VALUE_MAX, QUALIFIER, RESULT_STATUS_ID, EXPERIMENT_ID, SUBSTANCE_ID, RESULT_TYPE_ID ) values (397, ' 39%', 39, '', '', '', 2, 1, 4264645, 373);</v>
      </c>
      <c r="N399" t="str">
        <f t="shared" si="12"/>
        <v>insert into result_hierarchy(result_id, parent_result_id, hierarchy_type) values (397, 36, 'Derives');</v>
      </c>
    </row>
    <row r="400" spans="1:14">
      <c r="A400">
        <f>'Result import'!A405</f>
        <v>398</v>
      </c>
      <c r="B400">
        <f>'Result import'!B405</f>
        <v>4264645</v>
      </c>
      <c r="C400">
        <f>'Result import'!C405</f>
        <v>36</v>
      </c>
      <c r="D400" t="str">
        <f>'Result import'!D$6</f>
        <v>PI (avg)</v>
      </c>
      <c r="E400" t="str">
        <f>IF(ISERR(FIND(" ",'Result import'!E405)),"",LEFT('Result import'!E405,FIND(" ",'Result import'!E405)-1))</f>
        <v/>
      </c>
      <c r="F400">
        <f>IF(ISERR(FIND(" ",'Result import'!D405)),'Result import'!D405,VALUE(MID('Result import'!D405,FIND(" ",'Result import'!D405)+1,10)))</f>
        <v>56</v>
      </c>
      <c r="I400" t="s">
        <v>22</v>
      </c>
      <c r="J400" t="s">
        <v>1360</v>
      </c>
      <c r="K400" t="str">
        <f t="shared" si="13"/>
        <v xml:space="preserve"> 56%</v>
      </c>
      <c r="M400" t="str">
        <f>"insert into result (RESULT_ID, VALUE_DISPLAY, VALUE_NUM, VALUE_MIN, VALUE_MAX, QUALIFIER, RESULT_STATUS_ID, EXPERIMENT_ID, SUBSTANCE_ID, RESULT_TYPE_ID ) values ("&amp;A400&amp;", '"&amp;K400&amp;"', "&amp;F400&amp;", '"&amp;G400&amp;"', '"&amp;H400&amp;"', '"&amp;TRIM(E400)&amp;"', 2, 1, "&amp;B400&amp;", "&amp;VLOOKUP(D400,Elements!$B$3:$G$56,6,FALSE)&amp;");"</f>
        <v>insert into result (RESULT_ID, VALUE_DISPLAY, VALUE_NUM, VALUE_MIN, VALUE_MAX, QUALIFIER, RESULT_STATUS_ID, EXPERIMENT_ID, SUBSTANCE_ID, RESULT_TYPE_ID ) values (398, ' 56%', 56, '', '', '', 2, 1, 4264645, 373);</v>
      </c>
      <c r="N400" t="str">
        <f t="shared" si="12"/>
        <v>insert into result_hierarchy(result_id, parent_result_id, hierarchy_type) values (398, 36, 'Derives');</v>
      </c>
    </row>
    <row r="401" spans="1:14">
      <c r="A401">
        <f>'Result import'!A406</f>
        <v>399</v>
      </c>
      <c r="B401">
        <f>'Result import'!B406</f>
        <v>4264645</v>
      </c>
      <c r="C401">
        <f>'Result import'!C406</f>
        <v>36</v>
      </c>
      <c r="D401" t="str">
        <f>'Result import'!D$6</f>
        <v>PI (avg)</v>
      </c>
      <c r="E401" t="str">
        <f>IF(ISERR(FIND(" ",'Result import'!E406)),"",LEFT('Result import'!E406,FIND(" ",'Result import'!E406)-1))</f>
        <v/>
      </c>
      <c r="F401">
        <f>IF(ISERR(FIND(" ",'Result import'!D406)),'Result import'!D406,VALUE(MID('Result import'!D406,FIND(" ",'Result import'!D406)+1,10)))</f>
        <v>74.900000000000006</v>
      </c>
      <c r="I401" t="s">
        <v>22</v>
      </c>
      <c r="J401" t="s">
        <v>1360</v>
      </c>
      <c r="K401" t="str">
        <f t="shared" si="13"/>
        <v xml:space="preserve"> 74.9%</v>
      </c>
      <c r="M401" t="str">
        <f>"insert into result (RESULT_ID, VALUE_DISPLAY, VALUE_NUM, VALUE_MIN, VALUE_MAX, QUALIFIER, RESULT_STATUS_ID, EXPERIMENT_ID, SUBSTANCE_ID, RESULT_TYPE_ID ) values ("&amp;A401&amp;", '"&amp;K401&amp;"', "&amp;F401&amp;", '"&amp;G401&amp;"', '"&amp;H401&amp;"', '"&amp;TRIM(E401)&amp;"', 2, 1, "&amp;B401&amp;", "&amp;VLOOKUP(D401,Elements!$B$3:$G$56,6,FALSE)&amp;");"</f>
        <v>insert into result (RESULT_ID, VALUE_DISPLAY, VALUE_NUM, VALUE_MIN, VALUE_MAX, QUALIFIER, RESULT_STATUS_ID, EXPERIMENT_ID, SUBSTANCE_ID, RESULT_TYPE_ID ) values (399, ' 74.9%', 74.9, '', '', '', 2, 1, 4264645, 373);</v>
      </c>
      <c r="N401" t="str">
        <f t="shared" si="12"/>
        <v>insert into result_hierarchy(result_id, parent_result_id, hierarchy_type) values (399, 36, 'Derives');</v>
      </c>
    </row>
    <row r="402" spans="1:14">
      <c r="A402">
        <f>'Result import'!A407</f>
        <v>400</v>
      </c>
      <c r="B402">
        <f>'Result import'!B407</f>
        <v>4264645</v>
      </c>
      <c r="C402">
        <f>'Result import'!C407</f>
        <v>36</v>
      </c>
      <c r="D402" t="str">
        <f>'Result import'!D$6</f>
        <v>PI (avg)</v>
      </c>
      <c r="E402" t="str">
        <f>IF(ISERR(FIND(" ",'Result import'!E407)),"",LEFT('Result import'!E407,FIND(" ",'Result import'!E407)-1))</f>
        <v/>
      </c>
      <c r="F402">
        <f>IF(ISERR(FIND(" ",'Result import'!D407)),'Result import'!D407,VALUE(MID('Result import'!D407,FIND(" ",'Result import'!D407)+1,10)))</f>
        <v>96.4</v>
      </c>
      <c r="I402" t="s">
        <v>22</v>
      </c>
      <c r="J402" t="s">
        <v>1360</v>
      </c>
      <c r="K402" t="str">
        <f t="shared" si="13"/>
        <v xml:space="preserve"> 96.4%</v>
      </c>
      <c r="M402" t="str">
        <f>"insert into result (RESULT_ID, VALUE_DISPLAY, VALUE_NUM, VALUE_MIN, VALUE_MAX, QUALIFIER, RESULT_STATUS_ID, EXPERIMENT_ID, SUBSTANCE_ID, RESULT_TYPE_ID ) values ("&amp;A402&amp;", '"&amp;K402&amp;"', "&amp;F402&amp;", '"&amp;G402&amp;"', '"&amp;H402&amp;"', '"&amp;TRIM(E402)&amp;"', 2, 1, "&amp;B402&amp;", "&amp;VLOOKUP(D402,Elements!$B$3:$G$56,6,FALSE)&amp;");"</f>
        <v>insert into result (RESULT_ID, VALUE_DISPLAY, VALUE_NUM, VALUE_MIN, VALUE_MAX, QUALIFIER, RESULT_STATUS_ID, EXPERIMENT_ID, SUBSTANCE_ID, RESULT_TYPE_ID ) values (400, ' 96.4%', 96.4, '', '', '', 2, 1, 4264645, 373);</v>
      </c>
      <c r="N402" t="str">
        <f t="shared" si="12"/>
        <v>insert into result_hierarchy(result_id, parent_result_id, hierarchy_type) values (400, 36, 'Derives');</v>
      </c>
    </row>
    <row r="403" spans="1:14">
      <c r="A403">
        <f>'Result import'!A408</f>
        <v>401</v>
      </c>
      <c r="B403">
        <f>'Result import'!B408</f>
        <v>4265686</v>
      </c>
      <c r="C403">
        <f>'Result import'!C408</f>
        <v>37</v>
      </c>
      <c r="D403" t="str">
        <f>'Result import'!D$6</f>
        <v>PI (avg)</v>
      </c>
      <c r="E403" t="str">
        <f>IF(ISERR(FIND(" ",'Result import'!E408)),"",LEFT('Result import'!E408,FIND(" ",'Result import'!E408)-1))</f>
        <v/>
      </c>
      <c r="F403">
        <f>IF(ISERR(FIND(" ",'Result import'!D408)),'Result import'!D408,VALUE(MID('Result import'!D408,FIND(" ",'Result import'!D408)+1,10)))</f>
        <v>-0.5</v>
      </c>
      <c r="I403" t="s">
        <v>22</v>
      </c>
      <c r="J403" t="s">
        <v>1360</v>
      </c>
      <c r="K403" t="str">
        <f t="shared" si="13"/>
        <v xml:space="preserve"> -0.5%</v>
      </c>
      <c r="M403" t="str">
        <f>"insert into result (RESULT_ID, VALUE_DISPLAY, VALUE_NUM, VALUE_MIN, VALUE_MAX, QUALIFIER, RESULT_STATUS_ID, EXPERIMENT_ID, SUBSTANCE_ID, RESULT_TYPE_ID ) values ("&amp;A403&amp;", '"&amp;K403&amp;"', "&amp;F403&amp;", '"&amp;G403&amp;"', '"&amp;H403&amp;"', '"&amp;TRIM(E403)&amp;"', 2, 1, "&amp;B403&amp;", "&amp;VLOOKUP(D403,Elements!$B$3:$G$56,6,FALSE)&amp;");"</f>
        <v>insert into result (RESULT_ID, VALUE_DISPLAY, VALUE_NUM, VALUE_MIN, VALUE_MAX, QUALIFIER, RESULT_STATUS_ID, EXPERIMENT_ID, SUBSTANCE_ID, RESULT_TYPE_ID ) values (401, ' -0.5%', -0.5, '', '', '', 2, 1, 4265686, 373);</v>
      </c>
      <c r="N403" t="str">
        <f t="shared" si="12"/>
        <v>insert into result_hierarchy(result_id, parent_result_id, hierarchy_type) values (401, 37, 'Derives');</v>
      </c>
    </row>
    <row r="404" spans="1:14">
      <c r="A404">
        <f>'Result import'!A409</f>
        <v>402</v>
      </c>
      <c r="B404">
        <f>'Result import'!B409</f>
        <v>4265686</v>
      </c>
      <c r="C404">
        <f>'Result import'!C409</f>
        <v>37</v>
      </c>
      <c r="D404" t="str">
        <f>'Result import'!D$6</f>
        <v>PI (avg)</v>
      </c>
      <c r="E404" t="str">
        <f>IF(ISERR(FIND(" ",'Result import'!E409)),"",LEFT('Result import'!E409,FIND(" ",'Result import'!E409)-1))</f>
        <v/>
      </c>
      <c r="F404">
        <f>IF(ISERR(FIND(" ",'Result import'!D409)),'Result import'!D409,VALUE(MID('Result import'!D409,FIND(" ",'Result import'!D409)+1,10)))</f>
        <v>1.3</v>
      </c>
      <c r="I404" t="s">
        <v>22</v>
      </c>
      <c r="J404" t="s">
        <v>1360</v>
      </c>
      <c r="K404" t="str">
        <f t="shared" si="13"/>
        <v xml:space="preserve"> 1.3%</v>
      </c>
      <c r="M404" t="str">
        <f>"insert into result (RESULT_ID, VALUE_DISPLAY, VALUE_NUM, VALUE_MIN, VALUE_MAX, QUALIFIER, RESULT_STATUS_ID, EXPERIMENT_ID, SUBSTANCE_ID, RESULT_TYPE_ID ) values ("&amp;A404&amp;", '"&amp;K404&amp;"', "&amp;F404&amp;", '"&amp;G404&amp;"', '"&amp;H404&amp;"', '"&amp;TRIM(E404)&amp;"', 2, 1, "&amp;B404&amp;", "&amp;VLOOKUP(D404,Elements!$B$3:$G$56,6,FALSE)&amp;");"</f>
        <v>insert into result (RESULT_ID, VALUE_DISPLAY, VALUE_NUM, VALUE_MIN, VALUE_MAX, QUALIFIER, RESULT_STATUS_ID, EXPERIMENT_ID, SUBSTANCE_ID, RESULT_TYPE_ID ) values (402, ' 1.3%', 1.3, '', '', '', 2, 1, 4265686, 373);</v>
      </c>
      <c r="N404" t="str">
        <f t="shared" si="12"/>
        <v>insert into result_hierarchy(result_id, parent_result_id, hierarchy_type) values (402, 37, 'Derives');</v>
      </c>
    </row>
    <row r="405" spans="1:14">
      <c r="A405">
        <f>'Result import'!A410</f>
        <v>403</v>
      </c>
      <c r="B405">
        <f>'Result import'!B410</f>
        <v>4265686</v>
      </c>
      <c r="C405">
        <f>'Result import'!C410</f>
        <v>37</v>
      </c>
      <c r="D405" t="str">
        <f>'Result import'!D$6</f>
        <v>PI (avg)</v>
      </c>
      <c r="E405" t="str">
        <f>IF(ISERR(FIND(" ",'Result import'!E410)),"",LEFT('Result import'!E410,FIND(" ",'Result import'!E410)-1))</f>
        <v/>
      </c>
      <c r="F405">
        <f>IF(ISERR(FIND(" ",'Result import'!D410)),'Result import'!D410,VALUE(MID('Result import'!D410,FIND(" ",'Result import'!D410)+1,10)))</f>
        <v>1.7</v>
      </c>
      <c r="I405" t="s">
        <v>22</v>
      </c>
      <c r="J405" t="s">
        <v>1360</v>
      </c>
      <c r="K405" t="str">
        <f t="shared" si="13"/>
        <v xml:space="preserve"> 1.7%</v>
      </c>
      <c r="M405" t="str">
        <f>"insert into result (RESULT_ID, VALUE_DISPLAY, VALUE_NUM, VALUE_MIN, VALUE_MAX, QUALIFIER, RESULT_STATUS_ID, EXPERIMENT_ID, SUBSTANCE_ID, RESULT_TYPE_ID ) values ("&amp;A405&amp;", '"&amp;K405&amp;"', "&amp;F405&amp;", '"&amp;G405&amp;"', '"&amp;H405&amp;"', '"&amp;TRIM(E405)&amp;"', 2, 1, "&amp;B405&amp;", "&amp;VLOOKUP(D405,Elements!$B$3:$G$56,6,FALSE)&amp;");"</f>
        <v>insert into result (RESULT_ID, VALUE_DISPLAY, VALUE_NUM, VALUE_MIN, VALUE_MAX, QUALIFIER, RESULT_STATUS_ID, EXPERIMENT_ID, SUBSTANCE_ID, RESULT_TYPE_ID ) values (403, ' 1.7%', 1.7, '', '', '', 2, 1, 4265686, 373);</v>
      </c>
      <c r="N405" t="str">
        <f t="shared" si="12"/>
        <v>insert into result_hierarchy(result_id, parent_result_id, hierarchy_type) values (403, 37, 'Derives');</v>
      </c>
    </row>
    <row r="406" spans="1:14">
      <c r="A406">
        <f>'Result import'!A411</f>
        <v>404</v>
      </c>
      <c r="B406">
        <f>'Result import'!B411</f>
        <v>4265686</v>
      </c>
      <c r="C406">
        <f>'Result import'!C411</f>
        <v>37</v>
      </c>
      <c r="D406" t="str">
        <f>'Result import'!D$6</f>
        <v>PI (avg)</v>
      </c>
      <c r="E406" t="str">
        <f>IF(ISERR(FIND(" ",'Result import'!E411)),"",LEFT('Result import'!E411,FIND(" ",'Result import'!E411)-1))</f>
        <v/>
      </c>
      <c r="F406">
        <f>IF(ISERR(FIND(" ",'Result import'!D411)),'Result import'!D411,VALUE(MID('Result import'!D411,FIND(" ",'Result import'!D411)+1,10)))</f>
        <v>3.7</v>
      </c>
      <c r="I406" t="s">
        <v>22</v>
      </c>
      <c r="J406" t="s">
        <v>1360</v>
      </c>
      <c r="K406" t="str">
        <f t="shared" si="13"/>
        <v xml:space="preserve"> 3.7%</v>
      </c>
      <c r="M406" t="str">
        <f>"insert into result (RESULT_ID, VALUE_DISPLAY, VALUE_NUM, VALUE_MIN, VALUE_MAX, QUALIFIER, RESULT_STATUS_ID, EXPERIMENT_ID, SUBSTANCE_ID, RESULT_TYPE_ID ) values ("&amp;A406&amp;", '"&amp;K406&amp;"', "&amp;F406&amp;", '"&amp;G406&amp;"', '"&amp;H406&amp;"', '"&amp;TRIM(E406)&amp;"', 2, 1, "&amp;B406&amp;", "&amp;VLOOKUP(D406,Elements!$B$3:$G$56,6,FALSE)&amp;");"</f>
        <v>insert into result (RESULT_ID, VALUE_DISPLAY, VALUE_NUM, VALUE_MIN, VALUE_MAX, QUALIFIER, RESULT_STATUS_ID, EXPERIMENT_ID, SUBSTANCE_ID, RESULT_TYPE_ID ) values (404, ' 3.7%', 3.7, '', '', '', 2, 1, 4265686, 373);</v>
      </c>
      <c r="N406" t="str">
        <f t="shared" si="12"/>
        <v>insert into result_hierarchy(result_id, parent_result_id, hierarchy_type) values (404, 37, 'Derives');</v>
      </c>
    </row>
    <row r="407" spans="1:14">
      <c r="A407">
        <f>'Result import'!A412</f>
        <v>405</v>
      </c>
      <c r="B407">
        <f>'Result import'!B412</f>
        <v>4265686</v>
      </c>
      <c r="C407">
        <f>'Result import'!C412</f>
        <v>37</v>
      </c>
      <c r="D407" t="str">
        <f>'Result import'!D$6</f>
        <v>PI (avg)</v>
      </c>
      <c r="E407" t="str">
        <f>IF(ISERR(FIND(" ",'Result import'!E412)),"",LEFT('Result import'!E412,FIND(" ",'Result import'!E412)-1))</f>
        <v/>
      </c>
      <c r="F407">
        <f>IF(ISERR(FIND(" ",'Result import'!D412)),'Result import'!D412,VALUE(MID('Result import'!D412,FIND(" ",'Result import'!D412)+1,10)))</f>
        <v>6.6</v>
      </c>
      <c r="I407" t="s">
        <v>22</v>
      </c>
      <c r="J407" t="s">
        <v>1360</v>
      </c>
      <c r="K407" t="str">
        <f t="shared" si="13"/>
        <v xml:space="preserve"> 6.6%</v>
      </c>
      <c r="M407" t="str">
        <f>"insert into result (RESULT_ID, VALUE_DISPLAY, VALUE_NUM, VALUE_MIN, VALUE_MAX, QUALIFIER, RESULT_STATUS_ID, EXPERIMENT_ID, SUBSTANCE_ID, RESULT_TYPE_ID ) values ("&amp;A407&amp;", '"&amp;K407&amp;"', "&amp;F407&amp;", '"&amp;G407&amp;"', '"&amp;H407&amp;"', '"&amp;TRIM(E407)&amp;"', 2, 1, "&amp;B407&amp;", "&amp;VLOOKUP(D407,Elements!$B$3:$G$56,6,FALSE)&amp;");"</f>
        <v>insert into result (RESULT_ID, VALUE_DISPLAY, VALUE_NUM, VALUE_MIN, VALUE_MAX, QUALIFIER, RESULT_STATUS_ID, EXPERIMENT_ID, SUBSTANCE_ID, RESULT_TYPE_ID ) values (405, ' 6.6%', 6.6, '', '', '', 2, 1, 4265686, 373);</v>
      </c>
      <c r="N407" t="str">
        <f t="shared" si="12"/>
        <v>insert into result_hierarchy(result_id, parent_result_id, hierarchy_type) values (405, 37, 'Derives');</v>
      </c>
    </row>
    <row r="408" spans="1:14">
      <c r="A408">
        <f>'Result import'!A413</f>
        <v>406</v>
      </c>
      <c r="B408">
        <f>'Result import'!B413</f>
        <v>4265686</v>
      </c>
      <c r="C408">
        <f>'Result import'!C413</f>
        <v>37</v>
      </c>
      <c r="D408" t="str">
        <f>'Result import'!D$6</f>
        <v>PI (avg)</v>
      </c>
      <c r="E408" t="str">
        <f>IF(ISERR(FIND(" ",'Result import'!E413)),"",LEFT('Result import'!E413,FIND(" ",'Result import'!E413)-1))</f>
        <v/>
      </c>
      <c r="F408">
        <f>IF(ISERR(FIND(" ",'Result import'!D413)),'Result import'!D413,VALUE(MID('Result import'!D413,FIND(" ",'Result import'!D413)+1,10)))</f>
        <v>16.3</v>
      </c>
      <c r="I408" t="s">
        <v>22</v>
      </c>
      <c r="J408" t="s">
        <v>1360</v>
      </c>
      <c r="K408" t="str">
        <f t="shared" si="13"/>
        <v xml:space="preserve"> 16.3%</v>
      </c>
      <c r="M408" t="str">
        <f>"insert into result (RESULT_ID, VALUE_DISPLAY, VALUE_NUM, VALUE_MIN, VALUE_MAX, QUALIFIER, RESULT_STATUS_ID, EXPERIMENT_ID, SUBSTANCE_ID, RESULT_TYPE_ID ) values ("&amp;A408&amp;", '"&amp;K408&amp;"', "&amp;F408&amp;", '"&amp;G408&amp;"', '"&amp;H408&amp;"', '"&amp;TRIM(E408)&amp;"', 2, 1, "&amp;B408&amp;", "&amp;VLOOKUP(D408,Elements!$B$3:$G$56,6,FALSE)&amp;");"</f>
        <v>insert into result (RESULT_ID, VALUE_DISPLAY, VALUE_NUM, VALUE_MIN, VALUE_MAX, QUALIFIER, RESULT_STATUS_ID, EXPERIMENT_ID, SUBSTANCE_ID, RESULT_TYPE_ID ) values (406, ' 16.3%', 16.3, '', '', '', 2, 1, 4265686, 373);</v>
      </c>
      <c r="N408" t="str">
        <f t="shared" si="12"/>
        <v>insert into result_hierarchy(result_id, parent_result_id, hierarchy_type) values (406, 37, 'Derives');</v>
      </c>
    </row>
    <row r="409" spans="1:14">
      <c r="A409">
        <f>'Result import'!A414</f>
        <v>407</v>
      </c>
      <c r="B409">
        <f>'Result import'!B414</f>
        <v>4265686</v>
      </c>
      <c r="C409">
        <f>'Result import'!C414</f>
        <v>37</v>
      </c>
      <c r="D409" t="str">
        <f>'Result import'!D$6</f>
        <v>PI (avg)</v>
      </c>
      <c r="E409" t="str">
        <f>IF(ISERR(FIND(" ",'Result import'!E414)),"",LEFT('Result import'!E414,FIND(" ",'Result import'!E414)-1))</f>
        <v/>
      </c>
      <c r="F409">
        <f>IF(ISERR(FIND(" ",'Result import'!D414)),'Result import'!D414,VALUE(MID('Result import'!D414,FIND(" ",'Result import'!D414)+1,10)))</f>
        <v>29.6</v>
      </c>
      <c r="I409" t="s">
        <v>22</v>
      </c>
      <c r="J409" t="s">
        <v>1360</v>
      </c>
      <c r="K409" t="str">
        <f t="shared" si="13"/>
        <v xml:space="preserve"> 29.6%</v>
      </c>
      <c r="M409" t="str">
        <f>"insert into result (RESULT_ID, VALUE_DISPLAY, VALUE_NUM, VALUE_MIN, VALUE_MAX, QUALIFIER, RESULT_STATUS_ID, EXPERIMENT_ID, SUBSTANCE_ID, RESULT_TYPE_ID ) values ("&amp;A409&amp;", '"&amp;K409&amp;"', "&amp;F409&amp;", '"&amp;G409&amp;"', '"&amp;H409&amp;"', '"&amp;TRIM(E409)&amp;"', 2, 1, "&amp;B409&amp;", "&amp;VLOOKUP(D409,Elements!$B$3:$G$56,6,FALSE)&amp;");"</f>
        <v>insert into result (RESULT_ID, VALUE_DISPLAY, VALUE_NUM, VALUE_MIN, VALUE_MAX, QUALIFIER, RESULT_STATUS_ID, EXPERIMENT_ID, SUBSTANCE_ID, RESULT_TYPE_ID ) values (407, ' 29.6%', 29.6, '', '', '', 2, 1, 4265686, 373);</v>
      </c>
      <c r="N409" t="str">
        <f t="shared" si="12"/>
        <v>insert into result_hierarchy(result_id, parent_result_id, hierarchy_type) values (407, 37, 'Derives');</v>
      </c>
    </row>
    <row r="410" spans="1:14">
      <c r="A410">
        <f>'Result import'!A415</f>
        <v>408</v>
      </c>
      <c r="B410">
        <f>'Result import'!B415</f>
        <v>4265686</v>
      </c>
      <c r="C410">
        <f>'Result import'!C415</f>
        <v>37</v>
      </c>
      <c r="D410" t="str">
        <f>'Result import'!D$6</f>
        <v>PI (avg)</v>
      </c>
      <c r="E410" t="str">
        <f>IF(ISERR(FIND(" ",'Result import'!E415)),"",LEFT('Result import'!E415,FIND(" ",'Result import'!E415)-1))</f>
        <v/>
      </c>
      <c r="F410">
        <f>IF(ISERR(FIND(" ",'Result import'!D415)),'Result import'!D415,VALUE(MID('Result import'!D415,FIND(" ",'Result import'!D415)+1,10)))</f>
        <v>56.2</v>
      </c>
      <c r="I410" t="s">
        <v>22</v>
      </c>
      <c r="J410" t="s">
        <v>1360</v>
      </c>
      <c r="K410" t="str">
        <f t="shared" si="13"/>
        <v xml:space="preserve"> 56.2%</v>
      </c>
      <c r="M410" t="str">
        <f>"insert into result (RESULT_ID, VALUE_DISPLAY, VALUE_NUM, VALUE_MIN, VALUE_MAX, QUALIFIER, RESULT_STATUS_ID, EXPERIMENT_ID, SUBSTANCE_ID, RESULT_TYPE_ID ) values ("&amp;A410&amp;", '"&amp;K410&amp;"', "&amp;F410&amp;", '"&amp;G410&amp;"', '"&amp;H410&amp;"', '"&amp;TRIM(E410)&amp;"', 2, 1, "&amp;B410&amp;", "&amp;VLOOKUP(D410,Elements!$B$3:$G$56,6,FALSE)&amp;");"</f>
        <v>insert into result (RESULT_ID, VALUE_DISPLAY, VALUE_NUM, VALUE_MIN, VALUE_MAX, QUALIFIER, RESULT_STATUS_ID, EXPERIMENT_ID, SUBSTANCE_ID, RESULT_TYPE_ID ) values (408, ' 56.2%', 56.2, '', '', '', 2, 1, 4265686, 373);</v>
      </c>
      <c r="N410" t="str">
        <f t="shared" si="12"/>
        <v>insert into result_hierarchy(result_id, parent_result_id, hierarchy_type) values (408, 37, 'Derives');</v>
      </c>
    </row>
    <row r="411" spans="1:14">
      <c r="A411">
        <f>'Result import'!A416</f>
        <v>409</v>
      </c>
      <c r="B411">
        <f>'Result import'!B416</f>
        <v>4265686</v>
      </c>
      <c r="C411">
        <f>'Result import'!C416</f>
        <v>37</v>
      </c>
      <c r="D411" t="str">
        <f>'Result import'!D$6</f>
        <v>PI (avg)</v>
      </c>
      <c r="E411" t="str">
        <f>IF(ISERR(FIND(" ",'Result import'!E416)),"",LEFT('Result import'!E416,FIND(" ",'Result import'!E416)-1))</f>
        <v/>
      </c>
      <c r="F411">
        <f>IF(ISERR(FIND(" ",'Result import'!D416)),'Result import'!D416,VALUE(MID('Result import'!D416,FIND(" ",'Result import'!D416)+1,10)))</f>
        <v>81.900000000000006</v>
      </c>
      <c r="I411" t="s">
        <v>22</v>
      </c>
      <c r="J411" t="s">
        <v>1360</v>
      </c>
      <c r="K411" t="str">
        <f t="shared" si="13"/>
        <v xml:space="preserve"> 81.9%</v>
      </c>
      <c r="M411" t="str">
        <f>"insert into result (RESULT_ID, VALUE_DISPLAY, VALUE_NUM, VALUE_MIN, VALUE_MAX, QUALIFIER, RESULT_STATUS_ID, EXPERIMENT_ID, SUBSTANCE_ID, RESULT_TYPE_ID ) values ("&amp;A411&amp;", '"&amp;K411&amp;"', "&amp;F411&amp;", '"&amp;G411&amp;"', '"&amp;H411&amp;"', '"&amp;TRIM(E411)&amp;"', 2, 1, "&amp;B411&amp;", "&amp;VLOOKUP(D411,Elements!$B$3:$G$56,6,FALSE)&amp;");"</f>
        <v>insert into result (RESULT_ID, VALUE_DISPLAY, VALUE_NUM, VALUE_MIN, VALUE_MAX, QUALIFIER, RESULT_STATUS_ID, EXPERIMENT_ID, SUBSTANCE_ID, RESULT_TYPE_ID ) values (409, ' 81.9%', 81.9, '', '', '', 2, 1, 4265686, 373);</v>
      </c>
      <c r="N411" t="str">
        <f t="shared" si="12"/>
        <v>insert into result_hierarchy(result_id, parent_result_id, hierarchy_type) values (409, 37, 'Derives');</v>
      </c>
    </row>
    <row r="412" spans="1:14">
      <c r="A412">
        <f>'Result import'!A417</f>
        <v>410</v>
      </c>
      <c r="B412">
        <f>'Result import'!B417</f>
        <v>4265686</v>
      </c>
      <c r="C412">
        <f>'Result import'!C417</f>
        <v>37</v>
      </c>
      <c r="D412" t="str">
        <f>'Result import'!D$6</f>
        <v>PI (avg)</v>
      </c>
      <c r="E412" t="str">
        <f>IF(ISERR(FIND(" ",'Result import'!E417)),"",LEFT('Result import'!E417,FIND(" ",'Result import'!E417)-1))</f>
        <v/>
      </c>
      <c r="F412">
        <f>IF(ISERR(FIND(" ",'Result import'!D417)),'Result import'!D417,VALUE(MID('Result import'!D417,FIND(" ",'Result import'!D417)+1,10)))</f>
        <v>100.3</v>
      </c>
      <c r="I412" t="s">
        <v>22</v>
      </c>
      <c r="J412" t="s">
        <v>1360</v>
      </c>
      <c r="K412" t="str">
        <f t="shared" si="13"/>
        <v xml:space="preserve"> 100.3%</v>
      </c>
      <c r="M412" t="str">
        <f>"insert into result (RESULT_ID, VALUE_DISPLAY, VALUE_NUM, VALUE_MIN, VALUE_MAX, QUALIFIER, RESULT_STATUS_ID, EXPERIMENT_ID, SUBSTANCE_ID, RESULT_TYPE_ID ) values ("&amp;A412&amp;", '"&amp;K412&amp;"', "&amp;F412&amp;", '"&amp;G412&amp;"', '"&amp;H412&amp;"', '"&amp;TRIM(E412)&amp;"', 2, 1, "&amp;B412&amp;", "&amp;VLOOKUP(D412,Elements!$B$3:$G$56,6,FALSE)&amp;");"</f>
        <v>insert into result (RESULT_ID, VALUE_DISPLAY, VALUE_NUM, VALUE_MIN, VALUE_MAX, QUALIFIER, RESULT_STATUS_ID, EXPERIMENT_ID, SUBSTANCE_ID, RESULT_TYPE_ID ) values (410, ' 100.3%', 100.3, '', '', '', 2, 1, 4265686, 373);</v>
      </c>
      <c r="N412" t="str">
        <f t="shared" si="12"/>
        <v>insert into result_hierarchy(result_id, parent_result_id, hierarchy_type) values (410, 37, 'Derives');</v>
      </c>
    </row>
    <row r="413" spans="1:14">
      <c r="A413">
        <f>'Result import'!A418</f>
        <v>411</v>
      </c>
      <c r="B413">
        <f>'Result import'!B418</f>
        <v>4257150</v>
      </c>
      <c r="C413">
        <f>'Result import'!C418</f>
        <v>38</v>
      </c>
      <c r="D413" t="str">
        <f>'Result import'!D$6</f>
        <v>PI (avg)</v>
      </c>
      <c r="E413" t="str">
        <f>IF(ISERR(FIND(" ",'Result import'!E418)),"",LEFT('Result import'!E418,FIND(" ",'Result import'!E418)-1))</f>
        <v/>
      </c>
      <c r="F413">
        <f>IF(ISERR(FIND(" ",'Result import'!D418)),'Result import'!D418,VALUE(MID('Result import'!D418,FIND(" ",'Result import'!D418)+1,10)))</f>
        <v>4.5999999999999996</v>
      </c>
      <c r="I413" t="s">
        <v>22</v>
      </c>
      <c r="J413" t="s">
        <v>1360</v>
      </c>
      <c r="K413" t="str">
        <f t="shared" si="13"/>
        <v xml:space="preserve"> 4.6%</v>
      </c>
      <c r="M413" t="str">
        <f>"insert into result (RESULT_ID, VALUE_DISPLAY, VALUE_NUM, VALUE_MIN, VALUE_MAX, QUALIFIER, RESULT_STATUS_ID, EXPERIMENT_ID, SUBSTANCE_ID, RESULT_TYPE_ID ) values ("&amp;A413&amp;", '"&amp;K413&amp;"', "&amp;F413&amp;", '"&amp;G413&amp;"', '"&amp;H413&amp;"', '"&amp;TRIM(E413)&amp;"', 2, 1, "&amp;B413&amp;", "&amp;VLOOKUP(D413,Elements!$B$3:$G$56,6,FALSE)&amp;");"</f>
        <v>insert into result (RESULT_ID, VALUE_DISPLAY, VALUE_NUM, VALUE_MIN, VALUE_MAX, QUALIFIER, RESULT_STATUS_ID, EXPERIMENT_ID, SUBSTANCE_ID, RESULT_TYPE_ID ) values (411, ' 4.6%', 4.6, '', '', '', 2, 1, 4257150, 373);</v>
      </c>
      <c r="N413" t="str">
        <f t="shared" si="12"/>
        <v>insert into result_hierarchy(result_id, parent_result_id, hierarchy_type) values (411, 38, 'Derives');</v>
      </c>
    </row>
    <row r="414" spans="1:14">
      <c r="A414">
        <f>'Result import'!A419</f>
        <v>412</v>
      </c>
      <c r="B414">
        <f>'Result import'!B419</f>
        <v>4257150</v>
      </c>
      <c r="C414">
        <f>'Result import'!C419</f>
        <v>38</v>
      </c>
      <c r="D414" t="str">
        <f>'Result import'!D$6</f>
        <v>PI (avg)</v>
      </c>
      <c r="E414" t="str">
        <f>IF(ISERR(FIND(" ",'Result import'!E419)),"",LEFT('Result import'!E419,FIND(" ",'Result import'!E419)-1))</f>
        <v/>
      </c>
      <c r="F414">
        <f>IF(ISERR(FIND(" ",'Result import'!D419)),'Result import'!D419,VALUE(MID('Result import'!D419,FIND(" ",'Result import'!D419)+1,10)))</f>
        <v>8.1999999999999993</v>
      </c>
      <c r="I414" t="s">
        <v>22</v>
      </c>
      <c r="J414" t="s">
        <v>1360</v>
      </c>
      <c r="K414" t="str">
        <f t="shared" si="13"/>
        <v xml:space="preserve"> 8.2%</v>
      </c>
      <c r="M414" t="str">
        <f>"insert into result (RESULT_ID, VALUE_DISPLAY, VALUE_NUM, VALUE_MIN, VALUE_MAX, QUALIFIER, RESULT_STATUS_ID, EXPERIMENT_ID, SUBSTANCE_ID, RESULT_TYPE_ID ) values ("&amp;A414&amp;", '"&amp;K414&amp;"', "&amp;F414&amp;", '"&amp;G414&amp;"', '"&amp;H414&amp;"', '"&amp;TRIM(E414)&amp;"', 2, 1, "&amp;B414&amp;", "&amp;VLOOKUP(D414,Elements!$B$3:$G$56,6,FALSE)&amp;");"</f>
        <v>insert into result (RESULT_ID, VALUE_DISPLAY, VALUE_NUM, VALUE_MIN, VALUE_MAX, QUALIFIER, RESULT_STATUS_ID, EXPERIMENT_ID, SUBSTANCE_ID, RESULT_TYPE_ID ) values (412, ' 8.2%', 8.2, '', '', '', 2, 1, 4257150, 373);</v>
      </c>
      <c r="N414" t="str">
        <f t="shared" si="12"/>
        <v>insert into result_hierarchy(result_id, parent_result_id, hierarchy_type) values (412, 38, 'Derives');</v>
      </c>
    </row>
    <row r="415" spans="1:14">
      <c r="A415">
        <f>'Result import'!A420</f>
        <v>413</v>
      </c>
      <c r="B415">
        <f>'Result import'!B420</f>
        <v>4257150</v>
      </c>
      <c r="C415">
        <f>'Result import'!C420</f>
        <v>38</v>
      </c>
      <c r="D415" t="str">
        <f>'Result import'!D$6</f>
        <v>PI (avg)</v>
      </c>
      <c r="E415" t="str">
        <f>IF(ISERR(FIND(" ",'Result import'!E420)),"",LEFT('Result import'!E420,FIND(" ",'Result import'!E420)-1))</f>
        <v/>
      </c>
      <c r="F415">
        <f>IF(ISERR(FIND(" ",'Result import'!D420)),'Result import'!D420,VALUE(MID('Result import'!D420,FIND(" ",'Result import'!D420)+1,10)))</f>
        <v>9.3000000000000007</v>
      </c>
      <c r="I415" t="s">
        <v>22</v>
      </c>
      <c r="J415" t="s">
        <v>1360</v>
      </c>
      <c r="K415" t="str">
        <f t="shared" si="13"/>
        <v xml:space="preserve"> 9.3%</v>
      </c>
      <c r="M415" t="str">
        <f>"insert into result (RESULT_ID, VALUE_DISPLAY, VALUE_NUM, VALUE_MIN, VALUE_MAX, QUALIFIER, RESULT_STATUS_ID, EXPERIMENT_ID, SUBSTANCE_ID, RESULT_TYPE_ID ) values ("&amp;A415&amp;", '"&amp;K415&amp;"', "&amp;F415&amp;", '"&amp;G415&amp;"', '"&amp;H415&amp;"', '"&amp;TRIM(E415)&amp;"', 2, 1, "&amp;B415&amp;", "&amp;VLOOKUP(D415,Elements!$B$3:$G$56,6,FALSE)&amp;");"</f>
        <v>insert into result (RESULT_ID, VALUE_DISPLAY, VALUE_NUM, VALUE_MIN, VALUE_MAX, QUALIFIER, RESULT_STATUS_ID, EXPERIMENT_ID, SUBSTANCE_ID, RESULT_TYPE_ID ) values (413, ' 9.3%', 9.3, '', '', '', 2, 1, 4257150, 373);</v>
      </c>
      <c r="N415" t="str">
        <f t="shared" si="12"/>
        <v>insert into result_hierarchy(result_id, parent_result_id, hierarchy_type) values (413, 38, 'Derives');</v>
      </c>
    </row>
    <row r="416" spans="1:14">
      <c r="A416">
        <f>'Result import'!A421</f>
        <v>414</v>
      </c>
      <c r="B416">
        <f>'Result import'!B421</f>
        <v>4257150</v>
      </c>
      <c r="C416">
        <f>'Result import'!C421</f>
        <v>38</v>
      </c>
      <c r="D416" t="str">
        <f>'Result import'!D$6</f>
        <v>PI (avg)</v>
      </c>
      <c r="E416" t="str">
        <f>IF(ISERR(FIND(" ",'Result import'!E421)),"",LEFT('Result import'!E421,FIND(" ",'Result import'!E421)-1))</f>
        <v/>
      </c>
      <c r="F416">
        <f>IF(ISERR(FIND(" ",'Result import'!D421)),'Result import'!D421,VALUE(MID('Result import'!D421,FIND(" ",'Result import'!D421)+1,10)))</f>
        <v>11.6</v>
      </c>
      <c r="I416" t="s">
        <v>22</v>
      </c>
      <c r="J416" t="s">
        <v>1360</v>
      </c>
      <c r="K416" t="str">
        <f t="shared" si="13"/>
        <v xml:space="preserve"> 11.6%</v>
      </c>
      <c r="M416" t="str">
        <f>"insert into result (RESULT_ID, VALUE_DISPLAY, VALUE_NUM, VALUE_MIN, VALUE_MAX, QUALIFIER, RESULT_STATUS_ID, EXPERIMENT_ID, SUBSTANCE_ID, RESULT_TYPE_ID ) values ("&amp;A416&amp;", '"&amp;K416&amp;"', "&amp;F416&amp;", '"&amp;G416&amp;"', '"&amp;H416&amp;"', '"&amp;TRIM(E416)&amp;"', 2, 1, "&amp;B416&amp;", "&amp;VLOOKUP(D416,Elements!$B$3:$G$56,6,FALSE)&amp;");"</f>
        <v>insert into result (RESULT_ID, VALUE_DISPLAY, VALUE_NUM, VALUE_MIN, VALUE_MAX, QUALIFIER, RESULT_STATUS_ID, EXPERIMENT_ID, SUBSTANCE_ID, RESULT_TYPE_ID ) values (414, ' 11.6%', 11.6, '', '', '', 2, 1, 4257150, 373);</v>
      </c>
      <c r="N416" t="str">
        <f t="shared" si="12"/>
        <v>insert into result_hierarchy(result_id, parent_result_id, hierarchy_type) values (414, 38, 'Derives');</v>
      </c>
    </row>
    <row r="417" spans="1:14">
      <c r="A417">
        <f>'Result import'!A422</f>
        <v>415</v>
      </c>
      <c r="B417">
        <f>'Result import'!B422</f>
        <v>4257150</v>
      </c>
      <c r="C417">
        <f>'Result import'!C422</f>
        <v>38</v>
      </c>
      <c r="D417" t="str">
        <f>'Result import'!D$6</f>
        <v>PI (avg)</v>
      </c>
      <c r="E417" t="str">
        <f>IF(ISERR(FIND(" ",'Result import'!E422)),"",LEFT('Result import'!E422,FIND(" ",'Result import'!E422)-1))</f>
        <v/>
      </c>
      <c r="F417">
        <f>IF(ISERR(FIND(" ",'Result import'!D422)),'Result import'!D422,VALUE(MID('Result import'!D422,FIND(" ",'Result import'!D422)+1,10)))</f>
        <v>13.8</v>
      </c>
      <c r="I417" t="s">
        <v>22</v>
      </c>
      <c r="J417" t="s">
        <v>1360</v>
      </c>
      <c r="K417" t="str">
        <f t="shared" si="13"/>
        <v xml:space="preserve"> 13.8%</v>
      </c>
      <c r="M417" t="str">
        <f>"insert into result (RESULT_ID, VALUE_DISPLAY, VALUE_NUM, VALUE_MIN, VALUE_MAX, QUALIFIER, RESULT_STATUS_ID, EXPERIMENT_ID, SUBSTANCE_ID, RESULT_TYPE_ID ) values ("&amp;A417&amp;", '"&amp;K417&amp;"', "&amp;F417&amp;", '"&amp;G417&amp;"', '"&amp;H417&amp;"', '"&amp;TRIM(E417)&amp;"', 2, 1, "&amp;B417&amp;", "&amp;VLOOKUP(D417,Elements!$B$3:$G$56,6,FALSE)&amp;");"</f>
        <v>insert into result (RESULT_ID, VALUE_DISPLAY, VALUE_NUM, VALUE_MIN, VALUE_MAX, QUALIFIER, RESULT_STATUS_ID, EXPERIMENT_ID, SUBSTANCE_ID, RESULT_TYPE_ID ) values (415, ' 13.8%', 13.8, '', '', '', 2, 1, 4257150, 373);</v>
      </c>
      <c r="N417" t="str">
        <f t="shared" si="12"/>
        <v>insert into result_hierarchy(result_id, parent_result_id, hierarchy_type) values (415, 38, 'Derives');</v>
      </c>
    </row>
    <row r="418" spans="1:14">
      <c r="A418">
        <f>'Result import'!A423</f>
        <v>416</v>
      </c>
      <c r="B418">
        <f>'Result import'!B423</f>
        <v>4257150</v>
      </c>
      <c r="C418">
        <f>'Result import'!C423</f>
        <v>38</v>
      </c>
      <c r="D418" t="str">
        <f>'Result import'!D$6</f>
        <v>PI (avg)</v>
      </c>
      <c r="E418" t="str">
        <f>IF(ISERR(FIND(" ",'Result import'!E423)),"",LEFT('Result import'!E423,FIND(" ",'Result import'!E423)-1))</f>
        <v/>
      </c>
      <c r="F418">
        <f>IF(ISERR(FIND(" ",'Result import'!D423)),'Result import'!D423,VALUE(MID('Result import'!D423,FIND(" ",'Result import'!D423)+1,10)))</f>
        <v>22.6</v>
      </c>
      <c r="I418" t="s">
        <v>22</v>
      </c>
      <c r="J418" t="s">
        <v>1360</v>
      </c>
      <c r="K418" t="str">
        <f t="shared" si="13"/>
        <v xml:space="preserve"> 22.6%</v>
      </c>
      <c r="M418" t="str">
        <f>"insert into result (RESULT_ID, VALUE_DISPLAY, VALUE_NUM, VALUE_MIN, VALUE_MAX, QUALIFIER, RESULT_STATUS_ID, EXPERIMENT_ID, SUBSTANCE_ID, RESULT_TYPE_ID ) values ("&amp;A418&amp;", '"&amp;K418&amp;"', "&amp;F418&amp;", '"&amp;G418&amp;"', '"&amp;H418&amp;"', '"&amp;TRIM(E418)&amp;"', 2, 1, "&amp;B418&amp;", "&amp;VLOOKUP(D418,Elements!$B$3:$G$56,6,FALSE)&amp;");"</f>
        <v>insert into result (RESULT_ID, VALUE_DISPLAY, VALUE_NUM, VALUE_MIN, VALUE_MAX, QUALIFIER, RESULT_STATUS_ID, EXPERIMENT_ID, SUBSTANCE_ID, RESULT_TYPE_ID ) values (416, ' 22.6%', 22.6, '', '', '', 2, 1, 4257150, 373);</v>
      </c>
      <c r="N418" t="str">
        <f t="shared" si="12"/>
        <v>insert into result_hierarchy(result_id, parent_result_id, hierarchy_type) values (416, 38, 'Derives');</v>
      </c>
    </row>
    <row r="419" spans="1:14">
      <c r="A419">
        <f>'Result import'!A424</f>
        <v>417</v>
      </c>
      <c r="B419">
        <f>'Result import'!B424</f>
        <v>4257150</v>
      </c>
      <c r="C419">
        <f>'Result import'!C424</f>
        <v>38</v>
      </c>
      <c r="D419" t="str">
        <f>'Result import'!D$6</f>
        <v>PI (avg)</v>
      </c>
      <c r="E419" t="str">
        <f>IF(ISERR(FIND(" ",'Result import'!E424)),"",LEFT('Result import'!E424,FIND(" ",'Result import'!E424)-1))</f>
        <v/>
      </c>
      <c r="F419">
        <f>IF(ISERR(FIND(" ",'Result import'!D424)),'Result import'!D424,VALUE(MID('Result import'!D424,FIND(" ",'Result import'!D424)+1,10)))</f>
        <v>34.299999999999997</v>
      </c>
      <c r="I419" t="s">
        <v>22</v>
      </c>
      <c r="J419" t="s">
        <v>1360</v>
      </c>
      <c r="K419" t="str">
        <f t="shared" si="13"/>
        <v xml:space="preserve"> 34.3%</v>
      </c>
      <c r="M419" t="str">
        <f>"insert into result (RESULT_ID, VALUE_DISPLAY, VALUE_NUM, VALUE_MIN, VALUE_MAX, QUALIFIER, RESULT_STATUS_ID, EXPERIMENT_ID, SUBSTANCE_ID, RESULT_TYPE_ID ) values ("&amp;A419&amp;", '"&amp;K419&amp;"', "&amp;F419&amp;", '"&amp;G419&amp;"', '"&amp;H419&amp;"', '"&amp;TRIM(E419)&amp;"', 2, 1, "&amp;B419&amp;", "&amp;VLOOKUP(D419,Elements!$B$3:$G$56,6,FALSE)&amp;");"</f>
        <v>insert into result (RESULT_ID, VALUE_DISPLAY, VALUE_NUM, VALUE_MIN, VALUE_MAX, QUALIFIER, RESULT_STATUS_ID, EXPERIMENT_ID, SUBSTANCE_ID, RESULT_TYPE_ID ) values (417, ' 34.3%', 34.3, '', '', '', 2, 1, 4257150, 373);</v>
      </c>
      <c r="N419" t="str">
        <f t="shared" si="12"/>
        <v>insert into result_hierarchy(result_id, parent_result_id, hierarchy_type) values (417, 38, 'Derives');</v>
      </c>
    </row>
    <row r="420" spans="1:14">
      <c r="A420">
        <f>'Result import'!A425</f>
        <v>418</v>
      </c>
      <c r="B420">
        <f>'Result import'!B425</f>
        <v>4257150</v>
      </c>
      <c r="C420">
        <f>'Result import'!C425</f>
        <v>38</v>
      </c>
      <c r="D420" t="str">
        <f>'Result import'!D$6</f>
        <v>PI (avg)</v>
      </c>
      <c r="E420" t="str">
        <f>IF(ISERR(FIND(" ",'Result import'!E425)),"",LEFT('Result import'!E425,FIND(" ",'Result import'!E425)-1))</f>
        <v/>
      </c>
      <c r="F420">
        <f>IF(ISERR(FIND(" ",'Result import'!D425)),'Result import'!D425,VALUE(MID('Result import'!D425,FIND(" ",'Result import'!D425)+1,10)))</f>
        <v>54.7</v>
      </c>
      <c r="I420" t="s">
        <v>22</v>
      </c>
      <c r="J420" t="s">
        <v>1360</v>
      </c>
      <c r="K420" t="str">
        <f t="shared" si="13"/>
        <v xml:space="preserve"> 54.7%</v>
      </c>
      <c r="M420" t="str">
        <f>"insert into result (RESULT_ID, VALUE_DISPLAY, VALUE_NUM, VALUE_MIN, VALUE_MAX, QUALIFIER, RESULT_STATUS_ID, EXPERIMENT_ID, SUBSTANCE_ID, RESULT_TYPE_ID ) values ("&amp;A420&amp;", '"&amp;K420&amp;"', "&amp;F420&amp;", '"&amp;G420&amp;"', '"&amp;H420&amp;"', '"&amp;TRIM(E420)&amp;"', 2, 1, "&amp;B420&amp;", "&amp;VLOOKUP(D420,Elements!$B$3:$G$56,6,FALSE)&amp;");"</f>
        <v>insert into result (RESULT_ID, VALUE_DISPLAY, VALUE_NUM, VALUE_MIN, VALUE_MAX, QUALIFIER, RESULT_STATUS_ID, EXPERIMENT_ID, SUBSTANCE_ID, RESULT_TYPE_ID ) values (418, ' 54.7%', 54.7, '', '', '', 2, 1, 4257150, 373);</v>
      </c>
      <c r="N420" t="str">
        <f t="shared" si="12"/>
        <v>insert into result_hierarchy(result_id, parent_result_id, hierarchy_type) values (418, 38, 'Derives');</v>
      </c>
    </row>
    <row r="421" spans="1:14">
      <c r="A421">
        <f>'Result import'!A426</f>
        <v>419</v>
      </c>
      <c r="B421">
        <f>'Result import'!B426</f>
        <v>4257150</v>
      </c>
      <c r="C421">
        <f>'Result import'!C426</f>
        <v>38</v>
      </c>
      <c r="D421" t="str">
        <f>'Result import'!D$6</f>
        <v>PI (avg)</v>
      </c>
      <c r="E421" t="str">
        <f>IF(ISERR(FIND(" ",'Result import'!E426)),"",LEFT('Result import'!E426,FIND(" ",'Result import'!E426)-1))</f>
        <v/>
      </c>
      <c r="F421">
        <f>IF(ISERR(FIND(" ",'Result import'!D426)),'Result import'!D426,VALUE(MID('Result import'!D426,FIND(" ",'Result import'!D426)+1,10)))</f>
        <v>77.2</v>
      </c>
      <c r="I421" t="s">
        <v>22</v>
      </c>
      <c r="J421" t="s">
        <v>1360</v>
      </c>
      <c r="K421" t="str">
        <f t="shared" si="13"/>
        <v xml:space="preserve"> 77.2%</v>
      </c>
      <c r="M421" t="str">
        <f>"insert into result (RESULT_ID, VALUE_DISPLAY, VALUE_NUM, VALUE_MIN, VALUE_MAX, QUALIFIER, RESULT_STATUS_ID, EXPERIMENT_ID, SUBSTANCE_ID, RESULT_TYPE_ID ) values ("&amp;A421&amp;", '"&amp;K421&amp;"', "&amp;F421&amp;", '"&amp;G421&amp;"', '"&amp;H421&amp;"', '"&amp;TRIM(E421)&amp;"', 2, 1, "&amp;B421&amp;", "&amp;VLOOKUP(D421,Elements!$B$3:$G$56,6,FALSE)&amp;");"</f>
        <v>insert into result (RESULT_ID, VALUE_DISPLAY, VALUE_NUM, VALUE_MIN, VALUE_MAX, QUALIFIER, RESULT_STATUS_ID, EXPERIMENT_ID, SUBSTANCE_ID, RESULT_TYPE_ID ) values (419, ' 77.2%', 77.2, '', '', '', 2, 1, 4257150, 373);</v>
      </c>
      <c r="N421" t="str">
        <f t="shared" si="12"/>
        <v>insert into result_hierarchy(result_id, parent_result_id, hierarchy_type) values (419, 38, 'Derives');</v>
      </c>
    </row>
    <row r="422" spans="1:14">
      <c r="A422">
        <f>'Result import'!A427</f>
        <v>420</v>
      </c>
      <c r="B422">
        <f>'Result import'!B427</f>
        <v>4257150</v>
      </c>
      <c r="C422">
        <f>'Result import'!C427</f>
        <v>38</v>
      </c>
      <c r="D422" t="str">
        <f>'Result import'!D$6</f>
        <v>PI (avg)</v>
      </c>
      <c r="E422" t="str">
        <f>IF(ISERR(FIND(" ",'Result import'!E427)),"",LEFT('Result import'!E427,FIND(" ",'Result import'!E427)-1))</f>
        <v/>
      </c>
      <c r="F422">
        <f>IF(ISERR(FIND(" ",'Result import'!D427)),'Result import'!D427,VALUE(MID('Result import'!D427,FIND(" ",'Result import'!D427)+1,10)))</f>
        <v>94.3</v>
      </c>
      <c r="I422" t="s">
        <v>22</v>
      </c>
      <c r="J422" t="s">
        <v>1360</v>
      </c>
      <c r="K422" t="str">
        <f t="shared" si="13"/>
        <v xml:space="preserve"> 94.3%</v>
      </c>
      <c r="M422" t="str">
        <f>"insert into result (RESULT_ID, VALUE_DISPLAY, VALUE_NUM, VALUE_MIN, VALUE_MAX, QUALIFIER, RESULT_STATUS_ID, EXPERIMENT_ID, SUBSTANCE_ID, RESULT_TYPE_ID ) values ("&amp;A422&amp;", '"&amp;K422&amp;"', "&amp;F422&amp;", '"&amp;G422&amp;"', '"&amp;H422&amp;"', '"&amp;TRIM(E422)&amp;"', 2, 1, "&amp;B422&amp;", "&amp;VLOOKUP(D422,Elements!$B$3:$G$56,6,FALSE)&amp;");"</f>
        <v>insert into result (RESULT_ID, VALUE_DISPLAY, VALUE_NUM, VALUE_MIN, VALUE_MAX, QUALIFIER, RESULT_STATUS_ID, EXPERIMENT_ID, SUBSTANCE_ID, RESULT_TYPE_ID ) values (420, ' 94.3%', 94.3, '', '', '', 2, 1, 4257150, 373);</v>
      </c>
      <c r="N422" t="str">
        <f t="shared" si="12"/>
        <v>insert into result_hierarchy(result_id, parent_result_id, hierarchy_type) values (420, 38, 'Derives');</v>
      </c>
    </row>
    <row r="423" spans="1:14">
      <c r="A423">
        <f>'Result import'!A428</f>
        <v>421</v>
      </c>
      <c r="B423">
        <f>'Result import'!B428</f>
        <v>4255222</v>
      </c>
      <c r="C423">
        <f>'Result import'!C428</f>
        <v>39</v>
      </c>
      <c r="D423" t="str">
        <f>'Result import'!D$6</f>
        <v>PI (avg)</v>
      </c>
      <c r="E423" t="str">
        <f>IF(ISERR(FIND(" ",'Result import'!E428)),"",LEFT('Result import'!E428,FIND(" ",'Result import'!E428)-1))</f>
        <v/>
      </c>
      <c r="F423">
        <f>IF(ISERR(FIND(" ",'Result import'!D428)),'Result import'!D428,VALUE(MID('Result import'!D428,FIND(" ",'Result import'!D428)+1,10)))</f>
        <v>3.2</v>
      </c>
      <c r="I423" t="s">
        <v>22</v>
      </c>
      <c r="J423" t="s">
        <v>1360</v>
      </c>
      <c r="K423" t="str">
        <f t="shared" si="13"/>
        <v xml:space="preserve"> 3.2%</v>
      </c>
      <c r="M423" t="str">
        <f>"insert into result (RESULT_ID, VALUE_DISPLAY, VALUE_NUM, VALUE_MIN, VALUE_MAX, QUALIFIER, RESULT_STATUS_ID, EXPERIMENT_ID, SUBSTANCE_ID, RESULT_TYPE_ID ) values ("&amp;A423&amp;", '"&amp;K423&amp;"', "&amp;F423&amp;", '"&amp;G423&amp;"', '"&amp;H423&amp;"', '"&amp;TRIM(E423)&amp;"', 2, 1, "&amp;B423&amp;", "&amp;VLOOKUP(D423,Elements!$B$3:$G$56,6,FALSE)&amp;");"</f>
        <v>insert into result (RESULT_ID, VALUE_DISPLAY, VALUE_NUM, VALUE_MIN, VALUE_MAX, QUALIFIER, RESULT_STATUS_ID, EXPERIMENT_ID, SUBSTANCE_ID, RESULT_TYPE_ID ) values (421, ' 3.2%', 3.2, '', '', '', 2, 1, 4255222, 373);</v>
      </c>
      <c r="N423" t="str">
        <f t="shared" si="12"/>
        <v>insert into result_hierarchy(result_id, parent_result_id, hierarchy_type) values (421, 39, 'Derives');</v>
      </c>
    </row>
    <row r="424" spans="1:14">
      <c r="A424">
        <f>'Result import'!A429</f>
        <v>422</v>
      </c>
      <c r="B424">
        <f>'Result import'!B429</f>
        <v>4255222</v>
      </c>
      <c r="C424">
        <f>'Result import'!C429</f>
        <v>39</v>
      </c>
      <c r="D424" t="str">
        <f>'Result import'!D$6</f>
        <v>PI (avg)</v>
      </c>
      <c r="E424" t="str">
        <f>IF(ISERR(FIND(" ",'Result import'!E429)),"",LEFT('Result import'!E429,FIND(" ",'Result import'!E429)-1))</f>
        <v/>
      </c>
      <c r="F424">
        <f>IF(ISERR(FIND(" ",'Result import'!D429)),'Result import'!D429,VALUE(MID('Result import'!D429,FIND(" ",'Result import'!D429)+1,10)))</f>
        <v>5.9</v>
      </c>
      <c r="I424" t="s">
        <v>22</v>
      </c>
      <c r="J424" t="s">
        <v>1360</v>
      </c>
      <c r="K424" t="str">
        <f t="shared" si="13"/>
        <v xml:space="preserve"> 5.9%</v>
      </c>
      <c r="M424" t="str">
        <f>"insert into result (RESULT_ID, VALUE_DISPLAY, VALUE_NUM, VALUE_MIN, VALUE_MAX, QUALIFIER, RESULT_STATUS_ID, EXPERIMENT_ID, SUBSTANCE_ID, RESULT_TYPE_ID ) values ("&amp;A424&amp;", '"&amp;K424&amp;"', "&amp;F424&amp;", '"&amp;G424&amp;"', '"&amp;H424&amp;"', '"&amp;TRIM(E424)&amp;"', 2, 1, "&amp;B424&amp;", "&amp;VLOOKUP(D424,Elements!$B$3:$G$56,6,FALSE)&amp;");"</f>
        <v>insert into result (RESULT_ID, VALUE_DISPLAY, VALUE_NUM, VALUE_MIN, VALUE_MAX, QUALIFIER, RESULT_STATUS_ID, EXPERIMENT_ID, SUBSTANCE_ID, RESULT_TYPE_ID ) values (422, ' 5.9%', 5.9, '', '', '', 2, 1, 4255222, 373);</v>
      </c>
      <c r="N424" t="str">
        <f t="shared" si="12"/>
        <v>insert into result_hierarchy(result_id, parent_result_id, hierarchy_type) values (422, 39, 'Derives');</v>
      </c>
    </row>
    <row r="425" spans="1:14">
      <c r="A425">
        <f>'Result import'!A430</f>
        <v>423</v>
      </c>
      <c r="B425">
        <f>'Result import'!B430</f>
        <v>4255222</v>
      </c>
      <c r="C425">
        <f>'Result import'!C430</f>
        <v>39</v>
      </c>
      <c r="D425" t="str">
        <f>'Result import'!D$6</f>
        <v>PI (avg)</v>
      </c>
      <c r="E425" t="str">
        <f>IF(ISERR(FIND(" ",'Result import'!E430)),"",LEFT('Result import'!E430,FIND(" ",'Result import'!E430)-1))</f>
        <v/>
      </c>
      <c r="F425">
        <f>IF(ISERR(FIND(" ",'Result import'!D430)),'Result import'!D430,VALUE(MID('Result import'!D430,FIND(" ",'Result import'!D430)+1,10)))</f>
        <v>8.5</v>
      </c>
      <c r="I425" t="s">
        <v>22</v>
      </c>
      <c r="J425" t="s">
        <v>1360</v>
      </c>
      <c r="K425" t="str">
        <f t="shared" si="13"/>
        <v xml:space="preserve"> 8.5%</v>
      </c>
      <c r="M425" t="str">
        <f>"insert into result (RESULT_ID, VALUE_DISPLAY, VALUE_NUM, VALUE_MIN, VALUE_MAX, QUALIFIER, RESULT_STATUS_ID, EXPERIMENT_ID, SUBSTANCE_ID, RESULT_TYPE_ID ) values ("&amp;A425&amp;", '"&amp;K425&amp;"', "&amp;F425&amp;", '"&amp;G425&amp;"', '"&amp;H425&amp;"', '"&amp;TRIM(E425)&amp;"', 2, 1, "&amp;B425&amp;", "&amp;VLOOKUP(D425,Elements!$B$3:$G$56,6,FALSE)&amp;");"</f>
        <v>insert into result (RESULT_ID, VALUE_DISPLAY, VALUE_NUM, VALUE_MIN, VALUE_MAX, QUALIFIER, RESULT_STATUS_ID, EXPERIMENT_ID, SUBSTANCE_ID, RESULT_TYPE_ID ) values (423, ' 8.5%', 8.5, '', '', '', 2, 1, 4255222, 373);</v>
      </c>
      <c r="N425" t="str">
        <f t="shared" si="12"/>
        <v>insert into result_hierarchy(result_id, parent_result_id, hierarchy_type) values (423, 39, 'Derives');</v>
      </c>
    </row>
    <row r="426" spans="1:14">
      <c r="A426">
        <f>'Result import'!A431</f>
        <v>424</v>
      </c>
      <c r="B426">
        <f>'Result import'!B431</f>
        <v>4255222</v>
      </c>
      <c r="C426">
        <f>'Result import'!C431</f>
        <v>39</v>
      </c>
      <c r="D426" t="str">
        <f>'Result import'!D$6</f>
        <v>PI (avg)</v>
      </c>
      <c r="E426" t="str">
        <f>IF(ISERR(FIND(" ",'Result import'!E431)),"",LEFT('Result import'!E431,FIND(" ",'Result import'!E431)-1))</f>
        <v/>
      </c>
      <c r="F426">
        <f>IF(ISERR(FIND(" ",'Result import'!D431)),'Result import'!D431,VALUE(MID('Result import'!D431,FIND(" ",'Result import'!D431)+1,10)))</f>
        <v>10.5</v>
      </c>
      <c r="I426" t="s">
        <v>22</v>
      </c>
      <c r="J426" t="s">
        <v>1360</v>
      </c>
      <c r="K426" t="str">
        <f t="shared" si="13"/>
        <v xml:space="preserve"> 10.5%</v>
      </c>
      <c r="M426" t="str">
        <f>"insert into result (RESULT_ID, VALUE_DISPLAY, VALUE_NUM, VALUE_MIN, VALUE_MAX, QUALIFIER, RESULT_STATUS_ID, EXPERIMENT_ID, SUBSTANCE_ID, RESULT_TYPE_ID ) values ("&amp;A426&amp;", '"&amp;K426&amp;"', "&amp;F426&amp;", '"&amp;G426&amp;"', '"&amp;H426&amp;"', '"&amp;TRIM(E426)&amp;"', 2, 1, "&amp;B426&amp;", "&amp;VLOOKUP(D426,Elements!$B$3:$G$56,6,FALSE)&amp;");"</f>
        <v>insert into result (RESULT_ID, VALUE_DISPLAY, VALUE_NUM, VALUE_MIN, VALUE_MAX, QUALIFIER, RESULT_STATUS_ID, EXPERIMENT_ID, SUBSTANCE_ID, RESULT_TYPE_ID ) values (424, ' 10.5%', 10.5, '', '', '', 2, 1, 4255222, 373);</v>
      </c>
      <c r="N426" t="str">
        <f t="shared" si="12"/>
        <v>insert into result_hierarchy(result_id, parent_result_id, hierarchy_type) values (424, 39, 'Derives');</v>
      </c>
    </row>
    <row r="427" spans="1:14">
      <c r="A427">
        <f>'Result import'!A432</f>
        <v>425</v>
      </c>
      <c r="B427">
        <f>'Result import'!B432</f>
        <v>4255222</v>
      </c>
      <c r="C427">
        <f>'Result import'!C432</f>
        <v>39</v>
      </c>
      <c r="D427" t="str">
        <f>'Result import'!D$6</f>
        <v>PI (avg)</v>
      </c>
      <c r="E427" t="str">
        <f>IF(ISERR(FIND(" ",'Result import'!E432)),"",LEFT('Result import'!E432,FIND(" ",'Result import'!E432)-1))</f>
        <v/>
      </c>
      <c r="F427">
        <f>IF(ISERR(FIND(" ",'Result import'!D432)),'Result import'!D432,VALUE(MID('Result import'!D432,FIND(" ",'Result import'!D432)+1,10)))</f>
        <v>15.1</v>
      </c>
      <c r="I427" t="s">
        <v>22</v>
      </c>
      <c r="J427" t="s">
        <v>1360</v>
      </c>
      <c r="K427" t="str">
        <f t="shared" si="13"/>
        <v xml:space="preserve"> 15.1%</v>
      </c>
      <c r="M427" t="str">
        <f>"insert into result (RESULT_ID, VALUE_DISPLAY, VALUE_NUM, VALUE_MIN, VALUE_MAX, QUALIFIER, RESULT_STATUS_ID, EXPERIMENT_ID, SUBSTANCE_ID, RESULT_TYPE_ID ) values ("&amp;A427&amp;", '"&amp;K427&amp;"', "&amp;F427&amp;", '"&amp;G427&amp;"', '"&amp;H427&amp;"', '"&amp;TRIM(E427)&amp;"', 2, 1, "&amp;B427&amp;", "&amp;VLOOKUP(D427,Elements!$B$3:$G$56,6,FALSE)&amp;");"</f>
        <v>insert into result (RESULT_ID, VALUE_DISPLAY, VALUE_NUM, VALUE_MIN, VALUE_MAX, QUALIFIER, RESULT_STATUS_ID, EXPERIMENT_ID, SUBSTANCE_ID, RESULT_TYPE_ID ) values (425, ' 15.1%', 15.1, '', '', '', 2, 1, 4255222, 373);</v>
      </c>
      <c r="N427" t="str">
        <f t="shared" si="12"/>
        <v>insert into result_hierarchy(result_id, parent_result_id, hierarchy_type) values (425, 39, 'Derives');</v>
      </c>
    </row>
    <row r="428" spans="1:14">
      <c r="A428">
        <f>'Result import'!A433</f>
        <v>426</v>
      </c>
      <c r="B428">
        <f>'Result import'!B433</f>
        <v>4255222</v>
      </c>
      <c r="C428">
        <f>'Result import'!C433</f>
        <v>39</v>
      </c>
      <c r="D428" t="str">
        <f>'Result import'!D$6</f>
        <v>PI (avg)</v>
      </c>
      <c r="E428" t="str">
        <f>IF(ISERR(FIND(" ",'Result import'!E433)),"",LEFT('Result import'!E433,FIND(" ",'Result import'!E433)-1))</f>
        <v/>
      </c>
      <c r="F428">
        <f>IF(ISERR(FIND(" ",'Result import'!D433)),'Result import'!D433,VALUE(MID('Result import'!D433,FIND(" ",'Result import'!D433)+1,10)))</f>
        <v>21.5</v>
      </c>
      <c r="I428" t="s">
        <v>22</v>
      </c>
      <c r="J428" t="s">
        <v>1360</v>
      </c>
      <c r="K428" t="str">
        <f t="shared" si="13"/>
        <v xml:space="preserve"> 21.5%</v>
      </c>
      <c r="M428" t="str">
        <f>"insert into result (RESULT_ID, VALUE_DISPLAY, VALUE_NUM, VALUE_MIN, VALUE_MAX, QUALIFIER, RESULT_STATUS_ID, EXPERIMENT_ID, SUBSTANCE_ID, RESULT_TYPE_ID ) values ("&amp;A428&amp;", '"&amp;K428&amp;"', "&amp;F428&amp;", '"&amp;G428&amp;"', '"&amp;H428&amp;"', '"&amp;TRIM(E428)&amp;"', 2, 1, "&amp;B428&amp;", "&amp;VLOOKUP(D428,Elements!$B$3:$G$56,6,FALSE)&amp;");"</f>
        <v>insert into result (RESULT_ID, VALUE_DISPLAY, VALUE_NUM, VALUE_MIN, VALUE_MAX, QUALIFIER, RESULT_STATUS_ID, EXPERIMENT_ID, SUBSTANCE_ID, RESULT_TYPE_ID ) values (426, ' 21.5%', 21.5, '', '', '', 2, 1, 4255222, 373);</v>
      </c>
      <c r="N428" t="str">
        <f t="shared" ref="N428:N491" si="14">"insert into result_hierarchy(result_id, parent_result_id, hierarchy_type) values ("&amp;A428&amp;", "&amp;C428&amp;", '"&amp;J428&amp;"');"</f>
        <v>insert into result_hierarchy(result_id, parent_result_id, hierarchy_type) values (426, 39, 'Derives');</v>
      </c>
    </row>
    <row r="429" spans="1:14">
      <c r="A429">
        <f>'Result import'!A434</f>
        <v>427</v>
      </c>
      <c r="B429">
        <f>'Result import'!B434</f>
        <v>4255222</v>
      </c>
      <c r="C429">
        <f>'Result import'!C434</f>
        <v>39</v>
      </c>
      <c r="D429" t="str">
        <f>'Result import'!D$6</f>
        <v>PI (avg)</v>
      </c>
      <c r="E429" t="str">
        <f>IF(ISERR(FIND(" ",'Result import'!E434)),"",LEFT('Result import'!E434,FIND(" ",'Result import'!E434)-1))</f>
        <v/>
      </c>
      <c r="F429">
        <f>IF(ISERR(FIND(" ",'Result import'!D434)),'Result import'!D434,VALUE(MID('Result import'!D434,FIND(" ",'Result import'!D434)+1,10)))</f>
        <v>40.4</v>
      </c>
      <c r="I429" t="s">
        <v>22</v>
      </c>
      <c r="J429" t="s">
        <v>1360</v>
      </c>
      <c r="K429" t="str">
        <f t="shared" si="13"/>
        <v xml:space="preserve"> 40.4%</v>
      </c>
      <c r="M429" t="str">
        <f>"insert into result (RESULT_ID, VALUE_DISPLAY, VALUE_NUM, VALUE_MIN, VALUE_MAX, QUALIFIER, RESULT_STATUS_ID, EXPERIMENT_ID, SUBSTANCE_ID, RESULT_TYPE_ID ) values ("&amp;A429&amp;", '"&amp;K429&amp;"', "&amp;F429&amp;", '"&amp;G429&amp;"', '"&amp;H429&amp;"', '"&amp;TRIM(E429)&amp;"', 2, 1, "&amp;B429&amp;", "&amp;VLOOKUP(D429,Elements!$B$3:$G$56,6,FALSE)&amp;");"</f>
        <v>insert into result (RESULT_ID, VALUE_DISPLAY, VALUE_NUM, VALUE_MIN, VALUE_MAX, QUALIFIER, RESULT_STATUS_ID, EXPERIMENT_ID, SUBSTANCE_ID, RESULT_TYPE_ID ) values (427, ' 40.4%', 40.4, '', '', '', 2, 1, 4255222, 373);</v>
      </c>
      <c r="N429" t="str">
        <f t="shared" si="14"/>
        <v>insert into result_hierarchy(result_id, parent_result_id, hierarchy_type) values (427, 39, 'Derives');</v>
      </c>
    </row>
    <row r="430" spans="1:14">
      <c r="A430">
        <f>'Result import'!A435</f>
        <v>428</v>
      </c>
      <c r="B430">
        <f>'Result import'!B435</f>
        <v>4255222</v>
      </c>
      <c r="C430">
        <f>'Result import'!C435</f>
        <v>39</v>
      </c>
      <c r="D430" t="str">
        <f>'Result import'!D$6</f>
        <v>PI (avg)</v>
      </c>
      <c r="E430" t="str">
        <f>IF(ISERR(FIND(" ",'Result import'!E435)),"",LEFT('Result import'!E435,FIND(" ",'Result import'!E435)-1))</f>
        <v/>
      </c>
      <c r="F430">
        <f>IF(ISERR(FIND(" ",'Result import'!D435)),'Result import'!D435,VALUE(MID('Result import'!D435,FIND(" ",'Result import'!D435)+1,10)))</f>
        <v>54.8</v>
      </c>
      <c r="I430" t="s">
        <v>22</v>
      </c>
      <c r="J430" t="s">
        <v>1360</v>
      </c>
      <c r="K430" t="str">
        <f t="shared" si="13"/>
        <v xml:space="preserve"> 54.8%</v>
      </c>
      <c r="M430" t="str">
        <f>"insert into result (RESULT_ID, VALUE_DISPLAY, VALUE_NUM, VALUE_MIN, VALUE_MAX, QUALIFIER, RESULT_STATUS_ID, EXPERIMENT_ID, SUBSTANCE_ID, RESULT_TYPE_ID ) values ("&amp;A430&amp;", '"&amp;K430&amp;"', "&amp;F430&amp;", '"&amp;G430&amp;"', '"&amp;H430&amp;"', '"&amp;TRIM(E430)&amp;"', 2, 1, "&amp;B430&amp;", "&amp;VLOOKUP(D430,Elements!$B$3:$G$56,6,FALSE)&amp;");"</f>
        <v>insert into result (RESULT_ID, VALUE_DISPLAY, VALUE_NUM, VALUE_MIN, VALUE_MAX, QUALIFIER, RESULT_STATUS_ID, EXPERIMENT_ID, SUBSTANCE_ID, RESULT_TYPE_ID ) values (428, ' 54.8%', 54.8, '', '', '', 2, 1, 4255222, 373);</v>
      </c>
      <c r="N430" t="str">
        <f t="shared" si="14"/>
        <v>insert into result_hierarchy(result_id, parent_result_id, hierarchy_type) values (428, 39, 'Derives');</v>
      </c>
    </row>
    <row r="431" spans="1:14">
      <c r="A431">
        <f>'Result import'!A436</f>
        <v>429</v>
      </c>
      <c r="B431">
        <f>'Result import'!B436</f>
        <v>4255222</v>
      </c>
      <c r="C431">
        <f>'Result import'!C436</f>
        <v>39</v>
      </c>
      <c r="D431" t="str">
        <f>'Result import'!D$6</f>
        <v>PI (avg)</v>
      </c>
      <c r="E431" t="str">
        <f>IF(ISERR(FIND(" ",'Result import'!E436)),"",LEFT('Result import'!E436,FIND(" ",'Result import'!E436)-1))</f>
        <v/>
      </c>
      <c r="F431">
        <f>IF(ISERR(FIND(" ",'Result import'!D436)),'Result import'!D436,VALUE(MID('Result import'!D436,FIND(" ",'Result import'!D436)+1,10)))</f>
        <v>76.099999999999994</v>
      </c>
      <c r="I431" t="s">
        <v>22</v>
      </c>
      <c r="J431" t="s">
        <v>1360</v>
      </c>
      <c r="K431" t="str">
        <f t="shared" si="13"/>
        <v xml:space="preserve"> 76.1%</v>
      </c>
      <c r="M431" t="str">
        <f>"insert into result (RESULT_ID, VALUE_DISPLAY, VALUE_NUM, VALUE_MIN, VALUE_MAX, QUALIFIER, RESULT_STATUS_ID, EXPERIMENT_ID, SUBSTANCE_ID, RESULT_TYPE_ID ) values ("&amp;A431&amp;", '"&amp;K431&amp;"', "&amp;F431&amp;", '"&amp;G431&amp;"', '"&amp;H431&amp;"', '"&amp;TRIM(E431)&amp;"', 2, 1, "&amp;B431&amp;", "&amp;VLOOKUP(D431,Elements!$B$3:$G$56,6,FALSE)&amp;");"</f>
        <v>insert into result (RESULT_ID, VALUE_DISPLAY, VALUE_NUM, VALUE_MIN, VALUE_MAX, QUALIFIER, RESULT_STATUS_ID, EXPERIMENT_ID, SUBSTANCE_ID, RESULT_TYPE_ID ) values (429, ' 76.1%', 76.1, '', '', '', 2, 1, 4255222, 373);</v>
      </c>
      <c r="N431" t="str">
        <f t="shared" si="14"/>
        <v>insert into result_hierarchy(result_id, parent_result_id, hierarchy_type) values (429, 39, 'Derives');</v>
      </c>
    </row>
    <row r="432" spans="1:14">
      <c r="A432">
        <f>'Result import'!A437</f>
        <v>430</v>
      </c>
      <c r="B432">
        <f>'Result import'!B437</f>
        <v>4255222</v>
      </c>
      <c r="C432">
        <f>'Result import'!C437</f>
        <v>39</v>
      </c>
      <c r="D432" t="str">
        <f>'Result import'!D$6</f>
        <v>PI (avg)</v>
      </c>
      <c r="E432" t="str">
        <f>IF(ISERR(FIND(" ",'Result import'!E437)),"",LEFT('Result import'!E437,FIND(" ",'Result import'!E437)-1))</f>
        <v/>
      </c>
      <c r="F432">
        <f>IF(ISERR(FIND(" ",'Result import'!D437)),'Result import'!D437,VALUE(MID('Result import'!D437,FIND(" ",'Result import'!D437)+1,10)))</f>
        <v>108.5</v>
      </c>
      <c r="I432" t="s">
        <v>22</v>
      </c>
      <c r="J432" t="s">
        <v>1360</v>
      </c>
      <c r="K432" t="str">
        <f t="shared" si="13"/>
        <v xml:space="preserve"> 108.5%</v>
      </c>
      <c r="M432" t="str">
        <f>"insert into result (RESULT_ID, VALUE_DISPLAY, VALUE_NUM, VALUE_MIN, VALUE_MAX, QUALIFIER, RESULT_STATUS_ID, EXPERIMENT_ID, SUBSTANCE_ID, RESULT_TYPE_ID ) values ("&amp;A432&amp;", '"&amp;K432&amp;"', "&amp;F432&amp;", '"&amp;G432&amp;"', '"&amp;H432&amp;"', '"&amp;TRIM(E432)&amp;"', 2, 1, "&amp;B432&amp;", "&amp;VLOOKUP(D432,Elements!$B$3:$G$56,6,FALSE)&amp;");"</f>
        <v>insert into result (RESULT_ID, VALUE_DISPLAY, VALUE_NUM, VALUE_MIN, VALUE_MAX, QUALIFIER, RESULT_STATUS_ID, EXPERIMENT_ID, SUBSTANCE_ID, RESULT_TYPE_ID ) values (430, ' 108.5%', 108.5, '', '', '', 2, 1, 4255222, 373);</v>
      </c>
      <c r="N432" t="str">
        <f t="shared" si="14"/>
        <v>insert into result_hierarchy(result_id, parent_result_id, hierarchy_type) values (430, 39, 'Derives');</v>
      </c>
    </row>
    <row r="433" spans="1:14">
      <c r="A433">
        <f>'Result import'!A438</f>
        <v>431</v>
      </c>
      <c r="B433">
        <f>'Result import'!B438</f>
        <v>3714088</v>
      </c>
      <c r="C433">
        <f>'Result import'!C438</f>
        <v>40</v>
      </c>
      <c r="D433" t="str">
        <f>'Result import'!D$6</f>
        <v>PI (avg)</v>
      </c>
      <c r="E433" t="str">
        <f>IF(ISERR(FIND(" ",'Result import'!E438)),"",LEFT('Result import'!E438,FIND(" ",'Result import'!E438)-1))</f>
        <v/>
      </c>
      <c r="F433">
        <f>IF(ISERR(FIND(" ",'Result import'!D438)),'Result import'!D438,VALUE(MID('Result import'!D438,FIND(" ",'Result import'!D438)+1,10)))</f>
        <v>10.9</v>
      </c>
      <c r="I433" t="s">
        <v>22</v>
      </c>
      <c r="J433" t="s">
        <v>1360</v>
      </c>
      <c r="K433" t="str">
        <f t="shared" si="13"/>
        <v xml:space="preserve"> 10.9%</v>
      </c>
      <c r="M433" t="str">
        <f>"insert into result (RESULT_ID, VALUE_DISPLAY, VALUE_NUM, VALUE_MIN, VALUE_MAX, QUALIFIER, RESULT_STATUS_ID, EXPERIMENT_ID, SUBSTANCE_ID, RESULT_TYPE_ID ) values ("&amp;A433&amp;", '"&amp;K433&amp;"', "&amp;F433&amp;", '"&amp;G433&amp;"', '"&amp;H433&amp;"', '"&amp;TRIM(E433)&amp;"', 2, 1, "&amp;B433&amp;", "&amp;VLOOKUP(D433,Elements!$B$3:$G$56,6,FALSE)&amp;");"</f>
        <v>insert into result (RESULT_ID, VALUE_DISPLAY, VALUE_NUM, VALUE_MIN, VALUE_MAX, QUALIFIER, RESULT_STATUS_ID, EXPERIMENT_ID, SUBSTANCE_ID, RESULT_TYPE_ID ) values (431, ' 10.9%', 10.9, '', '', '', 2, 1, 3714088, 373);</v>
      </c>
      <c r="N433" t="str">
        <f t="shared" si="14"/>
        <v>insert into result_hierarchy(result_id, parent_result_id, hierarchy_type) values (431, 40, 'Derives');</v>
      </c>
    </row>
    <row r="434" spans="1:14">
      <c r="A434">
        <f>'Result import'!A439</f>
        <v>432</v>
      </c>
      <c r="B434">
        <f>'Result import'!B439</f>
        <v>3714088</v>
      </c>
      <c r="C434">
        <f>'Result import'!C439</f>
        <v>40</v>
      </c>
      <c r="D434" t="str">
        <f>'Result import'!D$6</f>
        <v>PI (avg)</v>
      </c>
      <c r="E434" t="str">
        <f>IF(ISERR(FIND(" ",'Result import'!E439)),"",LEFT('Result import'!E439,FIND(" ",'Result import'!E439)-1))</f>
        <v/>
      </c>
      <c r="F434">
        <f>IF(ISERR(FIND(" ",'Result import'!D439)),'Result import'!D439,VALUE(MID('Result import'!D439,FIND(" ",'Result import'!D439)+1,10)))</f>
        <v>11.5</v>
      </c>
      <c r="I434" t="s">
        <v>22</v>
      </c>
      <c r="J434" t="s">
        <v>1360</v>
      </c>
      <c r="K434" t="str">
        <f t="shared" si="13"/>
        <v xml:space="preserve"> 11.5%</v>
      </c>
      <c r="M434" t="str">
        <f>"insert into result (RESULT_ID, VALUE_DISPLAY, VALUE_NUM, VALUE_MIN, VALUE_MAX, QUALIFIER, RESULT_STATUS_ID, EXPERIMENT_ID, SUBSTANCE_ID, RESULT_TYPE_ID ) values ("&amp;A434&amp;", '"&amp;K434&amp;"', "&amp;F434&amp;", '"&amp;G434&amp;"', '"&amp;H434&amp;"', '"&amp;TRIM(E434)&amp;"', 2, 1, "&amp;B434&amp;", "&amp;VLOOKUP(D434,Elements!$B$3:$G$56,6,FALSE)&amp;");"</f>
        <v>insert into result (RESULT_ID, VALUE_DISPLAY, VALUE_NUM, VALUE_MIN, VALUE_MAX, QUALIFIER, RESULT_STATUS_ID, EXPERIMENT_ID, SUBSTANCE_ID, RESULT_TYPE_ID ) values (432, ' 11.5%', 11.5, '', '', '', 2, 1, 3714088, 373);</v>
      </c>
      <c r="N434" t="str">
        <f t="shared" si="14"/>
        <v>insert into result_hierarchy(result_id, parent_result_id, hierarchy_type) values (432, 40, 'Derives');</v>
      </c>
    </row>
    <row r="435" spans="1:14">
      <c r="A435">
        <f>'Result import'!A440</f>
        <v>433</v>
      </c>
      <c r="B435">
        <f>'Result import'!B440</f>
        <v>3714088</v>
      </c>
      <c r="C435">
        <f>'Result import'!C440</f>
        <v>40</v>
      </c>
      <c r="D435" t="str">
        <f>'Result import'!D$6</f>
        <v>PI (avg)</v>
      </c>
      <c r="E435" t="str">
        <f>IF(ISERR(FIND(" ",'Result import'!E440)),"",LEFT('Result import'!E440,FIND(" ",'Result import'!E440)-1))</f>
        <v/>
      </c>
      <c r="F435">
        <f>IF(ISERR(FIND(" ",'Result import'!D440)),'Result import'!D440,VALUE(MID('Result import'!D440,FIND(" ",'Result import'!D440)+1,10)))</f>
        <v>12.4</v>
      </c>
      <c r="I435" t="s">
        <v>22</v>
      </c>
      <c r="J435" t="s">
        <v>1360</v>
      </c>
      <c r="K435" t="str">
        <f t="shared" si="13"/>
        <v xml:space="preserve"> 12.4%</v>
      </c>
      <c r="M435" t="str">
        <f>"insert into result (RESULT_ID, VALUE_DISPLAY, VALUE_NUM, VALUE_MIN, VALUE_MAX, QUALIFIER, RESULT_STATUS_ID, EXPERIMENT_ID, SUBSTANCE_ID, RESULT_TYPE_ID ) values ("&amp;A435&amp;", '"&amp;K435&amp;"', "&amp;F435&amp;", '"&amp;G435&amp;"', '"&amp;H435&amp;"', '"&amp;TRIM(E435)&amp;"', 2, 1, "&amp;B435&amp;", "&amp;VLOOKUP(D435,Elements!$B$3:$G$56,6,FALSE)&amp;");"</f>
        <v>insert into result (RESULT_ID, VALUE_DISPLAY, VALUE_NUM, VALUE_MIN, VALUE_MAX, QUALIFIER, RESULT_STATUS_ID, EXPERIMENT_ID, SUBSTANCE_ID, RESULT_TYPE_ID ) values (433, ' 12.4%', 12.4, '', '', '', 2, 1, 3714088, 373);</v>
      </c>
      <c r="N435" t="str">
        <f t="shared" si="14"/>
        <v>insert into result_hierarchy(result_id, parent_result_id, hierarchy_type) values (433, 40, 'Derives');</v>
      </c>
    </row>
    <row r="436" spans="1:14">
      <c r="A436">
        <f>'Result import'!A441</f>
        <v>434</v>
      </c>
      <c r="B436">
        <f>'Result import'!B441</f>
        <v>3714088</v>
      </c>
      <c r="C436">
        <f>'Result import'!C441</f>
        <v>40</v>
      </c>
      <c r="D436" t="str">
        <f>'Result import'!D$6</f>
        <v>PI (avg)</v>
      </c>
      <c r="E436" t="str">
        <f>IF(ISERR(FIND(" ",'Result import'!E441)),"",LEFT('Result import'!E441,FIND(" ",'Result import'!E441)-1))</f>
        <v/>
      </c>
      <c r="F436">
        <f>IF(ISERR(FIND(" ",'Result import'!D441)),'Result import'!D441,VALUE(MID('Result import'!D441,FIND(" ",'Result import'!D441)+1,10)))</f>
        <v>13.6</v>
      </c>
      <c r="I436" t="s">
        <v>22</v>
      </c>
      <c r="J436" t="s">
        <v>1360</v>
      </c>
      <c r="K436" t="str">
        <f t="shared" si="13"/>
        <v xml:space="preserve"> 13.6%</v>
      </c>
      <c r="M436" t="str">
        <f>"insert into result (RESULT_ID, VALUE_DISPLAY, VALUE_NUM, VALUE_MIN, VALUE_MAX, QUALIFIER, RESULT_STATUS_ID, EXPERIMENT_ID, SUBSTANCE_ID, RESULT_TYPE_ID ) values ("&amp;A436&amp;", '"&amp;K436&amp;"', "&amp;F436&amp;", '"&amp;G436&amp;"', '"&amp;H436&amp;"', '"&amp;TRIM(E436)&amp;"', 2, 1, "&amp;B436&amp;", "&amp;VLOOKUP(D436,Elements!$B$3:$G$56,6,FALSE)&amp;");"</f>
        <v>insert into result (RESULT_ID, VALUE_DISPLAY, VALUE_NUM, VALUE_MIN, VALUE_MAX, QUALIFIER, RESULT_STATUS_ID, EXPERIMENT_ID, SUBSTANCE_ID, RESULT_TYPE_ID ) values (434, ' 13.6%', 13.6, '', '', '', 2, 1, 3714088, 373);</v>
      </c>
      <c r="N436" t="str">
        <f t="shared" si="14"/>
        <v>insert into result_hierarchy(result_id, parent_result_id, hierarchy_type) values (434, 40, 'Derives');</v>
      </c>
    </row>
    <row r="437" spans="1:14">
      <c r="A437">
        <f>'Result import'!A442</f>
        <v>435</v>
      </c>
      <c r="B437">
        <f>'Result import'!B442</f>
        <v>3714088</v>
      </c>
      <c r="C437">
        <f>'Result import'!C442</f>
        <v>40</v>
      </c>
      <c r="D437" t="str">
        <f>'Result import'!D$6</f>
        <v>PI (avg)</v>
      </c>
      <c r="E437" t="str">
        <f>IF(ISERR(FIND(" ",'Result import'!E442)),"",LEFT('Result import'!E442,FIND(" ",'Result import'!E442)-1))</f>
        <v/>
      </c>
      <c r="F437">
        <f>IF(ISERR(FIND(" ",'Result import'!D442)),'Result import'!D442,VALUE(MID('Result import'!D442,FIND(" ",'Result import'!D442)+1,10)))</f>
        <v>18.8</v>
      </c>
      <c r="I437" t="s">
        <v>22</v>
      </c>
      <c r="J437" t="s">
        <v>1360</v>
      </c>
      <c r="K437" t="str">
        <f t="shared" si="13"/>
        <v xml:space="preserve"> 18.8%</v>
      </c>
      <c r="M437" t="str">
        <f>"insert into result (RESULT_ID, VALUE_DISPLAY, VALUE_NUM, VALUE_MIN, VALUE_MAX, QUALIFIER, RESULT_STATUS_ID, EXPERIMENT_ID, SUBSTANCE_ID, RESULT_TYPE_ID ) values ("&amp;A437&amp;", '"&amp;K437&amp;"', "&amp;F437&amp;", '"&amp;G437&amp;"', '"&amp;H437&amp;"', '"&amp;TRIM(E437)&amp;"', 2, 1, "&amp;B437&amp;", "&amp;VLOOKUP(D437,Elements!$B$3:$G$56,6,FALSE)&amp;");"</f>
        <v>insert into result (RESULT_ID, VALUE_DISPLAY, VALUE_NUM, VALUE_MIN, VALUE_MAX, QUALIFIER, RESULT_STATUS_ID, EXPERIMENT_ID, SUBSTANCE_ID, RESULT_TYPE_ID ) values (435, ' 18.8%', 18.8, '', '', '', 2, 1, 3714088, 373);</v>
      </c>
      <c r="N437" t="str">
        <f t="shared" si="14"/>
        <v>insert into result_hierarchy(result_id, parent_result_id, hierarchy_type) values (435, 40, 'Derives');</v>
      </c>
    </row>
    <row r="438" spans="1:14">
      <c r="A438">
        <f>'Result import'!A443</f>
        <v>436</v>
      </c>
      <c r="B438">
        <f>'Result import'!B443</f>
        <v>3714088</v>
      </c>
      <c r="C438">
        <f>'Result import'!C443</f>
        <v>40</v>
      </c>
      <c r="D438" t="str">
        <f>'Result import'!D$6</f>
        <v>PI (avg)</v>
      </c>
      <c r="E438" t="str">
        <f>IF(ISERR(FIND(" ",'Result import'!E443)),"",LEFT('Result import'!E443,FIND(" ",'Result import'!E443)-1))</f>
        <v/>
      </c>
      <c r="F438">
        <f>IF(ISERR(FIND(" ",'Result import'!D443)),'Result import'!D443,VALUE(MID('Result import'!D443,FIND(" ",'Result import'!D443)+1,10)))</f>
        <v>24.4</v>
      </c>
      <c r="I438" t="s">
        <v>22</v>
      </c>
      <c r="J438" t="s">
        <v>1360</v>
      </c>
      <c r="K438" t="str">
        <f t="shared" si="13"/>
        <v xml:space="preserve"> 24.4%</v>
      </c>
      <c r="M438" t="str">
        <f>"insert into result (RESULT_ID, VALUE_DISPLAY, VALUE_NUM, VALUE_MIN, VALUE_MAX, QUALIFIER, RESULT_STATUS_ID, EXPERIMENT_ID, SUBSTANCE_ID, RESULT_TYPE_ID ) values ("&amp;A438&amp;", '"&amp;K438&amp;"', "&amp;F438&amp;", '"&amp;G438&amp;"', '"&amp;H438&amp;"', '"&amp;TRIM(E438)&amp;"', 2, 1, "&amp;B438&amp;", "&amp;VLOOKUP(D438,Elements!$B$3:$G$56,6,FALSE)&amp;");"</f>
        <v>insert into result (RESULT_ID, VALUE_DISPLAY, VALUE_NUM, VALUE_MIN, VALUE_MAX, QUALIFIER, RESULT_STATUS_ID, EXPERIMENT_ID, SUBSTANCE_ID, RESULT_TYPE_ID ) values (436, ' 24.4%', 24.4, '', '', '', 2, 1, 3714088, 373);</v>
      </c>
      <c r="N438" t="str">
        <f t="shared" si="14"/>
        <v>insert into result_hierarchy(result_id, parent_result_id, hierarchy_type) values (436, 40, 'Derives');</v>
      </c>
    </row>
    <row r="439" spans="1:14">
      <c r="A439">
        <f>'Result import'!A444</f>
        <v>437</v>
      </c>
      <c r="B439">
        <f>'Result import'!B444</f>
        <v>3714088</v>
      </c>
      <c r="C439">
        <f>'Result import'!C444</f>
        <v>40</v>
      </c>
      <c r="D439" t="str">
        <f>'Result import'!D$6</f>
        <v>PI (avg)</v>
      </c>
      <c r="E439" t="str">
        <f>IF(ISERR(FIND(" ",'Result import'!E444)),"",LEFT('Result import'!E444,FIND(" ",'Result import'!E444)-1))</f>
        <v/>
      </c>
      <c r="F439">
        <f>IF(ISERR(FIND(" ",'Result import'!D444)),'Result import'!D444,VALUE(MID('Result import'!D444,FIND(" ",'Result import'!D444)+1,10)))</f>
        <v>33.299999999999997</v>
      </c>
      <c r="I439" t="s">
        <v>22</v>
      </c>
      <c r="J439" t="s">
        <v>1360</v>
      </c>
      <c r="K439" t="str">
        <f t="shared" si="13"/>
        <v xml:space="preserve"> 33.3%</v>
      </c>
      <c r="M439" t="str">
        <f>"insert into result (RESULT_ID, VALUE_DISPLAY, VALUE_NUM, VALUE_MIN, VALUE_MAX, QUALIFIER, RESULT_STATUS_ID, EXPERIMENT_ID, SUBSTANCE_ID, RESULT_TYPE_ID ) values ("&amp;A439&amp;", '"&amp;K439&amp;"', "&amp;F439&amp;", '"&amp;G439&amp;"', '"&amp;H439&amp;"', '"&amp;TRIM(E439)&amp;"', 2, 1, "&amp;B439&amp;", "&amp;VLOOKUP(D439,Elements!$B$3:$G$56,6,FALSE)&amp;");"</f>
        <v>insert into result (RESULT_ID, VALUE_DISPLAY, VALUE_NUM, VALUE_MIN, VALUE_MAX, QUALIFIER, RESULT_STATUS_ID, EXPERIMENT_ID, SUBSTANCE_ID, RESULT_TYPE_ID ) values (437, ' 33.3%', 33.3, '', '', '', 2, 1, 3714088, 373);</v>
      </c>
      <c r="N439" t="str">
        <f t="shared" si="14"/>
        <v>insert into result_hierarchy(result_id, parent_result_id, hierarchy_type) values (437, 40, 'Derives');</v>
      </c>
    </row>
    <row r="440" spans="1:14">
      <c r="A440">
        <f>'Result import'!A445</f>
        <v>438</v>
      </c>
      <c r="B440">
        <f>'Result import'!B445</f>
        <v>3714088</v>
      </c>
      <c r="C440">
        <f>'Result import'!C445</f>
        <v>40</v>
      </c>
      <c r="D440" t="str">
        <f>'Result import'!D$6</f>
        <v>PI (avg)</v>
      </c>
      <c r="E440" t="str">
        <f>IF(ISERR(FIND(" ",'Result import'!E445)),"",LEFT('Result import'!E445,FIND(" ",'Result import'!E445)-1))</f>
        <v/>
      </c>
      <c r="F440">
        <f>IF(ISERR(FIND(" ",'Result import'!D445)),'Result import'!D445,VALUE(MID('Result import'!D445,FIND(" ",'Result import'!D445)+1,10)))</f>
        <v>53.8</v>
      </c>
      <c r="I440" t="s">
        <v>22</v>
      </c>
      <c r="J440" t="s">
        <v>1360</v>
      </c>
      <c r="K440" t="str">
        <f t="shared" si="13"/>
        <v xml:space="preserve"> 53.8%</v>
      </c>
      <c r="M440" t="str">
        <f>"insert into result (RESULT_ID, VALUE_DISPLAY, VALUE_NUM, VALUE_MIN, VALUE_MAX, QUALIFIER, RESULT_STATUS_ID, EXPERIMENT_ID, SUBSTANCE_ID, RESULT_TYPE_ID ) values ("&amp;A440&amp;", '"&amp;K440&amp;"', "&amp;F440&amp;", '"&amp;G440&amp;"', '"&amp;H440&amp;"', '"&amp;TRIM(E440)&amp;"', 2, 1, "&amp;B440&amp;", "&amp;VLOOKUP(D440,Elements!$B$3:$G$56,6,FALSE)&amp;");"</f>
        <v>insert into result (RESULT_ID, VALUE_DISPLAY, VALUE_NUM, VALUE_MIN, VALUE_MAX, QUALIFIER, RESULT_STATUS_ID, EXPERIMENT_ID, SUBSTANCE_ID, RESULT_TYPE_ID ) values (438, ' 53.8%', 53.8, '', '', '', 2, 1, 3714088, 373);</v>
      </c>
      <c r="N440" t="str">
        <f t="shared" si="14"/>
        <v>insert into result_hierarchy(result_id, parent_result_id, hierarchy_type) values (438, 40, 'Derives');</v>
      </c>
    </row>
    <row r="441" spans="1:14">
      <c r="A441">
        <f>'Result import'!A446</f>
        <v>439</v>
      </c>
      <c r="B441">
        <f>'Result import'!B446</f>
        <v>3714088</v>
      </c>
      <c r="C441">
        <f>'Result import'!C446</f>
        <v>40</v>
      </c>
      <c r="D441" t="str">
        <f>'Result import'!D$6</f>
        <v>PI (avg)</v>
      </c>
      <c r="E441" t="str">
        <f>IF(ISERR(FIND(" ",'Result import'!E446)),"",LEFT('Result import'!E446,FIND(" ",'Result import'!E446)-1))</f>
        <v/>
      </c>
      <c r="F441">
        <f>IF(ISERR(FIND(" ",'Result import'!D446)),'Result import'!D446,VALUE(MID('Result import'!D446,FIND(" ",'Result import'!D446)+1,10)))</f>
        <v>75.099999999999994</v>
      </c>
      <c r="I441" t="s">
        <v>22</v>
      </c>
      <c r="J441" t="s">
        <v>1360</v>
      </c>
      <c r="K441" t="str">
        <f t="shared" si="13"/>
        <v xml:space="preserve"> 75.1%</v>
      </c>
      <c r="M441" t="str">
        <f>"insert into result (RESULT_ID, VALUE_DISPLAY, VALUE_NUM, VALUE_MIN, VALUE_MAX, QUALIFIER, RESULT_STATUS_ID, EXPERIMENT_ID, SUBSTANCE_ID, RESULT_TYPE_ID ) values ("&amp;A441&amp;", '"&amp;K441&amp;"', "&amp;F441&amp;", '"&amp;G441&amp;"', '"&amp;H441&amp;"', '"&amp;TRIM(E441)&amp;"', 2, 1, "&amp;B441&amp;", "&amp;VLOOKUP(D441,Elements!$B$3:$G$56,6,FALSE)&amp;");"</f>
        <v>insert into result (RESULT_ID, VALUE_DISPLAY, VALUE_NUM, VALUE_MIN, VALUE_MAX, QUALIFIER, RESULT_STATUS_ID, EXPERIMENT_ID, SUBSTANCE_ID, RESULT_TYPE_ID ) values (439, ' 75.1%', 75.1, '', '', '', 2, 1, 3714088, 373);</v>
      </c>
      <c r="N441" t="str">
        <f t="shared" si="14"/>
        <v>insert into result_hierarchy(result_id, parent_result_id, hierarchy_type) values (439, 40, 'Derives');</v>
      </c>
    </row>
    <row r="442" spans="1:14">
      <c r="A442">
        <f>'Result import'!A447</f>
        <v>440</v>
      </c>
      <c r="B442">
        <f>'Result import'!B447</f>
        <v>3714088</v>
      </c>
      <c r="C442">
        <f>'Result import'!C447</f>
        <v>40</v>
      </c>
      <c r="D442" t="str">
        <f>'Result import'!D$6</f>
        <v>PI (avg)</v>
      </c>
      <c r="E442" t="str">
        <f>IF(ISERR(FIND(" ",'Result import'!E447)),"",LEFT('Result import'!E447,FIND(" ",'Result import'!E447)-1))</f>
        <v/>
      </c>
      <c r="F442">
        <f>IF(ISERR(FIND(" ",'Result import'!D447)),'Result import'!D447,VALUE(MID('Result import'!D447,FIND(" ",'Result import'!D447)+1,10)))</f>
        <v>90.5</v>
      </c>
      <c r="I442" t="s">
        <v>22</v>
      </c>
      <c r="J442" t="s">
        <v>1360</v>
      </c>
      <c r="K442" t="str">
        <f t="shared" si="13"/>
        <v xml:space="preserve"> 90.5%</v>
      </c>
      <c r="M442" t="str">
        <f>"insert into result (RESULT_ID, VALUE_DISPLAY, VALUE_NUM, VALUE_MIN, VALUE_MAX, QUALIFIER, RESULT_STATUS_ID, EXPERIMENT_ID, SUBSTANCE_ID, RESULT_TYPE_ID ) values ("&amp;A442&amp;", '"&amp;K442&amp;"', "&amp;F442&amp;", '"&amp;G442&amp;"', '"&amp;H442&amp;"', '"&amp;TRIM(E442)&amp;"', 2, 1, "&amp;B442&amp;", "&amp;VLOOKUP(D442,Elements!$B$3:$G$56,6,FALSE)&amp;");"</f>
        <v>insert into result (RESULT_ID, VALUE_DISPLAY, VALUE_NUM, VALUE_MIN, VALUE_MAX, QUALIFIER, RESULT_STATUS_ID, EXPERIMENT_ID, SUBSTANCE_ID, RESULT_TYPE_ID ) values (440, ' 90.5%', 90.5, '', '', '', 2, 1, 3714088, 373);</v>
      </c>
      <c r="N442" t="str">
        <f t="shared" si="14"/>
        <v>insert into result_hierarchy(result_id, parent_result_id, hierarchy_type) values (440, 40, 'Derives');</v>
      </c>
    </row>
    <row r="443" spans="1:14">
      <c r="A443">
        <v>441</v>
      </c>
      <c r="B443">
        <f>'Result import'!B8</f>
        <v>7970106</v>
      </c>
      <c r="C443">
        <f>'Result import'!A8</f>
        <v>1</v>
      </c>
      <c r="D443" t="str">
        <f>'Result import'!F$6</f>
        <v>LogIC50</v>
      </c>
      <c r="E443" t="str">
        <f>IF(ISERR(FIND(" ",'Result import'!E448)),"",LEFT('Result import'!E448,FIND(" ",'Result import'!E448)-1))</f>
        <v/>
      </c>
      <c r="F443">
        <f>IF(ISERR(FIND(" ",'Result import'!F8)),'Result import'!F8,VALUE(MID('Result import'!F8,FIND(" ",'Result import'!F8)+1,10)))</f>
        <v>-8.52</v>
      </c>
      <c r="J443" t="s">
        <v>1361</v>
      </c>
      <c r="K443" t="str">
        <f t="shared" si="13"/>
        <v xml:space="preserve"> -8.52</v>
      </c>
      <c r="M443" t="str">
        <f>"insert into result (RESULT_ID, VALUE_DISPLAY, VALUE_NUM, VALUE_MIN, VALUE_MAX, QUALIFIER, RESULT_STATUS_ID, EXPERIMENT_ID, SUBSTANCE_ID, RESULT_TYPE_ID ) values ("&amp;A443&amp;", '"&amp;K443&amp;"', "&amp;F443&amp;", '"&amp;G443&amp;"', '"&amp;H443&amp;"', '"&amp;TRIM(E443)&amp;"', 2, 1, "&amp;B443&amp;", "&amp;VLOOKUP(D443,Elements!$B$3:$G$56,6,FALSE)&amp;");"</f>
        <v>insert into result (RESULT_ID, VALUE_DISPLAY, VALUE_NUM, VALUE_MIN, VALUE_MAX, QUALIFIER, RESULT_STATUS_ID, EXPERIMENT_ID, SUBSTANCE_ID, RESULT_TYPE_ID ) values (441, ' -8.52', -8.52, '', '', '', 2, 1, 7970106, 374);</v>
      </c>
      <c r="N443" t="str">
        <f t="shared" si="14"/>
        <v>insert into result_hierarchy(result_id, parent_result_id, hierarchy_type) values (441, 1, 'Child');</v>
      </c>
    </row>
    <row r="444" spans="1:14">
      <c r="A444">
        <v>442</v>
      </c>
      <c r="B444">
        <f>'Result import'!B9</f>
        <v>855669</v>
      </c>
      <c r="C444">
        <f>'Result import'!A9</f>
        <v>2</v>
      </c>
      <c r="D444" t="str">
        <f>'Result import'!F$6</f>
        <v>LogIC50</v>
      </c>
      <c r="E444" t="str">
        <f>IF(ISERR(FIND(" ",'Result import'!E449)),"",LEFT('Result import'!E449,FIND(" ",'Result import'!E449)-1))</f>
        <v/>
      </c>
      <c r="F444">
        <f>IF(ISERR(FIND(" ",'Result import'!F9)),'Result import'!F9,VALUE(MID('Result import'!F9,FIND(" ",'Result import'!F9)+1,10)))</f>
        <v>-7.15</v>
      </c>
      <c r="J444" t="s">
        <v>1361</v>
      </c>
      <c r="K444" t="str">
        <f t="shared" si="13"/>
        <v xml:space="preserve"> -7.15</v>
      </c>
      <c r="M444" t="str">
        <f>"insert into result (RESULT_ID, VALUE_DISPLAY, VALUE_NUM, VALUE_MIN, VALUE_MAX, QUALIFIER, RESULT_STATUS_ID, EXPERIMENT_ID, SUBSTANCE_ID, RESULT_TYPE_ID ) values ("&amp;A444&amp;", '"&amp;K444&amp;"', "&amp;F444&amp;", '"&amp;G444&amp;"', '"&amp;H444&amp;"', '"&amp;TRIM(E444)&amp;"', 2, 1, "&amp;B444&amp;", "&amp;VLOOKUP(D444,Elements!$B$3:$G$56,6,FALSE)&amp;");"</f>
        <v>insert into result (RESULT_ID, VALUE_DISPLAY, VALUE_NUM, VALUE_MIN, VALUE_MAX, QUALIFIER, RESULT_STATUS_ID, EXPERIMENT_ID, SUBSTANCE_ID, RESULT_TYPE_ID ) values (442, ' -7.15', -7.15, '', '', '', 2, 1, 855669, 374);</v>
      </c>
      <c r="N444" t="str">
        <f t="shared" si="14"/>
        <v>insert into result_hierarchy(result_id, parent_result_id, hierarchy_type) values (442, 2, 'Child');</v>
      </c>
    </row>
    <row r="445" spans="1:14">
      <c r="A445">
        <v>443</v>
      </c>
      <c r="B445">
        <f>'Result import'!B10</f>
        <v>4257793</v>
      </c>
      <c r="C445">
        <f>'Result import'!A10</f>
        <v>3</v>
      </c>
      <c r="D445" t="str">
        <f>'Result import'!F$6</f>
        <v>LogIC50</v>
      </c>
      <c r="E445" t="str">
        <f>IF(ISERR(FIND(" ",'Result import'!E450)),"",LEFT('Result import'!E450,FIND(" ",'Result import'!E450)-1))</f>
        <v/>
      </c>
      <c r="F445">
        <f>IF(ISERR(FIND(" ",'Result import'!F10)),'Result import'!F10,VALUE(MID('Result import'!F10,FIND(" ",'Result import'!F10)+1,10)))</f>
        <v>-7.1</v>
      </c>
      <c r="J445" t="s">
        <v>1361</v>
      </c>
      <c r="K445" t="str">
        <f t="shared" si="13"/>
        <v xml:space="preserve"> -7.1</v>
      </c>
      <c r="M445" t="str">
        <f>"insert into result (RESULT_ID, VALUE_DISPLAY, VALUE_NUM, VALUE_MIN, VALUE_MAX, QUALIFIER, RESULT_STATUS_ID, EXPERIMENT_ID, SUBSTANCE_ID, RESULT_TYPE_ID ) values ("&amp;A445&amp;", '"&amp;K445&amp;"', "&amp;F445&amp;", '"&amp;G445&amp;"', '"&amp;H445&amp;"', '"&amp;TRIM(E445)&amp;"', 2, 1, "&amp;B445&amp;", "&amp;VLOOKUP(D445,Elements!$B$3:$G$56,6,FALSE)&amp;");"</f>
        <v>insert into result (RESULT_ID, VALUE_DISPLAY, VALUE_NUM, VALUE_MIN, VALUE_MAX, QUALIFIER, RESULT_STATUS_ID, EXPERIMENT_ID, SUBSTANCE_ID, RESULT_TYPE_ID ) values (443, ' -7.1', -7.1, '', '', '', 2, 1, 4257793, 374);</v>
      </c>
      <c r="N445" t="str">
        <f t="shared" si="14"/>
        <v>insert into result_hierarchy(result_id, parent_result_id, hierarchy_type) values (443, 3, 'Child');</v>
      </c>
    </row>
    <row r="446" spans="1:14">
      <c r="A446">
        <v>444</v>
      </c>
      <c r="B446">
        <f>'Result import'!B11</f>
        <v>855933</v>
      </c>
      <c r="C446">
        <f>'Result import'!A11</f>
        <v>4</v>
      </c>
      <c r="D446" t="str">
        <f>'Result import'!F$6</f>
        <v>LogIC50</v>
      </c>
      <c r="E446" t="str">
        <f>IF(ISERR(FIND(" ",'Result import'!E451)),"",LEFT('Result import'!E451,FIND(" ",'Result import'!E451)-1))</f>
        <v/>
      </c>
      <c r="F446">
        <f>IF(ISERR(FIND(" ",'Result import'!F11)),'Result import'!F11,VALUE(MID('Result import'!F11,FIND(" ",'Result import'!F11)+1,10)))</f>
        <v>-7</v>
      </c>
      <c r="J446" t="s">
        <v>1361</v>
      </c>
      <c r="K446" t="str">
        <f t="shared" si="13"/>
        <v xml:space="preserve"> -7</v>
      </c>
      <c r="M446" t="str">
        <f>"insert into result (RESULT_ID, VALUE_DISPLAY, VALUE_NUM, VALUE_MIN, VALUE_MAX, QUALIFIER, RESULT_STATUS_ID, EXPERIMENT_ID, SUBSTANCE_ID, RESULT_TYPE_ID ) values ("&amp;A446&amp;", '"&amp;K446&amp;"', "&amp;F446&amp;", '"&amp;G446&amp;"', '"&amp;H446&amp;"', '"&amp;TRIM(E446)&amp;"', 2, 1, "&amp;B446&amp;", "&amp;VLOOKUP(D446,Elements!$B$3:$G$56,6,FALSE)&amp;");"</f>
        <v>insert into result (RESULT_ID, VALUE_DISPLAY, VALUE_NUM, VALUE_MIN, VALUE_MAX, QUALIFIER, RESULT_STATUS_ID, EXPERIMENT_ID, SUBSTANCE_ID, RESULT_TYPE_ID ) values (444, ' -7', -7, '', '', '', 2, 1, 855933, 374);</v>
      </c>
      <c r="N446" t="str">
        <f t="shared" si="14"/>
        <v>insert into result_hierarchy(result_id, parent_result_id, hierarchy_type) values (444, 4, 'Child');</v>
      </c>
    </row>
    <row r="447" spans="1:14">
      <c r="A447">
        <v>445</v>
      </c>
      <c r="B447">
        <f>'Result import'!B12</f>
        <v>843930</v>
      </c>
      <c r="C447">
        <f>'Result import'!A12</f>
        <v>5</v>
      </c>
      <c r="D447" t="str">
        <f>'Result import'!F$6</f>
        <v>LogIC50</v>
      </c>
      <c r="E447" t="str">
        <f>IF(ISERR(FIND(" ",'Result import'!E452)),"",LEFT('Result import'!E452,FIND(" ",'Result import'!E452)-1))</f>
        <v/>
      </c>
      <c r="F447">
        <f>IF(ISERR(FIND(" ",'Result import'!F12)),'Result import'!F12,VALUE(MID('Result import'!F12,FIND(" ",'Result import'!F12)+1,10)))</f>
        <v>-6.57</v>
      </c>
      <c r="J447" t="s">
        <v>1361</v>
      </c>
      <c r="K447" t="str">
        <f t="shared" si="13"/>
        <v xml:space="preserve"> -6.57</v>
      </c>
      <c r="M447" t="str">
        <f>"insert into result (RESULT_ID, VALUE_DISPLAY, VALUE_NUM, VALUE_MIN, VALUE_MAX, QUALIFIER, RESULT_STATUS_ID, EXPERIMENT_ID, SUBSTANCE_ID, RESULT_TYPE_ID ) values ("&amp;A447&amp;", '"&amp;K447&amp;"', "&amp;F447&amp;", '"&amp;G447&amp;"', '"&amp;H447&amp;"', '"&amp;TRIM(E447)&amp;"', 2, 1, "&amp;B447&amp;", "&amp;VLOOKUP(D447,Elements!$B$3:$G$56,6,FALSE)&amp;");"</f>
        <v>insert into result (RESULT_ID, VALUE_DISPLAY, VALUE_NUM, VALUE_MIN, VALUE_MAX, QUALIFIER, RESULT_STATUS_ID, EXPERIMENT_ID, SUBSTANCE_ID, RESULT_TYPE_ID ) values (445, ' -6.57', -6.57, '', '', '', 2, 1, 843930, 374);</v>
      </c>
      <c r="N447" t="str">
        <f t="shared" si="14"/>
        <v>insert into result_hierarchy(result_id, parent_result_id, hierarchy_type) values (445, 5, 'Child');</v>
      </c>
    </row>
    <row r="448" spans="1:14">
      <c r="A448">
        <v>446</v>
      </c>
      <c r="B448">
        <f>'Result import'!B13</f>
        <v>850647</v>
      </c>
      <c r="C448">
        <f>'Result import'!A13</f>
        <v>6</v>
      </c>
      <c r="D448" t="str">
        <f>'Result import'!F$6</f>
        <v>LogIC50</v>
      </c>
      <c r="E448" t="str">
        <f>IF(ISERR(FIND(" ",'Result import'!E453)),"",LEFT('Result import'!E453,FIND(" ",'Result import'!E453)-1))</f>
        <v/>
      </c>
      <c r="F448">
        <f>IF(ISERR(FIND(" ",'Result import'!F13)),'Result import'!F13,VALUE(MID('Result import'!F13,FIND(" ",'Result import'!F13)+1,10)))</f>
        <v>-6.38</v>
      </c>
      <c r="J448" t="s">
        <v>1361</v>
      </c>
      <c r="K448" t="str">
        <f t="shared" si="13"/>
        <v xml:space="preserve"> -6.38</v>
      </c>
      <c r="M448" t="str">
        <f>"insert into result (RESULT_ID, VALUE_DISPLAY, VALUE_NUM, VALUE_MIN, VALUE_MAX, QUALIFIER, RESULT_STATUS_ID, EXPERIMENT_ID, SUBSTANCE_ID, RESULT_TYPE_ID ) values ("&amp;A448&amp;", '"&amp;K448&amp;"', "&amp;F448&amp;", '"&amp;G448&amp;"', '"&amp;H448&amp;"', '"&amp;TRIM(E448)&amp;"', 2, 1, "&amp;B448&amp;", "&amp;VLOOKUP(D448,Elements!$B$3:$G$56,6,FALSE)&amp;");"</f>
        <v>insert into result (RESULT_ID, VALUE_DISPLAY, VALUE_NUM, VALUE_MIN, VALUE_MAX, QUALIFIER, RESULT_STATUS_ID, EXPERIMENT_ID, SUBSTANCE_ID, RESULT_TYPE_ID ) values (446, ' -6.38', -6.38, '', '', '', 2, 1, 850647, 374);</v>
      </c>
      <c r="N448" t="str">
        <f t="shared" si="14"/>
        <v>insert into result_hierarchy(result_id, parent_result_id, hierarchy_type) values (446, 6, 'Child');</v>
      </c>
    </row>
    <row r="449" spans="1:14">
      <c r="A449">
        <v>447</v>
      </c>
      <c r="B449">
        <f>'Result import'!B14</f>
        <v>857157</v>
      </c>
      <c r="C449">
        <f>'Result import'!A14</f>
        <v>7</v>
      </c>
      <c r="D449" t="str">
        <f>'Result import'!F$6</f>
        <v>LogIC50</v>
      </c>
      <c r="E449" t="str">
        <f>IF(ISERR(FIND(" ",'Result import'!E454)),"",LEFT('Result import'!E454,FIND(" ",'Result import'!E454)-1))</f>
        <v/>
      </c>
      <c r="F449">
        <f>IF(ISERR(FIND(" ",'Result import'!F14)),'Result import'!F14,VALUE(MID('Result import'!F14,FIND(" ",'Result import'!F14)+1,10)))</f>
        <v>-6.33</v>
      </c>
      <c r="J449" t="s">
        <v>1361</v>
      </c>
      <c r="K449" t="str">
        <f t="shared" si="13"/>
        <v xml:space="preserve"> -6.33</v>
      </c>
      <c r="M449" t="str">
        <f>"insert into result (RESULT_ID, VALUE_DISPLAY, VALUE_NUM, VALUE_MIN, VALUE_MAX, QUALIFIER, RESULT_STATUS_ID, EXPERIMENT_ID, SUBSTANCE_ID, RESULT_TYPE_ID ) values ("&amp;A449&amp;", '"&amp;K449&amp;"', "&amp;F449&amp;", '"&amp;G449&amp;"', '"&amp;H449&amp;"', '"&amp;TRIM(E449)&amp;"', 2, 1, "&amp;B449&amp;", "&amp;VLOOKUP(D449,Elements!$B$3:$G$56,6,FALSE)&amp;");"</f>
        <v>insert into result (RESULT_ID, VALUE_DISPLAY, VALUE_NUM, VALUE_MIN, VALUE_MAX, QUALIFIER, RESULT_STATUS_ID, EXPERIMENT_ID, SUBSTANCE_ID, RESULT_TYPE_ID ) values (447, ' -6.33', -6.33, '', '', '', 2, 1, 857157, 374);</v>
      </c>
      <c r="N449" t="str">
        <f t="shared" si="14"/>
        <v>insert into result_hierarchy(result_id, parent_result_id, hierarchy_type) values (447, 7, 'Child');</v>
      </c>
    </row>
    <row r="450" spans="1:14">
      <c r="A450">
        <v>448</v>
      </c>
      <c r="B450">
        <f>'Result import'!B15</f>
        <v>844493</v>
      </c>
      <c r="C450">
        <f>'Result import'!A15</f>
        <v>8</v>
      </c>
      <c r="D450" t="str">
        <f>'Result import'!F$6</f>
        <v>LogIC50</v>
      </c>
      <c r="E450" t="str">
        <f>IF(ISERR(FIND(" ",'Result import'!E455)),"",LEFT('Result import'!E455,FIND(" ",'Result import'!E455)-1))</f>
        <v/>
      </c>
      <c r="F450">
        <f>IF(ISERR(FIND(" ",'Result import'!F15)),'Result import'!F15,VALUE(MID('Result import'!F15,FIND(" ",'Result import'!F15)+1,10)))</f>
        <v>-6.18</v>
      </c>
      <c r="J450" t="s">
        <v>1361</v>
      </c>
      <c r="K450" t="str">
        <f t="shared" si="13"/>
        <v xml:space="preserve"> -6.18</v>
      </c>
      <c r="M450" t="str">
        <f>"insert into result (RESULT_ID, VALUE_DISPLAY, VALUE_NUM, VALUE_MIN, VALUE_MAX, QUALIFIER, RESULT_STATUS_ID, EXPERIMENT_ID, SUBSTANCE_ID, RESULT_TYPE_ID ) values ("&amp;A450&amp;", '"&amp;K450&amp;"', "&amp;F450&amp;", '"&amp;G450&amp;"', '"&amp;H450&amp;"', '"&amp;TRIM(E450)&amp;"', 2, 1, "&amp;B450&amp;", "&amp;VLOOKUP(D450,Elements!$B$3:$G$56,6,FALSE)&amp;");"</f>
        <v>insert into result (RESULT_ID, VALUE_DISPLAY, VALUE_NUM, VALUE_MIN, VALUE_MAX, QUALIFIER, RESULT_STATUS_ID, EXPERIMENT_ID, SUBSTANCE_ID, RESULT_TYPE_ID ) values (448, ' -6.18', -6.18, '', '', '', 2, 1, 844493, 374);</v>
      </c>
      <c r="N450" t="str">
        <f t="shared" si="14"/>
        <v>insert into result_hierarchy(result_id, parent_result_id, hierarchy_type) values (448, 8, 'Child');</v>
      </c>
    </row>
    <row r="451" spans="1:14">
      <c r="A451">
        <v>449</v>
      </c>
      <c r="B451">
        <f>'Result import'!B16</f>
        <v>7978068</v>
      </c>
      <c r="C451">
        <f>'Result import'!A16</f>
        <v>9</v>
      </c>
      <c r="D451" t="str">
        <f>'Result import'!F$6</f>
        <v>LogIC50</v>
      </c>
      <c r="E451" t="str">
        <f>IF(ISERR(FIND(" ",'Result import'!E456)),"",LEFT('Result import'!E456,FIND(" ",'Result import'!E456)-1))</f>
        <v/>
      </c>
      <c r="F451">
        <f>IF(ISERR(FIND(" ",'Result import'!F16)),'Result import'!F16,VALUE(MID('Result import'!F16,FIND(" ",'Result import'!F16)+1,10)))</f>
        <v>-6.09</v>
      </c>
      <c r="J451" t="s">
        <v>1361</v>
      </c>
      <c r="K451" t="str">
        <f t="shared" si="13"/>
        <v xml:space="preserve"> -6.09</v>
      </c>
      <c r="M451" t="str">
        <f>"insert into result (RESULT_ID, VALUE_DISPLAY, VALUE_NUM, VALUE_MIN, VALUE_MAX, QUALIFIER, RESULT_STATUS_ID, EXPERIMENT_ID, SUBSTANCE_ID, RESULT_TYPE_ID ) values ("&amp;A451&amp;", '"&amp;K451&amp;"', "&amp;F451&amp;", '"&amp;G451&amp;"', '"&amp;H451&amp;"', '"&amp;TRIM(E451)&amp;"', 2, 1, "&amp;B451&amp;", "&amp;VLOOKUP(D451,Elements!$B$3:$G$56,6,FALSE)&amp;");"</f>
        <v>insert into result (RESULT_ID, VALUE_DISPLAY, VALUE_NUM, VALUE_MIN, VALUE_MAX, QUALIFIER, RESULT_STATUS_ID, EXPERIMENT_ID, SUBSTANCE_ID, RESULT_TYPE_ID ) values (449, ' -6.09', -6.09, '', '', '', 2, 1, 7978068, 374);</v>
      </c>
      <c r="N451" t="str">
        <f t="shared" si="14"/>
        <v>insert into result_hierarchy(result_id, parent_result_id, hierarchy_type) values (449, 9, 'Child');</v>
      </c>
    </row>
    <row r="452" spans="1:14">
      <c r="A452">
        <v>450</v>
      </c>
      <c r="B452">
        <f>'Result import'!B17</f>
        <v>852914</v>
      </c>
      <c r="C452">
        <f>'Result import'!A17</f>
        <v>10</v>
      </c>
      <c r="D452" t="str">
        <f>'Result import'!F$6</f>
        <v>LogIC50</v>
      </c>
      <c r="E452" t="str">
        <f>IF(ISERR(FIND(" ",'Result import'!E457)),"",LEFT('Result import'!E457,FIND(" ",'Result import'!E457)-1))</f>
        <v/>
      </c>
      <c r="F452">
        <f>IF(ISERR(FIND(" ",'Result import'!F17)),'Result import'!F17,VALUE(MID('Result import'!F17,FIND(" ",'Result import'!F17)+1,10)))</f>
        <v>-6.1</v>
      </c>
      <c r="J452" t="s">
        <v>1361</v>
      </c>
      <c r="K452" t="str">
        <f t="shared" ref="K452:K515" si="15">E452&amp;" "&amp;F452&amp;IF(ISBLANK(G452), "", G452&amp;" - "&amp;H452)&amp;I452</f>
        <v xml:space="preserve"> -6.1</v>
      </c>
      <c r="M452" t="str">
        <f>"insert into result (RESULT_ID, VALUE_DISPLAY, VALUE_NUM, VALUE_MIN, VALUE_MAX, QUALIFIER, RESULT_STATUS_ID, EXPERIMENT_ID, SUBSTANCE_ID, RESULT_TYPE_ID ) values ("&amp;A452&amp;", '"&amp;K452&amp;"', "&amp;F452&amp;", '"&amp;G452&amp;"', '"&amp;H452&amp;"', '"&amp;TRIM(E452)&amp;"', 2, 1, "&amp;B452&amp;", "&amp;VLOOKUP(D452,Elements!$B$3:$G$56,6,FALSE)&amp;");"</f>
        <v>insert into result (RESULT_ID, VALUE_DISPLAY, VALUE_NUM, VALUE_MIN, VALUE_MAX, QUALIFIER, RESULT_STATUS_ID, EXPERIMENT_ID, SUBSTANCE_ID, RESULT_TYPE_ID ) values (450, ' -6.1', -6.1, '', '', '', 2, 1, 852914, 374);</v>
      </c>
      <c r="N452" t="str">
        <f t="shared" si="14"/>
        <v>insert into result_hierarchy(result_id, parent_result_id, hierarchy_type) values (450, 10, 'Child');</v>
      </c>
    </row>
    <row r="453" spans="1:14">
      <c r="A453">
        <v>451</v>
      </c>
      <c r="B453">
        <f>'Result import'!B18</f>
        <v>845954</v>
      </c>
      <c r="C453">
        <f>'Result import'!A18</f>
        <v>11</v>
      </c>
      <c r="D453" t="str">
        <f>'Result import'!F$6</f>
        <v>LogIC50</v>
      </c>
      <c r="E453" t="str">
        <f>IF(ISERR(FIND(" ",'Result import'!E458)),"",LEFT('Result import'!E458,FIND(" ",'Result import'!E458)-1))</f>
        <v/>
      </c>
      <c r="F453">
        <f>IF(ISERR(FIND(" ",'Result import'!F18)),'Result import'!F18,VALUE(MID('Result import'!F18,FIND(" ",'Result import'!F18)+1,10)))</f>
        <v>-6.12</v>
      </c>
      <c r="J453" t="s">
        <v>1361</v>
      </c>
      <c r="K453" t="str">
        <f t="shared" si="15"/>
        <v xml:space="preserve"> -6.12</v>
      </c>
      <c r="M453" t="str">
        <f>"insert into result (RESULT_ID, VALUE_DISPLAY, VALUE_NUM, VALUE_MIN, VALUE_MAX, QUALIFIER, RESULT_STATUS_ID, EXPERIMENT_ID, SUBSTANCE_ID, RESULT_TYPE_ID ) values ("&amp;A453&amp;", '"&amp;K453&amp;"', "&amp;F453&amp;", '"&amp;G453&amp;"', '"&amp;H453&amp;"', '"&amp;TRIM(E453)&amp;"', 2, 1, "&amp;B453&amp;", "&amp;VLOOKUP(D453,Elements!$B$3:$G$56,6,FALSE)&amp;");"</f>
        <v>insert into result (RESULT_ID, VALUE_DISPLAY, VALUE_NUM, VALUE_MIN, VALUE_MAX, QUALIFIER, RESULT_STATUS_ID, EXPERIMENT_ID, SUBSTANCE_ID, RESULT_TYPE_ID ) values (451, ' -6.12', -6.12, '', '', '', 2, 1, 845954, 374);</v>
      </c>
      <c r="N453" t="str">
        <f t="shared" si="14"/>
        <v>insert into result_hierarchy(result_id, parent_result_id, hierarchy_type) values (451, 11, 'Child');</v>
      </c>
    </row>
    <row r="454" spans="1:14">
      <c r="A454">
        <v>452</v>
      </c>
      <c r="B454">
        <f>'Result import'!B19</f>
        <v>4260348</v>
      </c>
      <c r="C454">
        <f>'Result import'!A19</f>
        <v>12</v>
      </c>
      <c r="D454" t="str">
        <f>'Result import'!F$6</f>
        <v>LogIC50</v>
      </c>
      <c r="E454" t="str">
        <f>IF(ISERR(FIND(" ",'Result import'!E459)),"",LEFT('Result import'!E459,FIND(" ",'Result import'!E459)-1))</f>
        <v/>
      </c>
      <c r="F454">
        <f>IF(ISERR(FIND(" ",'Result import'!F19)),'Result import'!F19,VALUE(MID('Result import'!F19,FIND(" ",'Result import'!F19)+1,10)))</f>
        <v>-5.95</v>
      </c>
      <c r="J454" t="s">
        <v>1361</v>
      </c>
      <c r="K454" t="str">
        <f t="shared" si="15"/>
        <v xml:space="preserve"> -5.95</v>
      </c>
      <c r="M454" t="str">
        <f>"insert into result (RESULT_ID, VALUE_DISPLAY, VALUE_NUM, VALUE_MIN, VALUE_MAX, QUALIFIER, RESULT_STATUS_ID, EXPERIMENT_ID, SUBSTANCE_ID, RESULT_TYPE_ID ) values ("&amp;A454&amp;", '"&amp;K454&amp;"', "&amp;F454&amp;", '"&amp;G454&amp;"', '"&amp;H454&amp;"', '"&amp;TRIM(E454)&amp;"', 2, 1, "&amp;B454&amp;", "&amp;VLOOKUP(D454,Elements!$B$3:$G$56,6,FALSE)&amp;");"</f>
        <v>insert into result (RESULT_ID, VALUE_DISPLAY, VALUE_NUM, VALUE_MIN, VALUE_MAX, QUALIFIER, RESULT_STATUS_ID, EXPERIMENT_ID, SUBSTANCE_ID, RESULT_TYPE_ID ) values (452, ' -5.95', -5.95, '', '', '', 2, 1, 4260348, 374);</v>
      </c>
      <c r="N454" t="str">
        <f t="shared" si="14"/>
        <v>insert into result_hierarchy(result_id, parent_result_id, hierarchy_type) values (452, 12, 'Child');</v>
      </c>
    </row>
    <row r="455" spans="1:14">
      <c r="A455">
        <v>453</v>
      </c>
      <c r="B455">
        <f>'Result import'!B20</f>
        <v>7971315</v>
      </c>
      <c r="C455">
        <f>'Result import'!A20</f>
        <v>13</v>
      </c>
      <c r="D455" t="str">
        <f>'Result import'!F$6</f>
        <v>LogIC50</v>
      </c>
      <c r="E455" t="str">
        <f>IF(ISERR(FIND(" ",'Result import'!E460)),"",LEFT('Result import'!E460,FIND(" ",'Result import'!E460)-1))</f>
        <v/>
      </c>
      <c r="F455">
        <f>IF(ISERR(FIND(" ",'Result import'!F20)),'Result import'!F20,VALUE(MID('Result import'!F20,FIND(" ",'Result import'!F20)+1,10)))</f>
        <v>-5.83</v>
      </c>
      <c r="J455" t="s">
        <v>1361</v>
      </c>
      <c r="K455" t="str">
        <f t="shared" si="15"/>
        <v xml:space="preserve"> -5.83</v>
      </c>
      <c r="M455" t="str">
        <f>"insert into result (RESULT_ID, VALUE_DISPLAY, VALUE_NUM, VALUE_MIN, VALUE_MAX, QUALIFIER, RESULT_STATUS_ID, EXPERIMENT_ID, SUBSTANCE_ID, RESULT_TYPE_ID ) values ("&amp;A455&amp;", '"&amp;K455&amp;"', "&amp;F455&amp;", '"&amp;G455&amp;"', '"&amp;H455&amp;"', '"&amp;TRIM(E455)&amp;"', 2, 1, "&amp;B455&amp;", "&amp;VLOOKUP(D455,Elements!$B$3:$G$56,6,FALSE)&amp;");"</f>
        <v>insert into result (RESULT_ID, VALUE_DISPLAY, VALUE_NUM, VALUE_MIN, VALUE_MAX, QUALIFIER, RESULT_STATUS_ID, EXPERIMENT_ID, SUBSTANCE_ID, RESULT_TYPE_ID ) values (453, ' -5.83', -5.83, '', '', '', 2, 1, 7971315, 374);</v>
      </c>
      <c r="N455" t="str">
        <f t="shared" si="14"/>
        <v>insert into result_hierarchy(result_id, parent_result_id, hierarchy_type) values (453, 13, 'Child');</v>
      </c>
    </row>
    <row r="456" spans="1:14">
      <c r="A456">
        <v>454</v>
      </c>
      <c r="B456">
        <f>'Result import'!B21</f>
        <v>7969955</v>
      </c>
      <c r="C456">
        <f>'Result import'!A21</f>
        <v>14</v>
      </c>
      <c r="D456" t="str">
        <f>'Result import'!F$6</f>
        <v>LogIC50</v>
      </c>
      <c r="E456" t="str">
        <f>IF(ISERR(FIND(" ",'Result import'!E461)),"",LEFT('Result import'!E461,FIND(" ",'Result import'!E461)-1))</f>
        <v/>
      </c>
      <c r="F456">
        <f>IF(ISERR(FIND(" ",'Result import'!F21)),'Result import'!F21,VALUE(MID('Result import'!F21,FIND(" ",'Result import'!F21)+1,10)))</f>
        <v>-5.86</v>
      </c>
      <c r="J456" t="s">
        <v>1361</v>
      </c>
      <c r="K456" t="str">
        <f t="shared" si="15"/>
        <v xml:space="preserve"> -5.86</v>
      </c>
      <c r="M456" t="str">
        <f>"insert into result (RESULT_ID, VALUE_DISPLAY, VALUE_NUM, VALUE_MIN, VALUE_MAX, QUALIFIER, RESULT_STATUS_ID, EXPERIMENT_ID, SUBSTANCE_ID, RESULT_TYPE_ID ) values ("&amp;A456&amp;", '"&amp;K456&amp;"', "&amp;F456&amp;", '"&amp;G456&amp;"', '"&amp;H456&amp;"', '"&amp;TRIM(E456)&amp;"', 2, 1, "&amp;B456&amp;", "&amp;VLOOKUP(D456,Elements!$B$3:$G$56,6,FALSE)&amp;");"</f>
        <v>insert into result (RESULT_ID, VALUE_DISPLAY, VALUE_NUM, VALUE_MIN, VALUE_MAX, QUALIFIER, RESULT_STATUS_ID, EXPERIMENT_ID, SUBSTANCE_ID, RESULT_TYPE_ID ) values (454, ' -5.86', -5.86, '', '', '', 2, 1, 7969955, 374);</v>
      </c>
      <c r="N456" t="str">
        <f t="shared" si="14"/>
        <v>insert into result_hierarchy(result_id, parent_result_id, hierarchy_type) values (454, 14, 'Child');</v>
      </c>
    </row>
    <row r="457" spans="1:14">
      <c r="A457">
        <v>455</v>
      </c>
      <c r="B457">
        <f>'Result import'!B22</f>
        <v>7969667</v>
      </c>
      <c r="C457">
        <f>'Result import'!A22</f>
        <v>15</v>
      </c>
      <c r="D457" t="str">
        <f>'Result import'!F$6</f>
        <v>LogIC50</v>
      </c>
      <c r="E457" t="str">
        <f>IF(ISERR(FIND(" ",'Result import'!E462)),"",LEFT('Result import'!E462,FIND(" ",'Result import'!E462)-1))</f>
        <v/>
      </c>
      <c r="F457">
        <f>IF(ISERR(FIND(" ",'Result import'!F22)),'Result import'!F22,VALUE(MID('Result import'!F22,FIND(" ",'Result import'!F22)+1,10)))</f>
        <v>-5.86</v>
      </c>
      <c r="J457" t="s">
        <v>1361</v>
      </c>
      <c r="K457" t="str">
        <f t="shared" si="15"/>
        <v xml:space="preserve"> -5.86</v>
      </c>
      <c r="M457" t="str">
        <f>"insert into result (RESULT_ID, VALUE_DISPLAY, VALUE_NUM, VALUE_MIN, VALUE_MAX, QUALIFIER, RESULT_STATUS_ID, EXPERIMENT_ID, SUBSTANCE_ID, RESULT_TYPE_ID ) values ("&amp;A457&amp;", '"&amp;K457&amp;"', "&amp;F457&amp;", '"&amp;G457&amp;"', '"&amp;H457&amp;"', '"&amp;TRIM(E457)&amp;"', 2, 1, "&amp;B457&amp;", "&amp;VLOOKUP(D457,Elements!$B$3:$G$56,6,FALSE)&amp;");"</f>
        <v>insert into result (RESULT_ID, VALUE_DISPLAY, VALUE_NUM, VALUE_MIN, VALUE_MAX, QUALIFIER, RESULT_STATUS_ID, EXPERIMENT_ID, SUBSTANCE_ID, RESULT_TYPE_ID ) values (455, ' -5.86', -5.86, '', '', '', 2, 1, 7969667, 374);</v>
      </c>
      <c r="N457" t="str">
        <f t="shared" si="14"/>
        <v>insert into result_hierarchy(result_id, parent_result_id, hierarchy_type) values (455, 15, 'Child');</v>
      </c>
    </row>
    <row r="458" spans="1:14">
      <c r="A458">
        <v>456</v>
      </c>
      <c r="B458">
        <f>'Result import'!B23</f>
        <v>3717731</v>
      </c>
      <c r="C458">
        <f>'Result import'!A23</f>
        <v>16</v>
      </c>
      <c r="D458" t="str">
        <f>'Result import'!F$6</f>
        <v>LogIC50</v>
      </c>
      <c r="E458" t="str">
        <f>IF(ISERR(FIND(" ",'Result import'!E463)),"",LEFT('Result import'!E463,FIND(" ",'Result import'!E463)-1))</f>
        <v/>
      </c>
      <c r="F458">
        <f>IF(ISERR(FIND(" ",'Result import'!F23)),'Result import'!F23,VALUE(MID('Result import'!F23,FIND(" ",'Result import'!F23)+1,10)))</f>
        <v>-5.82</v>
      </c>
      <c r="J458" t="s">
        <v>1361</v>
      </c>
      <c r="K458" t="str">
        <f t="shared" si="15"/>
        <v xml:space="preserve"> -5.82</v>
      </c>
      <c r="M458" t="str">
        <f>"insert into result (RESULT_ID, VALUE_DISPLAY, VALUE_NUM, VALUE_MIN, VALUE_MAX, QUALIFIER, RESULT_STATUS_ID, EXPERIMENT_ID, SUBSTANCE_ID, RESULT_TYPE_ID ) values ("&amp;A458&amp;", '"&amp;K458&amp;"', "&amp;F458&amp;", '"&amp;G458&amp;"', '"&amp;H458&amp;"', '"&amp;TRIM(E458)&amp;"', 2, 1, "&amp;B458&amp;", "&amp;VLOOKUP(D458,Elements!$B$3:$G$56,6,FALSE)&amp;");"</f>
        <v>insert into result (RESULT_ID, VALUE_DISPLAY, VALUE_NUM, VALUE_MIN, VALUE_MAX, QUALIFIER, RESULT_STATUS_ID, EXPERIMENT_ID, SUBSTANCE_ID, RESULT_TYPE_ID ) values (456, ' -5.82', -5.82, '', '', '', 2, 1, 3717731, 374);</v>
      </c>
      <c r="N458" t="str">
        <f t="shared" si="14"/>
        <v>insert into result_hierarchy(result_id, parent_result_id, hierarchy_type) values (456, 16, 'Child');</v>
      </c>
    </row>
    <row r="459" spans="1:14">
      <c r="A459">
        <v>457</v>
      </c>
      <c r="B459">
        <f>'Result import'!B24</f>
        <v>7965051</v>
      </c>
      <c r="C459">
        <f>'Result import'!A24</f>
        <v>17</v>
      </c>
      <c r="D459" t="str">
        <f>'Result import'!F$6</f>
        <v>LogIC50</v>
      </c>
      <c r="E459" t="str">
        <f>IF(ISERR(FIND(" ",'Result import'!E464)),"",LEFT('Result import'!E464,FIND(" ",'Result import'!E464)-1))</f>
        <v/>
      </c>
      <c r="F459">
        <f>IF(ISERR(FIND(" ",'Result import'!F24)),'Result import'!F24,VALUE(MID('Result import'!F24,FIND(" ",'Result import'!F24)+1,10)))</f>
        <v>-5.76</v>
      </c>
      <c r="J459" t="s">
        <v>1361</v>
      </c>
      <c r="K459" t="str">
        <f t="shared" si="15"/>
        <v xml:space="preserve"> -5.76</v>
      </c>
      <c r="M459" t="str">
        <f>"insert into result (RESULT_ID, VALUE_DISPLAY, VALUE_NUM, VALUE_MIN, VALUE_MAX, QUALIFIER, RESULT_STATUS_ID, EXPERIMENT_ID, SUBSTANCE_ID, RESULT_TYPE_ID ) values ("&amp;A459&amp;", '"&amp;K459&amp;"', "&amp;F459&amp;", '"&amp;G459&amp;"', '"&amp;H459&amp;"', '"&amp;TRIM(E459)&amp;"', 2, 1, "&amp;B459&amp;", "&amp;VLOOKUP(D459,Elements!$B$3:$G$56,6,FALSE)&amp;");"</f>
        <v>insert into result (RESULT_ID, VALUE_DISPLAY, VALUE_NUM, VALUE_MIN, VALUE_MAX, QUALIFIER, RESULT_STATUS_ID, EXPERIMENT_ID, SUBSTANCE_ID, RESULT_TYPE_ID ) values (457, ' -5.76', -5.76, '', '', '', 2, 1, 7965051, 374);</v>
      </c>
      <c r="N459" t="str">
        <f t="shared" si="14"/>
        <v>insert into result_hierarchy(result_id, parent_result_id, hierarchy_type) values (457, 17, 'Child');</v>
      </c>
    </row>
    <row r="460" spans="1:14">
      <c r="A460">
        <v>458</v>
      </c>
      <c r="B460">
        <f>'Result import'!B25</f>
        <v>7974676</v>
      </c>
      <c r="C460">
        <f>'Result import'!A25</f>
        <v>18</v>
      </c>
      <c r="D460" t="str">
        <f>'Result import'!F$6</f>
        <v>LogIC50</v>
      </c>
      <c r="E460" t="str">
        <f>IF(ISERR(FIND(" ",'Result import'!E465)),"",LEFT('Result import'!E465,FIND(" ",'Result import'!E465)-1))</f>
        <v/>
      </c>
      <c r="F460">
        <f>IF(ISERR(FIND(" ",'Result import'!F25)),'Result import'!F25,VALUE(MID('Result import'!F25,FIND(" ",'Result import'!F25)+1,10)))</f>
        <v>-5.75</v>
      </c>
      <c r="J460" t="s">
        <v>1361</v>
      </c>
      <c r="K460" t="str">
        <f t="shared" si="15"/>
        <v xml:space="preserve"> -5.75</v>
      </c>
      <c r="M460" t="str">
        <f>"insert into result (RESULT_ID, VALUE_DISPLAY, VALUE_NUM, VALUE_MIN, VALUE_MAX, QUALIFIER, RESULT_STATUS_ID, EXPERIMENT_ID, SUBSTANCE_ID, RESULT_TYPE_ID ) values ("&amp;A460&amp;", '"&amp;K460&amp;"', "&amp;F460&amp;", '"&amp;G460&amp;"', '"&amp;H460&amp;"', '"&amp;TRIM(E460)&amp;"', 2, 1, "&amp;B460&amp;", "&amp;VLOOKUP(D460,Elements!$B$3:$G$56,6,FALSE)&amp;");"</f>
        <v>insert into result (RESULT_ID, VALUE_DISPLAY, VALUE_NUM, VALUE_MIN, VALUE_MAX, QUALIFIER, RESULT_STATUS_ID, EXPERIMENT_ID, SUBSTANCE_ID, RESULT_TYPE_ID ) values (458, ' -5.75', -5.75, '', '', '', 2, 1, 7974676, 374);</v>
      </c>
      <c r="N460" t="str">
        <f t="shared" si="14"/>
        <v>insert into result_hierarchy(result_id, parent_result_id, hierarchy_type) values (458, 18, 'Child');</v>
      </c>
    </row>
    <row r="461" spans="1:14">
      <c r="A461">
        <v>459</v>
      </c>
      <c r="B461">
        <f>'Result import'!B26</f>
        <v>7973485</v>
      </c>
      <c r="C461">
        <f>'Result import'!A26</f>
        <v>19</v>
      </c>
      <c r="D461" t="str">
        <f>'Result import'!F$6</f>
        <v>LogIC50</v>
      </c>
      <c r="E461" t="str">
        <f>IF(ISERR(FIND(" ",'Result import'!E466)),"",LEFT('Result import'!E466,FIND(" ",'Result import'!E466)-1))</f>
        <v/>
      </c>
      <c r="F461">
        <f>IF(ISERR(FIND(" ",'Result import'!F26)),'Result import'!F26,VALUE(MID('Result import'!F26,FIND(" ",'Result import'!F26)+1,10)))</f>
        <v>-5.72</v>
      </c>
      <c r="J461" t="s">
        <v>1361</v>
      </c>
      <c r="K461" t="str">
        <f t="shared" si="15"/>
        <v xml:space="preserve"> -5.72</v>
      </c>
      <c r="M461" t="str">
        <f>"insert into result (RESULT_ID, VALUE_DISPLAY, VALUE_NUM, VALUE_MIN, VALUE_MAX, QUALIFIER, RESULT_STATUS_ID, EXPERIMENT_ID, SUBSTANCE_ID, RESULT_TYPE_ID ) values ("&amp;A461&amp;", '"&amp;K461&amp;"', "&amp;F461&amp;", '"&amp;G461&amp;"', '"&amp;H461&amp;"', '"&amp;TRIM(E461)&amp;"', 2, 1, "&amp;B461&amp;", "&amp;VLOOKUP(D461,Elements!$B$3:$G$56,6,FALSE)&amp;");"</f>
        <v>insert into result (RESULT_ID, VALUE_DISPLAY, VALUE_NUM, VALUE_MIN, VALUE_MAX, QUALIFIER, RESULT_STATUS_ID, EXPERIMENT_ID, SUBSTANCE_ID, RESULT_TYPE_ID ) values (459, ' -5.72', -5.72, '', '', '', 2, 1, 7973485, 374);</v>
      </c>
      <c r="N461" t="str">
        <f t="shared" si="14"/>
        <v>insert into result_hierarchy(result_id, parent_result_id, hierarchy_type) values (459, 19, 'Child');</v>
      </c>
    </row>
    <row r="462" spans="1:14">
      <c r="A462">
        <v>460</v>
      </c>
      <c r="B462">
        <f>'Result import'!B27</f>
        <v>7976977</v>
      </c>
      <c r="C462">
        <f>'Result import'!A27</f>
        <v>20</v>
      </c>
      <c r="D462" t="str">
        <f>'Result import'!F$6</f>
        <v>LogIC50</v>
      </c>
      <c r="E462" t="str">
        <f>IF(ISERR(FIND(" ",'Result import'!E467)),"",LEFT('Result import'!E467,FIND(" ",'Result import'!E467)-1))</f>
        <v/>
      </c>
      <c r="F462">
        <f>IF(ISERR(FIND(" ",'Result import'!F27)),'Result import'!F27,VALUE(MID('Result import'!F27,FIND(" ",'Result import'!F27)+1,10)))</f>
        <v>-5.66</v>
      </c>
      <c r="J462" t="s">
        <v>1361</v>
      </c>
      <c r="K462" t="str">
        <f t="shared" si="15"/>
        <v xml:space="preserve"> -5.66</v>
      </c>
      <c r="M462" t="str">
        <f>"insert into result (RESULT_ID, VALUE_DISPLAY, VALUE_NUM, VALUE_MIN, VALUE_MAX, QUALIFIER, RESULT_STATUS_ID, EXPERIMENT_ID, SUBSTANCE_ID, RESULT_TYPE_ID ) values ("&amp;A462&amp;", '"&amp;K462&amp;"', "&amp;F462&amp;", '"&amp;G462&amp;"', '"&amp;H462&amp;"', '"&amp;TRIM(E462)&amp;"', 2, 1, "&amp;B462&amp;", "&amp;VLOOKUP(D462,Elements!$B$3:$G$56,6,FALSE)&amp;");"</f>
        <v>insert into result (RESULT_ID, VALUE_DISPLAY, VALUE_NUM, VALUE_MIN, VALUE_MAX, QUALIFIER, RESULT_STATUS_ID, EXPERIMENT_ID, SUBSTANCE_ID, RESULT_TYPE_ID ) values (460, ' -5.66', -5.66, '', '', '', 2, 1, 7976977, 374);</v>
      </c>
      <c r="N462" t="str">
        <f t="shared" si="14"/>
        <v>insert into result_hierarchy(result_id, parent_result_id, hierarchy_type) values (460, 20, 'Child');</v>
      </c>
    </row>
    <row r="463" spans="1:14">
      <c r="A463">
        <v>461</v>
      </c>
      <c r="B463">
        <f>'Result import'!B28</f>
        <v>7971472</v>
      </c>
      <c r="C463">
        <f>'Result import'!A28</f>
        <v>21</v>
      </c>
      <c r="D463" t="str">
        <f>'Result import'!F$6</f>
        <v>LogIC50</v>
      </c>
      <c r="E463" t="str">
        <f>IF(ISERR(FIND(" ",'Result import'!E468)),"",LEFT('Result import'!E468,FIND(" ",'Result import'!E468)-1))</f>
        <v/>
      </c>
      <c r="F463">
        <f>IF(ISERR(FIND(" ",'Result import'!F28)),'Result import'!F28,VALUE(MID('Result import'!F28,FIND(" ",'Result import'!F28)+1,10)))</f>
        <v>-5.66</v>
      </c>
      <c r="J463" t="s">
        <v>1361</v>
      </c>
      <c r="K463" t="str">
        <f t="shared" si="15"/>
        <v xml:space="preserve"> -5.66</v>
      </c>
      <c r="M463" t="str">
        <f>"insert into result (RESULT_ID, VALUE_DISPLAY, VALUE_NUM, VALUE_MIN, VALUE_MAX, QUALIFIER, RESULT_STATUS_ID, EXPERIMENT_ID, SUBSTANCE_ID, RESULT_TYPE_ID ) values ("&amp;A463&amp;", '"&amp;K463&amp;"', "&amp;F463&amp;", '"&amp;G463&amp;"', '"&amp;H463&amp;"', '"&amp;TRIM(E463)&amp;"', 2, 1, "&amp;B463&amp;", "&amp;VLOOKUP(D463,Elements!$B$3:$G$56,6,FALSE)&amp;");"</f>
        <v>insert into result (RESULT_ID, VALUE_DISPLAY, VALUE_NUM, VALUE_MIN, VALUE_MAX, QUALIFIER, RESULT_STATUS_ID, EXPERIMENT_ID, SUBSTANCE_ID, RESULT_TYPE_ID ) values (461, ' -5.66', -5.66, '', '', '', 2, 1, 7971472, 374);</v>
      </c>
      <c r="N463" t="str">
        <f t="shared" si="14"/>
        <v>insert into result_hierarchy(result_id, parent_result_id, hierarchy_type) values (461, 21, 'Child');</v>
      </c>
    </row>
    <row r="464" spans="1:14">
      <c r="A464">
        <v>462</v>
      </c>
      <c r="B464">
        <f>'Result import'!B29</f>
        <v>4259698</v>
      </c>
      <c r="C464">
        <f>'Result import'!A29</f>
        <v>22</v>
      </c>
      <c r="D464" t="str">
        <f>'Result import'!F$6</f>
        <v>LogIC50</v>
      </c>
      <c r="E464" t="str">
        <f>IF(ISERR(FIND(" ",'Result import'!E469)),"",LEFT('Result import'!E469,FIND(" ",'Result import'!E469)-1))</f>
        <v/>
      </c>
      <c r="F464">
        <f>IF(ISERR(FIND(" ",'Result import'!F29)),'Result import'!F29,VALUE(MID('Result import'!F29,FIND(" ",'Result import'!F29)+1,10)))</f>
        <v>-5.7</v>
      </c>
      <c r="J464" t="s">
        <v>1361</v>
      </c>
      <c r="K464" t="str">
        <f t="shared" si="15"/>
        <v xml:space="preserve"> -5.7</v>
      </c>
      <c r="M464" t="str">
        <f>"insert into result (RESULT_ID, VALUE_DISPLAY, VALUE_NUM, VALUE_MIN, VALUE_MAX, QUALIFIER, RESULT_STATUS_ID, EXPERIMENT_ID, SUBSTANCE_ID, RESULT_TYPE_ID ) values ("&amp;A464&amp;", '"&amp;K464&amp;"', "&amp;F464&amp;", '"&amp;G464&amp;"', '"&amp;H464&amp;"', '"&amp;TRIM(E464)&amp;"', 2, 1, "&amp;B464&amp;", "&amp;VLOOKUP(D464,Elements!$B$3:$G$56,6,FALSE)&amp;");"</f>
        <v>insert into result (RESULT_ID, VALUE_DISPLAY, VALUE_NUM, VALUE_MIN, VALUE_MAX, QUALIFIER, RESULT_STATUS_ID, EXPERIMENT_ID, SUBSTANCE_ID, RESULT_TYPE_ID ) values (462, ' -5.7', -5.7, '', '', '', 2, 1, 4259698, 374);</v>
      </c>
      <c r="N464" t="str">
        <f t="shared" si="14"/>
        <v>insert into result_hierarchy(result_id, parent_result_id, hierarchy_type) values (462, 22, 'Child');</v>
      </c>
    </row>
    <row r="465" spans="1:14">
      <c r="A465">
        <v>463</v>
      </c>
      <c r="B465">
        <f>'Result import'!B30</f>
        <v>4255366</v>
      </c>
      <c r="C465">
        <f>'Result import'!A30</f>
        <v>23</v>
      </c>
      <c r="D465" t="str">
        <f>'Result import'!F$6</f>
        <v>LogIC50</v>
      </c>
      <c r="E465" t="str">
        <f>IF(ISERR(FIND(" ",'Result import'!E470)),"",LEFT('Result import'!E470,FIND(" ",'Result import'!E470)-1))</f>
        <v/>
      </c>
      <c r="F465">
        <f>IF(ISERR(FIND(" ",'Result import'!F30)),'Result import'!F30,VALUE(MID('Result import'!F30,FIND(" ",'Result import'!F30)+1,10)))</f>
        <v>-5.7</v>
      </c>
      <c r="J465" t="s">
        <v>1361</v>
      </c>
      <c r="K465" t="str">
        <f t="shared" si="15"/>
        <v xml:space="preserve"> -5.7</v>
      </c>
      <c r="M465" t="str">
        <f>"insert into result (RESULT_ID, VALUE_DISPLAY, VALUE_NUM, VALUE_MIN, VALUE_MAX, QUALIFIER, RESULT_STATUS_ID, EXPERIMENT_ID, SUBSTANCE_ID, RESULT_TYPE_ID ) values ("&amp;A465&amp;", '"&amp;K465&amp;"', "&amp;F465&amp;", '"&amp;G465&amp;"', '"&amp;H465&amp;"', '"&amp;TRIM(E465)&amp;"', 2, 1, "&amp;B465&amp;", "&amp;VLOOKUP(D465,Elements!$B$3:$G$56,6,FALSE)&amp;");"</f>
        <v>insert into result (RESULT_ID, VALUE_DISPLAY, VALUE_NUM, VALUE_MIN, VALUE_MAX, QUALIFIER, RESULT_STATUS_ID, EXPERIMENT_ID, SUBSTANCE_ID, RESULT_TYPE_ID ) values (463, ' -5.7', -5.7, '', '', '', 2, 1, 4255366, 374);</v>
      </c>
      <c r="N465" t="str">
        <f t="shared" si="14"/>
        <v>insert into result_hierarchy(result_id, parent_result_id, hierarchy_type) values (463, 23, 'Child');</v>
      </c>
    </row>
    <row r="466" spans="1:14">
      <c r="A466">
        <v>464</v>
      </c>
      <c r="B466">
        <f>'Result import'!B31</f>
        <v>7977171</v>
      </c>
      <c r="C466">
        <f>'Result import'!A31</f>
        <v>24</v>
      </c>
      <c r="D466" t="str">
        <f>'Result import'!F$6</f>
        <v>LogIC50</v>
      </c>
      <c r="E466" t="str">
        <f>IF(ISERR(FIND(" ",'Result import'!E471)),"",LEFT('Result import'!E471,FIND(" ",'Result import'!E471)-1))</f>
        <v/>
      </c>
      <c r="F466">
        <f>IF(ISERR(FIND(" ",'Result import'!F31)),'Result import'!F31,VALUE(MID('Result import'!F31,FIND(" ",'Result import'!F31)+1,10)))</f>
        <v>-5.63</v>
      </c>
      <c r="J466" t="s">
        <v>1361</v>
      </c>
      <c r="K466" t="str">
        <f t="shared" si="15"/>
        <v xml:space="preserve"> -5.63</v>
      </c>
      <c r="M466" t="str">
        <f>"insert into result (RESULT_ID, VALUE_DISPLAY, VALUE_NUM, VALUE_MIN, VALUE_MAX, QUALIFIER, RESULT_STATUS_ID, EXPERIMENT_ID, SUBSTANCE_ID, RESULT_TYPE_ID ) values ("&amp;A466&amp;", '"&amp;K466&amp;"', "&amp;F466&amp;", '"&amp;G466&amp;"', '"&amp;H466&amp;"', '"&amp;TRIM(E466)&amp;"', 2, 1, "&amp;B466&amp;", "&amp;VLOOKUP(D466,Elements!$B$3:$G$56,6,FALSE)&amp;");"</f>
        <v>insert into result (RESULT_ID, VALUE_DISPLAY, VALUE_NUM, VALUE_MIN, VALUE_MAX, QUALIFIER, RESULT_STATUS_ID, EXPERIMENT_ID, SUBSTANCE_ID, RESULT_TYPE_ID ) values (464, ' -5.63', -5.63, '', '', '', 2, 1, 7977171, 374);</v>
      </c>
      <c r="N466" t="str">
        <f t="shared" si="14"/>
        <v>insert into result_hierarchy(result_id, parent_result_id, hierarchy_type) values (464, 24, 'Child');</v>
      </c>
    </row>
    <row r="467" spans="1:14">
      <c r="A467">
        <v>465</v>
      </c>
      <c r="B467">
        <f>'Result import'!B32</f>
        <v>7971820</v>
      </c>
      <c r="C467">
        <f>'Result import'!A32</f>
        <v>25</v>
      </c>
      <c r="D467" t="str">
        <f>'Result import'!F$6</f>
        <v>LogIC50</v>
      </c>
      <c r="E467" t="str">
        <f>IF(ISERR(FIND(" ",'Result import'!E472)),"",LEFT('Result import'!E472,FIND(" ",'Result import'!E472)-1))</f>
        <v/>
      </c>
      <c r="F467">
        <f>IF(ISERR(FIND(" ",'Result import'!F32)),'Result import'!F32,VALUE(MID('Result import'!F32,FIND(" ",'Result import'!F32)+1,10)))</f>
        <v>-5.64</v>
      </c>
      <c r="J467" t="s">
        <v>1361</v>
      </c>
      <c r="K467" t="str">
        <f t="shared" si="15"/>
        <v xml:space="preserve"> -5.64</v>
      </c>
      <c r="M467" t="str">
        <f>"insert into result (RESULT_ID, VALUE_DISPLAY, VALUE_NUM, VALUE_MIN, VALUE_MAX, QUALIFIER, RESULT_STATUS_ID, EXPERIMENT_ID, SUBSTANCE_ID, RESULT_TYPE_ID ) values ("&amp;A467&amp;", '"&amp;K467&amp;"', "&amp;F467&amp;", '"&amp;G467&amp;"', '"&amp;H467&amp;"', '"&amp;TRIM(E467)&amp;"', 2, 1, "&amp;B467&amp;", "&amp;VLOOKUP(D467,Elements!$B$3:$G$56,6,FALSE)&amp;");"</f>
        <v>insert into result (RESULT_ID, VALUE_DISPLAY, VALUE_NUM, VALUE_MIN, VALUE_MAX, QUALIFIER, RESULT_STATUS_ID, EXPERIMENT_ID, SUBSTANCE_ID, RESULT_TYPE_ID ) values (465, ' -5.64', -5.64, '', '', '', 2, 1, 7971820, 374);</v>
      </c>
      <c r="N467" t="str">
        <f t="shared" si="14"/>
        <v>insert into result_hierarchy(result_id, parent_result_id, hierarchy_type) values (465, 25, 'Child');</v>
      </c>
    </row>
    <row r="468" spans="1:14">
      <c r="A468">
        <v>466</v>
      </c>
      <c r="B468">
        <f>'Result import'!B33</f>
        <v>4264846</v>
      </c>
      <c r="C468">
        <f>'Result import'!A33</f>
        <v>26</v>
      </c>
      <c r="D468" t="str">
        <f>'Result import'!F$6</f>
        <v>LogIC50</v>
      </c>
      <c r="E468" t="str">
        <f>IF(ISERR(FIND(" ",'Result import'!E473)),"",LEFT('Result import'!E473,FIND(" ",'Result import'!E473)-1))</f>
        <v/>
      </c>
      <c r="F468">
        <f>IF(ISERR(FIND(" ",'Result import'!F33)),'Result import'!F33,VALUE(MID('Result import'!F33,FIND(" ",'Result import'!F33)+1,10)))</f>
        <v>-5.62</v>
      </c>
      <c r="J468" t="s">
        <v>1361</v>
      </c>
      <c r="K468" t="str">
        <f t="shared" si="15"/>
        <v xml:space="preserve"> -5.62</v>
      </c>
      <c r="M468" t="str">
        <f>"insert into result (RESULT_ID, VALUE_DISPLAY, VALUE_NUM, VALUE_MIN, VALUE_MAX, QUALIFIER, RESULT_STATUS_ID, EXPERIMENT_ID, SUBSTANCE_ID, RESULT_TYPE_ID ) values ("&amp;A468&amp;", '"&amp;K468&amp;"', "&amp;F468&amp;", '"&amp;G468&amp;"', '"&amp;H468&amp;"', '"&amp;TRIM(E468)&amp;"', 2, 1, "&amp;B468&amp;", "&amp;VLOOKUP(D468,Elements!$B$3:$G$56,6,FALSE)&amp;");"</f>
        <v>insert into result (RESULT_ID, VALUE_DISPLAY, VALUE_NUM, VALUE_MIN, VALUE_MAX, QUALIFIER, RESULT_STATUS_ID, EXPERIMENT_ID, SUBSTANCE_ID, RESULT_TYPE_ID ) values (466, ' -5.62', -5.62, '', '', '', 2, 1, 4264846, 374);</v>
      </c>
      <c r="N468" t="str">
        <f t="shared" si="14"/>
        <v>insert into result_hierarchy(result_id, parent_result_id, hierarchy_type) values (466, 26, 'Child');</v>
      </c>
    </row>
    <row r="469" spans="1:14">
      <c r="A469">
        <v>467</v>
      </c>
      <c r="B469">
        <f>'Result import'!B34</f>
        <v>4264171</v>
      </c>
      <c r="C469">
        <f>'Result import'!A34</f>
        <v>27</v>
      </c>
      <c r="D469" t="str">
        <f>'Result import'!F$6</f>
        <v>LogIC50</v>
      </c>
      <c r="E469" t="str">
        <f>IF(ISERR(FIND(" ",'Result import'!E474)),"",LEFT('Result import'!E474,FIND(" ",'Result import'!E474)-1))</f>
        <v/>
      </c>
      <c r="F469">
        <f>IF(ISERR(FIND(" ",'Result import'!F34)),'Result import'!F34,VALUE(MID('Result import'!F34,FIND(" ",'Result import'!F34)+1,10)))</f>
        <v>-5.64</v>
      </c>
      <c r="J469" t="s">
        <v>1361</v>
      </c>
      <c r="K469" t="str">
        <f t="shared" si="15"/>
        <v xml:space="preserve"> -5.64</v>
      </c>
      <c r="M469" t="str">
        <f>"insert into result (RESULT_ID, VALUE_DISPLAY, VALUE_NUM, VALUE_MIN, VALUE_MAX, QUALIFIER, RESULT_STATUS_ID, EXPERIMENT_ID, SUBSTANCE_ID, RESULT_TYPE_ID ) values ("&amp;A469&amp;", '"&amp;K469&amp;"', "&amp;F469&amp;", '"&amp;G469&amp;"', '"&amp;H469&amp;"', '"&amp;TRIM(E469)&amp;"', 2, 1, "&amp;B469&amp;", "&amp;VLOOKUP(D469,Elements!$B$3:$G$56,6,FALSE)&amp;");"</f>
        <v>insert into result (RESULT_ID, VALUE_DISPLAY, VALUE_NUM, VALUE_MIN, VALUE_MAX, QUALIFIER, RESULT_STATUS_ID, EXPERIMENT_ID, SUBSTANCE_ID, RESULT_TYPE_ID ) values (467, ' -5.64', -5.64, '', '', '', 2, 1, 4264171, 374);</v>
      </c>
      <c r="N469" t="str">
        <f t="shared" si="14"/>
        <v>insert into result_hierarchy(result_id, parent_result_id, hierarchy_type) values (467, 27, 'Child');</v>
      </c>
    </row>
    <row r="470" spans="1:14">
      <c r="A470">
        <v>468</v>
      </c>
      <c r="B470">
        <f>'Result import'!B35</f>
        <v>4245982</v>
      </c>
      <c r="C470">
        <f>'Result import'!A35</f>
        <v>28</v>
      </c>
      <c r="D470" t="str">
        <f>'Result import'!F$6</f>
        <v>LogIC50</v>
      </c>
      <c r="E470" t="str">
        <f>IF(ISERR(FIND(" ",'Result import'!E475)),"",LEFT('Result import'!E475,FIND(" ",'Result import'!E475)-1))</f>
        <v/>
      </c>
      <c r="F470">
        <f>IF(ISERR(FIND(" ",'Result import'!F35)),'Result import'!F35,VALUE(MID('Result import'!F35,FIND(" ",'Result import'!F35)+1,10)))</f>
        <v>-5.64</v>
      </c>
      <c r="J470" t="s">
        <v>1361</v>
      </c>
      <c r="K470" t="str">
        <f t="shared" si="15"/>
        <v xml:space="preserve"> -5.64</v>
      </c>
      <c r="M470" t="str">
        <f>"insert into result (RESULT_ID, VALUE_DISPLAY, VALUE_NUM, VALUE_MIN, VALUE_MAX, QUALIFIER, RESULT_STATUS_ID, EXPERIMENT_ID, SUBSTANCE_ID, RESULT_TYPE_ID ) values ("&amp;A470&amp;", '"&amp;K470&amp;"', "&amp;F470&amp;", '"&amp;G470&amp;"', '"&amp;H470&amp;"', '"&amp;TRIM(E470)&amp;"', 2, 1, "&amp;B470&amp;", "&amp;VLOOKUP(D470,Elements!$B$3:$G$56,6,FALSE)&amp;");"</f>
        <v>insert into result (RESULT_ID, VALUE_DISPLAY, VALUE_NUM, VALUE_MIN, VALUE_MAX, QUALIFIER, RESULT_STATUS_ID, EXPERIMENT_ID, SUBSTANCE_ID, RESULT_TYPE_ID ) values (468, ' -5.64', -5.64, '', '', '', 2, 1, 4245982, 374);</v>
      </c>
      <c r="N470" t="str">
        <f t="shared" si="14"/>
        <v>insert into result_hierarchy(result_id, parent_result_id, hierarchy_type) values (468, 28, 'Child');</v>
      </c>
    </row>
    <row r="471" spans="1:14">
      <c r="A471">
        <v>469</v>
      </c>
      <c r="B471">
        <f>'Result import'!B36</f>
        <v>4244225</v>
      </c>
      <c r="C471">
        <f>'Result import'!A36</f>
        <v>29</v>
      </c>
      <c r="D471" t="str">
        <f>'Result import'!F$6</f>
        <v>LogIC50</v>
      </c>
      <c r="E471" t="str">
        <f>IF(ISERR(FIND(" ",'Result import'!E476)),"",LEFT('Result import'!E476,FIND(" ",'Result import'!E476)-1))</f>
        <v/>
      </c>
      <c r="F471">
        <f>IF(ISERR(FIND(" ",'Result import'!F36)),'Result import'!F36,VALUE(MID('Result import'!F36,FIND(" ",'Result import'!F36)+1,10)))</f>
        <v>-5.6</v>
      </c>
      <c r="J471" t="s">
        <v>1361</v>
      </c>
      <c r="K471" t="str">
        <f t="shared" si="15"/>
        <v xml:space="preserve"> -5.6</v>
      </c>
      <c r="M471" t="str">
        <f>"insert into result (RESULT_ID, VALUE_DISPLAY, VALUE_NUM, VALUE_MIN, VALUE_MAX, QUALIFIER, RESULT_STATUS_ID, EXPERIMENT_ID, SUBSTANCE_ID, RESULT_TYPE_ID ) values ("&amp;A471&amp;", '"&amp;K471&amp;"', "&amp;F471&amp;", '"&amp;G471&amp;"', '"&amp;H471&amp;"', '"&amp;TRIM(E471)&amp;"', 2, 1, "&amp;B471&amp;", "&amp;VLOOKUP(D471,Elements!$B$3:$G$56,6,FALSE)&amp;");"</f>
        <v>insert into result (RESULT_ID, VALUE_DISPLAY, VALUE_NUM, VALUE_MIN, VALUE_MAX, QUALIFIER, RESULT_STATUS_ID, EXPERIMENT_ID, SUBSTANCE_ID, RESULT_TYPE_ID ) values (469, ' -5.6', -5.6, '', '', '', 2, 1, 4244225, 374);</v>
      </c>
      <c r="N471" t="str">
        <f t="shared" si="14"/>
        <v>insert into result_hierarchy(result_id, parent_result_id, hierarchy_type) values (469, 29, 'Child');</v>
      </c>
    </row>
    <row r="472" spans="1:14">
      <c r="A472">
        <v>470</v>
      </c>
      <c r="B472">
        <f>'Result import'!B37</f>
        <v>4242836</v>
      </c>
      <c r="C472">
        <f>'Result import'!A37</f>
        <v>30</v>
      </c>
      <c r="D472" t="str">
        <f>'Result import'!F$6</f>
        <v>LogIC50</v>
      </c>
      <c r="E472" t="str">
        <f>IF(ISERR(FIND(" ",'Result import'!E477)),"",LEFT('Result import'!E477,FIND(" ",'Result import'!E477)-1))</f>
        <v/>
      </c>
      <c r="F472">
        <f>IF(ISERR(FIND(" ",'Result import'!F37)),'Result import'!F37,VALUE(MID('Result import'!F37,FIND(" ",'Result import'!F37)+1,10)))</f>
        <v>-5.57</v>
      </c>
      <c r="J472" t="s">
        <v>1361</v>
      </c>
      <c r="K472" t="str">
        <f t="shared" si="15"/>
        <v xml:space="preserve"> -5.57</v>
      </c>
      <c r="M472" t="str">
        <f>"insert into result (RESULT_ID, VALUE_DISPLAY, VALUE_NUM, VALUE_MIN, VALUE_MAX, QUALIFIER, RESULT_STATUS_ID, EXPERIMENT_ID, SUBSTANCE_ID, RESULT_TYPE_ID ) values ("&amp;A472&amp;", '"&amp;K472&amp;"', "&amp;F472&amp;", '"&amp;G472&amp;"', '"&amp;H472&amp;"', '"&amp;TRIM(E472)&amp;"', 2, 1, "&amp;B472&amp;", "&amp;VLOOKUP(D472,Elements!$B$3:$G$56,6,FALSE)&amp;");"</f>
        <v>insert into result (RESULT_ID, VALUE_DISPLAY, VALUE_NUM, VALUE_MIN, VALUE_MAX, QUALIFIER, RESULT_STATUS_ID, EXPERIMENT_ID, SUBSTANCE_ID, RESULT_TYPE_ID ) values (470, ' -5.57', -5.57, '', '', '', 2, 1, 4242836, 374);</v>
      </c>
      <c r="N472" t="str">
        <f t="shared" si="14"/>
        <v>insert into result_hierarchy(result_id, parent_result_id, hierarchy_type) values (470, 30, 'Child');</v>
      </c>
    </row>
    <row r="473" spans="1:14">
      <c r="A473">
        <v>471</v>
      </c>
      <c r="B473">
        <f>'Result import'!B38</f>
        <v>7970469</v>
      </c>
      <c r="C473">
        <f>'Result import'!A38</f>
        <v>31</v>
      </c>
      <c r="D473" t="str">
        <f>'Result import'!F$6</f>
        <v>LogIC50</v>
      </c>
      <c r="E473" t="str">
        <f>IF(ISERR(FIND(" ",'Result import'!E478)),"",LEFT('Result import'!E478,FIND(" ",'Result import'!E478)-1))</f>
        <v/>
      </c>
      <c r="F473">
        <f>IF(ISERR(FIND(" ",'Result import'!F38)),'Result import'!F38,VALUE(MID('Result import'!F38,FIND(" ",'Result import'!F38)+1,10)))</f>
        <v>-5.48</v>
      </c>
      <c r="J473" t="s">
        <v>1361</v>
      </c>
      <c r="K473" t="str">
        <f t="shared" si="15"/>
        <v xml:space="preserve"> -5.48</v>
      </c>
      <c r="M473" t="str">
        <f>"insert into result (RESULT_ID, VALUE_DISPLAY, VALUE_NUM, VALUE_MIN, VALUE_MAX, QUALIFIER, RESULT_STATUS_ID, EXPERIMENT_ID, SUBSTANCE_ID, RESULT_TYPE_ID ) values ("&amp;A473&amp;", '"&amp;K473&amp;"', "&amp;F473&amp;", '"&amp;G473&amp;"', '"&amp;H473&amp;"', '"&amp;TRIM(E473)&amp;"', 2, 1, "&amp;B473&amp;", "&amp;VLOOKUP(D473,Elements!$B$3:$G$56,6,FALSE)&amp;");"</f>
        <v>insert into result (RESULT_ID, VALUE_DISPLAY, VALUE_NUM, VALUE_MIN, VALUE_MAX, QUALIFIER, RESULT_STATUS_ID, EXPERIMENT_ID, SUBSTANCE_ID, RESULT_TYPE_ID ) values (471, ' -5.48', -5.48, '', '', '', 2, 1, 7970469, 374);</v>
      </c>
      <c r="N473" t="str">
        <f t="shared" si="14"/>
        <v>insert into result_hierarchy(result_id, parent_result_id, hierarchy_type) values (471, 31, 'Child');</v>
      </c>
    </row>
    <row r="474" spans="1:14">
      <c r="A474">
        <v>472</v>
      </c>
      <c r="B474">
        <f>'Result import'!B39</f>
        <v>4262721</v>
      </c>
      <c r="C474">
        <f>'Result import'!A39</f>
        <v>32</v>
      </c>
      <c r="D474" t="str">
        <f>'Result import'!F$6</f>
        <v>LogIC50</v>
      </c>
      <c r="E474" t="str">
        <f>IF(ISERR(FIND(" ",'Result import'!E479)),"",LEFT('Result import'!E479,FIND(" ",'Result import'!E479)-1))</f>
        <v/>
      </c>
      <c r="F474">
        <f>IF(ISERR(FIND(" ",'Result import'!F39)),'Result import'!F39,VALUE(MID('Result import'!F39,FIND(" ",'Result import'!F39)+1,10)))</f>
        <v>-5.48</v>
      </c>
      <c r="J474" t="s">
        <v>1361</v>
      </c>
      <c r="K474" t="str">
        <f t="shared" si="15"/>
        <v xml:space="preserve"> -5.48</v>
      </c>
      <c r="M474" t="str">
        <f>"insert into result (RESULT_ID, VALUE_DISPLAY, VALUE_NUM, VALUE_MIN, VALUE_MAX, QUALIFIER, RESULT_STATUS_ID, EXPERIMENT_ID, SUBSTANCE_ID, RESULT_TYPE_ID ) values ("&amp;A474&amp;", '"&amp;K474&amp;"', "&amp;F474&amp;", '"&amp;G474&amp;"', '"&amp;H474&amp;"', '"&amp;TRIM(E474)&amp;"', 2, 1, "&amp;B474&amp;", "&amp;VLOOKUP(D474,Elements!$B$3:$G$56,6,FALSE)&amp;");"</f>
        <v>insert into result (RESULT_ID, VALUE_DISPLAY, VALUE_NUM, VALUE_MIN, VALUE_MAX, QUALIFIER, RESULT_STATUS_ID, EXPERIMENT_ID, SUBSTANCE_ID, RESULT_TYPE_ID ) values (472, ' -5.48', -5.48, '', '', '', 2, 1, 4262721, 374);</v>
      </c>
      <c r="N474" t="str">
        <f t="shared" si="14"/>
        <v>insert into result_hierarchy(result_id, parent_result_id, hierarchy_type) values (472, 32, 'Child');</v>
      </c>
    </row>
    <row r="475" spans="1:14">
      <c r="A475">
        <v>473</v>
      </c>
      <c r="B475">
        <f>'Result import'!B40</f>
        <v>844679</v>
      </c>
      <c r="C475">
        <f>'Result import'!A40</f>
        <v>33</v>
      </c>
      <c r="D475" t="str">
        <f>'Result import'!F$6</f>
        <v>LogIC50</v>
      </c>
      <c r="E475" t="str">
        <f>IF(ISERR(FIND(" ",'Result import'!E480)),"",LEFT('Result import'!E480,FIND(" ",'Result import'!E480)-1))</f>
        <v/>
      </c>
      <c r="F475">
        <f>IF(ISERR(FIND(" ",'Result import'!F40)),'Result import'!F40,VALUE(MID('Result import'!F40,FIND(" ",'Result import'!F40)+1,10)))</f>
        <v>-5.45</v>
      </c>
      <c r="J475" t="s">
        <v>1361</v>
      </c>
      <c r="K475" t="str">
        <f t="shared" si="15"/>
        <v xml:space="preserve"> -5.45</v>
      </c>
      <c r="M475" t="str">
        <f>"insert into result (RESULT_ID, VALUE_DISPLAY, VALUE_NUM, VALUE_MIN, VALUE_MAX, QUALIFIER, RESULT_STATUS_ID, EXPERIMENT_ID, SUBSTANCE_ID, RESULT_TYPE_ID ) values ("&amp;A475&amp;", '"&amp;K475&amp;"', "&amp;F475&amp;", '"&amp;G475&amp;"', '"&amp;H475&amp;"', '"&amp;TRIM(E475)&amp;"', 2, 1, "&amp;B475&amp;", "&amp;VLOOKUP(D475,Elements!$B$3:$G$56,6,FALSE)&amp;");"</f>
        <v>insert into result (RESULT_ID, VALUE_DISPLAY, VALUE_NUM, VALUE_MIN, VALUE_MAX, QUALIFIER, RESULT_STATUS_ID, EXPERIMENT_ID, SUBSTANCE_ID, RESULT_TYPE_ID ) values (473, ' -5.45', -5.45, '', '', '', 2, 1, 844679, 374);</v>
      </c>
      <c r="N475" t="str">
        <f t="shared" si="14"/>
        <v>insert into result_hierarchy(result_id, parent_result_id, hierarchy_type) values (473, 33, 'Child');</v>
      </c>
    </row>
    <row r="476" spans="1:14">
      <c r="A476">
        <v>474</v>
      </c>
      <c r="B476">
        <f>'Result import'!B41</f>
        <v>4260761</v>
      </c>
      <c r="C476">
        <f>'Result import'!A41</f>
        <v>34</v>
      </c>
      <c r="D476" t="str">
        <f>'Result import'!F$6</f>
        <v>LogIC50</v>
      </c>
      <c r="E476" t="str">
        <f>IF(ISERR(FIND(" ",'Result import'!E481)),"",LEFT('Result import'!E481,FIND(" ",'Result import'!E481)-1))</f>
        <v/>
      </c>
      <c r="F476">
        <f>IF(ISERR(FIND(" ",'Result import'!F41)),'Result import'!F41,VALUE(MID('Result import'!F41,FIND(" ",'Result import'!F41)+1,10)))</f>
        <v>-5.42</v>
      </c>
      <c r="J476" t="s">
        <v>1361</v>
      </c>
      <c r="K476" t="str">
        <f t="shared" si="15"/>
        <v xml:space="preserve"> -5.42</v>
      </c>
      <c r="M476" t="str">
        <f>"insert into result (RESULT_ID, VALUE_DISPLAY, VALUE_NUM, VALUE_MIN, VALUE_MAX, QUALIFIER, RESULT_STATUS_ID, EXPERIMENT_ID, SUBSTANCE_ID, RESULT_TYPE_ID ) values ("&amp;A476&amp;", '"&amp;K476&amp;"', "&amp;F476&amp;", '"&amp;G476&amp;"', '"&amp;H476&amp;"', '"&amp;TRIM(E476)&amp;"', 2, 1, "&amp;B476&amp;", "&amp;VLOOKUP(D476,Elements!$B$3:$G$56,6,FALSE)&amp;");"</f>
        <v>insert into result (RESULT_ID, VALUE_DISPLAY, VALUE_NUM, VALUE_MIN, VALUE_MAX, QUALIFIER, RESULT_STATUS_ID, EXPERIMENT_ID, SUBSTANCE_ID, RESULT_TYPE_ID ) values (474, ' -5.42', -5.42, '', '', '', 2, 1, 4260761, 374);</v>
      </c>
      <c r="N476" t="str">
        <f t="shared" si="14"/>
        <v>insert into result_hierarchy(result_id, parent_result_id, hierarchy_type) values (474, 34, 'Child');</v>
      </c>
    </row>
    <row r="477" spans="1:14">
      <c r="A477">
        <v>475</v>
      </c>
      <c r="B477">
        <f>'Result import'!B42</f>
        <v>7976469</v>
      </c>
      <c r="C477">
        <f>'Result import'!A42</f>
        <v>35</v>
      </c>
      <c r="D477" t="str">
        <f>'Result import'!F$6</f>
        <v>LogIC50</v>
      </c>
      <c r="E477" t="str">
        <f>IF(ISERR(FIND(" ",'Result import'!E482)),"",LEFT('Result import'!E482,FIND(" ",'Result import'!E482)-1))</f>
        <v/>
      </c>
      <c r="F477">
        <f>IF(ISERR(FIND(" ",'Result import'!F42)),'Result import'!F42,VALUE(MID('Result import'!F42,FIND(" ",'Result import'!F42)+1,10)))</f>
        <v>-5.32</v>
      </c>
      <c r="J477" t="s">
        <v>1361</v>
      </c>
      <c r="K477" t="str">
        <f t="shared" si="15"/>
        <v xml:space="preserve"> -5.32</v>
      </c>
      <c r="M477" t="str">
        <f>"insert into result (RESULT_ID, VALUE_DISPLAY, VALUE_NUM, VALUE_MIN, VALUE_MAX, QUALIFIER, RESULT_STATUS_ID, EXPERIMENT_ID, SUBSTANCE_ID, RESULT_TYPE_ID ) values ("&amp;A477&amp;", '"&amp;K477&amp;"', "&amp;F477&amp;", '"&amp;G477&amp;"', '"&amp;H477&amp;"', '"&amp;TRIM(E477)&amp;"', 2, 1, "&amp;B477&amp;", "&amp;VLOOKUP(D477,Elements!$B$3:$G$56,6,FALSE)&amp;");"</f>
        <v>insert into result (RESULT_ID, VALUE_DISPLAY, VALUE_NUM, VALUE_MIN, VALUE_MAX, QUALIFIER, RESULT_STATUS_ID, EXPERIMENT_ID, SUBSTANCE_ID, RESULT_TYPE_ID ) values (475, ' -5.32', -5.32, '', '', '', 2, 1, 7976469, 374);</v>
      </c>
      <c r="N477" t="str">
        <f t="shared" si="14"/>
        <v>insert into result_hierarchy(result_id, parent_result_id, hierarchy_type) values (475, 35, 'Child');</v>
      </c>
    </row>
    <row r="478" spans="1:14">
      <c r="A478">
        <v>476</v>
      </c>
      <c r="B478">
        <f>'Result import'!B43</f>
        <v>4264645</v>
      </c>
      <c r="C478">
        <f>'Result import'!A43</f>
        <v>36</v>
      </c>
      <c r="D478" t="str">
        <f>'Result import'!F$6</f>
        <v>LogIC50</v>
      </c>
      <c r="E478" t="str">
        <f>IF(ISERR(FIND(" ",'Result import'!E483)),"",LEFT('Result import'!E483,FIND(" ",'Result import'!E483)-1))</f>
        <v/>
      </c>
      <c r="F478">
        <f>IF(ISERR(FIND(" ",'Result import'!F43)),'Result import'!F43,VALUE(MID('Result import'!F43,FIND(" ",'Result import'!F43)+1,10)))</f>
        <v>-5.32</v>
      </c>
      <c r="J478" t="s">
        <v>1361</v>
      </c>
      <c r="K478" t="str">
        <f t="shared" si="15"/>
        <v xml:space="preserve"> -5.32</v>
      </c>
      <c r="M478" t="str">
        <f>"insert into result (RESULT_ID, VALUE_DISPLAY, VALUE_NUM, VALUE_MIN, VALUE_MAX, QUALIFIER, RESULT_STATUS_ID, EXPERIMENT_ID, SUBSTANCE_ID, RESULT_TYPE_ID ) values ("&amp;A478&amp;", '"&amp;K478&amp;"', "&amp;F478&amp;", '"&amp;G478&amp;"', '"&amp;H478&amp;"', '"&amp;TRIM(E478)&amp;"', 2, 1, "&amp;B478&amp;", "&amp;VLOOKUP(D478,Elements!$B$3:$G$56,6,FALSE)&amp;");"</f>
        <v>insert into result (RESULT_ID, VALUE_DISPLAY, VALUE_NUM, VALUE_MIN, VALUE_MAX, QUALIFIER, RESULT_STATUS_ID, EXPERIMENT_ID, SUBSTANCE_ID, RESULT_TYPE_ID ) values (476, ' -5.32', -5.32, '', '', '', 2, 1, 4264645, 374);</v>
      </c>
      <c r="N478" t="str">
        <f t="shared" si="14"/>
        <v>insert into result_hierarchy(result_id, parent_result_id, hierarchy_type) values (476, 36, 'Child');</v>
      </c>
    </row>
    <row r="479" spans="1:14">
      <c r="A479">
        <v>477</v>
      </c>
      <c r="B479">
        <f>'Result import'!B44</f>
        <v>4265686</v>
      </c>
      <c r="C479">
        <f>'Result import'!A44</f>
        <v>37</v>
      </c>
      <c r="D479" t="str">
        <f>'Result import'!F$6</f>
        <v>LogIC50</v>
      </c>
      <c r="E479" t="str">
        <f>IF(ISERR(FIND(" ",'Result import'!E484)),"",LEFT('Result import'!E484,FIND(" ",'Result import'!E484)-1))</f>
        <v/>
      </c>
      <c r="F479">
        <f>IF(ISERR(FIND(" ",'Result import'!F44)),'Result import'!F44,VALUE(MID('Result import'!F44,FIND(" ",'Result import'!F44)+1,10)))</f>
        <v>-5.28</v>
      </c>
      <c r="J479" t="s">
        <v>1361</v>
      </c>
      <c r="K479" t="str">
        <f t="shared" si="15"/>
        <v xml:space="preserve"> -5.28</v>
      </c>
      <c r="M479" t="str">
        <f>"insert into result (RESULT_ID, VALUE_DISPLAY, VALUE_NUM, VALUE_MIN, VALUE_MAX, QUALIFIER, RESULT_STATUS_ID, EXPERIMENT_ID, SUBSTANCE_ID, RESULT_TYPE_ID ) values ("&amp;A479&amp;", '"&amp;K479&amp;"', "&amp;F479&amp;", '"&amp;G479&amp;"', '"&amp;H479&amp;"', '"&amp;TRIM(E479)&amp;"', 2, 1, "&amp;B479&amp;", "&amp;VLOOKUP(D479,Elements!$B$3:$G$56,6,FALSE)&amp;");"</f>
        <v>insert into result (RESULT_ID, VALUE_DISPLAY, VALUE_NUM, VALUE_MIN, VALUE_MAX, QUALIFIER, RESULT_STATUS_ID, EXPERIMENT_ID, SUBSTANCE_ID, RESULT_TYPE_ID ) values (477, ' -5.28', -5.28, '', '', '', 2, 1, 4265686, 374);</v>
      </c>
      <c r="N479" t="str">
        <f t="shared" si="14"/>
        <v>insert into result_hierarchy(result_id, parent_result_id, hierarchy_type) values (477, 37, 'Child');</v>
      </c>
    </row>
    <row r="480" spans="1:14">
      <c r="A480">
        <v>478</v>
      </c>
      <c r="B480">
        <f>'Result import'!B45</f>
        <v>4257150</v>
      </c>
      <c r="C480">
        <f>'Result import'!A45</f>
        <v>38</v>
      </c>
      <c r="D480" t="str">
        <f>'Result import'!F$6</f>
        <v>LogIC50</v>
      </c>
      <c r="E480" t="str">
        <f>IF(ISERR(FIND(" ",'Result import'!E485)),"",LEFT('Result import'!E485,FIND(" ",'Result import'!E485)-1))</f>
        <v/>
      </c>
      <c r="F480">
        <f>IF(ISERR(FIND(" ",'Result import'!F45)),'Result import'!F45,VALUE(MID('Result import'!F45,FIND(" ",'Result import'!F45)+1,10)))</f>
        <v>-5.29</v>
      </c>
      <c r="J480" t="s">
        <v>1361</v>
      </c>
      <c r="K480" t="str">
        <f t="shared" si="15"/>
        <v xml:space="preserve"> -5.29</v>
      </c>
      <c r="M480" t="str">
        <f>"insert into result (RESULT_ID, VALUE_DISPLAY, VALUE_NUM, VALUE_MIN, VALUE_MAX, QUALIFIER, RESULT_STATUS_ID, EXPERIMENT_ID, SUBSTANCE_ID, RESULT_TYPE_ID ) values ("&amp;A480&amp;", '"&amp;K480&amp;"', "&amp;F480&amp;", '"&amp;G480&amp;"', '"&amp;H480&amp;"', '"&amp;TRIM(E480)&amp;"', 2, 1, "&amp;B480&amp;", "&amp;VLOOKUP(D480,Elements!$B$3:$G$56,6,FALSE)&amp;");"</f>
        <v>insert into result (RESULT_ID, VALUE_DISPLAY, VALUE_NUM, VALUE_MIN, VALUE_MAX, QUALIFIER, RESULT_STATUS_ID, EXPERIMENT_ID, SUBSTANCE_ID, RESULT_TYPE_ID ) values (478, ' -5.29', -5.29, '', '', '', 2, 1, 4257150, 374);</v>
      </c>
      <c r="N480" t="str">
        <f t="shared" si="14"/>
        <v>insert into result_hierarchy(result_id, parent_result_id, hierarchy_type) values (478, 38, 'Child');</v>
      </c>
    </row>
    <row r="481" spans="1:14">
      <c r="A481">
        <v>479</v>
      </c>
      <c r="B481">
        <f>'Result import'!B46</f>
        <v>4255222</v>
      </c>
      <c r="C481">
        <f>'Result import'!A46</f>
        <v>39</v>
      </c>
      <c r="D481" t="str">
        <f>'Result import'!F$6</f>
        <v>LogIC50</v>
      </c>
      <c r="E481" t="str">
        <f>IF(ISERR(FIND(" ",'Result import'!E486)),"",LEFT('Result import'!E486,FIND(" ",'Result import'!E486)-1))</f>
        <v/>
      </c>
      <c r="F481">
        <f>IF(ISERR(FIND(" ",'Result import'!F46)),'Result import'!F46,VALUE(MID('Result import'!F46,FIND(" ",'Result import'!F46)+1,10)))</f>
        <v>-5.28</v>
      </c>
      <c r="J481" t="s">
        <v>1361</v>
      </c>
      <c r="K481" t="str">
        <f t="shared" si="15"/>
        <v xml:space="preserve"> -5.28</v>
      </c>
      <c r="M481" t="str">
        <f>"insert into result (RESULT_ID, VALUE_DISPLAY, VALUE_NUM, VALUE_MIN, VALUE_MAX, QUALIFIER, RESULT_STATUS_ID, EXPERIMENT_ID, SUBSTANCE_ID, RESULT_TYPE_ID ) values ("&amp;A481&amp;", '"&amp;K481&amp;"', "&amp;F481&amp;", '"&amp;G481&amp;"', '"&amp;H481&amp;"', '"&amp;TRIM(E481)&amp;"', 2, 1, "&amp;B481&amp;", "&amp;VLOOKUP(D481,Elements!$B$3:$G$56,6,FALSE)&amp;");"</f>
        <v>insert into result (RESULT_ID, VALUE_DISPLAY, VALUE_NUM, VALUE_MIN, VALUE_MAX, QUALIFIER, RESULT_STATUS_ID, EXPERIMENT_ID, SUBSTANCE_ID, RESULT_TYPE_ID ) values (479, ' -5.28', -5.28, '', '', '', 2, 1, 4255222, 374);</v>
      </c>
      <c r="N481" t="str">
        <f t="shared" si="14"/>
        <v>insert into result_hierarchy(result_id, parent_result_id, hierarchy_type) values (479, 39, 'Child');</v>
      </c>
    </row>
    <row r="482" spans="1:14">
      <c r="A482">
        <v>480</v>
      </c>
      <c r="B482">
        <f>'Result import'!B47</f>
        <v>3714088</v>
      </c>
      <c r="C482">
        <f>'Result import'!A47</f>
        <v>40</v>
      </c>
      <c r="D482" t="str">
        <f>'Result import'!F$6</f>
        <v>LogIC50</v>
      </c>
      <c r="E482" t="str">
        <f>IF(ISERR(FIND(" ",'Result import'!E487)),"",LEFT('Result import'!E487,FIND(" ",'Result import'!E487)-1))</f>
        <v/>
      </c>
      <c r="F482">
        <f>IF(ISERR(FIND(" ",'Result import'!F47)),'Result import'!F47,VALUE(MID('Result import'!F47,FIND(" ",'Result import'!F47)+1,10)))</f>
        <v>-5.26</v>
      </c>
      <c r="J482" t="s">
        <v>1361</v>
      </c>
      <c r="K482" t="str">
        <f t="shared" si="15"/>
        <v xml:space="preserve"> -5.26</v>
      </c>
      <c r="M482" t="str">
        <f>"insert into result (RESULT_ID, VALUE_DISPLAY, VALUE_NUM, VALUE_MIN, VALUE_MAX, QUALIFIER, RESULT_STATUS_ID, EXPERIMENT_ID, SUBSTANCE_ID, RESULT_TYPE_ID ) values ("&amp;A482&amp;", '"&amp;K482&amp;"', "&amp;F482&amp;", '"&amp;G482&amp;"', '"&amp;H482&amp;"', '"&amp;TRIM(E482)&amp;"', 2, 1, "&amp;B482&amp;", "&amp;VLOOKUP(D482,Elements!$B$3:$G$56,6,FALSE)&amp;");"</f>
        <v>insert into result (RESULT_ID, VALUE_DISPLAY, VALUE_NUM, VALUE_MIN, VALUE_MAX, QUALIFIER, RESULT_STATUS_ID, EXPERIMENT_ID, SUBSTANCE_ID, RESULT_TYPE_ID ) values (480, ' -5.26', -5.26, '', '', '', 2, 1, 3714088, 374);</v>
      </c>
      <c r="N482" t="str">
        <f t="shared" si="14"/>
        <v>insert into result_hierarchy(result_id, parent_result_id, hierarchy_type) values (480, 40, 'Child');</v>
      </c>
    </row>
    <row r="483" spans="1:14">
      <c r="A483">
        <v>481</v>
      </c>
      <c r="B483">
        <f>'Result import'!B8</f>
        <v>7970106</v>
      </c>
      <c r="C483">
        <f>'Result import'!A8</f>
        <v>1</v>
      </c>
      <c r="D483" t="str">
        <f>'Result import'!G$6</f>
        <v>Hill coeff</v>
      </c>
      <c r="E483" t="str">
        <f>IF(ISERR(FIND(" ",'Result import'!E488)),"",LEFT('Result import'!E488,FIND(" ",'Result import'!E488)-1))</f>
        <v/>
      </c>
      <c r="F483">
        <f>IF(ISERR(FIND(" ",'Result import'!G8)),'Result import'!G8,VALUE(MID('Result import'!G8,FIND(" ",'Result import'!G8)+1,10)))</f>
        <v>0</v>
      </c>
      <c r="J483" t="s">
        <v>1361</v>
      </c>
      <c r="K483" t="str">
        <f t="shared" si="15"/>
        <v xml:space="preserve"> 0</v>
      </c>
      <c r="M483" t="str">
        <f>"insert into result (RESULT_ID, VALUE_DISPLAY, VALUE_NUM, VALUE_MIN, VALUE_MAX, QUALIFIER, RESULT_STATUS_ID, EXPERIMENT_ID, SUBSTANCE_ID, RESULT_TYPE_ID ) values ("&amp;A483&amp;", '"&amp;K483&amp;"', "&amp;F483&amp;", '"&amp;G483&amp;"', '"&amp;H483&amp;"', '"&amp;TRIM(E483)&amp;"', 2, 1, "&amp;B483&amp;", "&amp;VLOOKUP(D483,Elements!$B$3:$G$56,6,FALSE)&amp;");"</f>
        <v>insert into result (RESULT_ID, VALUE_DISPLAY, VALUE_NUM, VALUE_MIN, VALUE_MAX, QUALIFIER, RESULT_STATUS_ID, EXPERIMENT_ID, SUBSTANCE_ID, RESULT_TYPE_ID ) values (481, ' 0', 0, '', '', '', 2, 1, 7970106, 375);</v>
      </c>
      <c r="N483" t="str">
        <f t="shared" si="14"/>
        <v>insert into result_hierarchy(result_id, parent_result_id, hierarchy_type) values (481, 1, 'Child');</v>
      </c>
    </row>
    <row r="484" spans="1:14">
      <c r="A484">
        <v>482</v>
      </c>
      <c r="B484">
        <f>'Result import'!B9</f>
        <v>855669</v>
      </c>
      <c r="C484">
        <f>'Result import'!A9</f>
        <v>2</v>
      </c>
      <c r="D484" t="str">
        <f>'Result import'!G$6</f>
        <v>Hill coeff</v>
      </c>
      <c r="E484" t="str">
        <f>IF(ISERR(FIND(" ",'Result import'!E489)),"",LEFT('Result import'!E489,FIND(" ",'Result import'!E489)-1))</f>
        <v/>
      </c>
      <c r="F484">
        <f>IF(ISERR(FIND(" ",'Result import'!G9)),'Result import'!G9,VALUE(MID('Result import'!G9,FIND(" ",'Result import'!G9)+1,10)))</f>
        <v>1.1399999999999999</v>
      </c>
      <c r="J484" t="s">
        <v>1361</v>
      </c>
      <c r="K484" t="str">
        <f t="shared" si="15"/>
        <v xml:space="preserve"> 1.14</v>
      </c>
      <c r="M484" t="str">
        <f>"insert into result (RESULT_ID, VALUE_DISPLAY, VALUE_NUM, VALUE_MIN, VALUE_MAX, QUALIFIER, RESULT_STATUS_ID, EXPERIMENT_ID, SUBSTANCE_ID, RESULT_TYPE_ID ) values ("&amp;A484&amp;", '"&amp;K484&amp;"', "&amp;F484&amp;", '"&amp;G484&amp;"', '"&amp;H484&amp;"', '"&amp;TRIM(E484)&amp;"', 2, 1, "&amp;B484&amp;", "&amp;VLOOKUP(D484,Elements!$B$3:$G$56,6,FALSE)&amp;");"</f>
        <v>insert into result (RESULT_ID, VALUE_DISPLAY, VALUE_NUM, VALUE_MIN, VALUE_MAX, QUALIFIER, RESULT_STATUS_ID, EXPERIMENT_ID, SUBSTANCE_ID, RESULT_TYPE_ID ) values (482, ' 1.14', 1.14, '', '', '', 2, 1, 855669, 375);</v>
      </c>
      <c r="N484" t="str">
        <f t="shared" si="14"/>
        <v>insert into result_hierarchy(result_id, parent_result_id, hierarchy_type) values (482, 2, 'Child');</v>
      </c>
    </row>
    <row r="485" spans="1:14">
      <c r="A485">
        <v>483</v>
      </c>
      <c r="B485">
        <f>'Result import'!B10</f>
        <v>4257793</v>
      </c>
      <c r="C485">
        <f>'Result import'!A10</f>
        <v>3</v>
      </c>
      <c r="D485" t="str">
        <f>'Result import'!G$6</f>
        <v>Hill coeff</v>
      </c>
      <c r="E485" t="str">
        <f>IF(ISERR(FIND(" ",'Result import'!E490)),"",LEFT('Result import'!E490,FIND(" ",'Result import'!E490)-1))</f>
        <v/>
      </c>
      <c r="F485">
        <f>IF(ISERR(FIND(" ",'Result import'!G10)),'Result import'!G10,VALUE(MID('Result import'!G10,FIND(" ",'Result import'!G10)+1,10)))</f>
        <v>0.81</v>
      </c>
      <c r="J485" t="s">
        <v>1361</v>
      </c>
      <c r="K485" t="str">
        <f t="shared" si="15"/>
        <v xml:space="preserve"> 0.81</v>
      </c>
      <c r="M485" t="str">
        <f>"insert into result (RESULT_ID, VALUE_DISPLAY, VALUE_NUM, VALUE_MIN, VALUE_MAX, QUALIFIER, RESULT_STATUS_ID, EXPERIMENT_ID, SUBSTANCE_ID, RESULT_TYPE_ID ) values ("&amp;A485&amp;", '"&amp;K485&amp;"', "&amp;F485&amp;", '"&amp;G485&amp;"', '"&amp;H485&amp;"', '"&amp;TRIM(E485)&amp;"', 2, 1, "&amp;B485&amp;", "&amp;VLOOKUP(D485,Elements!$B$3:$G$56,6,FALSE)&amp;");"</f>
        <v>insert into result (RESULT_ID, VALUE_DISPLAY, VALUE_NUM, VALUE_MIN, VALUE_MAX, QUALIFIER, RESULT_STATUS_ID, EXPERIMENT_ID, SUBSTANCE_ID, RESULT_TYPE_ID ) values (483, ' 0.81', 0.81, '', '', '', 2, 1, 4257793, 375);</v>
      </c>
      <c r="N485" t="str">
        <f t="shared" si="14"/>
        <v>insert into result_hierarchy(result_id, parent_result_id, hierarchy_type) values (483, 3, 'Child');</v>
      </c>
    </row>
    <row r="486" spans="1:14">
      <c r="A486">
        <v>484</v>
      </c>
      <c r="B486">
        <f>'Result import'!B11</f>
        <v>855933</v>
      </c>
      <c r="C486">
        <f>'Result import'!A11</f>
        <v>4</v>
      </c>
      <c r="D486" t="str">
        <f>'Result import'!G$6</f>
        <v>Hill coeff</v>
      </c>
      <c r="E486" t="str">
        <f>IF(ISERR(FIND(" ",'Result import'!E491)),"",LEFT('Result import'!E491,FIND(" ",'Result import'!E491)-1))</f>
        <v/>
      </c>
      <c r="F486">
        <f>IF(ISERR(FIND(" ",'Result import'!G11)),'Result import'!G11,VALUE(MID('Result import'!G11,FIND(" ",'Result import'!G11)+1,10)))</f>
        <v>0.84</v>
      </c>
      <c r="J486" t="s">
        <v>1361</v>
      </c>
      <c r="K486" t="str">
        <f t="shared" si="15"/>
        <v xml:space="preserve"> 0.84</v>
      </c>
      <c r="M486" t="str">
        <f>"insert into result (RESULT_ID, VALUE_DISPLAY, VALUE_NUM, VALUE_MIN, VALUE_MAX, QUALIFIER, RESULT_STATUS_ID, EXPERIMENT_ID, SUBSTANCE_ID, RESULT_TYPE_ID ) values ("&amp;A486&amp;", '"&amp;K486&amp;"', "&amp;F486&amp;", '"&amp;G486&amp;"', '"&amp;H486&amp;"', '"&amp;TRIM(E486)&amp;"', 2, 1, "&amp;B486&amp;", "&amp;VLOOKUP(D486,Elements!$B$3:$G$56,6,FALSE)&amp;");"</f>
        <v>insert into result (RESULT_ID, VALUE_DISPLAY, VALUE_NUM, VALUE_MIN, VALUE_MAX, QUALIFIER, RESULT_STATUS_ID, EXPERIMENT_ID, SUBSTANCE_ID, RESULT_TYPE_ID ) values (484, ' 0.84', 0.84, '', '', '', 2, 1, 855933, 375);</v>
      </c>
      <c r="N486" t="str">
        <f t="shared" si="14"/>
        <v>insert into result_hierarchy(result_id, parent_result_id, hierarchy_type) values (484, 4, 'Child');</v>
      </c>
    </row>
    <row r="487" spans="1:14">
      <c r="A487">
        <v>485</v>
      </c>
      <c r="B487">
        <f>'Result import'!B12</f>
        <v>843930</v>
      </c>
      <c r="C487">
        <f>'Result import'!A12</f>
        <v>5</v>
      </c>
      <c r="D487" t="str">
        <f>'Result import'!G$6</f>
        <v>Hill coeff</v>
      </c>
      <c r="E487" t="str">
        <f>IF(ISERR(FIND(" ",'Result import'!E492)),"",LEFT('Result import'!E492,FIND(" ",'Result import'!E492)-1))</f>
        <v/>
      </c>
      <c r="F487">
        <f>IF(ISERR(FIND(" ",'Result import'!G12)),'Result import'!G12,VALUE(MID('Result import'!G12,FIND(" ",'Result import'!G12)+1,10)))</f>
        <v>0.88</v>
      </c>
      <c r="J487" t="s">
        <v>1361</v>
      </c>
      <c r="K487" t="str">
        <f t="shared" si="15"/>
        <v xml:space="preserve"> 0.88</v>
      </c>
      <c r="M487" t="str">
        <f>"insert into result (RESULT_ID, VALUE_DISPLAY, VALUE_NUM, VALUE_MIN, VALUE_MAX, QUALIFIER, RESULT_STATUS_ID, EXPERIMENT_ID, SUBSTANCE_ID, RESULT_TYPE_ID ) values ("&amp;A487&amp;", '"&amp;K487&amp;"', "&amp;F487&amp;", '"&amp;G487&amp;"', '"&amp;H487&amp;"', '"&amp;TRIM(E487)&amp;"', 2, 1, "&amp;B487&amp;", "&amp;VLOOKUP(D487,Elements!$B$3:$G$56,6,FALSE)&amp;");"</f>
        <v>insert into result (RESULT_ID, VALUE_DISPLAY, VALUE_NUM, VALUE_MIN, VALUE_MAX, QUALIFIER, RESULT_STATUS_ID, EXPERIMENT_ID, SUBSTANCE_ID, RESULT_TYPE_ID ) values (485, ' 0.88', 0.88, '', '', '', 2, 1, 843930, 375);</v>
      </c>
      <c r="N487" t="str">
        <f t="shared" si="14"/>
        <v>insert into result_hierarchy(result_id, parent_result_id, hierarchy_type) values (485, 5, 'Child');</v>
      </c>
    </row>
    <row r="488" spans="1:14">
      <c r="A488">
        <v>486</v>
      </c>
      <c r="B488">
        <f>'Result import'!B13</f>
        <v>850647</v>
      </c>
      <c r="C488">
        <f>'Result import'!A13</f>
        <v>6</v>
      </c>
      <c r="D488" t="str">
        <f>'Result import'!G$6</f>
        <v>Hill coeff</v>
      </c>
      <c r="E488" t="str">
        <f>IF(ISERR(FIND(" ",'Result import'!E493)),"",LEFT('Result import'!E493,FIND(" ",'Result import'!E493)-1))</f>
        <v/>
      </c>
      <c r="F488">
        <f>IF(ISERR(FIND(" ",'Result import'!G13)),'Result import'!G13,VALUE(MID('Result import'!G13,FIND(" ",'Result import'!G13)+1,10)))</f>
        <v>1.01</v>
      </c>
      <c r="J488" t="s">
        <v>1361</v>
      </c>
      <c r="K488" t="str">
        <f t="shared" si="15"/>
        <v xml:space="preserve"> 1.01</v>
      </c>
      <c r="M488" t="str">
        <f>"insert into result (RESULT_ID, VALUE_DISPLAY, VALUE_NUM, VALUE_MIN, VALUE_MAX, QUALIFIER, RESULT_STATUS_ID, EXPERIMENT_ID, SUBSTANCE_ID, RESULT_TYPE_ID ) values ("&amp;A488&amp;", '"&amp;K488&amp;"', "&amp;F488&amp;", '"&amp;G488&amp;"', '"&amp;H488&amp;"', '"&amp;TRIM(E488)&amp;"', 2, 1, "&amp;B488&amp;", "&amp;VLOOKUP(D488,Elements!$B$3:$G$56,6,FALSE)&amp;");"</f>
        <v>insert into result (RESULT_ID, VALUE_DISPLAY, VALUE_NUM, VALUE_MIN, VALUE_MAX, QUALIFIER, RESULT_STATUS_ID, EXPERIMENT_ID, SUBSTANCE_ID, RESULT_TYPE_ID ) values (486, ' 1.01', 1.01, '', '', '', 2, 1, 850647, 375);</v>
      </c>
      <c r="N488" t="str">
        <f t="shared" si="14"/>
        <v>insert into result_hierarchy(result_id, parent_result_id, hierarchy_type) values (486, 6, 'Child');</v>
      </c>
    </row>
    <row r="489" spans="1:14">
      <c r="A489">
        <v>487</v>
      </c>
      <c r="B489">
        <f>'Result import'!B14</f>
        <v>857157</v>
      </c>
      <c r="C489">
        <f>'Result import'!A14</f>
        <v>7</v>
      </c>
      <c r="D489" t="str">
        <f>'Result import'!G$6</f>
        <v>Hill coeff</v>
      </c>
      <c r="E489" t="str">
        <f>IF(ISERR(FIND(" ",'Result import'!E494)),"",LEFT('Result import'!E494,FIND(" ",'Result import'!E494)-1))</f>
        <v/>
      </c>
      <c r="F489">
        <f>IF(ISERR(FIND(" ",'Result import'!G14)),'Result import'!G14,VALUE(MID('Result import'!G14,FIND(" ",'Result import'!G14)+1,10)))</f>
        <v>0.93</v>
      </c>
      <c r="J489" t="s">
        <v>1361</v>
      </c>
      <c r="K489" t="str">
        <f t="shared" si="15"/>
        <v xml:space="preserve"> 0.93</v>
      </c>
      <c r="M489" t="str">
        <f>"insert into result (RESULT_ID, VALUE_DISPLAY, VALUE_NUM, VALUE_MIN, VALUE_MAX, QUALIFIER, RESULT_STATUS_ID, EXPERIMENT_ID, SUBSTANCE_ID, RESULT_TYPE_ID ) values ("&amp;A489&amp;", '"&amp;K489&amp;"', "&amp;F489&amp;", '"&amp;G489&amp;"', '"&amp;H489&amp;"', '"&amp;TRIM(E489)&amp;"', 2, 1, "&amp;B489&amp;", "&amp;VLOOKUP(D489,Elements!$B$3:$G$56,6,FALSE)&amp;");"</f>
        <v>insert into result (RESULT_ID, VALUE_DISPLAY, VALUE_NUM, VALUE_MIN, VALUE_MAX, QUALIFIER, RESULT_STATUS_ID, EXPERIMENT_ID, SUBSTANCE_ID, RESULT_TYPE_ID ) values (487, ' 0.93', 0.93, '', '', '', 2, 1, 857157, 375);</v>
      </c>
      <c r="N489" t="str">
        <f t="shared" si="14"/>
        <v>insert into result_hierarchy(result_id, parent_result_id, hierarchy_type) values (487, 7, 'Child');</v>
      </c>
    </row>
    <row r="490" spans="1:14">
      <c r="A490">
        <v>488</v>
      </c>
      <c r="B490">
        <f>'Result import'!B15</f>
        <v>844493</v>
      </c>
      <c r="C490">
        <f>'Result import'!A15</f>
        <v>8</v>
      </c>
      <c r="D490" t="str">
        <f>'Result import'!G$6</f>
        <v>Hill coeff</v>
      </c>
      <c r="E490" t="str">
        <f>IF(ISERR(FIND(" ",'Result import'!E495)),"",LEFT('Result import'!E495,FIND(" ",'Result import'!E495)-1))</f>
        <v/>
      </c>
      <c r="F490">
        <f>IF(ISERR(FIND(" ",'Result import'!G15)),'Result import'!G15,VALUE(MID('Result import'!G15,FIND(" ",'Result import'!G15)+1,10)))</f>
        <v>0.79</v>
      </c>
      <c r="J490" t="s">
        <v>1361</v>
      </c>
      <c r="K490" t="str">
        <f t="shared" si="15"/>
        <v xml:space="preserve"> 0.79</v>
      </c>
      <c r="M490" t="str">
        <f>"insert into result (RESULT_ID, VALUE_DISPLAY, VALUE_NUM, VALUE_MIN, VALUE_MAX, QUALIFIER, RESULT_STATUS_ID, EXPERIMENT_ID, SUBSTANCE_ID, RESULT_TYPE_ID ) values ("&amp;A490&amp;", '"&amp;K490&amp;"', "&amp;F490&amp;", '"&amp;G490&amp;"', '"&amp;H490&amp;"', '"&amp;TRIM(E490)&amp;"', 2, 1, "&amp;B490&amp;", "&amp;VLOOKUP(D490,Elements!$B$3:$G$56,6,FALSE)&amp;");"</f>
        <v>insert into result (RESULT_ID, VALUE_DISPLAY, VALUE_NUM, VALUE_MIN, VALUE_MAX, QUALIFIER, RESULT_STATUS_ID, EXPERIMENT_ID, SUBSTANCE_ID, RESULT_TYPE_ID ) values (488, ' 0.79', 0.79, '', '', '', 2, 1, 844493, 375);</v>
      </c>
      <c r="N490" t="str">
        <f t="shared" si="14"/>
        <v>insert into result_hierarchy(result_id, parent_result_id, hierarchy_type) values (488, 8, 'Child');</v>
      </c>
    </row>
    <row r="491" spans="1:14">
      <c r="A491">
        <v>489</v>
      </c>
      <c r="B491">
        <f>'Result import'!B16</f>
        <v>7978068</v>
      </c>
      <c r="C491">
        <f>'Result import'!A16</f>
        <v>9</v>
      </c>
      <c r="D491" t="str">
        <f>'Result import'!G$6</f>
        <v>Hill coeff</v>
      </c>
      <c r="E491" t="str">
        <f>IF(ISERR(FIND(" ",'Result import'!E496)),"",LEFT('Result import'!E496,FIND(" ",'Result import'!E496)-1))</f>
        <v/>
      </c>
      <c r="F491">
        <f>IF(ISERR(FIND(" ",'Result import'!G16)),'Result import'!G16,VALUE(MID('Result import'!G16,FIND(" ",'Result import'!G16)+1,10)))</f>
        <v>0.76</v>
      </c>
      <c r="J491" t="s">
        <v>1361</v>
      </c>
      <c r="K491" t="str">
        <f t="shared" si="15"/>
        <v xml:space="preserve"> 0.76</v>
      </c>
      <c r="M491" t="str">
        <f>"insert into result (RESULT_ID, VALUE_DISPLAY, VALUE_NUM, VALUE_MIN, VALUE_MAX, QUALIFIER, RESULT_STATUS_ID, EXPERIMENT_ID, SUBSTANCE_ID, RESULT_TYPE_ID ) values ("&amp;A491&amp;", '"&amp;K491&amp;"', "&amp;F491&amp;", '"&amp;G491&amp;"', '"&amp;H491&amp;"', '"&amp;TRIM(E491)&amp;"', 2, 1, "&amp;B491&amp;", "&amp;VLOOKUP(D491,Elements!$B$3:$G$56,6,FALSE)&amp;");"</f>
        <v>insert into result (RESULT_ID, VALUE_DISPLAY, VALUE_NUM, VALUE_MIN, VALUE_MAX, QUALIFIER, RESULT_STATUS_ID, EXPERIMENT_ID, SUBSTANCE_ID, RESULT_TYPE_ID ) values (489, ' 0.76', 0.76, '', '', '', 2, 1, 7978068, 375);</v>
      </c>
      <c r="N491" t="str">
        <f t="shared" si="14"/>
        <v>insert into result_hierarchy(result_id, parent_result_id, hierarchy_type) values (489, 9, 'Child');</v>
      </c>
    </row>
    <row r="492" spans="1:14">
      <c r="A492">
        <v>490</v>
      </c>
      <c r="B492">
        <f>'Result import'!B17</f>
        <v>852914</v>
      </c>
      <c r="C492">
        <f>'Result import'!A17</f>
        <v>10</v>
      </c>
      <c r="D492" t="str">
        <f>'Result import'!G$6</f>
        <v>Hill coeff</v>
      </c>
      <c r="E492" t="str">
        <f>IF(ISERR(FIND(" ",'Result import'!E497)),"",LEFT('Result import'!E497,FIND(" ",'Result import'!E497)-1))</f>
        <v/>
      </c>
      <c r="F492">
        <f>IF(ISERR(FIND(" ",'Result import'!G17)),'Result import'!G17,VALUE(MID('Result import'!G17,FIND(" ",'Result import'!G17)+1,10)))</f>
        <v>0.7</v>
      </c>
      <c r="J492" t="s">
        <v>1361</v>
      </c>
      <c r="K492" t="str">
        <f t="shared" si="15"/>
        <v xml:space="preserve"> 0.7</v>
      </c>
      <c r="M492" t="str">
        <f>"insert into result (RESULT_ID, VALUE_DISPLAY, VALUE_NUM, VALUE_MIN, VALUE_MAX, QUALIFIER, RESULT_STATUS_ID, EXPERIMENT_ID, SUBSTANCE_ID, RESULT_TYPE_ID ) values ("&amp;A492&amp;", '"&amp;K492&amp;"', "&amp;F492&amp;", '"&amp;G492&amp;"', '"&amp;H492&amp;"', '"&amp;TRIM(E492)&amp;"', 2, 1, "&amp;B492&amp;", "&amp;VLOOKUP(D492,Elements!$B$3:$G$56,6,FALSE)&amp;");"</f>
        <v>insert into result (RESULT_ID, VALUE_DISPLAY, VALUE_NUM, VALUE_MIN, VALUE_MAX, QUALIFIER, RESULT_STATUS_ID, EXPERIMENT_ID, SUBSTANCE_ID, RESULT_TYPE_ID ) values (490, ' 0.7', 0.7, '', '', '', 2, 1, 852914, 375);</v>
      </c>
      <c r="N492" t="str">
        <f t="shared" ref="N492:N555" si="16">"insert into result_hierarchy(result_id, parent_result_id, hierarchy_type) values ("&amp;A492&amp;", "&amp;C492&amp;", '"&amp;J492&amp;"');"</f>
        <v>insert into result_hierarchy(result_id, parent_result_id, hierarchy_type) values (490, 10, 'Child');</v>
      </c>
    </row>
    <row r="493" spans="1:14">
      <c r="A493">
        <v>491</v>
      </c>
      <c r="B493">
        <f>'Result import'!B18</f>
        <v>845954</v>
      </c>
      <c r="C493">
        <f>'Result import'!A18</f>
        <v>11</v>
      </c>
      <c r="D493" t="str">
        <f>'Result import'!G$6</f>
        <v>Hill coeff</v>
      </c>
      <c r="E493" t="str">
        <f>IF(ISERR(FIND(" ",'Result import'!E498)),"",LEFT('Result import'!E498,FIND(" ",'Result import'!E498)-1))</f>
        <v/>
      </c>
      <c r="F493">
        <f>IF(ISERR(FIND(" ",'Result import'!G18)),'Result import'!G18,VALUE(MID('Result import'!G18,FIND(" ",'Result import'!G18)+1,10)))</f>
        <v>0.77</v>
      </c>
      <c r="J493" t="s">
        <v>1361</v>
      </c>
      <c r="K493" t="str">
        <f t="shared" si="15"/>
        <v xml:space="preserve"> 0.77</v>
      </c>
      <c r="M493" t="str">
        <f>"insert into result (RESULT_ID, VALUE_DISPLAY, VALUE_NUM, VALUE_MIN, VALUE_MAX, QUALIFIER, RESULT_STATUS_ID, EXPERIMENT_ID, SUBSTANCE_ID, RESULT_TYPE_ID ) values ("&amp;A493&amp;", '"&amp;K493&amp;"', "&amp;F493&amp;", '"&amp;G493&amp;"', '"&amp;H493&amp;"', '"&amp;TRIM(E493)&amp;"', 2, 1, "&amp;B493&amp;", "&amp;VLOOKUP(D493,Elements!$B$3:$G$56,6,FALSE)&amp;");"</f>
        <v>insert into result (RESULT_ID, VALUE_DISPLAY, VALUE_NUM, VALUE_MIN, VALUE_MAX, QUALIFIER, RESULT_STATUS_ID, EXPERIMENT_ID, SUBSTANCE_ID, RESULT_TYPE_ID ) values (491, ' 0.77', 0.77, '', '', '', 2, 1, 845954, 375);</v>
      </c>
      <c r="N493" t="str">
        <f t="shared" si="16"/>
        <v>insert into result_hierarchy(result_id, parent_result_id, hierarchy_type) values (491, 11, 'Child');</v>
      </c>
    </row>
    <row r="494" spans="1:14">
      <c r="A494">
        <v>492</v>
      </c>
      <c r="B494">
        <f>'Result import'!B19</f>
        <v>4260348</v>
      </c>
      <c r="C494">
        <f>'Result import'!A19</f>
        <v>12</v>
      </c>
      <c r="D494" t="str">
        <f>'Result import'!G$6</f>
        <v>Hill coeff</v>
      </c>
      <c r="E494" t="str">
        <f>IF(ISERR(FIND(" ",'Result import'!E499)),"",LEFT('Result import'!E499,FIND(" ",'Result import'!E499)-1))</f>
        <v/>
      </c>
      <c r="F494">
        <f>IF(ISERR(FIND(" ",'Result import'!G19)),'Result import'!G19,VALUE(MID('Result import'!G19,FIND(" ",'Result import'!G19)+1,10)))</f>
        <v>0.8</v>
      </c>
      <c r="J494" t="s">
        <v>1361</v>
      </c>
      <c r="K494" t="str">
        <f t="shared" si="15"/>
        <v xml:space="preserve"> 0.8</v>
      </c>
      <c r="M494" t="str">
        <f>"insert into result (RESULT_ID, VALUE_DISPLAY, VALUE_NUM, VALUE_MIN, VALUE_MAX, QUALIFIER, RESULT_STATUS_ID, EXPERIMENT_ID, SUBSTANCE_ID, RESULT_TYPE_ID ) values ("&amp;A494&amp;", '"&amp;K494&amp;"', "&amp;F494&amp;", '"&amp;G494&amp;"', '"&amp;H494&amp;"', '"&amp;TRIM(E494)&amp;"', 2, 1, "&amp;B494&amp;", "&amp;VLOOKUP(D494,Elements!$B$3:$G$56,6,FALSE)&amp;");"</f>
        <v>insert into result (RESULT_ID, VALUE_DISPLAY, VALUE_NUM, VALUE_MIN, VALUE_MAX, QUALIFIER, RESULT_STATUS_ID, EXPERIMENT_ID, SUBSTANCE_ID, RESULT_TYPE_ID ) values (492, ' 0.8', 0.8, '', '', '', 2, 1, 4260348, 375);</v>
      </c>
      <c r="N494" t="str">
        <f t="shared" si="16"/>
        <v>insert into result_hierarchy(result_id, parent_result_id, hierarchy_type) values (492, 12, 'Child');</v>
      </c>
    </row>
    <row r="495" spans="1:14">
      <c r="A495">
        <v>493</v>
      </c>
      <c r="B495">
        <f>'Result import'!B20</f>
        <v>7971315</v>
      </c>
      <c r="C495">
        <f>'Result import'!A20</f>
        <v>13</v>
      </c>
      <c r="D495" t="str">
        <f>'Result import'!G$6</f>
        <v>Hill coeff</v>
      </c>
      <c r="E495" t="str">
        <f>IF(ISERR(FIND(" ",'Result import'!E500)),"",LEFT('Result import'!E500,FIND(" ",'Result import'!E500)-1))</f>
        <v/>
      </c>
      <c r="F495">
        <f>IF(ISERR(FIND(" ",'Result import'!G20)),'Result import'!G20,VALUE(MID('Result import'!G20,FIND(" ",'Result import'!G20)+1,10)))</f>
        <v>0.85</v>
      </c>
      <c r="J495" t="s">
        <v>1361</v>
      </c>
      <c r="K495" t="str">
        <f t="shared" si="15"/>
        <v xml:space="preserve"> 0.85</v>
      </c>
      <c r="M495" t="str">
        <f>"insert into result (RESULT_ID, VALUE_DISPLAY, VALUE_NUM, VALUE_MIN, VALUE_MAX, QUALIFIER, RESULT_STATUS_ID, EXPERIMENT_ID, SUBSTANCE_ID, RESULT_TYPE_ID ) values ("&amp;A495&amp;", '"&amp;K495&amp;"', "&amp;F495&amp;", '"&amp;G495&amp;"', '"&amp;H495&amp;"', '"&amp;TRIM(E495)&amp;"', 2, 1, "&amp;B495&amp;", "&amp;VLOOKUP(D495,Elements!$B$3:$G$56,6,FALSE)&amp;");"</f>
        <v>insert into result (RESULT_ID, VALUE_DISPLAY, VALUE_NUM, VALUE_MIN, VALUE_MAX, QUALIFIER, RESULT_STATUS_ID, EXPERIMENT_ID, SUBSTANCE_ID, RESULT_TYPE_ID ) values (493, ' 0.85', 0.85, '', '', '', 2, 1, 7971315, 375);</v>
      </c>
      <c r="N495" t="str">
        <f t="shared" si="16"/>
        <v>insert into result_hierarchy(result_id, parent_result_id, hierarchy_type) values (493, 13, 'Child');</v>
      </c>
    </row>
    <row r="496" spans="1:14">
      <c r="A496">
        <v>494</v>
      </c>
      <c r="B496">
        <f>'Result import'!B21</f>
        <v>7969955</v>
      </c>
      <c r="C496">
        <f>'Result import'!A21</f>
        <v>14</v>
      </c>
      <c r="D496" t="str">
        <f>'Result import'!G$6</f>
        <v>Hill coeff</v>
      </c>
      <c r="E496" t="str">
        <f>IF(ISERR(FIND(" ",'Result import'!E501)),"",LEFT('Result import'!E501,FIND(" ",'Result import'!E501)-1))</f>
        <v/>
      </c>
      <c r="F496">
        <f>IF(ISERR(FIND(" ",'Result import'!G21)),'Result import'!G21,VALUE(MID('Result import'!G21,FIND(" ",'Result import'!G21)+1,10)))</f>
        <v>0.73</v>
      </c>
      <c r="J496" t="s">
        <v>1361</v>
      </c>
      <c r="K496" t="str">
        <f t="shared" si="15"/>
        <v xml:space="preserve"> 0.73</v>
      </c>
      <c r="M496" t="str">
        <f>"insert into result (RESULT_ID, VALUE_DISPLAY, VALUE_NUM, VALUE_MIN, VALUE_MAX, QUALIFIER, RESULT_STATUS_ID, EXPERIMENT_ID, SUBSTANCE_ID, RESULT_TYPE_ID ) values ("&amp;A496&amp;", '"&amp;K496&amp;"', "&amp;F496&amp;", '"&amp;G496&amp;"', '"&amp;H496&amp;"', '"&amp;TRIM(E496)&amp;"', 2, 1, "&amp;B496&amp;", "&amp;VLOOKUP(D496,Elements!$B$3:$G$56,6,FALSE)&amp;");"</f>
        <v>insert into result (RESULT_ID, VALUE_DISPLAY, VALUE_NUM, VALUE_MIN, VALUE_MAX, QUALIFIER, RESULT_STATUS_ID, EXPERIMENT_ID, SUBSTANCE_ID, RESULT_TYPE_ID ) values (494, ' 0.73', 0.73, '', '', '', 2, 1, 7969955, 375);</v>
      </c>
      <c r="N496" t="str">
        <f t="shared" si="16"/>
        <v>insert into result_hierarchy(result_id, parent_result_id, hierarchy_type) values (494, 14, 'Child');</v>
      </c>
    </row>
    <row r="497" spans="1:14">
      <c r="A497">
        <v>495</v>
      </c>
      <c r="B497">
        <f>'Result import'!B22</f>
        <v>7969667</v>
      </c>
      <c r="C497">
        <f>'Result import'!A22</f>
        <v>15</v>
      </c>
      <c r="D497" t="str">
        <f>'Result import'!G$6</f>
        <v>Hill coeff</v>
      </c>
      <c r="E497" t="str">
        <f>IF(ISERR(FIND(" ",'Result import'!E502)),"",LEFT('Result import'!E502,FIND(" ",'Result import'!E502)-1))</f>
        <v/>
      </c>
      <c r="F497">
        <f>IF(ISERR(FIND(" ",'Result import'!G22)),'Result import'!G22,VALUE(MID('Result import'!G22,FIND(" ",'Result import'!G22)+1,10)))</f>
        <v>0.79</v>
      </c>
      <c r="J497" t="s">
        <v>1361</v>
      </c>
      <c r="K497" t="str">
        <f t="shared" si="15"/>
        <v xml:space="preserve"> 0.79</v>
      </c>
      <c r="M497" t="str">
        <f>"insert into result (RESULT_ID, VALUE_DISPLAY, VALUE_NUM, VALUE_MIN, VALUE_MAX, QUALIFIER, RESULT_STATUS_ID, EXPERIMENT_ID, SUBSTANCE_ID, RESULT_TYPE_ID ) values ("&amp;A497&amp;", '"&amp;K497&amp;"', "&amp;F497&amp;", '"&amp;G497&amp;"', '"&amp;H497&amp;"', '"&amp;TRIM(E497)&amp;"', 2, 1, "&amp;B497&amp;", "&amp;VLOOKUP(D497,Elements!$B$3:$G$56,6,FALSE)&amp;");"</f>
        <v>insert into result (RESULT_ID, VALUE_DISPLAY, VALUE_NUM, VALUE_MIN, VALUE_MAX, QUALIFIER, RESULT_STATUS_ID, EXPERIMENT_ID, SUBSTANCE_ID, RESULT_TYPE_ID ) values (495, ' 0.79', 0.79, '', '', '', 2, 1, 7969667, 375);</v>
      </c>
      <c r="N497" t="str">
        <f t="shared" si="16"/>
        <v>insert into result_hierarchy(result_id, parent_result_id, hierarchy_type) values (495, 15, 'Child');</v>
      </c>
    </row>
    <row r="498" spans="1:14">
      <c r="A498">
        <v>496</v>
      </c>
      <c r="B498">
        <f>'Result import'!B23</f>
        <v>3717731</v>
      </c>
      <c r="C498">
        <f>'Result import'!A23</f>
        <v>16</v>
      </c>
      <c r="D498" t="str">
        <f>'Result import'!G$6</f>
        <v>Hill coeff</v>
      </c>
      <c r="E498" t="str">
        <f>IF(ISERR(FIND(" ",'Result import'!E503)),"",LEFT('Result import'!E503,FIND(" ",'Result import'!E503)-1))</f>
        <v/>
      </c>
      <c r="F498">
        <f>IF(ISERR(FIND(" ",'Result import'!G23)),'Result import'!G23,VALUE(MID('Result import'!G23,FIND(" ",'Result import'!G23)+1,10)))</f>
        <v>0.84</v>
      </c>
      <c r="J498" t="s">
        <v>1361</v>
      </c>
      <c r="K498" t="str">
        <f t="shared" si="15"/>
        <v xml:space="preserve"> 0.84</v>
      </c>
      <c r="M498" t="str">
        <f>"insert into result (RESULT_ID, VALUE_DISPLAY, VALUE_NUM, VALUE_MIN, VALUE_MAX, QUALIFIER, RESULT_STATUS_ID, EXPERIMENT_ID, SUBSTANCE_ID, RESULT_TYPE_ID ) values ("&amp;A498&amp;", '"&amp;K498&amp;"', "&amp;F498&amp;", '"&amp;G498&amp;"', '"&amp;H498&amp;"', '"&amp;TRIM(E498)&amp;"', 2, 1, "&amp;B498&amp;", "&amp;VLOOKUP(D498,Elements!$B$3:$G$56,6,FALSE)&amp;");"</f>
        <v>insert into result (RESULT_ID, VALUE_DISPLAY, VALUE_NUM, VALUE_MIN, VALUE_MAX, QUALIFIER, RESULT_STATUS_ID, EXPERIMENT_ID, SUBSTANCE_ID, RESULT_TYPE_ID ) values (496, ' 0.84', 0.84, '', '', '', 2, 1, 3717731, 375);</v>
      </c>
      <c r="N498" t="str">
        <f t="shared" si="16"/>
        <v>insert into result_hierarchy(result_id, parent_result_id, hierarchy_type) values (496, 16, 'Child');</v>
      </c>
    </row>
    <row r="499" spans="1:14">
      <c r="A499">
        <v>497</v>
      </c>
      <c r="B499">
        <f>'Result import'!B24</f>
        <v>7965051</v>
      </c>
      <c r="C499">
        <f>'Result import'!A24</f>
        <v>17</v>
      </c>
      <c r="D499" t="str">
        <f>'Result import'!G$6</f>
        <v>Hill coeff</v>
      </c>
      <c r="E499" t="str">
        <f>IF(ISERR(FIND(" ",'Result import'!E504)),"",LEFT('Result import'!E504,FIND(" ",'Result import'!E504)-1))</f>
        <v/>
      </c>
      <c r="F499">
        <f>IF(ISERR(FIND(" ",'Result import'!G24)),'Result import'!G24,VALUE(MID('Result import'!G24,FIND(" ",'Result import'!G24)+1,10)))</f>
        <v>1.1399999999999999</v>
      </c>
      <c r="J499" t="s">
        <v>1361</v>
      </c>
      <c r="K499" t="str">
        <f t="shared" si="15"/>
        <v xml:space="preserve"> 1.14</v>
      </c>
      <c r="M499" t="str">
        <f>"insert into result (RESULT_ID, VALUE_DISPLAY, VALUE_NUM, VALUE_MIN, VALUE_MAX, QUALIFIER, RESULT_STATUS_ID, EXPERIMENT_ID, SUBSTANCE_ID, RESULT_TYPE_ID ) values ("&amp;A499&amp;", '"&amp;K499&amp;"', "&amp;F499&amp;", '"&amp;G499&amp;"', '"&amp;H499&amp;"', '"&amp;TRIM(E499)&amp;"', 2, 1, "&amp;B499&amp;", "&amp;VLOOKUP(D499,Elements!$B$3:$G$56,6,FALSE)&amp;");"</f>
        <v>insert into result (RESULT_ID, VALUE_DISPLAY, VALUE_NUM, VALUE_MIN, VALUE_MAX, QUALIFIER, RESULT_STATUS_ID, EXPERIMENT_ID, SUBSTANCE_ID, RESULT_TYPE_ID ) values (497, ' 1.14', 1.14, '', '', '', 2, 1, 7965051, 375);</v>
      </c>
      <c r="N499" t="str">
        <f t="shared" si="16"/>
        <v>insert into result_hierarchy(result_id, parent_result_id, hierarchy_type) values (497, 17, 'Child');</v>
      </c>
    </row>
    <row r="500" spans="1:14">
      <c r="A500">
        <v>498</v>
      </c>
      <c r="B500">
        <f>'Result import'!B25</f>
        <v>7974676</v>
      </c>
      <c r="C500">
        <f>'Result import'!A25</f>
        <v>18</v>
      </c>
      <c r="D500" t="str">
        <f>'Result import'!G$6</f>
        <v>Hill coeff</v>
      </c>
      <c r="E500" t="str">
        <f>IF(ISERR(FIND(" ",'Result import'!E505)),"",LEFT('Result import'!E505,FIND(" ",'Result import'!E505)-1))</f>
        <v/>
      </c>
      <c r="F500">
        <f>IF(ISERR(FIND(" ",'Result import'!G25)),'Result import'!G25,VALUE(MID('Result import'!G25,FIND(" ",'Result import'!G25)+1,10)))</f>
        <v>0.87</v>
      </c>
      <c r="J500" t="s">
        <v>1361</v>
      </c>
      <c r="K500" t="str">
        <f t="shared" si="15"/>
        <v xml:space="preserve"> 0.87</v>
      </c>
      <c r="M500" t="str">
        <f>"insert into result (RESULT_ID, VALUE_DISPLAY, VALUE_NUM, VALUE_MIN, VALUE_MAX, QUALIFIER, RESULT_STATUS_ID, EXPERIMENT_ID, SUBSTANCE_ID, RESULT_TYPE_ID ) values ("&amp;A500&amp;", '"&amp;K500&amp;"', "&amp;F500&amp;", '"&amp;G500&amp;"', '"&amp;H500&amp;"', '"&amp;TRIM(E500)&amp;"', 2, 1, "&amp;B500&amp;", "&amp;VLOOKUP(D500,Elements!$B$3:$G$56,6,FALSE)&amp;");"</f>
        <v>insert into result (RESULT_ID, VALUE_DISPLAY, VALUE_NUM, VALUE_MIN, VALUE_MAX, QUALIFIER, RESULT_STATUS_ID, EXPERIMENT_ID, SUBSTANCE_ID, RESULT_TYPE_ID ) values (498, ' 0.87', 0.87, '', '', '', 2, 1, 7974676, 375);</v>
      </c>
      <c r="N500" t="str">
        <f t="shared" si="16"/>
        <v>insert into result_hierarchy(result_id, parent_result_id, hierarchy_type) values (498, 18, 'Child');</v>
      </c>
    </row>
    <row r="501" spans="1:14">
      <c r="A501">
        <v>499</v>
      </c>
      <c r="B501">
        <f>'Result import'!B26</f>
        <v>7973485</v>
      </c>
      <c r="C501">
        <f>'Result import'!A26</f>
        <v>19</v>
      </c>
      <c r="D501" t="str">
        <f>'Result import'!G$6</f>
        <v>Hill coeff</v>
      </c>
      <c r="E501" t="str">
        <f>IF(ISERR(FIND(" ",'Result import'!E506)),"",LEFT('Result import'!E506,FIND(" ",'Result import'!E506)-1))</f>
        <v/>
      </c>
      <c r="F501">
        <f>IF(ISERR(FIND(" ",'Result import'!G26)),'Result import'!G26,VALUE(MID('Result import'!G26,FIND(" ",'Result import'!G26)+1,10)))</f>
        <v>0.75</v>
      </c>
      <c r="J501" t="s">
        <v>1361</v>
      </c>
      <c r="K501" t="str">
        <f t="shared" si="15"/>
        <v xml:space="preserve"> 0.75</v>
      </c>
      <c r="M501" t="str">
        <f>"insert into result (RESULT_ID, VALUE_DISPLAY, VALUE_NUM, VALUE_MIN, VALUE_MAX, QUALIFIER, RESULT_STATUS_ID, EXPERIMENT_ID, SUBSTANCE_ID, RESULT_TYPE_ID ) values ("&amp;A501&amp;", '"&amp;K501&amp;"', "&amp;F501&amp;", '"&amp;G501&amp;"', '"&amp;H501&amp;"', '"&amp;TRIM(E501)&amp;"', 2, 1, "&amp;B501&amp;", "&amp;VLOOKUP(D501,Elements!$B$3:$G$56,6,FALSE)&amp;");"</f>
        <v>insert into result (RESULT_ID, VALUE_DISPLAY, VALUE_NUM, VALUE_MIN, VALUE_MAX, QUALIFIER, RESULT_STATUS_ID, EXPERIMENT_ID, SUBSTANCE_ID, RESULT_TYPE_ID ) values (499, ' 0.75', 0.75, '', '', '', 2, 1, 7973485, 375);</v>
      </c>
      <c r="N501" t="str">
        <f t="shared" si="16"/>
        <v>insert into result_hierarchy(result_id, parent_result_id, hierarchy_type) values (499, 19, 'Child');</v>
      </c>
    </row>
    <row r="502" spans="1:14">
      <c r="A502">
        <v>500</v>
      </c>
      <c r="B502">
        <f>'Result import'!B27</f>
        <v>7976977</v>
      </c>
      <c r="C502">
        <f>'Result import'!A27</f>
        <v>20</v>
      </c>
      <c r="D502" t="str">
        <f>'Result import'!G$6</f>
        <v>Hill coeff</v>
      </c>
      <c r="E502" t="str">
        <f>IF(ISERR(FIND(" ",'Result import'!E507)),"",LEFT('Result import'!E507,FIND(" ",'Result import'!E507)-1))</f>
        <v/>
      </c>
      <c r="F502">
        <f>IF(ISERR(FIND(" ",'Result import'!G27)),'Result import'!G27,VALUE(MID('Result import'!G27,FIND(" ",'Result import'!G27)+1,10)))</f>
        <v>0.97</v>
      </c>
      <c r="J502" t="s">
        <v>1361</v>
      </c>
      <c r="K502" t="str">
        <f t="shared" si="15"/>
        <v xml:space="preserve"> 0.97</v>
      </c>
      <c r="M502" t="str">
        <f>"insert into result (RESULT_ID, VALUE_DISPLAY, VALUE_NUM, VALUE_MIN, VALUE_MAX, QUALIFIER, RESULT_STATUS_ID, EXPERIMENT_ID, SUBSTANCE_ID, RESULT_TYPE_ID ) values ("&amp;A502&amp;", '"&amp;K502&amp;"', "&amp;F502&amp;", '"&amp;G502&amp;"', '"&amp;H502&amp;"', '"&amp;TRIM(E502)&amp;"', 2, 1, "&amp;B502&amp;", "&amp;VLOOKUP(D502,Elements!$B$3:$G$56,6,FALSE)&amp;");"</f>
        <v>insert into result (RESULT_ID, VALUE_DISPLAY, VALUE_NUM, VALUE_MIN, VALUE_MAX, QUALIFIER, RESULT_STATUS_ID, EXPERIMENT_ID, SUBSTANCE_ID, RESULT_TYPE_ID ) values (500, ' 0.97', 0.97, '', '', '', 2, 1, 7976977, 375);</v>
      </c>
      <c r="N502" t="str">
        <f t="shared" si="16"/>
        <v>insert into result_hierarchy(result_id, parent_result_id, hierarchy_type) values (500, 20, 'Child');</v>
      </c>
    </row>
    <row r="503" spans="1:14">
      <c r="A503">
        <v>501</v>
      </c>
      <c r="B503">
        <f>'Result import'!B28</f>
        <v>7971472</v>
      </c>
      <c r="C503">
        <f>'Result import'!A28</f>
        <v>21</v>
      </c>
      <c r="D503" t="str">
        <f>'Result import'!G$6</f>
        <v>Hill coeff</v>
      </c>
      <c r="E503" t="str">
        <f>IF(ISERR(FIND(" ",'Result import'!E508)),"",LEFT('Result import'!E508,FIND(" ",'Result import'!E508)-1))</f>
        <v/>
      </c>
      <c r="F503">
        <f>IF(ISERR(FIND(" ",'Result import'!G28)),'Result import'!G28,VALUE(MID('Result import'!G28,FIND(" ",'Result import'!G28)+1,10)))</f>
        <v>0.78</v>
      </c>
      <c r="J503" t="s">
        <v>1361</v>
      </c>
      <c r="K503" t="str">
        <f t="shared" si="15"/>
        <v xml:space="preserve"> 0.78</v>
      </c>
      <c r="M503" t="str">
        <f>"insert into result (RESULT_ID, VALUE_DISPLAY, VALUE_NUM, VALUE_MIN, VALUE_MAX, QUALIFIER, RESULT_STATUS_ID, EXPERIMENT_ID, SUBSTANCE_ID, RESULT_TYPE_ID ) values ("&amp;A503&amp;", '"&amp;K503&amp;"', "&amp;F503&amp;", '"&amp;G503&amp;"', '"&amp;H503&amp;"', '"&amp;TRIM(E503)&amp;"', 2, 1, "&amp;B503&amp;", "&amp;VLOOKUP(D503,Elements!$B$3:$G$56,6,FALSE)&amp;");"</f>
        <v>insert into result (RESULT_ID, VALUE_DISPLAY, VALUE_NUM, VALUE_MIN, VALUE_MAX, QUALIFIER, RESULT_STATUS_ID, EXPERIMENT_ID, SUBSTANCE_ID, RESULT_TYPE_ID ) values (501, ' 0.78', 0.78, '', '', '', 2, 1, 7971472, 375);</v>
      </c>
      <c r="N503" t="str">
        <f t="shared" si="16"/>
        <v>insert into result_hierarchy(result_id, parent_result_id, hierarchy_type) values (501, 21, 'Child');</v>
      </c>
    </row>
    <row r="504" spans="1:14">
      <c r="A504">
        <v>502</v>
      </c>
      <c r="B504">
        <f>'Result import'!B29</f>
        <v>4259698</v>
      </c>
      <c r="C504">
        <f>'Result import'!A29</f>
        <v>22</v>
      </c>
      <c r="D504" t="str">
        <f>'Result import'!G$6</f>
        <v>Hill coeff</v>
      </c>
      <c r="E504" t="str">
        <f>IF(ISERR(FIND(" ",'Result import'!E509)),"",LEFT('Result import'!E509,FIND(" ",'Result import'!E509)-1))</f>
        <v/>
      </c>
      <c r="F504">
        <f>IF(ISERR(FIND(" ",'Result import'!G29)),'Result import'!G29,VALUE(MID('Result import'!G29,FIND(" ",'Result import'!G29)+1,10)))</f>
        <v>1.05</v>
      </c>
      <c r="J504" t="s">
        <v>1361</v>
      </c>
      <c r="K504" t="str">
        <f t="shared" si="15"/>
        <v xml:space="preserve"> 1.05</v>
      </c>
      <c r="M504" t="str">
        <f>"insert into result (RESULT_ID, VALUE_DISPLAY, VALUE_NUM, VALUE_MIN, VALUE_MAX, QUALIFIER, RESULT_STATUS_ID, EXPERIMENT_ID, SUBSTANCE_ID, RESULT_TYPE_ID ) values ("&amp;A504&amp;", '"&amp;K504&amp;"', "&amp;F504&amp;", '"&amp;G504&amp;"', '"&amp;H504&amp;"', '"&amp;TRIM(E504)&amp;"', 2, 1, "&amp;B504&amp;", "&amp;VLOOKUP(D504,Elements!$B$3:$G$56,6,FALSE)&amp;");"</f>
        <v>insert into result (RESULT_ID, VALUE_DISPLAY, VALUE_NUM, VALUE_MIN, VALUE_MAX, QUALIFIER, RESULT_STATUS_ID, EXPERIMENT_ID, SUBSTANCE_ID, RESULT_TYPE_ID ) values (502, ' 1.05', 1.05, '', '', '', 2, 1, 4259698, 375);</v>
      </c>
      <c r="N504" t="str">
        <f t="shared" si="16"/>
        <v>insert into result_hierarchy(result_id, parent_result_id, hierarchy_type) values (502, 22, 'Child');</v>
      </c>
    </row>
    <row r="505" spans="1:14">
      <c r="A505">
        <v>503</v>
      </c>
      <c r="B505">
        <f>'Result import'!B30</f>
        <v>4255366</v>
      </c>
      <c r="C505">
        <f>'Result import'!A30</f>
        <v>23</v>
      </c>
      <c r="D505" t="str">
        <f>'Result import'!G$6</f>
        <v>Hill coeff</v>
      </c>
      <c r="E505" t="str">
        <f>IF(ISERR(FIND(" ",'Result import'!E510)),"",LEFT('Result import'!E510,FIND(" ",'Result import'!E510)-1))</f>
        <v/>
      </c>
      <c r="F505">
        <f>IF(ISERR(FIND(" ",'Result import'!G30)),'Result import'!G30,VALUE(MID('Result import'!G30,FIND(" ",'Result import'!G30)+1,10)))</f>
        <v>0.69</v>
      </c>
      <c r="J505" t="s">
        <v>1361</v>
      </c>
      <c r="K505" t="str">
        <f t="shared" si="15"/>
        <v xml:space="preserve"> 0.69</v>
      </c>
      <c r="M505" t="str">
        <f>"insert into result (RESULT_ID, VALUE_DISPLAY, VALUE_NUM, VALUE_MIN, VALUE_MAX, QUALIFIER, RESULT_STATUS_ID, EXPERIMENT_ID, SUBSTANCE_ID, RESULT_TYPE_ID ) values ("&amp;A505&amp;", '"&amp;K505&amp;"', "&amp;F505&amp;", '"&amp;G505&amp;"', '"&amp;H505&amp;"', '"&amp;TRIM(E505)&amp;"', 2, 1, "&amp;B505&amp;", "&amp;VLOOKUP(D505,Elements!$B$3:$G$56,6,FALSE)&amp;");"</f>
        <v>insert into result (RESULT_ID, VALUE_DISPLAY, VALUE_NUM, VALUE_MIN, VALUE_MAX, QUALIFIER, RESULT_STATUS_ID, EXPERIMENT_ID, SUBSTANCE_ID, RESULT_TYPE_ID ) values (503, ' 0.69', 0.69, '', '', '', 2, 1, 4255366, 375);</v>
      </c>
      <c r="N505" t="str">
        <f t="shared" si="16"/>
        <v>insert into result_hierarchy(result_id, parent_result_id, hierarchy_type) values (503, 23, 'Child');</v>
      </c>
    </row>
    <row r="506" spans="1:14">
      <c r="A506">
        <v>504</v>
      </c>
      <c r="B506">
        <f>'Result import'!B31</f>
        <v>7977171</v>
      </c>
      <c r="C506">
        <f>'Result import'!A31</f>
        <v>24</v>
      </c>
      <c r="D506" t="str">
        <f>'Result import'!G$6</f>
        <v>Hill coeff</v>
      </c>
      <c r="E506" t="str">
        <f>IF(ISERR(FIND(" ",'Result import'!E511)),"",LEFT('Result import'!E511,FIND(" ",'Result import'!E511)-1))</f>
        <v/>
      </c>
      <c r="F506">
        <f>IF(ISERR(FIND(" ",'Result import'!G31)),'Result import'!G31,VALUE(MID('Result import'!G31,FIND(" ",'Result import'!G31)+1,10)))</f>
        <v>0.84</v>
      </c>
      <c r="J506" t="s">
        <v>1361</v>
      </c>
      <c r="K506" t="str">
        <f t="shared" si="15"/>
        <v xml:space="preserve"> 0.84</v>
      </c>
      <c r="M506" t="str">
        <f>"insert into result (RESULT_ID, VALUE_DISPLAY, VALUE_NUM, VALUE_MIN, VALUE_MAX, QUALIFIER, RESULT_STATUS_ID, EXPERIMENT_ID, SUBSTANCE_ID, RESULT_TYPE_ID ) values ("&amp;A506&amp;", '"&amp;K506&amp;"', "&amp;F506&amp;", '"&amp;G506&amp;"', '"&amp;H506&amp;"', '"&amp;TRIM(E506)&amp;"', 2, 1, "&amp;B506&amp;", "&amp;VLOOKUP(D506,Elements!$B$3:$G$56,6,FALSE)&amp;");"</f>
        <v>insert into result (RESULT_ID, VALUE_DISPLAY, VALUE_NUM, VALUE_MIN, VALUE_MAX, QUALIFIER, RESULT_STATUS_ID, EXPERIMENT_ID, SUBSTANCE_ID, RESULT_TYPE_ID ) values (504, ' 0.84', 0.84, '', '', '', 2, 1, 7977171, 375);</v>
      </c>
      <c r="N506" t="str">
        <f t="shared" si="16"/>
        <v>insert into result_hierarchy(result_id, parent_result_id, hierarchy_type) values (504, 24, 'Child');</v>
      </c>
    </row>
    <row r="507" spans="1:14">
      <c r="A507">
        <v>505</v>
      </c>
      <c r="B507">
        <f>'Result import'!B32</f>
        <v>7971820</v>
      </c>
      <c r="C507">
        <f>'Result import'!A32</f>
        <v>25</v>
      </c>
      <c r="D507" t="str">
        <f>'Result import'!G$6</f>
        <v>Hill coeff</v>
      </c>
      <c r="E507" t="str">
        <f>IF(ISERR(FIND(" ",'Result import'!E512)),"",LEFT('Result import'!E512,FIND(" ",'Result import'!E512)-1))</f>
        <v/>
      </c>
      <c r="F507">
        <f>IF(ISERR(FIND(" ",'Result import'!G32)),'Result import'!G32,VALUE(MID('Result import'!G32,FIND(" ",'Result import'!G32)+1,10)))</f>
        <v>0.72</v>
      </c>
      <c r="J507" t="s">
        <v>1361</v>
      </c>
      <c r="K507" t="str">
        <f t="shared" si="15"/>
        <v xml:space="preserve"> 0.72</v>
      </c>
      <c r="M507" t="str">
        <f>"insert into result (RESULT_ID, VALUE_DISPLAY, VALUE_NUM, VALUE_MIN, VALUE_MAX, QUALIFIER, RESULT_STATUS_ID, EXPERIMENT_ID, SUBSTANCE_ID, RESULT_TYPE_ID ) values ("&amp;A507&amp;", '"&amp;K507&amp;"', "&amp;F507&amp;", '"&amp;G507&amp;"', '"&amp;H507&amp;"', '"&amp;TRIM(E507)&amp;"', 2, 1, "&amp;B507&amp;", "&amp;VLOOKUP(D507,Elements!$B$3:$G$56,6,FALSE)&amp;");"</f>
        <v>insert into result (RESULT_ID, VALUE_DISPLAY, VALUE_NUM, VALUE_MIN, VALUE_MAX, QUALIFIER, RESULT_STATUS_ID, EXPERIMENT_ID, SUBSTANCE_ID, RESULT_TYPE_ID ) values (505, ' 0.72', 0.72, '', '', '', 2, 1, 7971820, 375);</v>
      </c>
      <c r="N507" t="str">
        <f t="shared" si="16"/>
        <v>insert into result_hierarchy(result_id, parent_result_id, hierarchy_type) values (505, 25, 'Child');</v>
      </c>
    </row>
    <row r="508" spans="1:14">
      <c r="A508">
        <v>506</v>
      </c>
      <c r="B508">
        <f>'Result import'!B33</f>
        <v>4264846</v>
      </c>
      <c r="C508">
        <f>'Result import'!A33</f>
        <v>26</v>
      </c>
      <c r="D508" t="str">
        <f>'Result import'!G$6</f>
        <v>Hill coeff</v>
      </c>
      <c r="E508" t="str">
        <f>IF(ISERR(FIND(" ",'Result import'!E513)),"",LEFT('Result import'!E513,FIND(" ",'Result import'!E513)-1))</f>
        <v/>
      </c>
      <c r="F508">
        <f>IF(ISERR(FIND(" ",'Result import'!G33)),'Result import'!G33,VALUE(MID('Result import'!G33,FIND(" ",'Result import'!G33)+1,10)))</f>
        <v>0.74</v>
      </c>
      <c r="J508" t="s">
        <v>1361</v>
      </c>
      <c r="K508" t="str">
        <f t="shared" si="15"/>
        <v xml:space="preserve"> 0.74</v>
      </c>
      <c r="M508" t="str">
        <f>"insert into result (RESULT_ID, VALUE_DISPLAY, VALUE_NUM, VALUE_MIN, VALUE_MAX, QUALIFIER, RESULT_STATUS_ID, EXPERIMENT_ID, SUBSTANCE_ID, RESULT_TYPE_ID ) values ("&amp;A508&amp;", '"&amp;K508&amp;"', "&amp;F508&amp;", '"&amp;G508&amp;"', '"&amp;H508&amp;"', '"&amp;TRIM(E508)&amp;"', 2, 1, "&amp;B508&amp;", "&amp;VLOOKUP(D508,Elements!$B$3:$G$56,6,FALSE)&amp;");"</f>
        <v>insert into result (RESULT_ID, VALUE_DISPLAY, VALUE_NUM, VALUE_MIN, VALUE_MAX, QUALIFIER, RESULT_STATUS_ID, EXPERIMENT_ID, SUBSTANCE_ID, RESULT_TYPE_ID ) values (506, ' 0.74', 0.74, '', '', '', 2, 1, 4264846, 375);</v>
      </c>
      <c r="N508" t="str">
        <f t="shared" si="16"/>
        <v>insert into result_hierarchy(result_id, parent_result_id, hierarchy_type) values (506, 26, 'Child');</v>
      </c>
    </row>
    <row r="509" spans="1:14">
      <c r="A509">
        <v>507</v>
      </c>
      <c r="B509">
        <f>'Result import'!B34</f>
        <v>4264171</v>
      </c>
      <c r="C509">
        <f>'Result import'!A34</f>
        <v>27</v>
      </c>
      <c r="D509" t="str">
        <f>'Result import'!G$6</f>
        <v>Hill coeff</v>
      </c>
      <c r="E509" t="str">
        <f>IF(ISERR(FIND(" ",'Result import'!E514)),"",LEFT('Result import'!E514,FIND(" ",'Result import'!E514)-1))</f>
        <v/>
      </c>
      <c r="F509">
        <f>IF(ISERR(FIND(" ",'Result import'!G34)),'Result import'!G34,VALUE(MID('Result import'!G34,FIND(" ",'Result import'!G34)+1,10)))</f>
        <v>0.78</v>
      </c>
      <c r="J509" t="s">
        <v>1361</v>
      </c>
      <c r="K509" t="str">
        <f t="shared" si="15"/>
        <v xml:space="preserve"> 0.78</v>
      </c>
      <c r="M509" t="str">
        <f>"insert into result (RESULT_ID, VALUE_DISPLAY, VALUE_NUM, VALUE_MIN, VALUE_MAX, QUALIFIER, RESULT_STATUS_ID, EXPERIMENT_ID, SUBSTANCE_ID, RESULT_TYPE_ID ) values ("&amp;A509&amp;", '"&amp;K509&amp;"', "&amp;F509&amp;", '"&amp;G509&amp;"', '"&amp;H509&amp;"', '"&amp;TRIM(E509)&amp;"', 2, 1, "&amp;B509&amp;", "&amp;VLOOKUP(D509,Elements!$B$3:$G$56,6,FALSE)&amp;");"</f>
        <v>insert into result (RESULT_ID, VALUE_DISPLAY, VALUE_NUM, VALUE_MIN, VALUE_MAX, QUALIFIER, RESULT_STATUS_ID, EXPERIMENT_ID, SUBSTANCE_ID, RESULT_TYPE_ID ) values (507, ' 0.78', 0.78, '', '', '', 2, 1, 4264171, 375);</v>
      </c>
      <c r="N509" t="str">
        <f t="shared" si="16"/>
        <v>insert into result_hierarchy(result_id, parent_result_id, hierarchy_type) values (507, 27, 'Child');</v>
      </c>
    </row>
    <row r="510" spans="1:14">
      <c r="A510">
        <v>508</v>
      </c>
      <c r="B510">
        <f>'Result import'!B35</f>
        <v>4245982</v>
      </c>
      <c r="C510">
        <f>'Result import'!A35</f>
        <v>28</v>
      </c>
      <c r="D510" t="str">
        <f>'Result import'!G$6</f>
        <v>Hill coeff</v>
      </c>
      <c r="E510" t="str">
        <f>IF(ISERR(FIND(" ",'Result import'!E515)),"",LEFT('Result import'!E515,FIND(" ",'Result import'!E515)-1))</f>
        <v/>
      </c>
      <c r="F510">
        <f>IF(ISERR(FIND(" ",'Result import'!G35)),'Result import'!G35,VALUE(MID('Result import'!G35,FIND(" ",'Result import'!G35)+1,10)))</f>
        <v>0.77</v>
      </c>
      <c r="J510" t="s">
        <v>1361</v>
      </c>
      <c r="K510" t="str">
        <f t="shared" si="15"/>
        <v xml:space="preserve"> 0.77</v>
      </c>
      <c r="M510" t="str">
        <f>"insert into result (RESULT_ID, VALUE_DISPLAY, VALUE_NUM, VALUE_MIN, VALUE_MAX, QUALIFIER, RESULT_STATUS_ID, EXPERIMENT_ID, SUBSTANCE_ID, RESULT_TYPE_ID ) values ("&amp;A510&amp;", '"&amp;K510&amp;"', "&amp;F510&amp;", '"&amp;G510&amp;"', '"&amp;H510&amp;"', '"&amp;TRIM(E510)&amp;"', 2, 1, "&amp;B510&amp;", "&amp;VLOOKUP(D510,Elements!$B$3:$G$56,6,FALSE)&amp;");"</f>
        <v>insert into result (RESULT_ID, VALUE_DISPLAY, VALUE_NUM, VALUE_MIN, VALUE_MAX, QUALIFIER, RESULT_STATUS_ID, EXPERIMENT_ID, SUBSTANCE_ID, RESULT_TYPE_ID ) values (508, ' 0.77', 0.77, '', '', '', 2, 1, 4245982, 375);</v>
      </c>
      <c r="N510" t="str">
        <f t="shared" si="16"/>
        <v>insert into result_hierarchy(result_id, parent_result_id, hierarchy_type) values (508, 28, 'Child');</v>
      </c>
    </row>
    <row r="511" spans="1:14">
      <c r="A511">
        <v>509</v>
      </c>
      <c r="B511">
        <f>'Result import'!B36</f>
        <v>4244225</v>
      </c>
      <c r="C511">
        <f>'Result import'!A36</f>
        <v>29</v>
      </c>
      <c r="D511" t="str">
        <f>'Result import'!G$6</f>
        <v>Hill coeff</v>
      </c>
      <c r="E511" t="str">
        <f>IF(ISERR(FIND(" ",'Result import'!E516)),"",LEFT('Result import'!E516,FIND(" ",'Result import'!E516)-1))</f>
        <v/>
      </c>
      <c r="F511">
        <f>IF(ISERR(FIND(" ",'Result import'!G36)),'Result import'!G36,VALUE(MID('Result import'!G36,FIND(" ",'Result import'!G36)+1,10)))</f>
        <v>0.74</v>
      </c>
      <c r="J511" t="s">
        <v>1361</v>
      </c>
      <c r="K511" t="str">
        <f t="shared" si="15"/>
        <v xml:space="preserve"> 0.74</v>
      </c>
      <c r="M511" t="str">
        <f>"insert into result (RESULT_ID, VALUE_DISPLAY, VALUE_NUM, VALUE_MIN, VALUE_MAX, QUALIFIER, RESULT_STATUS_ID, EXPERIMENT_ID, SUBSTANCE_ID, RESULT_TYPE_ID ) values ("&amp;A511&amp;", '"&amp;K511&amp;"', "&amp;F511&amp;", '"&amp;G511&amp;"', '"&amp;H511&amp;"', '"&amp;TRIM(E511)&amp;"', 2, 1, "&amp;B511&amp;", "&amp;VLOOKUP(D511,Elements!$B$3:$G$56,6,FALSE)&amp;");"</f>
        <v>insert into result (RESULT_ID, VALUE_DISPLAY, VALUE_NUM, VALUE_MIN, VALUE_MAX, QUALIFIER, RESULT_STATUS_ID, EXPERIMENT_ID, SUBSTANCE_ID, RESULT_TYPE_ID ) values (509, ' 0.74', 0.74, '', '', '', 2, 1, 4244225, 375);</v>
      </c>
      <c r="N511" t="str">
        <f t="shared" si="16"/>
        <v>insert into result_hierarchy(result_id, parent_result_id, hierarchy_type) values (509, 29, 'Child');</v>
      </c>
    </row>
    <row r="512" spans="1:14">
      <c r="A512">
        <v>510</v>
      </c>
      <c r="B512">
        <f>'Result import'!B37</f>
        <v>4242836</v>
      </c>
      <c r="C512">
        <f>'Result import'!A37</f>
        <v>30</v>
      </c>
      <c r="D512" t="str">
        <f>'Result import'!G$6</f>
        <v>Hill coeff</v>
      </c>
      <c r="E512" t="str">
        <f>IF(ISERR(FIND(" ",'Result import'!E517)),"",LEFT('Result import'!E517,FIND(" ",'Result import'!E517)-1))</f>
        <v/>
      </c>
      <c r="F512">
        <f>IF(ISERR(FIND(" ",'Result import'!G37)),'Result import'!G37,VALUE(MID('Result import'!G37,FIND(" ",'Result import'!G37)+1,10)))</f>
        <v>0.64</v>
      </c>
      <c r="J512" t="s">
        <v>1361</v>
      </c>
      <c r="K512" t="str">
        <f t="shared" si="15"/>
        <v xml:space="preserve"> 0.64</v>
      </c>
      <c r="M512" t="str">
        <f>"insert into result (RESULT_ID, VALUE_DISPLAY, VALUE_NUM, VALUE_MIN, VALUE_MAX, QUALIFIER, RESULT_STATUS_ID, EXPERIMENT_ID, SUBSTANCE_ID, RESULT_TYPE_ID ) values ("&amp;A512&amp;", '"&amp;K512&amp;"', "&amp;F512&amp;", '"&amp;G512&amp;"', '"&amp;H512&amp;"', '"&amp;TRIM(E512)&amp;"', 2, 1, "&amp;B512&amp;", "&amp;VLOOKUP(D512,Elements!$B$3:$G$56,6,FALSE)&amp;");"</f>
        <v>insert into result (RESULT_ID, VALUE_DISPLAY, VALUE_NUM, VALUE_MIN, VALUE_MAX, QUALIFIER, RESULT_STATUS_ID, EXPERIMENT_ID, SUBSTANCE_ID, RESULT_TYPE_ID ) values (510, ' 0.64', 0.64, '', '', '', 2, 1, 4242836, 375);</v>
      </c>
      <c r="N512" t="str">
        <f t="shared" si="16"/>
        <v>insert into result_hierarchy(result_id, parent_result_id, hierarchy_type) values (510, 30, 'Child');</v>
      </c>
    </row>
    <row r="513" spans="1:14">
      <c r="A513">
        <v>511</v>
      </c>
      <c r="B513">
        <f>'Result import'!B38</f>
        <v>7970469</v>
      </c>
      <c r="C513">
        <f>'Result import'!A38</f>
        <v>31</v>
      </c>
      <c r="D513" t="str">
        <f>'Result import'!G$6</f>
        <v>Hill coeff</v>
      </c>
      <c r="E513" t="str">
        <f>IF(ISERR(FIND(" ",'Result import'!E518)),"",LEFT('Result import'!E518,FIND(" ",'Result import'!E518)-1))</f>
        <v/>
      </c>
      <c r="F513">
        <f>IF(ISERR(FIND(" ",'Result import'!G38)),'Result import'!G38,VALUE(MID('Result import'!G38,FIND(" ",'Result import'!G38)+1,10)))</f>
        <v>0.89</v>
      </c>
      <c r="J513" t="s">
        <v>1361</v>
      </c>
      <c r="K513" t="str">
        <f t="shared" si="15"/>
        <v xml:space="preserve"> 0.89</v>
      </c>
      <c r="M513" t="str">
        <f>"insert into result (RESULT_ID, VALUE_DISPLAY, VALUE_NUM, VALUE_MIN, VALUE_MAX, QUALIFIER, RESULT_STATUS_ID, EXPERIMENT_ID, SUBSTANCE_ID, RESULT_TYPE_ID ) values ("&amp;A513&amp;", '"&amp;K513&amp;"', "&amp;F513&amp;", '"&amp;G513&amp;"', '"&amp;H513&amp;"', '"&amp;TRIM(E513)&amp;"', 2, 1, "&amp;B513&amp;", "&amp;VLOOKUP(D513,Elements!$B$3:$G$56,6,FALSE)&amp;");"</f>
        <v>insert into result (RESULT_ID, VALUE_DISPLAY, VALUE_NUM, VALUE_MIN, VALUE_MAX, QUALIFIER, RESULT_STATUS_ID, EXPERIMENT_ID, SUBSTANCE_ID, RESULT_TYPE_ID ) values (511, ' 0.89', 0.89, '', '', '', 2, 1, 7970469, 375);</v>
      </c>
      <c r="N513" t="str">
        <f t="shared" si="16"/>
        <v>insert into result_hierarchy(result_id, parent_result_id, hierarchy_type) values (511, 31, 'Child');</v>
      </c>
    </row>
    <row r="514" spans="1:14">
      <c r="A514">
        <v>512</v>
      </c>
      <c r="B514">
        <f>'Result import'!B39</f>
        <v>4262721</v>
      </c>
      <c r="C514">
        <f>'Result import'!A39</f>
        <v>32</v>
      </c>
      <c r="D514" t="str">
        <f>'Result import'!G$6</f>
        <v>Hill coeff</v>
      </c>
      <c r="E514" t="str">
        <f>IF(ISERR(FIND(" ",'Result import'!E519)),"",LEFT('Result import'!E519,FIND(" ",'Result import'!E519)-1))</f>
        <v/>
      </c>
      <c r="F514">
        <f>IF(ISERR(FIND(" ",'Result import'!G39)),'Result import'!G39,VALUE(MID('Result import'!G39,FIND(" ",'Result import'!G39)+1,10)))</f>
        <v>0.73</v>
      </c>
      <c r="J514" t="s">
        <v>1361</v>
      </c>
      <c r="K514" t="str">
        <f t="shared" si="15"/>
        <v xml:space="preserve"> 0.73</v>
      </c>
      <c r="M514" t="str">
        <f>"insert into result (RESULT_ID, VALUE_DISPLAY, VALUE_NUM, VALUE_MIN, VALUE_MAX, QUALIFIER, RESULT_STATUS_ID, EXPERIMENT_ID, SUBSTANCE_ID, RESULT_TYPE_ID ) values ("&amp;A514&amp;", '"&amp;K514&amp;"', "&amp;F514&amp;", '"&amp;G514&amp;"', '"&amp;H514&amp;"', '"&amp;TRIM(E514)&amp;"', 2, 1, "&amp;B514&amp;", "&amp;VLOOKUP(D514,Elements!$B$3:$G$56,6,FALSE)&amp;");"</f>
        <v>insert into result (RESULT_ID, VALUE_DISPLAY, VALUE_NUM, VALUE_MIN, VALUE_MAX, QUALIFIER, RESULT_STATUS_ID, EXPERIMENT_ID, SUBSTANCE_ID, RESULT_TYPE_ID ) values (512, ' 0.73', 0.73, '', '', '', 2, 1, 4262721, 375);</v>
      </c>
      <c r="N514" t="str">
        <f t="shared" si="16"/>
        <v>insert into result_hierarchy(result_id, parent_result_id, hierarchy_type) values (512, 32, 'Child');</v>
      </c>
    </row>
    <row r="515" spans="1:14">
      <c r="A515">
        <v>513</v>
      </c>
      <c r="B515">
        <f>'Result import'!B40</f>
        <v>844679</v>
      </c>
      <c r="C515">
        <f>'Result import'!A40</f>
        <v>33</v>
      </c>
      <c r="D515" t="str">
        <f>'Result import'!G$6</f>
        <v>Hill coeff</v>
      </c>
      <c r="E515" t="str">
        <f>IF(ISERR(FIND(" ",'Result import'!E520)),"",LEFT('Result import'!E520,FIND(" ",'Result import'!E520)-1))</f>
        <v/>
      </c>
      <c r="F515">
        <f>IF(ISERR(FIND(" ",'Result import'!G40)),'Result import'!G40,VALUE(MID('Result import'!G40,FIND(" ",'Result import'!G40)+1,10)))</f>
        <v>0.87</v>
      </c>
      <c r="J515" t="s">
        <v>1361</v>
      </c>
      <c r="K515" t="str">
        <f t="shared" si="15"/>
        <v xml:space="preserve"> 0.87</v>
      </c>
      <c r="M515" t="str">
        <f>"insert into result (RESULT_ID, VALUE_DISPLAY, VALUE_NUM, VALUE_MIN, VALUE_MAX, QUALIFIER, RESULT_STATUS_ID, EXPERIMENT_ID, SUBSTANCE_ID, RESULT_TYPE_ID ) values ("&amp;A515&amp;", '"&amp;K515&amp;"', "&amp;F515&amp;", '"&amp;G515&amp;"', '"&amp;H515&amp;"', '"&amp;TRIM(E515)&amp;"', 2, 1, "&amp;B515&amp;", "&amp;VLOOKUP(D515,Elements!$B$3:$G$56,6,FALSE)&amp;");"</f>
        <v>insert into result (RESULT_ID, VALUE_DISPLAY, VALUE_NUM, VALUE_MIN, VALUE_MAX, QUALIFIER, RESULT_STATUS_ID, EXPERIMENT_ID, SUBSTANCE_ID, RESULT_TYPE_ID ) values (513, ' 0.87', 0.87, '', '', '', 2, 1, 844679, 375);</v>
      </c>
      <c r="N515" t="str">
        <f t="shared" si="16"/>
        <v>insert into result_hierarchy(result_id, parent_result_id, hierarchy_type) values (513, 33, 'Child');</v>
      </c>
    </row>
    <row r="516" spans="1:14">
      <c r="A516">
        <v>514</v>
      </c>
      <c r="B516">
        <f>'Result import'!B41</f>
        <v>4260761</v>
      </c>
      <c r="C516">
        <f>'Result import'!A41</f>
        <v>34</v>
      </c>
      <c r="D516" t="str">
        <f>'Result import'!G$6</f>
        <v>Hill coeff</v>
      </c>
      <c r="E516" t="str">
        <f>IF(ISERR(FIND(" ",'Result import'!E521)),"",LEFT('Result import'!E521,FIND(" ",'Result import'!E521)-1))</f>
        <v/>
      </c>
      <c r="F516">
        <f>IF(ISERR(FIND(" ",'Result import'!G41)),'Result import'!G41,VALUE(MID('Result import'!G41,FIND(" ",'Result import'!G41)+1,10)))</f>
        <v>0.87</v>
      </c>
      <c r="J516" t="s">
        <v>1361</v>
      </c>
      <c r="K516" t="str">
        <f t="shared" ref="K516:K579" si="17">E516&amp;" "&amp;F516&amp;IF(ISBLANK(G516), "", G516&amp;" - "&amp;H516)&amp;I516</f>
        <v xml:space="preserve"> 0.87</v>
      </c>
      <c r="M516" t="str">
        <f>"insert into result (RESULT_ID, VALUE_DISPLAY, VALUE_NUM, VALUE_MIN, VALUE_MAX, QUALIFIER, RESULT_STATUS_ID, EXPERIMENT_ID, SUBSTANCE_ID, RESULT_TYPE_ID ) values ("&amp;A516&amp;", '"&amp;K516&amp;"', "&amp;F516&amp;", '"&amp;G516&amp;"', '"&amp;H516&amp;"', '"&amp;TRIM(E516)&amp;"', 2, 1, "&amp;B516&amp;", "&amp;VLOOKUP(D516,Elements!$B$3:$G$56,6,FALSE)&amp;");"</f>
        <v>insert into result (RESULT_ID, VALUE_DISPLAY, VALUE_NUM, VALUE_MIN, VALUE_MAX, QUALIFIER, RESULT_STATUS_ID, EXPERIMENT_ID, SUBSTANCE_ID, RESULT_TYPE_ID ) values (514, ' 0.87', 0.87, '', '', '', 2, 1, 4260761, 375);</v>
      </c>
      <c r="N516" t="str">
        <f t="shared" si="16"/>
        <v>insert into result_hierarchy(result_id, parent_result_id, hierarchy_type) values (514, 34, 'Child');</v>
      </c>
    </row>
    <row r="517" spans="1:14">
      <c r="A517">
        <v>515</v>
      </c>
      <c r="B517">
        <f>'Result import'!B42</f>
        <v>7976469</v>
      </c>
      <c r="C517">
        <f>'Result import'!A42</f>
        <v>35</v>
      </c>
      <c r="D517" t="str">
        <f>'Result import'!G$6</f>
        <v>Hill coeff</v>
      </c>
      <c r="E517" t="str">
        <f>IF(ISERR(FIND(" ",'Result import'!E522)),"",LEFT('Result import'!E522,FIND(" ",'Result import'!E522)-1))</f>
        <v/>
      </c>
      <c r="F517">
        <f>IF(ISERR(FIND(" ",'Result import'!G42)),'Result import'!G42,VALUE(MID('Result import'!G42,FIND(" ",'Result import'!G42)+1,10)))</f>
        <v>0.67</v>
      </c>
      <c r="J517" t="s">
        <v>1361</v>
      </c>
      <c r="K517" t="str">
        <f t="shared" si="17"/>
        <v xml:space="preserve"> 0.67</v>
      </c>
      <c r="M517" t="str">
        <f>"insert into result (RESULT_ID, VALUE_DISPLAY, VALUE_NUM, VALUE_MIN, VALUE_MAX, QUALIFIER, RESULT_STATUS_ID, EXPERIMENT_ID, SUBSTANCE_ID, RESULT_TYPE_ID ) values ("&amp;A517&amp;", '"&amp;K517&amp;"', "&amp;F517&amp;", '"&amp;G517&amp;"', '"&amp;H517&amp;"', '"&amp;TRIM(E517)&amp;"', 2, 1, "&amp;B517&amp;", "&amp;VLOOKUP(D517,Elements!$B$3:$G$56,6,FALSE)&amp;");"</f>
        <v>insert into result (RESULT_ID, VALUE_DISPLAY, VALUE_NUM, VALUE_MIN, VALUE_MAX, QUALIFIER, RESULT_STATUS_ID, EXPERIMENT_ID, SUBSTANCE_ID, RESULT_TYPE_ID ) values (515, ' 0.67', 0.67, '', '', '', 2, 1, 7976469, 375);</v>
      </c>
      <c r="N517" t="str">
        <f t="shared" si="16"/>
        <v>insert into result_hierarchy(result_id, parent_result_id, hierarchy_type) values (515, 35, 'Child');</v>
      </c>
    </row>
    <row r="518" spans="1:14">
      <c r="A518">
        <v>516</v>
      </c>
      <c r="B518">
        <f>'Result import'!B43</f>
        <v>4264645</v>
      </c>
      <c r="C518">
        <f>'Result import'!A43</f>
        <v>36</v>
      </c>
      <c r="D518" t="str">
        <f>'Result import'!G$6</f>
        <v>Hill coeff</v>
      </c>
      <c r="E518" t="str">
        <f>IF(ISERR(FIND(" ",'Result import'!E523)),"",LEFT('Result import'!E523,FIND(" ",'Result import'!E523)-1))</f>
        <v/>
      </c>
      <c r="F518">
        <f>IF(ISERR(FIND(" ",'Result import'!G43)),'Result import'!G43,VALUE(MID('Result import'!G43,FIND(" ",'Result import'!G43)+1,10)))</f>
        <v>0.61</v>
      </c>
      <c r="J518" t="s">
        <v>1361</v>
      </c>
      <c r="K518" t="str">
        <f t="shared" si="17"/>
        <v xml:space="preserve"> 0.61</v>
      </c>
      <c r="M518" t="str">
        <f>"insert into result (RESULT_ID, VALUE_DISPLAY, VALUE_NUM, VALUE_MIN, VALUE_MAX, QUALIFIER, RESULT_STATUS_ID, EXPERIMENT_ID, SUBSTANCE_ID, RESULT_TYPE_ID ) values ("&amp;A518&amp;", '"&amp;K518&amp;"', "&amp;F518&amp;", '"&amp;G518&amp;"', '"&amp;H518&amp;"', '"&amp;TRIM(E518)&amp;"', 2, 1, "&amp;B518&amp;", "&amp;VLOOKUP(D518,Elements!$B$3:$G$56,6,FALSE)&amp;");"</f>
        <v>insert into result (RESULT_ID, VALUE_DISPLAY, VALUE_NUM, VALUE_MIN, VALUE_MAX, QUALIFIER, RESULT_STATUS_ID, EXPERIMENT_ID, SUBSTANCE_ID, RESULT_TYPE_ID ) values (516, ' 0.61', 0.61, '', '', '', 2, 1, 4264645, 375);</v>
      </c>
      <c r="N518" t="str">
        <f t="shared" si="16"/>
        <v>insert into result_hierarchy(result_id, parent_result_id, hierarchy_type) values (516, 36, 'Child');</v>
      </c>
    </row>
    <row r="519" spans="1:14">
      <c r="A519">
        <v>517</v>
      </c>
      <c r="B519">
        <f>'Result import'!B44</f>
        <v>4265686</v>
      </c>
      <c r="C519">
        <f>'Result import'!A44</f>
        <v>37</v>
      </c>
      <c r="D519" t="str">
        <f>'Result import'!G$6</f>
        <v>Hill coeff</v>
      </c>
      <c r="E519" t="str">
        <f>IF(ISERR(FIND(" ",'Result import'!E524)),"",LEFT('Result import'!E524,FIND(" ",'Result import'!E524)-1))</f>
        <v/>
      </c>
      <c r="F519">
        <f>IF(ISERR(FIND(" ",'Result import'!G44)),'Result import'!G44,VALUE(MID('Result import'!G44,FIND(" ",'Result import'!G44)+1,10)))</f>
        <v>0.83</v>
      </c>
      <c r="J519" t="s">
        <v>1361</v>
      </c>
      <c r="K519" t="str">
        <f t="shared" si="17"/>
        <v xml:space="preserve"> 0.83</v>
      </c>
      <c r="M519" t="str">
        <f>"insert into result (RESULT_ID, VALUE_DISPLAY, VALUE_NUM, VALUE_MIN, VALUE_MAX, QUALIFIER, RESULT_STATUS_ID, EXPERIMENT_ID, SUBSTANCE_ID, RESULT_TYPE_ID ) values ("&amp;A519&amp;", '"&amp;K519&amp;"', "&amp;F519&amp;", '"&amp;G519&amp;"', '"&amp;H519&amp;"', '"&amp;TRIM(E519)&amp;"', 2, 1, "&amp;B519&amp;", "&amp;VLOOKUP(D519,Elements!$B$3:$G$56,6,FALSE)&amp;");"</f>
        <v>insert into result (RESULT_ID, VALUE_DISPLAY, VALUE_NUM, VALUE_MIN, VALUE_MAX, QUALIFIER, RESULT_STATUS_ID, EXPERIMENT_ID, SUBSTANCE_ID, RESULT_TYPE_ID ) values (517, ' 0.83', 0.83, '', '', '', 2, 1, 4265686, 375);</v>
      </c>
      <c r="N519" t="str">
        <f t="shared" si="16"/>
        <v>insert into result_hierarchy(result_id, parent_result_id, hierarchy_type) values (517, 37, 'Child');</v>
      </c>
    </row>
    <row r="520" spans="1:14">
      <c r="A520">
        <v>518</v>
      </c>
      <c r="B520">
        <f>'Result import'!B45</f>
        <v>4257150</v>
      </c>
      <c r="C520">
        <f>'Result import'!A45</f>
        <v>38</v>
      </c>
      <c r="D520" t="str">
        <f>'Result import'!G$6</f>
        <v>Hill coeff</v>
      </c>
      <c r="E520" t="str">
        <f>IF(ISERR(FIND(" ",'Result import'!E525)),"",LEFT('Result import'!E525,FIND(" ",'Result import'!E525)-1))</f>
        <v/>
      </c>
      <c r="F520">
        <f>IF(ISERR(FIND(" ",'Result import'!G45)),'Result import'!G45,VALUE(MID('Result import'!G45,FIND(" ",'Result import'!G45)+1,10)))</f>
        <v>0.7</v>
      </c>
      <c r="J520" t="s">
        <v>1361</v>
      </c>
      <c r="K520" t="str">
        <f t="shared" si="17"/>
        <v xml:space="preserve"> 0.7</v>
      </c>
      <c r="M520" t="str">
        <f>"insert into result (RESULT_ID, VALUE_DISPLAY, VALUE_NUM, VALUE_MIN, VALUE_MAX, QUALIFIER, RESULT_STATUS_ID, EXPERIMENT_ID, SUBSTANCE_ID, RESULT_TYPE_ID ) values ("&amp;A520&amp;", '"&amp;K520&amp;"', "&amp;F520&amp;", '"&amp;G520&amp;"', '"&amp;H520&amp;"', '"&amp;TRIM(E520)&amp;"', 2, 1, "&amp;B520&amp;", "&amp;VLOOKUP(D520,Elements!$B$3:$G$56,6,FALSE)&amp;");"</f>
        <v>insert into result (RESULT_ID, VALUE_DISPLAY, VALUE_NUM, VALUE_MIN, VALUE_MAX, QUALIFIER, RESULT_STATUS_ID, EXPERIMENT_ID, SUBSTANCE_ID, RESULT_TYPE_ID ) values (518, ' 0.7', 0.7, '', '', '', 2, 1, 4257150, 375);</v>
      </c>
      <c r="N520" t="str">
        <f t="shared" si="16"/>
        <v>insert into result_hierarchy(result_id, parent_result_id, hierarchy_type) values (518, 38, 'Child');</v>
      </c>
    </row>
    <row r="521" spans="1:14">
      <c r="A521">
        <v>519</v>
      </c>
      <c r="B521">
        <f>'Result import'!B46</f>
        <v>4255222</v>
      </c>
      <c r="C521">
        <f>'Result import'!A46</f>
        <v>39</v>
      </c>
      <c r="D521" t="str">
        <f>'Result import'!G$6</f>
        <v>Hill coeff</v>
      </c>
      <c r="E521" t="str">
        <f>IF(ISERR(FIND(" ",'Result import'!E526)),"",LEFT('Result import'!E526,FIND(" ",'Result import'!E526)-1))</f>
        <v/>
      </c>
      <c r="F521">
        <f>IF(ISERR(FIND(" ",'Result import'!G46)),'Result import'!G46,VALUE(MID('Result import'!G46,FIND(" ",'Result import'!G46)+1,10)))</f>
        <v>0.43</v>
      </c>
      <c r="J521" t="s">
        <v>1361</v>
      </c>
      <c r="K521" t="str">
        <f t="shared" si="17"/>
        <v xml:space="preserve"> 0.43</v>
      </c>
      <c r="M521" t="str">
        <f>"insert into result (RESULT_ID, VALUE_DISPLAY, VALUE_NUM, VALUE_MIN, VALUE_MAX, QUALIFIER, RESULT_STATUS_ID, EXPERIMENT_ID, SUBSTANCE_ID, RESULT_TYPE_ID ) values ("&amp;A521&amp;", '"&amp;K521&amp;"', "&amp;F521&amp;", '"&amp;G521&amp;"', '"&amp;H521&amp;"', '"&amp;TRIM(E521)&amp;"', 2, 1, "&amp;B521&amp;", "&amp;VLOOKUP(D521,Elements!$B$3:$G$56,6,FALSE)&amp;");"</f>
        <v>insert into result (RESULT_ID, VALUE_DISPLAY, VALUE_NUM, VALUE_MIN, VALUE_MAX, QUALIFIER, RESULT_STATUS_ID, EXPERIMENT_ID, SUBSTANCE_ID, RESULT_TYPE_ID ) values (519, ' 0.43', 0.43, '', '', '', 2, 1, 4255222, 375);</v>
      </c>
      <c r="N521" t="str">
        <f t="shared" si="16"/>
        <v>insert into result_hierarchy(result_id, parent_result_id, hierarchy_type) values (519, 39, 'Child');</v>
      </c>
    </row>
    <row r="522" spans="1:14">
      <c r="A522">
        <v>520</v>
      </c>
      <c r="B522">
        <f>'Result import'!B47</f>
        <v>3714088</v>
      </c>
      <c r="C522">
        <f>'Result import'!A47</f>
        <v>40</v>
      </c>
      <c r="D522" t="str">
        <f>'Result import'!G$6</f>
        <v>Hill coeff</v>
      </c>
      <c r="E522" t="str">
        <f>IF(ISERR(FIND(" ",'Result import'!E527)),"",LEFT('Result import'!E527,FIND(" ",'Result import'!E527)-1))</f>
        <v/>
      </c>
      <c r="F522">
        <f>IF(ISERR(FIND(" ",'Result import'!G47)),'Result import'!G47,VALUE(MID('Result import'!G47,FIND(" ",'Result import'!G47)+1,10)))</f>
        <v>0.76</v>
      </c>
      <c r="J522" t="s">
        <v>1361</v>
      </c>
      <c r="K522" t="str">
        <f t="shared" si="17"/>
        <v xml:space="preserve"> 0.76</v>
      </c>
      <c r="M522" t="str">
        <f>"insert into result (RESULT_ID, VALUE_DISPLAY, VALUE_NUM, VALUE_MIN, VALUE_MAX, QUALIFIER, RESULT_STATUS_ID, EXPERIMENT_ID, SUBSTANCE_ID, RESULT_TYPE_ID ) values ("&amp;A522&amp;", '"&amp;K522&amp;"', "&amp;F522&amp;", '"&amp;G522&amp;"', '"&amp;H522&amp;"', '"&amp;TRIM(E522)&amp;"', 2, 1, "&amp;B522&amp;", "&amp;VLOOKUP(D522,Elements!$B$3:$G$56,6,FALSE)&amp;");"</f>
        <v>insert into result (RESULT_ID, VALUE_DISPLAY, VALUE_NUM, VALUE_MIN, VALUE_MAX, QUALIFIER, RESULT_STATUS_ID, EXPERIMENT_ID, SUBSTANCE_ID, RESULT_TYPE_ID ) values (520, ' 0.76', 0.76, '', '', '', 2, 1, 3714088, 375);</v>
      </c>
      <c r="N522" t="str">
        <f t="shared" si="16"/>
        <v>insert into result_hierarchy(result_id, parent_result_id, hierarchy_type) values (520, 40, 'Child');</v>
      </c>
    </row>
    <row r="523" spans="1:14">
      <c r="A523">
        <v>521</v>
      </c>
      <c r="B523">
        <f>'Result import'!B8</f>
        <v>7970106</v>
      </c>
      <c r="C523">
        <f>'Result import'!A8</f>
        <v>1</v>
      </c>
      <c r="D523" t="str">
        <f>'Result import'!K$6</f>
        <v>Chi Squared</v>
      </c>
      <c r="E523" t="str">
        <f>IF(ISERR(FIND(" ",'Result import'!E528)),"",LEFT('Result import'!E528,FIND(" ",'Result import'!E528)-1))</f>
        <v/>
      </c>
      <c r="F523">
        <f>IF(ISERR(FIND(" ",'Result import'!K8)),'Result import'!K8,VALUE(MID('Result import'!K8,FIND(" ",'Result import'!K8)+1,10)))</f>
        <v>0</v>
      </c>
      <c r="J523" t="s">
        <v>1361</v>
      </c>
      <c r="K523" t="str">
        <f t="shared" si="17"/>
        <v xml:space="preserve"> 0</v>
      </c>
      <c r="M523" t="str">
        <f>"insert into result (RESULT_ID, VALUE_DISPLAY, VALUE_NUM, VALUE_MIN, VALUE_MAX, QUALIFIER, RESULT_STATUS_ID, EXPERIMENT_ID, SUBSTANCE_ID, RESULT_TYPE_ID ) values ("&amp;A523&amp;", '"&amp;K523&amp;"', "&amp;F523&amp;", '"&amp;G523&amp;"', '"&amp;H523&amp;"', '"&amp;TRIM(E523)&amp;"', 2, 1, "&amp;B523&amp;", "&amp;VLOOKUP(D523,Elements!$B$3:$G$56,6,FALSE)&amp;");"</f>
        <v>insert into result (RESULT_ID, VALUE_DISPLAY, VALUE_NUM, VALUE_MIN, VALUE_MAX, QUALIFIER, RESULT_STATUS_ID, EXPERIMENT_ID, SUBSTANCE_ID, RESULT_TYPE_ID ) values (521, ' 0', 0, '', '', '', 2, 1, 7970106, 381);</v>
      </c>
      <c r="N523" t="str">
        <f t="shared" si="16"/>
        <v>insert into result_hierarchy(result_id, parent_result_id, hierarchy_type) values (521, 1, 'Child');</v>
      </c>
    </row>
    <row r="524" spans="1:14">
      <c r="A524">
        <v>522</v>
      </c>
      <c r="B524">
        <f>'Result import'!B9</f>
        <v>855669</v>
      </c>
      <c r="C524">
        <f>'Result import'!A9</f>
        <v>2</v>
      </c>
      <c r="D524" t="str">
        <f>'Result import'!K$6</f>
        <v>Chi Squared</v>
      </c>
      <c r="E524" t="str">
        <f>IF(ISERR(FIND(" ",'Result import'!E529)),"",LEFT('Result import'!E529,FIND(" ",'Result import'!E529)-1))</f>
        <v/>
      </c>
      <c r="F524">
        <f>IF(ISERR(FIND(" ",'Result import'!K9)),'Result import'!K9,VALUE(MID('Result import'!K9,FIND(" ",'Result import'!K9)+1,10)))</f>
        <v>4.49</v>
      </c>
      <c r="J524" t="s">
        <v>1361</v>
      </c>
      <c r="K524" t="str">
        <f t="shared" si="17"/>
        <v xml:space="preserve"> 4.49</v>
      </c>
      <c r="M524" t="str">
        <f>"insert into result (RESULT_ID, VALUE_DISPLAY, VALUE_NUM, VALUE_MIN, VALUE_MAX, QUALIFIER, RESULT_STATUS_ID, EXPERIMENT_ID, SUBSTANCE_ID, RESULT_TYPE_ID ) values ("&amp;A524&amp;", '"&amp;K524&amp;"', "&amp;F524&amp;", '"&amp;G524&amp;"', '"&amp;H524&amp;"', '"&amp;TRIM(E524)&amp;"', 2, 1, "&amp;B524&amp;", "&amp;VLOOKUP(D524,Elements!$B$3:$G$56,6,FALSE)&amp;");"</f>
        <v>insert into result (RESULT_ID, VALUE_DISPLAY, VALUE_NUM, VALUE_MIN, VALUE_MAX, QUALIFIER, RESULT_STATUS_ID, EXPERIMENT_ID, SUBSTANCE_ID, RESULT_TYPE_ID ) values (522, ' 4.49', 4.49, '', '', '', 2, 1, 855669, 381);</v>
      </c>
      <c r="N524" t="str">
        <f t="shared" si="16"/>
        <v>insert into result_hierarchy(result_id, parent_result_id, hierarchy_type) values (522, 2, 'Child');</v>
      </c>
    </row>
    <row r="525" spans="1:14">
      <c r="A525">
        <v>523</v>
      </c>
      <c r="B525">
        <f>'Result import'!B10</f>
        <v>4257793</v>
      </c>
      <c r="C525">
        <f>'Result import'!A10</f>
        <v>3</v>
      </c>
      <c r="D525" t="str">
        <f>'Result import'!K$6</f>
        <v>Chi Squared</v>
      </c>
      <c r="E525" t="str">
        <f>IF(ISERR(FIND(" ",'Result import'!E530)),"",LEFT('Result import'!E530,FIND(" ",'Result import'!E530)-1))</f>
        <v/>
      </c>
      <c r="F525">
        <f>IF(ISERR(FIND(" ",'Result import'!K10)),'Result import'!K10,VALUE(MID('Result import'!K10,FIND(" ",'Result import'!K10)+1,10)))</f>
        <v>9.06</v>
      </c>
      <c r="J525" t="s">
        <v>1361</v>
      </c>
      <c r="K525" t="str">
        <f t="shared" si="17"/>
        <v xml:space="preserve"> 9.06</v>
      </c>
      <c r="M525" t="str">
        <f>"insert into result (RESULT_ID, VALUE_DISPLAY, VALUE_NUM, VALUE_MIN, VALUE_MAX, QUALIFIER, RESULT_STATUS_ID, EXPERIMENT_ID, SUBSTANCE_ID, RESULT_TYPE_ID ) values ("&amp;A525&amp;", '"&amp;K525&amp;"', "&amp;F525&amp;", '"&amp;G525&amp;"', '"&amp;H525&amp;"', '"&amp;TRIM(E525)&amp;"', 2, 1, "&amp;B525&amp;", "&amp;VLOOKUP(D525,Elements!$B$3:$G$56,6,FALSE)&amp;");"</f>
        <v>insert into result (RESULT_ID, VALUE_DISPLAY, VALUE_NUM, VALUE_MIN, VALUE_MAX, QUALIFIER, RESULT_STATUS_ID, EXPERIMENT_ID, SUBSTANCE_ID, RESULT_TYPE_ID ) values (523, ' 9.06', 9.06, '', '', '', 2, 1, 4257793, 381);</v>
      </c>
      <c r="N525" t="str">
        <f t="shared" si="16"/>
        <v>insert into result_hierarchy(result_id, parent_result_id, hierarchy_type) values (523, 3, 'Child');</v>
      </c>
    </row>
    <row r="526" spans="1:14">
      <c r="A526">
        <v>524</v>
      </c>
      <c r="B526">
        <f>'Result import'!B11</f>
        <v>855933</v>
      </c>
      <c r="C526">
        <f>'Result import'!A11</f>
        <v>4</v>
      </c>
      <c r="D526" t="str">
        <f>'Result import'!K$6</f>
        <v>Chi Squared</v>
      </c>
      <c r="E526" t="str">
        <f>IF(ISERR(FIND(" ",'Result import'!E531)),"",LEFT('Result import'!E531,FIND(" ",'Result import'!E531)-1))</f>
        <v/>
      </c>
      <c r="F526">
        <f>IF(ISERR(FIND(" ",'Result import'!K11)),'Result import'!K11,VALUE(MID('Result import'!K11,FIND(" ",'Result import'!K11)+1,10)))</f>
        <v>1.1299999999999999</v>
      </c>
      <c r="J526" t="s">
        <v>1361</v>
      </c>
      <c r="K526" t="str">
        <f t="shared" si="17"/>
        <v xml:space="preserve"> 1.13</v>
      </c>
      <c r="M526" t="str">
        <f>"insert into result (RESULT_ID, VALUE_DISPLAY, VALUE_NUM, VALUE_MIN, VALUE_MAX, QUALIFIER, RESULT_STATUS_ID, EXPERIMENT_ID, SUBSTANCE_ID, RESULT_TYPE_ID ) values ("&amp;A526&amp;", '"&amp;K526&amp;"', "&amp;F526&amp;", '"&amp;G526&amp;"', '"&amp;H526&amp;"', '"&amp;TRIM(E526)&amp;"', 2, 1, "&amp;B526&amp;", "&amp;VLOOKUP(D526,Elements!$B$3:$G$56,6,FALSE)&amp;");"</f>
        <v>insert into result (RESULT_ID, VALUE_DISPLAY, VALUE_NUM, VALUE_MIN, VALUE_MAX, QUALIFIER, RESULT_STATUS_ID, EXPERIMENT_ID, SUBSTANCE_ID, RESULT_TYPE_ID ) values (524, ' 1.13', 1.13, '', '', '', 2, 1, 855933, 381);</v>
      </c>
      <c r="N526" t="str">
        <f t="shared" si="16"/>
        <v>insert into result_hierarchy(result_id, parent_result_id, hierarchy_type) values (524, 4, 'Child');</v>
      </c>
    </row>
    <row r="527" spans="1:14">
      <c r="A527">
        <v>525</v>
      </c>
      <c r="B527">
        <f>'Result import'!B12</f>
        <v>843930</v>
      </c>
      <c r="C527">
        <f>'Result import'!A12</f>
        <v>5</v>
      </c>
      <c r="D527" t="str">
        <f>'Result import'!K$6</f>
        <v>Chi Squared</v>
      </c>
      <c r="E527" t="str">
        <f>IF(ISERR(FIND(" ",'Result import'!E532)),"",LEFT('Result import'!E532,FIND(" ",'Result import'!E532)-1))</f>
        <v/>
      </c>
      <c r="F527">
        <f>IF(ISERR(FIND(" ",'Result import'!K12)),'Result import'!K12,VALUE(MID('Result import'!K12,FIND(" ",'Result import'!K12)+1,10)))</f>
        <v>6.66</v>
      </c>
      <c r="J527" t="s">
        <v>1361</v>
      </c>
      <c r="K527" t="str">
        <f t="shared" si="17"/>
        <v xml:space="preserve"> 6.66</v>
      </c>
      <c r="M527" t="str">
        <f>"insert into result (RESULT_ID, VALUE_DISPLAY, VALUE_NUM, VALUE_MIN, VALUE_MAX, QUALIFIER, RESULT_STATUS_ID, EXPERIMENT_ID, SUBSTANCE_ID, RESULT_TYPE_ID ) values ("&amp;A527&amp;", '"&amp;K527&amp;"', "&amp;F527&amp;", '"&amp;G527&amp;"', '"&amp;H527&amp;"', '"&amp;TRIM(E527)&amp;"', 2, 1, "&amp;B527&amp;", "&amp;VLOOKUP(D527,Elements!$B$3:$G$56,6,FALSE)&amp;");"</f>
        <v>insert into result (RESULT_ID, VALUE_DISPLAY, VALUE_NUM, VALUE_MIN, VALUE_MAX, QUALIFIER, RESULT_STATUS_ID, EXPERIMENT_ID, SUBSTANCE_ID, RESULT_TYPE_ID ) values (525, ' 6.66', 6.66, '', '', '', 2, 1, 843930, 381);</v>
      </c>
      <c r="N527" t="str">
        <f t="shared" si="16"/>
        <v>insert into result_hierarchy(result_id, parent_result_id, hierarchy_type) values (525, 5, 'Child');</v>
      </c>
    </row>
    <row r="528" spans="1:14">
      <c r="A528">
        <v>526</v>
      </c>
      <c r="B528">
        <f>'Result import'!B13</f>
        <v>850647</v>
      </c>
      <c r="C528">
        <f>'Result import'!A13</f>
        <v>6</v>
      </c>
      <c r="D528" t="str">
        <f>'Result import'!K$6</f>
        <v>Chi Squared</v>
      </c>
      <c r="E528" t="str">
        <f>IF(ISERR(FIND(" ",'Result import'!E533)),"",LEFT('Result import'!E533,FIND(" ",'Result import'!E533)-1))</f>
        <v/>
      </c>
      <c r="F528">
        <f>IF(ISERR(FIND(" ",'Result import'!K13)),'Result import'!K13,VALUE(MID('Result import'!K13,FIND(" ",'Result import'!K13)+1,10)))</f>
        <v>4.87</v>
      </c>
      <c r="J528" t="s">
        <v>1361</v>
      </c>
      <c r="K528" t="str">
        <f t="shared" si="17"/>
        <v xml:space="preserve"> 4.87</v>
      </c>
      <c r="M528" t="str">
        <f>"insert into result (RESULT_ID, VALUE_DISPLAY, VALUE_NUM, VALUE_MIN, VALUE_MAX, QUALIFIER, RESULT_STATUS_ID, EXPERIMENT_ID, SUBSTANCE_ID, RESULT_TYPE_ID ) values ("&amp;A528&amp;", '"&amp;K528&amp;"', "&amp;F528&amp;", '"&amp;G528&amp;"', '"&amp;H528&amp;"', '"&amp;TRIM(E528)&amp;"', 2, 1, "&amp;B528&amp;", "&amp;VLOOKUP(D528,Elements!$B$3:$G$56,6,FALSE)&amp;");"</f>
        <v>insert into result (RESULT_ID, VALUE_DISPLAY, VALUE_NUM, VALUE_MIN, VALUE_MAX, QUALIFIER, RESULT_STATUS_ID, EXPERIMENT_ID, SUBSTANCE_ID, RESULT_TYPE_ID ) values (526, ' 4.87', 4.87, '', '', '', 2, 1, 850647, 381);</v>
      </c>
      <c r="N528" t="str">
        <f t="shared" si="16"/>
        <v>insert into result_hierarchy(result_id, parent_result_id, hierarchy_type) values (526, 6, 'Child');</v>
      </c>
    </row>
    <row r="529" spans="1:14">
      <c r="A529">
        <v>527</v>
      </c>
      <c r="B529">
        <f>'Result import'!B14</f>
        <v>857157</v>
      </c>
      <c r="C529">
        <f>'Result import'!A14</f>
        <v>7</v>
      </c>
      <c r="D529" t="str">
        <f>'Result import'!K$6</f>
        <v>Chi Squared</v>
      </c>
      <c r="E529" t="str">
        <f>IF(ISERR(FIND(" ",'Result import'!E534)),"",LEFT('Result import'!E534,FIND(" ",'Result import'!E534)-1))</f>
        <v/>
      </c>
      <c r="F529">
        <f>IF(ISERR(FIND(" ",'Result import'!K14)),'Result import'!K14,VALUE(MID('Result import'!K14,FIND(" ",'Result import'!K14)+1,10)))</f>
        <v>12.28</v>
      </c>
      <c r="J529" t="s">
        <v>1361</v>
      </c>
      <c r="K529" t="str">
        <f t="shared" si="17"/>
        <v xml:space="preserve"> 12.28</v>
      </c>
      <c r="M529" t="str">
        <f>"insert into result (RESULT_ID, VALUE_DISPLAY, VALUE_NUM, VALUE_MIN, VALUE_MAX, QUALIFIER, RESULT_STATUS_ID, EXPERIMENT_ID, SUBSTANCE_ID, RESULT_TYPE_ID ) values ("&amp;A529&amp;", '"&amp;K529&amp;"', "&amp;F529&amp;", '"&amp;G529&amp;"', '"&amp;H529&amp;"', '"&amp;TRIM(E529)&amp;"', 2, 1, "&amp;B529&amp;", "&amp;VLOOKUP(D529,Elements!$B$3:$G$56,6,FALSE)&amp;");"</f>
        <v>insert into result (RESULT_ID, VALUE_DISPLAY, VALUE_NUM, VALUE_MIN, VALUE_MAX, QUALIFIER, RESULT_STATUS_ID, EXPERIMENT_ID, SUBSTANCE_ID, RESULT_TYPE_ID ) values (527, ' 12.28', 12.28, '', '', '', 2, 1, 857157, 381);</v>
      </c>
      <c r="N529" t="str">
        <f t="shared" si="16"/>
        <v>insert into result_hierarchy(result_id, parent_result_id, hierarchy_type) values (527, 7, 'Child');</v>
      </c>
    </row>
    <row r="530" spans="1:14">
      <c r="A530">
        <v>528</v>
      </c>
      <c r="B530">
        <f>'Result import'!B15</f>
        <v>844493</v>
      </c>
      <c r="C530">
        <f>'Result import'!A15</f>
        <v>8</v>
      </c>
      <c r="D530" t="str">
        <f>'Result import'!K$6</f>
        <v>Chi Squared</v>
      </c>
      <c r="E530" t="str">
        <f>IF(ISERR(FIND(" ",'Result import'!E535)),"",LEFT('Result import'!E535,FIND(" ",'Result import'!E535)-1))</f>
        <v/>
      </c>
      <c r="F530">
        <f>IF(ISERR(FIND(" ",'Result import'!K15)),'Result import'!K15,VALUE(MID('Result import'!K15,FIND(" ",'Result import'!K15)+1,10)))</f>
        <v>25.33</v>
      </c>
      <c r="J530" t="s">
        <v>1361</v>
      </c>
      <c r="K530" t="str">
        <f t="shared" si="17"/>
        <v xml:space="preserve"> 25.33</v>
      </c>
      <c r="M530" t="str">
        <f>"insert into result (RESULT_ID, VALUE_DISPLAY, VALUE_NUM, VALUE_MIN, VALUE_MAX, QUALIFIER, RESULT_STATUS_ID, EXPERIMENT_ID, SUBSTANCE_ID, RESULT_TYPE_ID ) values ("&amp;A530&amp;", '"&amp;K530&amp;"', "&amp;F530&amp;", '"&amp;G530&amp;"', '"&amp;H530&amp;"', '"&amp;TRIM(E530)&amp;"', 2, 1, "&amp;B530&amp;", "&amp;VLOOKUP(D530,Elements!$B$3:$G$56,6,FALSE)&amp;");"</f>
        <v>insert into result (RESULT_ID, VALUE_DISPLAY, VALUE_NUM, VALUE_MIN, VALUE_MAX, QUALIFIER, RESULT_STATUS_ID, EXPERIMENT_ID, SUBSTANCE_ID, RESULT_TYPE_ID ) values (528, ' 25.33', 25.33, '', '', '', 2, 1, 844493, 381);</v>
      </c>
      <c r="N530" t="str">
        <f t="shared" si="16"/>
        <v>insert into result_hierarchy(result_id, parent_result_id, hierarchy_type) values (528, 8, 'Child');</v>
      </c>
    </row>
    <row r="531" spans="1:14">
      <c r="A531">
        <v>529</v>
      </c>
      <c r="B531">
        <f>'Result import'!B16</f>
        <v>7978068</v>
      </c>
      <c r="C531">
        <f>'Result import'!A16</f>
        <v>9</v>
      </c>
      <c r="D531" t="str">
        <f>'Result import'!K$6</f>
        <v>Chi Squared</v>
      </c>
      <c r="E531" t="str">
        <f>IF(ISERR(FIND(" ",'Result import'!E536)),"",LEFT('Result import'!E536,FIND(" ",'Result import'!E536)-1))</f>
        <v/>
      </c>
      <c r="F531">
        <f>IF(ISERR(FIND(" ",'Result import'!K16)),'Result import'!K16,VALUE(MID('Result import'!K16,FIND(" ",'Result import'!K16)+1,10)))</f>
        <v>10.41</v>
      </c>
      <c r="J531" t="s">
        <v>1361</v>
      </c>
      <c r="K531" t="str">
        <f t="shared" si="17"/>
        <v xml:space="preserve"> 10.41</v>
      </c>
      <c r="M531" t="str">
        <f>"insert into result (RESULT_ID, VALUE_DISPLAY, VALUE_NUM, VALUE_MIN, VALUE_MAX, QUALIFIER, RESULT_STATUS_ID, EXPERIMENT_ID, SUBSTANCE_ID, RESULT_TYPE_ID ) values ("&amp;A531&amp;", '"&amp;K531&amp;"', "&amp;F531&amp;", '"&amp;G531&amp;"', '"&amp;H531&amp;"', '"&amp;TRIM(E531)&amp;"', 2, 1, "&amp;B531&amp;", "&amp;VLOOKUP(D531,Elements!$B$3:$G$56,6,FALSE)&amp;");"</f>
        <v>insert into result (RESULT_ID, VALUE_DISPLAY, VALUE_NUM, VALUE_MIN, VALUE_MAX, QUALIFIER, RESULT_STATUS_ID, EXPERIMENT_ID, SUBSTANCE_ID, RESULT_TYPE_ID ) values (529, ' 10.41', 10.41, '', '', '', 2, 1, 7978068, 381);</v>
      </c>
      <c r="N531" t="str">
        <f t="shared" si="16"/>
        <v>insert into result_hierarchy(result_id, parent_result_id, hierarchy_type) values (529, 9, 'Child');</v>
      </c>
    </row>
    <row r="532" spans="1:14">
      <c r="A532">
        <v>530</v>
      </c>
      <c r="B532">
        <f>'Result import'!B17</f>
        <v>852914</v>
      </c>
      <c r="C532">
        <f>'Result import'!A17</f>
        <v>10</v>
      </c>
      <c r="D532" t="str">
        <f>'Result import'!K$6</f>
        <v>Chi Squared</v>
      </c>
      <c r="E532" t="str">
        <f>IF(ISERR(FIND(" ",'Result import'!E537)),"",LEFT('Result import'!E537,FIND(" ",'Result import'!E537)-1))</f>
        <v/>
      </c>
      <c r="F532">
        <f>IF(ISERR(FIND(" ",'Result import'!K17)),'Result import'!K17,VALUE(MID('Result import'!K17,FIND(" ",'Result import'!K17)+1,10)))</f>
        <v>7.21</v>
      </c>
      <c r="J532" t="s">
        <v>1361</v>
      </c>
      <c r="K532" t="str">
        <f t="shared" si="17"/>
        <v xml:space="preserve"> 7.21</v>
      </c>
      <c r="M532" t="str">
        <f>"insert into result (RESULT_ID, VALUE_DISPLAY, VALUE_NUM, VALUE_MIN, VALUE_MAX, QUALIFIER, RESULT_STATUS_ID, EXPERIMENT_ID, SUBSTANCE_ID, RESULT_TYPE_ID ) values ("&amp;A532&amp;", '"&amp;K532&amp;"', "&amp;F532&amp;", '"&amp;G532&amp;"', '"&amp;H532&amp;"', '"&amp;TRIM(E532)&amp;"', 2, 1, "&amp;B532&amp;", "&amp;VLOOKUP(D532,Elements!$B$3:$G$56,6,FALSE)&amp;");"</f>
        <v>insert into result (RESULT_ID, VALUE_DISPLAY, VALUE_NUM, VALUE_MIN, VALUE_MAX, QUALIFIER, RESULT_STATUS_ID, EXPERIMENT_ID, SUBSTANCE_ID, RESULT_TYPE_ID ) values (530, ' 7.21', 7.21, '', '', '', 2, 1, 852914, 381);</v>
      </c>
      <c r="N532" t="str">
        <f t="shared" si="16"/>
        <v>insert into result_hierarchy(result_id, parent_result_id, hierarchy_type) values (530, 10, 'Child');</v>
      </c>
    </row>
    <row r="533" spans="1:14">
      <c r="A533">
        <v>531</v>
      </c>
      <c r="B533">
        <f>'Result import'!B18</f>
        <v>845954</v>
      </c>
      <c r="C533">
        <f>'Result import'!A18</f>
        <v>11</v>
      </c>
      <c r="D533" t="str">
        <f>'Result import'!K$6</f>
        <v>Chi Squared</v>
      </c>
      <c r="E533" t="str">
        <f>IF(ISERR(FIND(" ",'Result import'!E538)),"",LEFT('Result import'!E538,FIND(" ",'Result import'!E538)-1))</f>
        <v/>
      </c>
      <c r="F533">
        <f>IF(ISERR(FIND(" ",'Result import'!K18)),'Result import'!K18,VALUE(MID('Result import'!K18,FIND(" ",'Result import'!K18)+1,10)))</f>
        <v>13.15</v>
      </c>
      <c r="J533" t="s">
        <v>1361</v>
      </c>
      <c r="K533" t="str">
        <f t="shared" si="17"/>
        <v xml:space="preserve"> 13.15</v>
      </c>
      <c r="M533" t="str">
        <f>"insert into result (RESULT_ID, VALUE_DISPLAY, VALUE_NUM, VALUE_MIN, VALUE_MAX, QUALIFIER, RESULT_STATUS_ID, EXPERIMENT_ID, SUBSTANCE_ID, RESULT_TYPE_ID ) values ("&amp;A533&amp;", '"&amp;K533&amp;"', "&amp;F533&amp;", '"&amp;G533&amp;"', '"&amp;H533&amp;"', '"&amp;TRIM(E533)&amp;"', 2, 1, "&amp;B533&amp;", "&amp;VLOOKUP(D533,Elements!$B$3:$G$56,6,FALSE)&amp;");"</f>
        <v>insert into result (RESULT_ID, VALUE_DISPLAY, VALUE_NUM, VALUE_MIN, VALUE_MAX, QUALIFIER, RESULT_STATUS_ID, EXPERIMENT_ID, SUBSTANCE_ID, RESULT_TYPE_ID ) values (531, ' 13.15', 13.15, '', '', '', 2, 1, 845954, 381);</v>
      </c>
      <c r="N533" t="str">
        <f t="shared" si="16"/>
        <v>insert into result_hierarchy(result_id, parent_result_id, hierarchy_type) values (531, 11, 'Child');</v>
      </c>
    </row>
    <row r="534" spans="1:14">
      <c r="A534">
        <v>532</v>
      </c>
      <c r="B534">
        <f>'Result import'!B19</f>
        <v>4260348</v>
      </c>
      <c r="C534">
        <f>'Result import'!A19</f>
        <v>12</v>
      </c>
      <c r="D534" t="str">
        <f>'Result import'!K$6</f>
        <v>Chi Squared</v>
      </c>
      <c r="E534" t="str">
        <f>IF(ISERR(FIND(" ",'Result import'!E539)),"",LEFT('Result import'!E539,FIND(" ",'Result import'!E539)-1))</f>
        <v/>
      </c>
      <c r="F534">
        <f>IF(ISERR(FIND(" ",'Result import'!K19)),'Result import'!K19,VALUE(MID('Result import'!K19,FIND(" ",'Result import'!K19)+1,10)))</f>
        <v>6.95</v>
      </c>
      <c r="J534" t="s">
        <v>1361</v>
      </c>
      <c r="K534" t="str">
        <f t="shared" si="17"/>
        <v xml:space="preserve"> 6.95</v>
      </c>
      <c r="M534" t="str">
        <f>"insert into result (RESULT_ID, VALUE_DISPLAY, VALUE_NUM, VALUE_MIN, VALUE_MAX, QUALIFIER, RESULT_STATUS_ID, EXPERIMENT_ID, SUBSTANCE_ID, RESULT_TYPE_ID ) values ("&amp;A534&amp;", '"&amp;K534&amp;"', "&amp;F534&amp;", '"&amp;G534&amp;"', '"&amp;H534&amp;"', '"&amp;TRIM(E534)&amp;"', 2, 1, "&amp;B534&amp;", "&amp;VLOOKUP(D534,Elements!$B$3:$G$56,6,FALSE)&amp;");"</f>
        <v>insert into result (RESULT_ID, VALUE_DISPLAY, VALUE_NUM, VALUE_MIN, VALUE_MAX, QUALIFIER, RESULT_STATUS_ID, EXPERIMENT_ID, SUBSTANCE_ID, RESULT_TYPE_ID ) values (532, ' 6.95', 6.95, '', '', '', 2, 1, 4260348, 381);</v>
      </c>
      <c r="N534" t="str">
        <f t="shared" si="16"/>
        <v>insert into result_hierarchy(result_id, parent_result_id, hierarchy_type) values (532, 12, 'Child');</v>
      </c>
    </row>
    <row r="535" spans="1:14">
      <c r="A535">
        <v>533</v>
      </c>
      <c r="B535">
        <f>'Result import'!B20</f>
        <v>7971315</v>
      </c>
      <c r="C535">
        <f>'Result import'!A20</f>
        <v>13</v>
      </c>
      <c r="D535" t="str">
        <f>'Result import'!K$6</f>
        <v>Chi Squared</v>
      </c>
      <c r="E535" t="str">
        <f>IF(ISERR(FIND(" ",'Result import'!E540)),"",LEFT('Result import'!E540,FIND(" ",'Result import'!E540)-1))</f>
        <v/>
      </c>
      <c r="F535">
        <f>IF(ISERR(FIND(" ",'Result import'!K20)),'Result import'!K20,VALUE(MID('Result import'!K20,FIND(" ",'Result import'!K20)+1,10)))</f>
        <v>10.28</v>
      </c>
      <c r="J535" t="s">
        <v>1361</v>
      </c>
      <c r="K535" t="str">
        <f t="shared" si="17"/>
        <v xml:space="preserve"> 10.28</v>
      </c>
      <c r="M535" t="str">
        <f>"insert into result (RESULT_ID, VALUE_DISPLAY, VALUE_NUM, VALUE_MIN, VALUE_MAX, QUALIFIER, RESULT_STATUS_ID, EXPERIMENT_ID, SUBSTANCE_ID, RESULT_TYPE_ID ) values ("&amp;A535&amp;", '"&amp;K535&amp;"', "&amp;F535&amp;", '"&amp;G535&amp;"', '"&amp;H535&amp;"', '"&amp;TRIM(E535)&amp;"', 2, 1, "&amp;B535&amp;", "&amp;VLOOKUP(D535,Elements!$B$3:$G$56,6,FALSE)&amp;");"</f>
        <v>insert into result (RESULT_ID, VALUE_DISPLAY, VALUE_NUM, VALUE_MIN, VALUE_MAX, QUALIFIER, RESULT_STATUS_ID, EXPERIMENT_ID, SUBSTANCE_ID, RESULT_TYPE_ID ) values (533, ' 10.28', 10.28, '', '', '', 2, 1, 7971315, 381);</v>
      </c>
      <c r="N535" t="str">
        <f t="shared" si="16"/>
        <v>insert into result_hierarchy(result_id, parent_result_id, hierarchy_type) values (533, 13, 'Child');</v>
      </c>
    </row>
    <row r="536" spans="1:14">
      <c r="A536">
        <v>534</v>
      </c>
      <c r="B536">
        <f>'Result import'!B21</f>
        <v>7969955</v>
      </c>
      <c r="C536">
        <f>'Result import'!A21</f>
        <v>14</v>
      </c>
      <c r="D536" t="str">
        <f>'Result import'!K$6</f>
        <v>Chi Squared</v>
      </c>
      <c r="E536" t="str">
        <f>IF(ISERR(FIND(" ",'Result import'!E541)),"",LEFT('Result import'!E541,FIND(" ",'Result import'!E541)-1))</f>
        <v/>
      </c>
      <c r="F536">
        <f>IF(ISERR(FIND(" ",'Result import'!K21)),'Result import'!K21,VALUE(MID('Result import'!K21,FIND(" ",'Result import'!K21)+1,10)))</f>
        <v>4.5</v>
      </c>
      <c r="J536" t="s">
        <v>1361</v>
      </c>
      <c r="K536" t="str">
        <f t="shared" si="17"/>
        <v xml:space="preserve"> 4.5</v>
      </c>
      <c r="M536" t="str">
        <f>"insert into result (RESULT_ID, VALUE_DISPLAY, VALUE_NUM, VALUE_MIN, VALUE_MAX, QUALIFIER, RESULT_STATUS_ID, EXPERIMENT_ID, SUBSTANCE_ID, RESULT_TYPE_ID ) values ("&amp;A536&amp;", '"&amp;K536&amp;"', "&amp;F536&amp;", '"&amp;G536&amp;"', '"&amp;H536&amp;"', '"&amp;TRIM(E536)&amp;"', 2, 1, "&amp;B536&amp;", "&amp;VLOOKUP(D536,Elements!$B$3:$G$56,6,FALSE)&amp;");"</f>
        <v>insert into result (RESULT_ID, VALUE_DISPLAY, VALUE_NUM, VALUE_MIN, VALUE_MAX, QUALIFIER, RESULT_STATUS_ID, EXPERIMENT_ID, SUBSTANCE_ID, RESULT_TYPE_ID ) values (534, ' 4.5', 4.5, '', '', '', 2, 1, 7969955, 381);</v>
      </c>
      <c r="N536" t="str">
        <f t="shared" si="16"/>
        <v>insert into result_hierarchy(result_id, parent_result_id, hierarchy_type) values (534, 14, 'Child');</v>
      </c>
    </row>
    <row r="537" spans="1:14">
      <c r="A537">
        <v>535</v>
      </c>
      <c r="B537">
        <f>'Result import'!B22</f>
        <v>7969667</v>
      </c>
      <c r="C537">
        <f>'Result import'!A22</f>
        <v>15</v>
      </c>
      <c r="D537" t="str">
        <f>'Result import'!K$6</f>
        <v>Chi Squared</v>
      </c>
      <c r="E537" t="str">
        <f>IF(ISERR(FIND(" ",'Result import'!E542)),"",LEFT('Result import'!E542,FIND(" ",'Result import'!E542)-1))</f>
        <v/>
      </c>
      <c r="F537">
        <f>IF(ISERR(FIND(" ",'Result import'!K22)),'Result import'!K22,VALUE(MID('Result import'!K22,FIND(" ",'Result import'!K22)+1,10)))</f>
        <v>15.5</v>
      </c>
      <c r="J537" t="s">
        <v>1361</v>
      </c>
      <c r="K537" t="str">
        <f t="shared" si="17"/>
        <v xml:space="preserve"> 15.5</v>
      </c>
      <c r="M537" t="str">
        <f>"insert into result (RESULT_ID, VALUE_DISPLAY, VALUE_NUM, VALUE_MIN, VALUE_MAX, QUALIFIER, RESULT_STATUS_ID, EXPERIMENT_ID, SUBSTANCE_ID, RESULT_TYPE_ID ) values ("&amp;A537&amp;", '"&amp;K537&amp;"', "&amp;F537&amp;", '"&amp;G537&amp;"', '"&amp;H537&amp;"', '"&amp;TRIM(E537)&amp;"', 2, 1, "&amp;B537&amp;", "&amp;VLOOKUP(D537,Elements!$B$3:$G$56,6,FALSE)&amp;");"</f>
        <v>insert into result (RESULT_ID, VALUE_DISPLAY, VALUE_NUM, VALUE_MIN, VALUE_MAX, QUALIFIER, RESULT_STATUS_ID, EXPERIMENT_ID, SUBSTANCE_ID, RESULT_TYPE_ID ) values (535, ' 15.5', 15.5, '', '', '', 2, 1, 7969667, 381);</v>
      </c>
      <c r="N537" t="str">
        <f t="shared" si="16"/>
        <v>insert into result_hierarchy(result_id, parent_result_id, hierarchy_type) values (535, 15, 'Child');</v>
      </c>
    </row>
    <row r="538" spans="1:14">
      <c r="A538">
        <v>536</v>
      </c>
      <c r="B538">
        <f>'Result import'!B23</f>
        <v>3717731</v>
      </c>
      <c r="C538">
        <f>'Result import'!A23</f>
        <v>16</v>
      </c>
      <c r="D538" t="str">
        <f>'Result import'!K$6</f>
        <v>Chi Squared</v>
      </c>
      <c r="E538" t="str">
        <f>IF(ISERR(FIND(" ",'Result import'!E543)),"",LEFT('Result import'!E543,FIND(" ",'Result import'!E543)-1))</f>
        <v/>
      </c>
      <c r="F538">
        <f>IF(ISERR(FIND(" ",'Result import'!K23)),'Result import'!K23,VALUE(MID('Result import'!K23,FIND(" ",'Result import'!K23)+1,10)))</f>
        <v>29.6</v>
      </c>
      <c r="J538" t="s">
        <v>1361</v>
      </c>
      <c r="K538" t="str">
        <f t="shared" si="17"/>
        <v xml:space="preserve"> 29.6</v>
      </c>
      <c r="M538" t="str">
        <f>"insert into result (RESULT_ID, VALUE_DISPLAY, VALUE_NUM, VALUE_MIN, VALUE_MAX, QUALIFIER, RESULT_STATUS_ID, EXPERIMENT_ID, SUBSTANCE_ID, RESULT_TYPE_ID ) values ("&amp;A538&amp;", '"&amp;K538&amp;"', "&amp;F538&amp;", '"&amp;G538&amp;"', '"&amp;H538&amp;"', '"&amp;TRIM(E538)&amp;"', 2, 1, "&amp;B538&amp;", "&amp;VLOOKUP(D538,Elements!$B$3:$G$56,6,FALSE)&amp;");"</f>
        <v>insert into result (RESULT_ID, VALUE_DISPLAY, VALUE_NUM, VALUE_MIN, VALUE_MAX, QUALIFIER, RESULT_STATUS_ID, EXPERIMENT_ID, SUBSTANCE_ID, RESULT_TYPE_ID ) values (536, ' 29.6', 29.6, '', '', '', 2, 1, 3717731, 381);</v>
      </c>
      <c r="N538" t="str">
        <f t="shared" si="16"/>
        <v>insert into result_hierarchy(result_id, parent_result_id, hierarchy_type) values (536, 16, 'Child');</v>
      </c>
    </row>
    <row r="539" spans="1:14">
      <c r="A539">
        <v>537</v>
      </c>
      <c r="B539">
        <f>'Result import'!B24</f>
        <v>7965051</v>
      </c>
      <c r="C539">
        <f>'Result import'!A24</f>
        <v>17</v>
      </c>
      <c r="D539" t="str">
        <f>'Result import'!K$6</f>
        <v>Chi Squared</v>
      </c>
      <c r="E539" t="str">
        <f>IF(ISERR(FIND(" ",'Result import'!E544)),"",LEFT('Result import'!E544,FIND(" ",'Result import'!E544)-1))</f>
        <v/>
      </c>
      <c r="F539">
        <f>IF(ISERR(FIND(" ",'Result import'!K24)),'Result import'!K24,VALUE(MID('Result import'!K24,FIND(" ",'Result import'!K24)+1,10)))</f>
        <v>12.72</v>
      </c>
      <c r="J539" t="s">
        <v>1361</v>
      </c>
      <c r="K539" t="str">
        <f t="shared" si="17"/>
        <v xml:space="preserve"> 12.72</v>
      </c>
      <c r="M539" t="str">
        <f>"insert into result (RESULT_ID, VALUE_DISPLAY, VALUE_NUM, VALUE_MIN, VALUE_MAX, QUALIFIER, RESULT_STATUS_ID, EXPERIMENT_ID, SUBSTANCE_ID, RESULT_TYPE_ID ) values ("&amp;A539&amp;", '"&amp;K539&amp;"', "&amp;F539&amp;", '"&amp;G539&amp;"', '"&amp;H539&amp;"', '"&amp;TRIM(E539)&amp;"', 2, 1, "&amp;B539&amp;", "&amp;VLOOKUP(D539,Elements!$B$3:$G$56,6,FALSE)&amp;");"</f>
        <v>insert into result (RESULT_ID, VALUE_DISPLAY, VALUE_NUM, VALUE_MIN, VALUE_MAX, QUALIFIER, RESULT_STATUS_ID, EXPERIMENT_ID, SUBSTANCE_ID, RESULT_TYPE_ID ) values (537, ' 12.72', 12.72, '', '', '', 2, 1, 7965051, 381);</v>
      </c>
      <c r="N539" t="str">
        <f t="shared" si="16"/>
        <v>insert into result_hierarchy(result_id, parent_result_id, hierarchy_type) values (537, 17, 'Child');</v>
      </c>
    </row>
    <row r="540" spans="1:14">
      <c r="A540">
        <v>538</v>
      </c>
      <c r="B540">
        <f>'Result import'!B25</f>
        <v>7974676</v>
      </c>
      <c r="C540">
        <f>'Result import'!A25</f>
        <v>18</v>
      </c>
      <c r="D540" t="str">
        <f>'Result import'!K$6</f>
        <v>Chi Squared</v>
      </c>
      <c r="E540" t="str">
        <f>IF(ISERR(FIND(" ",'Result import'!E545)),"",LEFT('Result import'!E545,FIND(" ",'Result import'!E545)-1))</f>
        <v/>
      </c>
      <c r="F540">
        <f>IF(ISERR(FIND(" ",'Result import'!K25)),'Result import'!K25,VALUE(MID('Result import'!K25,FIND(" ",'Result import'!K25)+1,10)))</f>
        <v>9.25</v>
      </c>
      <c r="J540" t="s">
        <v>1361</v>
      </c>
      <c r="K540" t="str">
        <f t="shared" si="17"/>
        <v xml:space="preserve"> 9.25</v>
      </c>
      <c r="M540" t="str">
        <f>"insert into result (RESULT_ID, VALUE_DISPLAY, VALUE_NUM, VALUE_MIN, VALUE_MAX, QUALIFIER, RESULT_STATUS_ID, EXPERIMENT_ID, SUBSTANCE_ID, RESULT_TYPE_ID ) values ("&amp;A540&amp;", '"&amp;K540&amp;"', "&amp;F540&amp;", '"&amp;G540&amp;"', '"&amp;H540&amp;"', '"&amp;TRIM(E540)&amp;"', 2, 1, "&amp;B540&amp;", "&amp;VLOOKUP(D540,Elements!$B$3:$G$56,6,FALSE)&amp;");"</f>
        <v>insert into result (RESULT_ID, VALUE_DISPLAY, VALUE_NUM, VALUE_MIN, VALUE_MAX, QUALIFIER, RESULT_STATUS_ID, EXPERIMENT_ID, SUBSTANCE_ID, RESULT_TYPE_ID ) values (538, ' 9.25', 9.25, '', '', '', 2, 1, 7974676, 381);</v>
      </c>
      <c r="N540" t="str">
        <f t="shared" si="16"/>
        <v>insert into result_hierarchy(result_id, parent_result_id, hierarchy_type) values (538, 18, 'Child');</v>
      </c>
    </row>
    <row r="541" spans="1:14">
      <c r="A541">
        <v>539</v>
      </c>
      <c r="B541">
        <f>'Result import'!B26</f>
        <v>7973485</v>
      </c>
      <c r="C541">
        <f>'Result import'!A26</f>
        <v>19</v>
      </c>
      <c r="D541" t="str">
        <f>'Result import'!K$6</f>
        <v>Chi Squared</v>
      </c>
      <c r="E541" t="str">
        <f>IF(ISERR(FIND(" ",'Result import'!E546)),"",LEFT('Result import'!E546,FIND(" ",'Result import'!E546)-1))</f>
        <v/>
      </c>
      <c r="F541">
        <f>IF(ISERR(FIND(" ",'Result import'!K26)),'Result import'!K26,VALUE(MID('Result import'!K26,FIND(" ",'Result import'!K26)+1,10)))</f>
        <v>3.61</v>
      </c>
      <c r="J541" t="s">
        <v>1361</v>
      </c>
      <c r="K541" t="str">
        <f t="shared" si="17"/>
        <v xml:space="preserve"> 3.61</v>
      </c>
      <c r="M541" t="str">
        <f>"insert into result (RESULT_ID, VALUE_DISPLAY, VALUE_NUM, VALUE_MIN, VALUE_MAX, QUALIFIER, RESULT_STATUS_ID, EXPERIMENT_ID, SUBSTANCE_ID, RESULT_TYPE_ID ) values ("&amp;A541&amp;", '"&amp;K541&amp;"', "&amp;F541&amp;", '"&amp;G541&amp;"', '"&amp;H541&amp;"', '"&amp;TRIM(E541)&amp;"', 2, 1, "&amp;B541&amp;", "&amp;VLOOKUP(D541,Elements!$B$3:$G$56,6,FALSE)&amp;");"</f>
        <v>insert into result (RESULT_ID, VALUE_DISPLAY, VALUE_NUM, VALUE_MIN, VALUE_MAX, QUALIFIER, RESULT_STATUS_ID, EXPERIMENT_ID, SUBSTANCE_ID, RESULT_TYPE_ID ) values (539, ' 3.61', 3.61, '', '', '', 2, 1, 7973485, 381);</v>
      </c>
      <c r="N541" t="str">
        <f t="shared" si="16"/>
        <v>insert into result_hierarchy(result_id, parent_result_id, hierarchy_type) values (539, 19, 'Child');</v>
      </c>
    </row>
    <row r="542" spans="1:14">
      <c r="A542">
        <v>540</v>
      </c>
      <c r="B542">
        <f>'Result import'!B27</f>
        <v>7976977</v>
      </c>
      <c r="C542">
        <f>'Result import'!A27</f>
        <v>20</v>
      </c>
      <c r="D542" t="str">
        <f>'Result import'!K$6</f>
        <v>Chi Squared</v>
      </c>
      <c r="E542" t="str">
        <f>IF(ISERR(FIND(" ",'Result import'!E547)),"",LEFT('Result import'!E547,FIND(" ",'Result import'!E547)-1))</f>
        <v/>
      </c>
      <c r="F542">
        <f>IF(ISERR(FIND(" ",'Result import'!K27)),'Result import'!K27,VALUE(MID('Result import'!K27,FIND(" ",'Result import'!K27)+1,10)))</f>
        <v>11.46</v>
      </c>
      <c r="J542" t="s">
        <v>1361</v>
      </c>
      <c r="K542" t="str">
        <f t="shared" si="17"/>
        <v xml:space="preserve"> 11.46</v>
      </c>
      <c r="M542" t="str">
        <f>"insert into result (RESULT_ID, VALUE_DISPLAY, VALUE_NUM, VALUE_MIN, VALUE_MAX, QUALIFIER, RESULT_STATUS_ID, EXPERIMENT_ID, SUBSTANCE_ID, RESULT_TYPE_ID ) values ("&amp;A542&amp;", '"&amp;K542&amp;"', "&amp;F542&amp;", '"&amp;G542&amp;"', '"&amp;H542&amp;"', '"&amp;TRIM(E542)&amp;"', 2, 1, "&amp;B542&amp;", "&amp;VLOOKUP(D542,Elements!$B$3:$G$56,6,FALSE)&amp;");"</f>
        <v>insert into result (RESULT_ID, VALUE_DISPLAY, VALUE_NUM, VALUE_MIN, VALUE_MAX, QUALIFIER, RESULT_STATUS_ID, EXPERIMENT_ID, SUBSTANCE_ID, RESULT_TYPE_ID ) values (540, ' 11.46', 11.46, '', '', '', 2, 1, 7976977, 381);</v>
      </c>
      <c r="N542" t="str">
        <f t="shared" si="16"/>
        <v>insert into result_hierarchy(result_id, parent_result_id, hierarchy_type) values (540, 20, 'Child');</v>
      </c>
    </row>
    <row r="543" spans="1:14">
      <c r="A543">
        <v>541</v>
      </c>
      <c r="B543">
        <f>'Result import'!B28</f>
        <v>7971472</v>
      </c>
      <c r="C543">
        <f>'Result import'!A28</f>
        <v>21</v>
      </c>
      <c r="D543" t="str">
        <f>'Result import'!K$6</f>
        <v>Chi Squared</v>
      </c>
      <c r="E543" t="str">
        <f>IF(ISERR(FIND(" ",'Result import'!E548)),"",LEFT('Result import'!E548,FIND(" ",'Result import'!E548)-1))</f>
        <v/>
      </c>
      <c r="F543">
        <f>IF(ISERR(FIND(" ",'Result import'!K28)),'Result import'!K28,VALUE(MID('Result import'!K28,FIND(" ",'Result import'!K28)+1,10)))</f>
        <v>7.94</v>
      </c>
      <c r="J543" t="s">
        <v>1361</v>
      </c>
      <c r="K543" t="str">
        <f t="shared" si="17"/>
        <v xml:space="preserve"> 7.94</v>
      </c>
      <c r="M543" t="str">
        <f>"insert into result (RESULT_ID, VALUE_DISPLAY, VALUE_NUM, VALUE_MIN, VALUE_MAX, QUALIFIER, RESULT_STATUS_ID, EXPERIMENT_ID, SUBSTANCE_ID, RESULT_TYPE_ID ) values ("&amp;A543&amp;", '"&amp;K543&amp;"', "&amp;F543&amp;", '"&amp;G543&amp;"', '"&amp;H543&amp;"', '"&amp;TRIM(E543)&amp;"', 2, 1, "&amp;B543&amp;", "&amp;VLOOKUP(D543,Elements!$B$3:$G$56,6,FALSE)&amp;");"</f>
        <v>insert into result (RESULT_ID, VALUE_DISPLAY, VALUE_NUM, VALUE_MIN, VALUE_MAX, QUALIFIER, RESULT_STATUS_ID, EXPERIMENT_ID, SUBSTANCE_ID, RESULT_TYPE_ID ) values (541, ' 7.94', 7.94, '', '', '', 2, 1, 7971472, 381);</v>
      </c>
      <c r="N543" t="str">
        <f t="shared" si="16"/>
        <v>insert into result_hierarchy(result_id, parent_result_id, hierarchy_type) values (541, 21, 'Child');</v>
      </c>
    </row>
    <row r="544" spans="1:14">
      <c r="A544">
        <v>542</v>
      </c>
      <c r="B544">
        <f>'Result import'!B29</f>
        <v>4259698</v>
      </c>
      <c r="C544">
        <f>'Result import'!A29</f>
        <v>22</v>
      </c>
      <c r="D544" t="str">
        <f>'Result import'!K$6</f>
        <v>Chi Squared</v>
      </c>
      <c r="E544" t="str">
        <f>IF(ISERR(FIND(" ",'Result import'!E549)),"",LEFT('Result import'!E549,FIND(" ",'Result import'!E549)-1))</f>
        <v/>
      </c>
      <c r="F544">
        <f>IF(ISERR(FIND(" ",'Result import'!K29)),'Result import'!K29,VALUE(MID('Result import'!K29,FIND(" ",'Result import'!K29)+1,10)))</f>
        <v>9.23</v>
      </c>
      <c r="J544" t="s">
        <v>1361</v>
      </c>
      <c r="K544" t="str">
        <f t="shared" si="17"/>
        <v xml:space="preserve"> 9.23</v>
      </c>
      <c r="M544" t="str">
        <f>"insert into result (RESULT_ID, VALUE_DISPLAY, VALUE_NUM, VALUE_MIN, VALUE_MAX, QUALIFIER, RESULT_STATUS_ID, EXPERIMENT_ID, SUBSTANCE_ID, RESULT_TYPE_ID ) values ("&amp;A544&amp;", '"&amp;K544&amp;"', "&amp;F544&amp;", '"&amp;G544&amp;"', '"&amp;H544&amp;"', '"&amp;TRIM(E544)&amp;"', 2, 1, "&amp;B544&amp;", "&amp;VLOOKUP(D544,Elements!$B$3:$G$56,6,FALSE)&amp;");"</f>
        <v>insert into result (RESULT_ID, VALUE_DISPLAY, VALUE_NUM, VALUE_MIN, VALUE_MAX, QUALIFIER, RESULT_STATUS_ID, EXPERIMENT_ID, SUBSTANCE_ID, RESULT_TYPE_ID ) values (542, ' 9.23', 9.23, '', '', '', 2, 1, 4259698, 381);</v>
      </c>
      <c r="N544" t="str">
        <f t="shared" si="16"/>
        <v>insert into result_hierarchy(result_id, parent_result_id, hierarchy_type) values (542, 22, 'Child');</v>
      </c>
    </row>
    <row r="545" spans="1:14">
      <c r="A545">
        <v>543</v>
      </c>
      <c r="B545">
        <f>'Result import'!B30</f>
        <v>4255366</v>
      </c>
      <c r="C545">
        <f>'Result import'!A30</f>
        <v>23</v>
      </c>
      <c r="D545" t="str">
        <f>'Result import'!K$6</f>
        <v>Chi Squared</v>
      </c>
      <c r="E545" t="str">
        <f>IF(ISERR(FIND(" ",'Result import'!E550)),"",LEFT('Result import'!E550,FIND(" ",'Result import'!E550)-1))</f>
        <v/>
      </c>
      <c r="F545">
        <f>IF(ISERR(FIND(" ",'Result import'!K30)),'Result import'!K30,VALUE(MID('Result import'!K30,FIND(" ",'Result import'!K30)+1,10)))</f>
        <v>-0.11</v>
      </c>
      <c r="J545" t="s">
        <v>1361</v>
      </c>
      <c r="K545" t="str">
        <f t="shared" si="17"/>
        <v xml:space="preserve"> -0.11</v>
      </c>
      <c r="M545" t="str">
        <f>"insert into result (RESULT_ID, VALUE_DISPLAY, VALUE_NUM, VALUE_MIN, VALUE_MAX, QUALIFIER, RESULT_STATUS_ID, EXPERIMENT_ID, SUBSTANCE_ID, RESULT_TYPE_ID ) values ("&amp;A545&amp;", '"&amp;K545&amp;"', "&amp;F545&amp;", '"&amp;G545&amp;"', '"&amp;H545&amp;"', '"&amp;TRIM(E545)&amp;"', 2, 1, "&amp;B545&amp;", "&amp;VLOOKUP(D545,Elements!$B$3:$G$56,6,FALSE)&amp;");"</f>
        <v>insert into result (RESULT_ID, VALUE_DISPLAY, VALUE_NUM, VALUE_MIN, VALUE_MAX, QUALIFIER, RESULT_STATUS_ID, EXPERIMENT_ID, SUBSTANCE_ID, RESULT_TYPE_ID ) values (543, ' -0.11', -0.11, '', '', '', 2, 1, 4255366, 381);</v>
      </c>
      <c r="N545" t="str">
        <f t="shared" si="16"/>
        <v>insert into result_hierarchy(result_id, parent_result_id, hierarchy_type) values (543, 23, 'Child');</v>
      </c>
    </row>
    <row r="546" spans="1:14">
      <c r="A546">
        <v>544</v>
      </c>
      <c r="B546">
        <f>'Result import'!B31</f>
        <v>7977171</v>
      </c>
      <c r="C546">
        <f>'Result import'!A31</f>
        <v>24</v>
      </c>
      <c r="D546" t="str">
        <f>'Result import'!K$6</f>
        <v>Chi Squared</v>
      </c>
      <c r="E546" t="str">
        <f>IF(ISERR(FIND(" ",'Result import'!E551)),"",LEFT('Result import'!E551,FIND(" ",'Result import'!E551)-1))</f>
        <v/>
      </c>
      <c r="F546">
        <f>IF(ISERR(FIND(" ",'Result import'!K31)),'Result import'!K31,VALUE(MID('Result import'!K31,FIND(" ",'Result import'!K31)+1,10)))</f>
        <v>41.71</v>
      </c>
      <c r="J546" t="s">
        <v>1361</v>
      </c>
      <c r="K546" t="str">
        <f t="shared" si="17"/>
        <v xml:space="preserve"> 41.71</v>
      </c>
      <c r="M546" t="str">
        <f>"insert into result (RESULT_ID, VALUE_DISPLAY, VALUE_NUM, VALUE_MIN, VALUE_MAX, QUALIFIER, RESULT_STATUS_ID, EXPERIMENT_ID, SUBSTANCE_ID, RESULT_TYPE_ID ) values ("&amp;A546&amp;", '"&amp;K546&amp;"', "&amp;F546&amp;", '"&amp;G546&amp;"', '"&amp;H546&amp;"', '"&amp;TRIM(E546)&amp;"', 2, 1, "&amp;B546&amp;", "&amp;VLOOKUP(D546,Elements!$B$3:$G$56,6,FALSE)&amp;");"</f>
        <v>insert into result (RESULT_ID, VALUE_DISPLAY, VALUE_NUM, VALUE_MIN, VALUE_MAX, QUALIFIER, RESULT_STATUS_ID, EXPERIMENT_ID, SUBSTANCE_ID, RESULT_TYPE_ID ) values (544, ' 41.71', 41.71, '', '', '', 2, 1, 7977171, 381);</v>
      </c>
      <c r="N546" t="str">
        <f t="shared" si="16"/>
        <v>insert into result_hierarchy(result_id, parent_result_id, hierarchy_type) values (544, 24, 'Child');</v>
      </c>
    </row>
    <row r="547" spans="1:14">
      <c r="A547">
        <v>545</v>
      </c>
      <c r="B547">
        <f>'Result import'!B32</f>
        <v>7971820</v>
      </c>
      <c r="C547">
        <f>'Result import'!A32</f>
        <v>25</v>
      </c>
      <c r="D547" t="str">
        <f>'Result import'!K$6</f>
        <v>Chi Squared</v>
      </c>
      <c r="E547" t="str">
        <f>IF(ISERR(FIND(" ",'Result import'!E552)),"",LEFT('Result import'!E552,FIND(" ",'Result import'!E552)-1))</f>
        <v/>
      </c>
      <c r="F547">
        <f>IF(ISERR(FIND(" ",'Result import'!K32)),'Result import'!K32,VALUE(MID('Result import'!K32,FIND(" ",'Result import'!K32)+1,10)))</f>
        <v>8.02</v>
      </c>
      <c r="J547" t="s">
        <v>1361</v>
      </c>
      <c r="K547" t="str">
        <f t="shared" si="17"/>
        <v xml:space="preserve"> 8.02</v>
      </c>
      <c r="M547" t="str">
        <f>"insert into result (RESULT_ID, VALUE_DISPLAY, VALUE_NUM, VALUE_MIN, VALUE_MAX, QUALIFIER, RESULT_STATUS_ID, EXPERIMENT_ID, SUBSTANCE_ID, RESULT_TYPE_ID ) values ("&amp;A547&amp;", '"&amp;K547&amp;"', "&amp;F547&amp;", '"&amp;G547&amp;"', '"&amp;H547&amp;"', '"&amp;TRIM(E547)&amp;"', 2, 1, "&amp;B547&amp;", "&amp;VLOOKUP(D547,Elements!$B$3:$G$56,6,FALSE)&amp;");"</f>
        <v>insert into result (RESULT_ID, VALUE_DISPLAY, VALUE_NUM, VALUE_MIN, VALUE_MAX, QUALIFIER, RESULT_STATUS_ID, EXPERIMENT_ID, SUBSTANCE_ID, RESULT_TYPE_ID ) values (545, ' 8.02', 8.02, '', '', '', 2, 1, 7971820, 381);</v>
      </c>
      <c r="N547" t="str">
        <f t="shared" si="16"/>
        <v>insert into result_hierarchy(result_id, parent_result_id, hierarchy_type) values (545, 25, 'Child');</v>
      </c>
    </row>
    <row r="548" spans="1:14">
      <c r="A548">
        <v>546</v>
      </c>
      <c r="B548">
        <f>'Result import'!B33</f>
        <v>4264846</v>
      </c>
      <c r="C548">
        <f>'Result import'!A33</f>
        <v>26</v>
      </c>
      <c r="D548" t="str">
        <f>'Result import'!K$6</f>
        <v>Chi Squared</v>
      </c>
      <c r="E548" t="str">
        <f>IF(ISERR(FIND(" ",'Result import'!E553)),"",LEFT('Result import'!E553,FIND(" ",'Result import'!E553)-1))</f>
        <v/>
      </c>
      <c r="F548">
        <f>IF(ISERR(FIND(" ",'Result import'!K33)),'Result import'!K33,VALUE(MID('Result import'!K33,FIND(" ",'Result import'!K33)+1,10)))</f>
        <v>622.82000000000005</v>
      </c>
      <c r="J548" t="s">
        <v>1361</v>
      </c>
      <c r="K548" t="str">
        <f t="shared" si="17"/>
        <v xml:space="preserve"> 622.82</v>
      </c>
      <c r="M548" t="str">
        <f>"insert into result (RESULT_ID, VALUE_DISPLAY, VALUE_NUM, VALUE_MIN, VALUE_MAX, QUALIFIER, RESULT_STATUS_ID, EXPERIMENT_ID, SUBSTANCE_ID, RESULT_TYPE_ID ) values ("&amp;A548&amp;", '"&amp;K548&amp;"', "&amp;F548&amp;", '"&amp;G548&amp;"', '"&amp;H548&amp;"', '"&amp;TRIM(E548)&amp;"', 2, 1, "&amp;B548&amp;", "&amp;VLOOKUP(D548,Elements!$B$3:$G$56,6,FALSE)&amp;");"</f>
        <v>insert into result (RESULT_ID, VALUE_DISPLAY, VALUE_NUM, VALUE_MIN, VALUE_MAX, QUALIFIER, RESULT_STATUS_ID, EXPERIMENT_ID, SUBSTANCE_ID, RESULT_TYPE_ID ) values (546, ' 622.82', 622.82, '', '', '', 2, 1, 4264846, 381);</v>
      </c>
      <c r="N548" t="str">
        <f t="shared" si="16"/>
        <v>insert into result_hierarchy(result_id, parent_result_id, hierarchy_type) values (546, 26, 'Child');</v>
      </c>
    </row>
    <row r="549" spans="1:14">
      <c r="A549">
        <v>547</v>
      </c>
      <c r="B549">
        <f>'Result import'!B34</f>
        <v>4264171</v>
      </c>
      <c r="C549">
        <f>'Result import'!A34</f>
        <v>27</v>
      </c>
      <c r="D549" t="str">
        <f>'Result import'!K$6</f>
        <v>Chi Squared</v>
      </c>
      <c r="E549" t="str">
        <f>IF(ISERR(FIND(" ",'Result import'!E554)),"",LEFT('Result import'!E554,FIND(" ",'Result import'!E554)-1))</f>
        <v/>
      </c>
      <c r="F549">
        <f>IF(ISERR(FIND(" ",'Result import'!K34)),'Result import'!K34,VALUE(MID('Result import'!K34,FIND(" ",'Result import'!K34)+1,10)))</f>
        <v>9.2100000000000009</v>
      </c>
      <c r="J549" t="s">
        <v>1361</v>
      </c>
      <c r="K549" t="str">
        <f t="shared" si="17"/>
        <v xml:space="preserve"> 9.21</v>
      </c>
      <c r="M549" t="str">
        <f>"insert into result (RESULT_ID, VALUE_DISPLAY, VALUE_NUM, VALUE_MIN, VALUE_MAX, QUALIFIER, RESULT_STATUS_ID, EXPERIMENT_ID, SUBSTANCE_ID, RESULT_TYPE_ID ) values ("&amp;A549&amp;", '"&amp;K549&amp;"', "&amp;F549&amp;", '"&amp;G549&amp;"', '"&amp;H549&amp;"', '"&amp;TRIM(E549)&amp;"', 2, 1, "&amp;B549&amp;", "&amp;VLOOKUP(D549,Elements!$B$3:$G$56,6,FALSE)&amp;");"</f>
        <v>insert into result (RESULT_ID, VALUE_DISPLAY, VALUE_NUM, VALUE_MIN, VALUE_MAX, QUALIFIER, RESULT_STATUS_ID, EXPERIMENT_ID, SUBSTANCE_ID, RESULT_TYPE_ID ) values (547, ' 9.21', 9.21, '', '', '', 2, 1, 4264171, 381);</v>
      </c>
      <c r="N549" t="str">
        <f t="shared" si="16"/>
        <v>insert into result_hierarchy(result_id, parent_result_id, hierarchy_type) values (547, 27, 'Child');</v>
      </c>
    </row>
    <row r="550" spans="1:14">
      <c r="A550">
        <v>548</v>
      </c>
      <c r="B550">
        <f>'Result import'!B35</f>
        <v>4245982</v>
      </c>
      <c r="C550">
        <f>'Result import'!A35</f>
        <v>28</v>
      </c>
      <c r="D550" t="str">
        <f>'Result import'!K$6</f>
        <v>Chi Squared</v>
      </c>
      <c r="E550" t="str">
        <f>IF(ISERR(FIND(" ",'Result import'!E555)),"",LEFT('Result import'!E555,FIND(" ",'Result import'!E555)-1))</f>
        <v/>
      </c>
      <c r="F550">
        <f>IF(ISERR(FIND(" ",'Result import'!K35)),'Result import'!K35,VALUE(MID('Result import'!K35,FIND(" ",'Result import'!K35)+1,10)))</f>
        <v>57.47</v>
      </c>
      <c r="J550" t="s">
        <v>1361</v>
      </c>
      <c r="K550" t="str">
        <f t="shared" si="17"/>
        <v xml:space="preserve"> 57.47</v>
      </c>
      <c r="M550" t="str">
        <f>"insert into result (RESULT_ID, VALUE_DISPLAY, VALUE_NUM, VALUE_MIN, VALUE_MAX, QUALIFIER, RESULT_STATUS_ID, EXPERIMENT_ID, SUBSTANCE_ID, RESULT_TYPE_ID ) values ("&amp;A550&amp;", '"&amp;K550&amp;"', "&amp;F550&amp;", '"&amp;G550&amp;"', '"&amp;H550&amp;"', '"&amp;TRIM(E550)&amp;"', 2, 1, "&amp;B550&amp;", "&amp;VLOOKUP(D550,Elements!$B$3:$G$56,6,FALSE)&amp;");"</f>
        <v>insert into result (RESULT_ID, VALUE_DISPLAY, VALUE_NUM, VALUE_MIN, VALUE_MAX, QUALIFIER, RESULT_STATUS_ID, EXPERIMENT_ID, SUBSTANCE_ID, RESULT_TYPE_ID ) values (548, ' 57.47', 57.47, '', '', '', 2, 1, 4245982, 381);</v>
      </c>
      <c r="N550" t="str">
        <f t="shared" si="16"/>
        <v>insert into result_hierarchy(result_id, parent_result_id, hierarchy_type) values (548, 28, 'Child');</v>
      </c>
    </row>
    <row r="551" spans="1:14">
      <c r="A551">
        <v>549</v>
      </c>
      <c r="B551">
        <f>'Result import'!B36</f>
        <v>4244225</v>
      </c>
      <c r="C551">
        <f>'Result import'!A36</f>
        <v>29</v>
      </c>
      <c r="D551" t="str">
        <f>'Result import'!K$6</f>
        <v>Chi Squared</v>
      </c>
      <c r="E551" t="str">
        <f>IF(ISERR(FIND(" ",'Result import'!E556)),"",LEFT('Result import'!E556,FIND(" ",'Result import'!E556)-1))</f>
        <v/>
      </c>
      <c r="F551">
        <f>IF(ISERR(FIND(" ",'Result import'!K36)),'Result import'!K36,VALUE(MID('Result import'!K36,FIND(" ",'Result import'!K36)+1,10)))</f>
        <v>4.6399999999999997</v>
      </c>
      <c r="J551" t="s">
        <v>1361</v>
      </c>
      <c r="K551" t="str">
        <f t="shared" si="17"/>
        <v xml:space="preserve"> 4.64</v>
      </c>
      <c r="M551" t="str">
        <f>"insert into result (RESULT_ID, VALUE_DISPLAY, VALUE_NUM, VALUE_MIN, VALUE_MAX, QUALIFIER, RESULT_STATUS_ID, EXPERIMENT_ID, SUBSTANCE_ID, RESULT_TYPE_ID ) values ("&amp;A551&amp;", '"&amp;K551&amp;"', "&amp;F551&amp;", '"&amp;G551&amp;"', '"&amp;H551&amp;"', '"&amp;TRIM(E551)&amp;"', 2, 1, "&amp;B551&amp;", "&amp;VLOOKUP(D551,Elements!$B$3:$G$56,6,FALSE)&amp;");"</f>
        <v>insert into result (RESULT_ID, VALUE_DISPLAY, VALUE_NUM, VALUE_MIN, VALUE_MAX, QUALIFIER, RESULT_STATUS_ID, EXPERIMENT_ID, SUBSTANCE_ID, RESULT_TYPE_ID ) values (549, ' 4.64', 4.64, '', '', '', 2, 1, 4244225, 381);</v>
      </c>
      <c r="N551" t="str">
        <f t="shared" si="16"/>
        <v>insert into result_hierarchy(result_id, parent_result_id, hierarchy_type) values (549, 29, 'Child');</v>
      </c>
    </row>
    <row r="552" spans="1:14">
      <c r="A552">
        <v>550</v>
      </c>
      <c r="B552">
        <f>'Result import'!B37</f>
        <v>4242836</v>
      </c>
      <c r="C552">
        <f>'Result import'!A37</f>
        <v>30</v>
      </c>
      <c r="D552" t="str">
        <f>'Result import'!K$6</f>
        <v>Chi Squared</v>
      </c>
      <c r="E552" t="str">
        <f>IF(ISERR(FIND(" ",'Result import'!E557)),"",LEFT('Result import'!E557,FIND(" ",'Result import'!E557)-1))</f>
        <v/>
      </c>
      <c r="F552">
        <f>IF(ISERR(FIND(" ",'Result import'!K37)),'Result import'!K37,VALUE(MID('Result import'!K37,FIND(" ",'Result import'!K37)+1,10)))</f>
        <v>32.24</v>
      </c>
      <c r="J552" t="s">
        <v>1361</v>
      </c>
      <c r="K552" t="str">
        <f t="shared" si="17"/>
        <v xml:space="preserve"> 32.24</v>
      </c>
      <c r="M552" t="str">
        <f>"insert into result (RESULT_ID, VALUE_DISPLAY, VALUE_NUM, VALUE_MIN, VALUE_MAX, QUALIFIER, RESULT_STATUS_ID, EXPERIMENT_ID, SUBSTANCE_ID, RESULT_TYPE_ID ) values ("&amp;A552&amp;", '"&amp;K552&amp;"', "&amp;F552&amp;", '"&amp;G552&amp;"', '"&amp;H552&amp;"', '"&amp;TRIM(E552)&amp;"', 2, 1, "&amp;B552&amp;", "&amp;VLOOKUP(D552,Elements!$B$3:$G$56,6,FALSE)&amp;");"</f>
        <v>insert into result (RESULT_ID, VALUE_DISPLAY, VALUE_NUM, VALUE_MIN, VALUE_MAX, QUALIFIER, RESULT_STATUS_ID, EXPERIMENT_ID, SUBSTANCE_ID, RESULT_TYPE_ID ) values (550, ' 32.24', 32.24, '', '', '', 2, 1, 4242836, 381);</v>
      </c>
      <c r="N552" t="str">
        <f t="shared" si="16"/>
        <v>insert into result_hierarchy(result_id, parent_result_id, hierarchy_type) values (550, 30, 'Child');</v>
      </c>
    </row>
    <row r="553" spans="1:14">
      <c r="A553">
        <v>551</v>
      </c>
      <c r="B553">
        <f>'Result import'!B38</f>
        <v>7970469</v>
      </c>
      <c r="C553">
        <f>'Result import'!A38</f>
        <v>31</v>
      </c>
      <c r="D553" t="str">
        <f>'Result import'!K$6</f>
        <v>Chi Squared</v>
      </c>
      <c r="E553" t="str">
        <f>IF(ISERR(FIND(" ",'Result import'!E558)),"",LEFT('Result import'!E558,FIND(" ",'Result import'!E558)-1))</f>
        <v/>
      </c>
      <c r="F553">
        <f>IF(ISERR(FIND(" ",'Result import'!K38)),'Result import'!K38,VALUE(MID('Result import'!K38,FIND(" ",'Result import'!K38)+1,10)))</f>
        <v>4.93</v>
      </c>
      <c r="J553" t="s">
        <v>1361</v>
      </c>
      <c r="K553" t="str">
        <f t="shared" si="17"/>
        <v xml:space="preserve"> 4.93</v>
      </c>
      <c r="M553" t="str">
        <f>"insert into result (RESULT_ID, VALUE_DISPLAY, VALUE_NUM, VALUE_MIN, VALUE_MAX, QUALIFIER, RESULT_STATUS_ID, EXPERIMENT_ID, SUBSTANCE_ID, RESULT_TYPE_ID ) values ("&amp;A553&amp;", '"&amp;K553&amp;"', "&amp;F553&amp;", '"&amp;G553&amp;"', '"&amp;H553&amp;"', '"&amp;TRIM(E553)&amp;"', 2, 1, "&amp;B553&amp;", "&amp;VLOOKUP(D553,Elements!$B$3:$G$56,6,FALSE)&amp;");"</f>
        <v>insert into result (RESULT_ID, VALUE_DISPLAY, VALUE_NUM, VALUE_MIN, VALUE_MAX, QUALIFIER, RESULT_STATUS_ID, EXPERIMENT_ID, SUBSTANCE_ID, RESULT_TYPE_ID ) values (551, ' 4.93', 4.93, '', '', '', 2, 1, 7970469, 381);</v>
      </c>
      <c r="N553" t="str">
        <f t="shared" si="16"/>
        <v>insert into result_hierarchy(result_id, parent_result_id, hierarchy_type) values (551, 31, 'Child');</v>
      </c>
    </row>
    <row r="554" spans="1:14">
      <c r="A554">
        <v>552</v>
      </c>
      <c r="B554">
        <f>'Result import'!B39</f>
        <v>4262721</v>
      </c>
      <c r="C554">
        <f>'Result import'!A39</f>
        <v>32</v>
      </c>
      <c r="D554" t="str">
        <f>'Result import'!K$6</f>
        <v>Chi Squared</v>
      </c>
      <c r="E554" t="str">
        <f>IF(ISERR(FIND(" ",'Result import'!E559)),"",LEFT('Result import'!E559,FIND(" ",'Result import'!E559)-1))</f>
        <v/>
      </c>
      <c r="F554">
        <f>IF(ISERR(FIND(" ",'Result import'!K39)),'Result import'!K39,VALUE(MID('Result import'!K39,FIND(" ",'Result import'!K39)+1,10)))</f>
        <v>17.920000000000002</v>
      </c>
      <c r="J554" t="s">
        <v>1361</v>
      </c>
      <c r="K554" t="str">
        <f t="shared" si="17"/>
        <v xml:space="preserve"> 17.92</v>
      </c>
      <c r="M554" t="str">
        <f>"insert into result (RESULT_ID, VALUE_DISPLAY, VALUE_NUM, VALUE_MIN, VALUE_MAX, QUALIFIER, RESULT_STATUS_ID, EXPERIMENT_ID, SUBSTANCE_ID, RESULT_TYPE_ID ) values ("&amp;A554&amp;", '"&amp;K554&amp;"', "&amp;F554&amp;", '"&amp;G554&amp;"', '"&amp;H554&amp;"', '"&amp;TRIM(E554)&amp;"', 2, 1, "&amp;B554&amp;", "&amp;VLOOKUP(D554,Elements!$B$3:$G$56,6,FALSE)&amp;");"</f>
        <v>insert into result (RESULT_ID, VALUE_DISPLAY, VALUE_NUM, VALUE_MIN, VALUE_MAX, QUALIFIER, RESULT_STATUS_ID, EXPERIMENT_ID, SUBSTANCE_ID, RESULT_TYPE_ID ) values (552, ' 17.92', 17.92, '', '', '', 2, 1, 4262721, 381);</v>
      </c>
      <c r="N554" t="str">
        <f t="shared" si="16"/>
        <v>insert into result_hierarchy(result_id, parent_result_id, hierarchy_type) values (552, 32, 'Child');</v>
      </c>
    </row>
    <row r="555" spans="1:14">
      <c r="A555">
        <v>553</v>
      </c>
      <c r="B555">
        <f>'Result import'!B40</f>
        <v>844679</v>
      </c>
      <c r="C555">
        <f>'Result import'!A40</f>
        <v>33</v>
      </c>
      <c r="D555" t="str">
        <f>'Result import'!K$6</f>
        <v>Chi Squared</v>
      </c>
      <c r="E555" t="str">
        <f>IF(ISERR(FIND(" ",'Result import'!E560)),"",LEFT('Result import'!E560,FIND(" ",'Result import'!E560)-1))</f>
        <v/>
      </c>
      <c r="F555">
        <f>IF(ISERR(FIND(" ",'Result import'!K40)),'Result import'!K40,VALUE(MID('Result import'!K40,FIND(" ",'Result import'!K40)+1,10)))</f>
        <v>10.09</v>
      </c>
      <c r="J555" t="s">
        <v>1361</v>
      </c>
      <c r="K555" t="str">
        <f t="shared" si="17"/>
        <v xml:space="preserve"> 10.09</v>
      </c>
      <c r="M555" t="str">
        <f>"insert into result (RESULT_ID, VALUE_DISPLAY, VALUE_NUM, VALUE_MIN, VALUE_MAX, QUALIFIER, RESULT_STATUS_ID, EXPERIMENT_ID, SUBSTANCE_ID, RESULT_TYPE_ID ) values ("&amp;A555&amp;", '"&amp;K555&amp;"', "&amp;F555&amp;", '"&amp;G555&amp;"', '"&amp;H555&amp;"', '"&amp;TRIM(E555)&amp;"', 2, 1, "&amp;B555&amp;", "&amp;VLOOKUP(D555,Elements!$B$3:$G$56,6,FALSE)&amp;");"</f>
        <v>insert into result (RESULT_ID, VALUE_DISPLAY, VALUE_NUM, VALUE_MIN, VALUE_MAX, QUALIFIER, RESULT_STATUS_ID, EXPERIMENT_ID, SUBSTANCE_ID, RESULT_TYPE_ID ) values (553, ' 10.09', 10.09, '', '', '', 2, 1, 844679, 381);</v>
      </c>
      <c r="N555" t="str">
        <f t="shared" si="16"/>
        <v>insert into result_hierarchy(result_id, parent_result_id, hierarchy_type) values (553, 33, 'Child');</v>
      </c>
    </row>
    <row r="556" spans="1:14">
      <c r="A556">
        <v>554</v>
      </c>
      <c r="B556">
        <f>'Result import'!B41</f>
        <v>4260761</v>
      </c>
      <c r="C556">
        <f>'Result import'!A41</f>
        <v>34</v>
      </c>
      <c r="D556" t="str">
        <f>'Result import'!K$6</f>
        <v>Chi Squared</v>
      </c>
      <c r="E556" t="str">
        <f>IF(ISERR(FIND(" ",'Result import'!E561)),"",LEFT('Result import'!E561,FIND(" ",'Result import'!E561)-1))</f>
        <v/>
      </c>
      <c r="F556">
        <f>IF(ISERR(FIND(" ",'Result import'!K41)),'Result import'!K41,VALUE(MID('Result import'!K41,FIND(" ",'Result import'!K41)+1,10)))</f>
        <v>6.35</v>
      </c>
      <c r="J556" t="s">
        <v>1361</v>
      </c>
      <c r="K556" t="str">
        <f t="shared" si="17"/>
        <v xml:space="preserve"> 6.35</v>
      </c>
      <c r="M556" t="str">
        <f>"insert into result (RESULT_ID, VALUE_DISPLAY, VALUE_NUM, VALUE_MIN, VALUE_MAX, QUALIFIER, RESULT_STATUS_ID, EXPERIMENT_ID, SUBSTANCE_ID, RESULT_TYPE_ID ) values ("&amp;A556&amp;", '"&amp;K556&amp;"', "&amp;F556&amp;", '"&amp;G556&amp;"', '"&amp;H556&amp;"', '"&amp;TRIM(E556)&amp;"', 2, 1, "&amp;B556&amp;", "&amp;VLOOKUP(D556,Elements!$B$3:$G$56,6,FALSE)&amp;");"</f>
        <v>insert into result (RESULT_ID, VALUE_DISPLAY, VALUE_NUM, VALUE_MIN, VALUE_MAX, QUALIFIER, RESULT_STATUS_ID, EXPERIMENT_ID, SUBSTANCE_ID, RESULT_TYPE_ID ) values (554, ' 6.35', 6.35, '', '', '', 2, 1, 4260761, 381);</v>
      </c>
      <c r="N556" t="str">
        <f t="shared" ref="N556:N602" si="18">"insert into result_hierarchy(result_id, parent_result_id, hierarchy_type) values ("&amp;A556&amp;", "&amp;C556&amp;", '"&amp;J556&amp;"');"</f>
        <v>insert into result_hierarchy(result_id, parent_result_id, hierarchy_type) values (554, 34, 'Child');</v>
      </c>
    </row>
    <row r="557" spans="1:14">
      <c r="A557">
        <v>555</v>
      </c>
      <c r="B557">
        <f>'Result import'!B42</f>
        <v>7976469</v>
      </c>
      <c r="C557">
        <f>'Result import'!A42</f>
        <v>35</v>
      </c>
      <c r="D557" t="str">
        <f>'Result import'!K$6</f>
        <v>Chi Squared</v>
      </c>
      <c r="E557" t="str">
        <f>IF(ISERR(FIND(" ",'Result import'!E562)),"",LEFT('Result import'!E562,FIND(" ",'Result import'!E562)-1))</f>
        <v/>
      </c>
      <c r="F557">
        <f>IF(ISERR(FIND(" ",'Result import'!K42)),'Result import'!K42,VALUE(MID('Result import'!K42,FIND(" ",'Result import'!K42)+1,10)))</f>
        <v>30.81</v>
      </c>
      <c r="J557" t="s">
        <v>1361</v>
      </c>
      <c r="K557" t="str">
        <f t="shared" si="17"/>
        <v xml:space="preserve"> 30.81</v>
      </c>
      <c r="M557" t="str">
        <f>"insert into result (RESULT_ID, VALUE_DISPLAY, VALUE_NUM, VALUE_MIN, VALUE_MAX, QUALIFIER, RESULT_STATUS_ID, EXPERIMENT_ID, SUBSTANCE_ID, RESULT_TYPE_ID ) values ("&amp;A557&amp;", '"&amp;K557&amp;"', "&amp;F557&amp;", '"&amp;G557&amp;"', '"&amp;H557&amp;"', '"&amp;TRIM(E557)&amp;"', 2, 1, "&amp;B557&amp;", "&amp;VLOOKUP(D557,Elements!$B$3:$G$56,6,FALSE)&amp;");"</f>
        <v>insert into result (RESULT_ID, VALUE_DISPLAY, VALUE_NUM, VALUE_MIN, VALUE_MAX, QUALIFIER, RESULT_STATUS_ID, EXPERIMENT_ID, SUBSTANCE_ID, RESULT_TYPE_ID ) values (555, ' 30.81', 30.81, '', '', '', 2, 1, 7976469, 381);</v>
      </c>
      <c r="N557" t="str">
        <f t="shared" si="18"/>
        <v>insert into result_hierarchy(result_id, parent_result_id, hierarchy_type) values (555, 35, 'Child');</v>
      </c>
    </row>
    <row r="558" spans="1:14">
      <c r="A558">
        <v>556</v>
      </c>
      <c r="B558">
        <f>'Result import'!B43</f>
        <v>4264645</v>
      </c>
      <c r="C558">
        <f>'Result import'!A43</f>
        <v>36</v>
      </c>
      <c r="D558" t="str">
        <f>'Result import'!K$6</f>
        <v>Chi Squared</v>
      </c>
      <c r="E558" t="str">
        <f>IF(ISERR(FIND(" ",'Result import'!E563)),"",LEFT('Result import'!E563,FIND(" ",'Result import'!E563)-1))</f>
        <v/>
      </c>
      <c r="F558">
        <f>IF(ISERR(FIND(" ",'Result import'!K43)),'Result import'!K43,VALUE(MID('Result import'!K43,FIND(" ",'Result import'!K43)+1,10)))</f>
        <v>5.98</v>
      </c>
      <c r="J558" t="s">
        <v>1361</v>
      </c>
      <c r="K558" t="str">
        <f t="shared" si="17"/>
        <v xml:space="preserve"> 5.98</v>
      </c>
      <c r="M558" t="str">
        <f>"insert into result (RESULT_ID, VALUE_DISPLAY, VALUE_NUM, VALUE_MIN, VALUE_MAX, QUALIFIER, RESULT_STATUS_ID, EXPERIMENT_ID, SUBSTANCE_ID, RESULT_TYPE_ID ) values ("&amp;A558&amp;", '"&amp;K558&amp;"', "&amp;F558&amp;", '"&amp;G558&amp;"', '"&amp;H558&amp;"', '"&amp;TRIM(E558)&amp;"', 2, 1, "&amp;B558&amp;", "&amp;VLOOKUP(D558,Elements!$B$3:$G$56,6,FALSE)&amp;");"</f>
        <v>insert into result (RESULT_ID, VALUE_DISPLAY, VALUE_NUM, VALUE_MIN, VALUE_MAX, QUALIFIER, RESULT_STATUS_ID, EXPERIMENT_ID, SUBSTANCE_ID, RESULT_TYPE_ID ) values (556, ' 5.98', 5.98, '', '', '', 2, 1, 4264645, 381);</v>
      </c>
      <c r="N558" t="str">
        <f t="shared" si="18"/>
        <v>insert into result_hierarchy(result_id, parent_result_id, hierarchy_type) values (556, 36, 'Child');</v>
      </c>
    </row>
    <row r="559" spans="1:14">
      <c r="A559">
        <v>557</v>
      </c>
      <c r="B559">
        <f>'Result import'!B44</f>
        <v>4265686</v>
      </c>
      <c r="C559">
        <f>'Result import'!A44</f>
        <v>37</v>
      </c>
      <c r="D559" t="str">
        <f>'Result import'!K$6</f>
        <v>Chi Squared</v>
      </c>
      <c r="E559" t="str">
        <f>IF(ISERR(FIND(" ",'Result import'!E564)),"",LEFT('Result import'!E564,FIND(" ",'Result import'!E564)-1))</f>
        <v/>
      </c>
      <c r="F559">
        <f>IF(ISERR(FIND(" ",'Result import'!K44)),'Result import'!K44,VALUE(MID('Result import'!K44,FIND(" ",'Result import'!K44)+1,10)))</f>
        <v>105.02</v>
      </c>
      <c r="J559" t="s">
        <v>1361</v>
      </c>
      <c r="K559" t="str">
        <f t="shared" si="17"/>
        <v xml:space="preserve"> 105.02</v>
      </c>
      <c r="M559" t="str">
        <f>"insert into result (RESULT_ID, VALUE_DISPLAY, VALUE_NUM, VALUE_MIN, VALUE_MAX, QUALIFIER, RESULT_STATUS_ID, EXPERIMENT_ID, SUBSTANCE_ID, RESULT_TYPE_ID ) values ("&amp;A559&amp;", '"&amp;K559&amp;"', "&amp;F559&amp;", '"&amp;G559&amp;"', '"&amp;H559&amp;"', '"&amp;TRIM(E559)&amp;"', 2, 1, "&amp;B559&amp;", "&amp;VLOOKUP(D559,Elements!$B$3:$G$56,6,FALSE)&amp;");"</f>
        <v>insert into result (RESULT_ID, VALUE_DISPLAY, VALUE_NUM, VALUE_MIN, VALUE_MAX, QUALIFIER, RESULT_STATUS_ID, EXPERIMENT_ID, SUBSTANCE_ID, RESULT_TYPE_ID ) values (557, ' 105.02', 105.02, '', '', '', 2, 1, 4265686, 381);</v>
      </c>
      <c r="N559" t="str">
        <f t="shared" si="18"/>
        <v>insert into result_hierarchy(result_id, parent_result_id, hierarchy_type) values (557, 37, 'Child');</v>
      </c>
    </row>
    <row r="560" spans="1:14">
      <c r="A560">
        <v>558</v>
      </c>
      <c r="B560">
        <f>'Result import'!B45</f>
        <v>4257150</v>
      </c>
      <c r="C560">
        <f>'Result import'!A45</f>
        <v>38</v>
      </c>
      <c r="D560" t="str">
        <f>'Result import'!K$6</f>
        <v>Chi Squared</v>
      </c>
      <c r="E560" t="str">
        <f>IF(ISERR(FIND(" ",'Result import'!E565)),"",LEFT('Result import'!E565,FIND(" ",'Result import'!E565)-1))</f>
        <v/>
      </c>
      <c r="F560">
        <f>IF(ISERR(FIND(" ",'Result import'!K45)),'Result import'!K45,VALUE(MID('Result import'!K45,FIND(" ",'Result import'!K45)+1,10)))</f>
        <v>10.46</v>
      </c>
      <c r="J560" t="s">
        <v>1361</v>
      </c>
      <c r="K560" t="str">
        <f t="shared" si="17"/>
        <v xml:space="preserve"> 10.46</v>
      </c>
      <c r="M560" t="str">
        <f>"insert into result (RESULT_ID, VALUE_DISPLAY, VALUE_NUM, VALUE_MIN, VALUE_MAX, QUALIFIER, RESULT_STATUS_ID, EXPERIMENT_ID, SUBSTANCE_ID, RESULT_TYPE_ID ) values ("&amp;A560&amp;", '"&amp;K560&amp;"', "&amp;F560&amp;", '"&amp;G560&amp;"', '"&amp;H560&amp;"', '"&amp;TRIM(E560)&amp;"', 2, 1, "&amp;B560&amp;", "&amp;VLOOKUP(D560,Elements!$B$3:$G$56,6,FALSE)&amp;");"</f>
        <v>insert into result (RESULT_ID, VALUE_DISPLAY, VALUE_NUM, VALUE_MIN, VALUE_MAX, QUALIFIER, RESULT_STATUS_ID, EXPERIMENT_ID, SUBSTANCE_ID, RESULT_TYPE_ID ) values (558, ' 10.46', 10.46, '', '', '', 2, 1, 4257150, 381);</v>
      </c>
      <c r="N560" t="str">
        <f t="shared" si="18"/>
        <v>insert into result_hierarchy(result_id, parent_result_id, hierarchy_type) values (558, 38, 'Child');</v>
      </c>
    </row>
    <row r="561" spans="1:14">
      <c r="A561">
        <v>559</v>
      </c>
      <c r="B561">
        <f>'Result import'!B46</f>
        <v>4255222</v>
      </c>
      <c r="C561">
        <f>'Result import'!A46</f>
        <v>39</v>
      </c>
      <c r="D561" t="str">
        <f>'Result import'!K$6</f>
        <v>Chi Squared</v>
      </c>
      <c r="E561" t="str">
        <f>IF(ISERR(FIND(" ",'Result import'!E566)),"",LEFT('Result import'!E566,FIND(" ",'Result import'!E566)-1))</f>
        <v/>
      </c>
      <c r="F561">
        <f>IF(ISERR(FIND(" ",'Result import'!K46)),'Result import'!K46,VALUE(MID('Result import'!K46,FIND(" ",'Result import'!K46)+1,10)))</f>
        <v>28.57</v>
      </c>
      <c r="J561" t="s">
        <v>1361</v>
      </c>
      <c r="K561" t="str">
        <f t="shared" si="17"/>
        <v xml:space="preserve"> 28.57</v>
      </c>
      <c r="M561" t="str">
        <f>"insert into result (RESULT_ID, VALUE_DISPLAY, VALUE_NUM, VALUE_MIN, VALUE_MAX, QUALIFIER, RESULT_STATUS_ID, EXPERIMENT_ID, SUBSTANCE_ID, RESULT_TYPE_ID ) values ("&amp;A561&amp;", '"&amp;K561&amp;"', "&amp;F561&amp;", '"&amp;G561&amp;"', '"&amp;H561&amp;"', '"&amp;TRIM(E561)&amp;"', 2, 1, "&amp;B561&amp;", "&amp;VLOOKUP(D561,Elements!$B$3:$G$56,6,FALSE)&amp;");"</f>
        <v>insert into result (RESULT_ID, VALUE_DISPLAY, VALUE_NUM, VALUE_MIN, VALUE_MAX, QUALIFIER, RESULT_STATUS_ID, EXPERIMENT_ID, SUBSTANCE_ID, RESULT_TYPE_ID ) values (559, ' 28.57', 28.57, '', '', '', 2, 1, 4255222, 381);</v>
      </c>
      <c r="N561" t="str">
        <f t="shared" si="18"/>
        <v>insert into result_hierarchy(result_id, parent_result_id, hierarchy_type) values (559, 39, 'Child');</v>
      </c>
    </row>
    <row r="562" spans="1:14">
      <c r="A562">
        <v>560</v>
      </c>
      <c r="B562">
        <f>'Result import'!B47</f>
        <v>3714088</v>
      </c>
      <c r="C562">
        <f>'Result import'!A47</f>
        <v>40</v>
      </c>
      <c r="D562" t="str">
        <f>'Result import'!K$6</f>
        <v>Chi Squared</v>
      </c>
      <c r="E562" t="str">
        <f>IF(ISERR(FIND(" ",'Result import'!E567)),"",LEFT('Result import'!E567,FIND(" ",'Result import'!E567)-1))</f>
        <v/>
      </c>
      <c r="F562">
        <f>IF(ISERR(FIND(" ",'Result import'!K47)),'Result import'!K47,VALUE(MID('Result import'!K47,FIND(" ",'Result import'!K47)+1,10)))</f>
        <v>8.31</v>
      </c>
      <c r="J562" t="s">
        <v>1361</v>
      </c>
      <c r="K562" t="str">
        <f t="shared" si="17"/>
        <v xml:space="preserve"> 8.31</v>
      </c>
      <c r="M562" t="str">
        <f>"insert into result (RESULT_ID, VALUE_DISPLAY, VALUE_NUM, VALUE_MIN, VALUE_MAX, QUALIFIER, RESULT_STATUS_ID, EXPERIMENT_ID, SUBSTANCE_ID, RESULT_TYPE_ID ) values ("&amp;A562&amp;", '"&amp;K562&amp;"', "&amp;F562&amp;", '"&amp;G562&amp;"', '"&amp;H562&amp;"', '"&amp;TRIM(E562)&amp;"', 2, 1, "&amp;B562&amp;", "&amp;VLOOKUP(D562,Elements!$B$3:$G$56,6,FALSE)&amp;");"</f>
        <v>insert into result (RESULT_ID, VALUE_DISPLAY, VALUE_NUM, VALUE_MIN, VALUE_MAX, QUALIFIER, RESULT_STATUS_ID, EXPERIMENT_ID, SUBSTANCE_ID, RESULT_TYPE_ID ) values (560, ' 8.31', 8.31, '', '', '', 2, 1, 3714088, 381);</v>
      </c>
      <c r="N562" t="str">
        <f t="shared" si="18"/>
        <v>insert into result_hierarchy(result_id, parent_result_id, hierarchy_type) values (560, 40, 'Child');</v>
      </c>
    </row>
    <row r="563" spans="1:14">
      <c r="A563">
        <v>561</v>
      </c>
      <c r="B563">
        <f>'Result import'!B8</f>
        <v>7970106</v>
      </c>
      <c r="C563">
        <f>'Result import'!A8</f>
        <v>1</v>
      </c>
      <c r="D563" t="str">
        <f>'Result import'!L$6</f>
        <v>R Squared</v>
      </c>
      <c r="E563" t="str">
        <f>IF(ISERR(FIND(" ",'Result import'!E568)),"",LEFT('Result import'!E568,FIND(" ",'Result import'!E568)-1))</f>
        <v/>
      </c>
      <c r="F563">
        <f>IF(ISERR(FIND(" ",'Result import'!L8)),'Result import'!L8,VALUE(MID('Result import'!L8,FIND(" ",'Result import'!L8)+1,10)))</f>
        <v>0</v>
      </c>
      <c r="J563" t="s">
        <v>1361</v>
      </c>
      <c r="K563" t="str">
        <f t="shared" si="17"/>
        <v xml:space="preserve"> 0</v>
      </c>
      <c r="M563" t="str">
        <f>"insert into result (RESULT_ID, VALUE_DISPLAY, VALUE_NUM, VALUE_MIN, VALUE_MAX, QUALIFIER, RESULT_STATUS_ID, EXPERIMENT_ID, SUBSTANCE_ID, RESULT_TYPE_ID ) values ("&amp;A563&amp;", '"&amp;K563&amp;"', "&amp;F563&amp;", '"&amp;G563&amp;"', '"&amp;H563&amp;"', '"&amp;TRIM(E563)&amp;"', 2, 1, "&amp;B563&amp;", "&amp;VLOOKUP(D563,Elements!$B$3:$G$56,6,FALSE)&amp;");"</f>
        <v>insert into result (RESULT_ID, VALUE_DISPLAY, VALUE_NUM, VALUE_MIN, VALUE_MAX, QUALIFIER, RESULT_STATUS_ID, EXPERIMENT_ID, SUBSTANCE_ID, RESULT_TYPE_ID ) values (561, ' 0', 0, '', '', '', 2, 1, 7970106, 382);</v>
      </c>
      <c r="N563" t="str">
        <f t="shared" si="18"/>
        <v>insert into result_hierarchy(result_id, parent_result_id, hierarchy_type) values (561, 1, 'Child');</v>
      </c>
    </row>
    <row r="564" spans="1:14">
      <c r="A564">
        <v>562</v>
      </c>
      <c r="B564">
        <f>'Result import'!B9</f>
        <v>855669</v>
      </c>
      <c r="C564">
        <f>'Result import'!A9</f>
        <v>2</v>
      </c>
      <c r="D564" t="str">
        <f>'Result import'!L$6</f>
        <v>R Squared</v>
      </c>
      <c r="E564" t="str">
        <f>IF(ISERR(FIND(" ",'Result import'!E569)),"",LEFT('Result import'!E569,FIND(" ",'Result import'!E569)-1))</f>
        <v/>
      </c>
      <c r="F564">
        <f>IF(ISERR(FIND(" ",'Result import'!L9)),'Result import'!L9,VALUE(MID('Result import'!L9,FIND(" ",'Result import'!L9)+1,10)))</f>
        <v>1</v>
      </c>
      <c r="J564" t="s">
        <v>1361</v>
      </c>
      <c r="K564" t="str">
        <f t="shared" si="17"/>
        <v xml:space="preserve"> 1</v>
      </c>
      <c r="M564" t="str">
        <f>"insert into result (RESULT_ID, VALUE_DISPLAY, VALUE_NUM, VALUE_MIN, VALUE_MAX, QUALIFIER, RESULT_STATUS_ID, EXPERIMENT_ID, SUBSTANCE_ID, RESULT_TYPE_ID ) values ("&amp;A564&amp;", '"&amp;K564&amp;"', "&amp;F564&amp;", '"&amp;G564&amp;"', '"&amp;H564&amp;"', '"&amp;TRIM(E564)&amp;"', 2, 1, "&amp;B564&amp;", "&amp;VLOOKUP(D564,Elements!$B$3:$G$56,6,FALSE)&amp;");"</f>
        <v>insert into result (RESULT_ID, VALUE_DISPLAY, VALUE_NUM, VALUE_MIN, VALUE_MAX, QUALIFIER, RESULT_STATUS_ID, EXPERIMENT_ID, SUBSTANCE_ID, RESULT_TYPE_ID ) values (562, ' 1', 1, '', '', '', 2, 1, 855669, 382);</v>
      </c>
      <c r="N564" t="str">
        <f t="shared" si="18"/>
        <v>insert into result_hierarchy(result_id, parent_result_id, hierarchy_type) values (562, 2, 'Child');</v>
      </c>
    </row>
    <row r="565" spans="1:14">
      <c r="A565">
        <v>563</v>
      </c>
      <c r="B565">
        <f>'Result import'!B10</f>
        <v>4257793</v>
      </c>
      <c r="C565">
        <f>'Result import'!A10</f>
        <v>3</v>
      </c>
      <c r="D565" t="str">
        <f>'Result import'!L$6</f>
        <v>R Squared</v>
      </c>
      <c r="E565" t="str">
        <f>IF(ISERR(FIND(" ",'Result import'!E570)),"",LEFT('Result import'!E570,FIND(" ",'Result import'!E570)-1))</f>
        <v/>
      </c>
      <c r="F565">
        <f>IF(ISERR(FIND(" ",'Result import'!L10)),'Result import'!L10,VALUE(MID('Result import'!L10,FIND(" ",'Result import'!L10)+1,10)))</f>
        <v>1</v>
      </c>
      <c r="J565" t="s">
        <v>1361</v>
      </c>
      <c r="K565" t="str">
        <f t="shared" si="17"/>
        <v xml:space="preserve"> 1</v>
      </c>
      <c r="M565" t="str">
        <f>"insert into result (RESULT_ID, VALUE_DISPLAY, VALUE_NUM, VALUE_MIN, VALUE_MAX, QUALIFIER, RESULT_STATUS_ID, EXPERIMENT_ID, SUBSTANCE_ID, RESULT_TYPE_ID ) values ("&amp;A565&amp;", '"&amp;K565&amp;"', "&amp;F565&amp;", '"&amp;G565&amp;"', '"&amp;H565&amp;"', '"&amp;TRIM(E565)&amp;"', 2, 1, "&amp;B565&amp;", "&amp;VLOOKUP(D565,Elements!$B$3:$G$56,6,FALSE)&amp;");"</f>
        <v>insert into result (RESULT_ID, VALUE_DISPLAY, VALUE_NUM, VALUE_MIN, VALUE_MAX, QUALIFIER, RESULT_STATUS_ID, EXPERIMENT_ID, SUBSTANCE_ID, RESULT_TYPE_ID ) values (563, ' 1', 1, '', '', '', 2, 1, 4257793, 382);</v>
      </c>
      <c r="N565" t="str">
        <f t="shared" si="18"/>
        <v>insert into result_hierarchy(result_id, parent_result_id, hierarchy_type) values (563, 3, 'Child');</v>
      </c>
    </row>
    <row r="566" spans="1:14">
      <c r="A566">
        <v>564</v>
      </c>
      <c r="B566">
        <f>'Result import'!B11</f>
        <v>855933</v>
      </c>
      <c r="C566">
        <f>'Result import'!A11</f>
        <v>4</v>
      </c>
      <c r="D566" t="str">
        <f>'Result import'!L$6</f>
        <v>R Squared</v>
      </c>
      <c r="E566" t="str">
        <f>IF(ISERR(FIND(" ",'Result import'!E571)),"",LEFT('Result import'!E571,FIND(" ",'Result import'!E571)-1))</f>
        <v/>
      </c>
      <c r="F566">
        <f>IF(ISERR(FIND(" ",'Result import'!L11)),'Result import'!L11,VALUE(MID('Result import'!L11,FIND(" ",'Result import'!L11)+1,10)))</f>
        <v>1</v>
      </c>
      <c r="J566" t="s">
        <v>1361</v>
      </c>
      <c r="K566" t="str">
        <f t="shared" si="17"/>
        <v xml:space="preserve"> 1</v>
      </c>
      <c r="M566" t="str">
        <f>"insert into result (RESULT_ID, VALUE_DISPLAY, VALUE_NUM, VALUE_MIN, VALUE_MAX, QUALIFIER, RESULT_STATUS_ID, EXPERIMENT_ID, SUBSTANCE_ID, RESULT_TYPE_ID ) values ("&amp;A566&amp;", '"&amp;K566&amp;"', "&amp;F566&amp;", '"&amp;G566&amp;"', '"&amp;H566&amp;"', '"&amp;TRIM(E566)&amp;"', 2, 1, "&amp;B566&amp;", "&amp;VLOOKUP(D566,Elements!$B$3:$G$56,6,FALSE)&amp;");"</f>
        <v>insert into result (RESULT_ID, VALUE_DISPLAY, VALUE_NUM, VALUE_MIN, VALUE_MAX, QUALIFIER, RESULT_STATUS_ID, EXPERIMENT_ID, SUBSTANCE_ID, RESULT_TYPE_ID ) values (564, ' 1', 1, '', '', '', 2, 1, 855933, 382);</v>
      </c>
      <c r="N566" t="str">
        <f t="shared" si="18"/>
        <v>insert into result_hierarchy(result_id, parent_result_id, hierarchy_type) values (564, 4, 'Child');</v>
      </c>
    </row>
    <row r="567" spans="1:14">
      <c r="A567">
        <v>565</v>
      </c>
      <c r="B567">
        <f>'Result import'!B12</f>
        <v>843930</v>
      </c>
      <c r="C567">
        <f>'Result import'!A12</f>
        <v>5</v>
      </c>
      <c r="D567" t="str">
        <f>'Result import'!L$6</f>
        <v>R Squared</v>
      </c>
      <c r="E567" t="str">
        <f>IF(ISERR(FIND(" ",'Result import'!E572)),"",LEFT('Result import'!E572,FIND(" ",'Result import'!E572)-1))</f>
        <v/>
      </c>
      <c r="F567">
        <f>IF(ISERR(FIND(" ",'Result import'!L12)),'Result import'!L12,VALUE(MID('Result import'!L12,FIND(" ",'Result import'!L12)+1,10)))</f>
        <v>1</v>
      </c>
      <c r="J567" t="s">
        <v>1361</v>
      </c>
      <c r="K567" t="str">
        <f t="shared" si="17"/>
        <v xml:space="preserve"> 1</v>
      </c>
      <c r="M567" t="str">
        <f>"insert into result (RESULT_ID, VALUE_DISPLAY, VALUE_NUM, VALUE_MIN, VALUE_MAX, QUALIFIER, RESULT_STATUS_ID, EXPERIMENT_ID, SUBSTANCE_ID, RESULT_TYPE_ID ) values ("&amp;A567&amp;", '"&amp;K567&amp;"', "&amp;F567&amp;", '"&amp;G567&amp;"', '"&amp;H567&amp;"', '"&amp;TRIM(E567)&amp;"', 2, 1, "&amp;B567&amp;", "&amp;VLOOKUP(D567,Elements!$B$3:$G$56,6,FALSE)&amp;");"</f>
        <v>insert into result (RESULT_ID, VALUE_DISPLAY, VALUE_NUM, VALUE_MIN, VALUE_MAX, QUALIFIER, RESULT_STATUS_ID, EXPERIMENT_ID, SUBSTANCE_ID, RESULT_TYPE_ID ) values (565, ' 1', 1, '', '', '', 2, 1, 843930, 382);</v>
      </c>
      <c r="N567" t="str">
        <f t="shared" si="18"/>
        <v>insert into result_hierarchy(result_id, parent_result_id, hierarchy_type) values (565, 5, 'Child');</v>
      </c>
    </row>
    <row r="568" spans="1:14">
      <c r="A568">
        <v>566</v>
      </c>
      <c r="B568">
        <f>'Result import'!B13</f>
        <v>850647</v>
      </c>
      <c r="C568">
        <f>'Result import'!A13</f>
        <v>6</v>
      </c>
      <c r="D568" t="str">
        <f>'Result import'!L$6</f>
        <v>R Squared</v>
      </c>
      <c r="E568" t="str">
        <f>IF(ISERR(FIND(" ",'Result import'!E573)),"",LEFT('Result import'!E573,FIND(" ",'Result import'!E573)-1))</f>
        <v/>
      </c>
      <c r="F568">
        <f>IF(ISERR(FIND(" ",'Result import'!L13)),'Result import'!L13,VALUE(MID('Result import'!L13,FIND(" ",'Result import'!L13)+1,10)))</f>
        <v>1</v>
      </c>
      <c r="J568" t="s">
        <v>1361</v>
      </c>
      <c r="K568" t="str">
        <f t="shared" si="17"/>
        <v xml:space="preserve"> 1</v>
      </c>
      <c r="M568" t="str">
        <f>"insert into result (RESULT_ID, VALUE_DISPLAY, VALUE_NUM, VALUE_MIN, VALUE_MAX, QUALIFIER, RESULT_STATUS_ID, EXPERIMENT_ID, SUBSTANCE_ID, RESULT_TYPE_ID ) values ("&amp;A568&amp;", '"&amp;K568&amp;"', "&amp;F568&amp;", '"&amp;G568&amp;"', '"&amp;H568&amp;"', '"&amp;TRIM(E568)&amp;"', 2, 1, "&amp;B568&amp;", "&amp;VLOOKUP(D568,Elements!$B$3:$G$56,6,FALSE)&amp;");"</f>
        <v>insert into result (RESULT_ID, VALUE_DISPLAY, VALUE_NUM, VALUE_MIN, VALUE_MAX, QUALIFIER, RESULT_STATUS_ID, EXPERIMENT_ID, SUBSTANCE_ID, RESULT_TYPE_ID ) values (566, ' 1', 1, '', '', '', 2, 1, 850647, 382);</v>
      </c>
      <c r="N568" t="str">
        <f t="shared" si="18"/>
        <v>insert into result_hierarchy(result_id, parent_result_id, hierarchy_type) values (566, 6, 'Child');</v>
      </c>
    </row>
    <row r="569" spans="1:14">
      <c r="A569">
        <v>567</v>
      </c>
      <c r="B569">
        <f>'Result import'!B14</f>
        <v>857157</v>
      </c>
      <c r="C569">
        <f>'Result import'!A14</f>
        <v>7</v>
      </c>
      <c r="D569" t="str">
        <f>'Result import'!L$6</f>
        <v>R Squared</v>
      </c>
      <c r="E569" t="str">
        <f>IF(ISERR(FIND(" ",'Result import'!E574)),"",LEFT('Result import'!E574,FIND(" ",'Result import'!E574)-1))</f>
        <v/>
      </c>
      <c r="F569">
        <f>IF(ISERR(FIND(" ",'Result import'!L14)),'Result import'!L14,VALUE(MID('Result import'!L14,FIND(" ",'Result import'!L14)+1,10)))</f>
        <v>1</v>
      </c>
      <c r="J569" t="s">
        <v>1361</v>
      </c>
      <c r="K569" t="str">
        <f t="shared" si="17"/>
        <v xml:space="preserve"> 1</v>
      </c>
      <c r="M569" t="str">
        <f>"insert into result (RESULT_ID, VALUE_DISPLAY, VALUE_NUM, VALUE_MIN, VALUE_MAX, QUALIFIER, RESULT_STATUS_ID, EXPERIMENT_ID, SUBSTANCE_ID, RESULT_TYPE_ID ) values ("&amp;A569&amp;", '"&amp;K569&amp;"', "&amp;F569&amp;", '"&amp;G569&amp;"', '"&amp;H569&amp;"', '"&amp;TRIM(E569)&amp;"', 2, 1, "&amp;B569&amp;", "&amp;VLOOKUP(D569,Elements!$B$3:$G$56,6,FALSE)&amp;");"</f>
        <v>insert into result (RESULT_ID, VALUE_DISPLAY, VALUE_NUM, VALUE_MIN, VALUE_MAX, QUALIFIER, RESULT_STATUS_ID, EXPERIMENT_ID, SUBSTANCE_ID, RESULT_TYPE_ID ) values (567, ' 1', 1, '', '', '', 2, 1, 857157, 382);</v>
      </c>
      <c r="N569" t="str">
        <f t="shared" si="18"/>
        <v>insert into result_hierarchy(result_id, parent_result_id, hierarchy_type) values (567, 7, 'Child');</v>
      </c>
    </row>
    <row r="570" spans="1:14">
      <c r="A570">
        <v>568</v>
      </c>
      <c r="B570">
        <f>'Result import'!B15</f>
        <v>844493</v>
      </c>
      <c r="C570">
        <f>'Result import'!A15</f>
        <v>8</v>
      </c>
      <c r="D570" t="str">
        <f>'Result import'!L$6</f>
        <v>R Squared</v>
      </c>
      <c r="E570" t="str">
        <f>IF(ISERR(FIND(" ",'Result import'!E575)),"",LEFT('Result import'!E575,FIND(" ",'Result import'!E575)-1))</f>
        <v/>
      </c>
      <c r="F570">
        <f>IF(ISERR(FIND(" ",'Result import'!L15)),'Result import'!L15,VALUE(MID('Result import'!L15,FIND(" ",'Result import'!L15)+1,10)))</f>
        <v>0.99</v>
      </c>
      <c r="J570" t="s">
        <v>1361</v>
      </c>
      <c r="K570" t="str">
        <f t="shared" si="17"/>
        <v xml:space="preserve"> 0.99</v>
      </c>
      <c r="M570" t="str">
        <f>"insert into result (RESULT_ID, VALUE_DISPLAY, VALUE_NUM, VALUE_MIN, VALUE_MAX, QUALIFIER, RESULT_STATUS_ID, EXPERIMENT_ID, SUBSTANCE_ID, RESULT_TYPE_ID ) values ("&amp;A570&amp;", '"&amp;K570&amp;"', "&amp;F570&amp;", '"&amp;G570&amp;"', '"&amp;H570&amp;"', '"&amp;TRIM(E570)&amp;"', 2, 1, "&amp;B570&amp;", "&amp;VLOOKUP(D570,Elements!$B$3:$G$56,6,FALSE)&amp;");"</f>
        <v>insert into result (RESULT_ID, VALUE_DISPLAY, VALUE_NUM, VALUE_MIN, VALUE_MAX, QUALIFIER, RESULT_STATUS_ID, EXPERIMENT_ID, SUBSTANCE_ID, RESULT_TYPE_ID ) values (568, ' 0.99', 0.99, '', '', '', 2, 1, 844493, 382);</v>
      </c>
      <c r="N570" t="str">
        <f t="shared" si="18"/>
        <v>insert into result_hierarchy(result_id, parent_result_id, hierarchy_type) values (568, 8, 'Child');</v>
      </c>
    </row>
    <row r="571" spans="1:14">
      <c r="A571">
        <v>569</v>
      </c>
      <c r="B571">
        <f>'Result import'!B16</f>
        <v>7978068</v>
      </c>
      <c r="C571">
        <f>'Result import'!A16</f>
        <v>9</v>
      </c>
      <c r="D571" t="str">
        <f>'Result import'!L$6</f>
        <v>R Squared</v>
      </c>
      <c r="E571" t="str">
        <f>IF(ISERR(FIND(" ",'Result import'!E576)),"",LEFT('Result import'!E576,FIND(" ",'Result import'!E576)-1))</f>
        <v/>
      </c>
      <c r="F571">
        <f>IF(ISERR(FIND(" ",'Result import'!L16)),'Result import'!L16,VALUE(MID('Result import'!L16,FIND(" ",'Result import'!L16)+1,10)))</f>
        <v>1</v>
      </c>
      <c r="J571" t="s">
        <v>1361</v>
      </c>
      <c r="K571" t="str">
        <f t="shared" si="17"/>
        <v xml:space="preserve"> 1</v>
      </c>
      <c r="M571" t="str">
        <f>"insert into result (RESULT_ID, VALUE_DISPLAY, VALUE_NUM, VALUE_MIN, VALUE_MAX, QUALIFIER, RESULT_STATUS_ID, EXPERIMENT_ID, SUBSTANCE_ID, RESULT_TYPE_ID ) values ("&amp;A571&amp;", '"&amp;K571&amp;"', "&amp;F571&amp;", '"&amp;G571&amp;"', '"&amp;H571&amp;"', '"&amp;TRIM(E571)&amp;"', 2, 1, "&amp;B571&amp;", "&amp;VLOOKUP(D571,Elements!$B$3:$G$56,6,FALSE)&amp;");"</f>
        <v>insert into result (RESULT_ID, VALUE_DISPLAY, VALUE_NUM, VALUE_MIN, VALUE_MAX, QUALIFIER, RESULT_STATUS_ID, EXPERIMENT_ID, SUBSTANCE_ID, RESULT_TYPE_ID ) values (569, ' 1', 1, '', '', '', 2, 1, 7978068, 382);</v>
      </c>
      <c r="N571" t="str">
        <f t="shared" si="18"/>
        <v>insert into result_hierarchy(result_id, parent_result_id, hierarchy_type) values (569, 9, 'Child');</v>
      </c>
    </row>
    <row r="572" spans="1:14">
      <c r="A572">
        <v>570</v>
      </c>
      <c r="B572">
        <f>'Result import'!B17</f>
        <v>852914</v>
      </c>
      <c r="C572">
        <f>'Result import'!A17</f>
        <v>10</v>
      </c>
      <c r="D572" t="str">
        <f>'Result import'!L$6</f>
        <v>R Squared</v>
      </c>
      <c r="E572" t="str">
        <f>IF(ISERR(FIND(" ",'Result import'!E577)),"",LEFT('Result import'!E577,FIND(" ",'Result import'!E577)-1))</f>
        <v/>
      </c>
      <c r="F572">
        <f>IF(ISERR(FIND(" ",'Result import'!L17)),'Result import'!L17,VALUE(MID('Result import'!L17,FIND(" ",'Result import'!L17)+1,10)))</f>
        <v>1</v>
      </c>
      <c r="J572" t="s">
        <v>1361</v>
      </c>
      <c r="K572" t="str">
        <f t="shared" si="17"/>
        <v xml:space="preserve"> 1</v>
      </c>
      <c r="M572" t="str">
        <f>"insert into result (RESULT_ID, VALUE_DISPLAY, VALUE_NUM, VALUE_MIN, VALUE_MAX, QUALIFIER, RESULT_STATUS_ID, EXPERIMENT_ID, SUBSTANCE_ID, RESULT_TYPE_ID ) values ("&amp;A572&amp;", '"&amp;K572&amp;"', "&amp;F572&amp;", '"&amp;G572&amp;"', '"&amp;H572&amp;"', '"&amp;TRIM(E572)&amp;"', 2, 1, "&amp;B572&amp;", "&amp;VLOOKUP(D572,Elements!$B$3:$G$56,6,FALSE)&amp;");"</f>
        <v>insert into result (RESULT_ID, VALUE_DISPLAY, VALUE_NUM, VALUE_MIN, VALUE_MAX, QUALIFIER, RESULT_STATUS_ID, EXPERIMENT_ID, SUBSTANCE_ID, RESULT_TYPE_ID ) values (570, ' 1', 1, '', '', '', 2, 1, 852914, 382);</v>
      </c>
      <c r="N572" t="str">
        <f t="shared" si="18"/>
        <v>insert into result_hierarchy(result_id, parent_result_id, hierarchy_type) values (570, 10, 'Child');</v>
      </c>
    </row>
    <row r="573" spans="1:14">
      <c r="A573">
        <v>571</v>
      </c>
      <c r="B573">
        <f>'Result import'!B18</f>
        <v>845954</v>
      </c>
      <c r="C573">
        <f>'Result import'!A18</f>
        <v>11</v>
      </c>
      <c r="D573" t="str">
        <f>'Result import'!L$6</f>
        <v>R Squared</v>
      </c>
      <c r="E573" t="str">
        <f>IF(ISERR(FIND(" ",'Result import'!E578)),"",LEFT('Result import'!E578,FIND(" ",'Result import'!E578)-1))</f>
        <v/>
      </c>
      <c r="F573">
        <f>IF(ISERR(FIND(" ",'Result import'!L18)),'Result import'!L18,VALUE(MID('Result import'!L18,FIND(" ",'Result import'!L18)+1,10)))</f>
        <v>1</v>
      </c>
      <c r="J573" t="s">
        <v>1361</v>
      </c>
      <c r="K573" t="str">
        <f t="shared" si="17"/>
        <v xml:space="preserve"> 1</v>
      </c>
      <c r="M573" t="str">
        <f>"insert into result (RESULT_ID, VALUE_DISPLAY, VALUE_NUM, VALUE_MIN, VALUE_MAX, QUALIFIER, RESULT_STATUS_ID, EXPERIMENT_ID, SUBSTANCE_ID, RESULT_TYPE_ID ) values ("&amp;A573&amp;", '"&amp;K573&amp;"', "&amp;F573&amp;", '"&amp;G573&amp;"', '"&amp;H573&amp;"', '"&amp;TRIM(E573)&amp;"', 2, 1, "&amp;B573&amp;", "&amp;VLOOKUP(D573,Elements!$B$3:$G$56,6,FALSE)&amp;");"</f>
        <v>insert into result (RESULT_ID, VALUE_DISPLAY, VALUE_NUM, VALUE_MIN, VALUE_MAX, QUALIFIER, RESULT_STATUS_ID, EXPERIMENT_ID, SUBSTANCE_ID, RESULT_TYPE_ID ) values (571, ' 1', 1, '', '', '', 2, 1, 845954, 382);</v>
      </c>
      <c r="N573" t="str">
        <f t="shared" si="18"/>
        <v>insert into result_hierarchy(result_id, parent_result_id, hierarchy_type) values (571, 11, 'Child');</v>
      </c>
    </row>
    <row r="574" spans="1:14">
      <c r="A574">
        <v>572</v>
      </c>
      <c r="B574">
        <f>'Result import'!B19</f>
        <v>4260348</v>
      </c>
      <c r="C574">
        <f>'Result import'!A19</f>
        <v>12</v>
      </c>
      <c r="D574" t="str">
        <f>'Result import'!L$6</f>
        <v>R Squared</v>
      </c>
      <c r="E574" t="str">
        <f>IF(ISERR(FIND(" ",'Result import'!E579)),"",LEFT('Result import'!E579,FIND(" ",'Result import'!E579)-1))</f>
        <v/>
      </c>
      <c r="F574">
        <f>IF(ISERR(FIND(" ",'Result import'!L19)),'Result import'!L19,VALUE(MID('Result import'!L19,FIND(" ",'Result import'!L19)+1,10)))</f>
        <v>1</v>
      </c>
      <c r="J574" t="s">
        <v>1361</v>
      </c>
      <c r="K574" t="str">
        <f t="shared" si="17"/>
        <v xml:space="preserve"> 1</v>
      </c>
      <c r="M574" t="str">
        <f>"insert into result (RESULT_ID, VALUE_DISPLAY, VALUE_NUM, VALUE_MIN, VALUE_MAX, QUALIFIER, RESULT_STATUS_ID, EXPERIMENT_ID, SUBSTANCE_ID, RESULT_TYPE_ID ) values ("&amp;A574&amp;", '"&amp;K574&amp;"', "&amp;F574&amp;", '"&amp;G574&amp;"', '"&amp;H574&amp;"', '"&amp;TRIM(E574)&amp;"', 2, 1, "&amp;B574&amp;", "&amp;VLOOKUP(D574,Elements!$B$3:$G$56,6,FALSE)&amp;");"</f>
        <v>insert into result (RESULT_ID, VALUE_DISPLAY, VALUE_NUM, VALUE_MIN, VALUE_MAX, QUALIFIER, RESULT_STATUS_ID, EXPERIMENT_ID, SUBSTANCE_ID, RESULT_TYPE_ID ) values (572, ' 1', 1, '', '', '', 2, 1, 4260348, 382);</v>
      </c>
      <c r="N574" t="str">
        <f t="shared" si="18"/>
        <v>insert into result_hierarchy(result_id, parent_result_id, hierarchy_type) values (572, 12, 'Child');</v>
      </c>
    </row>
    <row r="575" spans="1:14">
      <c r="A575">
        <v>573</v>
      </c>
      <c r="B575">
        <f>'Result import'!B20</f>
        <v>7971315</v>
      </c>
      <c r="C575">
        <f>'Result import'!A20</f>
        <v>13</v>
      </c>
      <c r="D575" t="str">
        <f>'Result import'!L$6</f>
        <v>R Squared</v>
      </c>
      <c r="E575" t="str">
        <f>IF(ISERR(FIND(" ",'Result import'!E580)),"",LEFT('Result import'!E580,FIND(" ",'Result import'!E580)-1))</f>
        <v/>
      </c>
      <c r="F575">
        <f>IF(ISERR(FIND(" ",'Result import'!L20)),'Result import'!L20,VALUE(MID('Result import'!L20,FIND(" ",'Result import'!L20)+1,10)))</f>
        <v>1</v>
      </c>
      <c r="J575" t="s">
        <v>1361</v>
      </c>
      <c r="K575" t="str">
        <f t="shared" si="17"/>
        <v xml:space="preserve"> 1</v>
      </c>
      <c r="M575" t="str">
        <f>"insert into result (RESULT_ID, VALUE_DISPLAY, VALUE_NUM, VALUE_MIN, VALUE_MAX, QUALIFIER, RESULT_STATUS_ID, EXPERIMENT_ID, SUBSTANCE_ID, RESULT_TYPE_ID ) values ("&amp;A575&amp;", '"&amp;K575&amp;"', "&amp;F575&amp;", '"&amp;G575&amp;"', '"&amp;H575&amp;"', '"&amp;TRIM(E575)&amp;"', 2, 1, "&amp;B575&amp;", "&amp;VLOOKUP(D575,Elements!$B$3:$G$56,6,FALSE)&amp;");"</f>
        <v>insert into result (RESULT_ID, VALUE_DISPLAY, VALUE_NUM, VALUE_MIN, VALUE_MAX, QUALIFIER, RESULT_STATUS_ID, EXPERIMENT_ID, SUBSTANCE_ID, RESULT_TYPE_ID ) values (573, ' 1', 1, '', '', '', 2, 1, 7971315, 382);</v>
      </c>
      <c r="N575" t="str">
        <f t="shared" si="18"/>
        <v>insert into result_hierarchy(result_id, parent_result_id, hierarchy_type) values (573, 13, 'Child');</v>
      </c>
    </row>
    <row r="576" spans="1:14">
      <c r="A576">
        <v>574</v>
      </c>
      <c r="B576">
        <f>'Result import'!B21</f>
        <v>7969955</v>
      </c>
      <c r="C576">
        <f>'Result import'!A21</f>
        <v>14</v>
      </c>
      <c r="D576" t="str">
        <f>'Result import'!L$6</f>
        <v>R Squared</v>
      </c>
      <c r="E576" t="str">
        <f>IF(ISERR(FIND(" ",'Result import'!E581)),"",LEFT('Result import'!E581,FIND(" ",'Result import'!E581)-1))</f>
        <v/>
      </c>
      <c r="F576">
        <f>IF(ISERR(FIND(" ",'Result import'!L21)),'Result import'!L21,VALUE(MID('Result import'!L21,FIND(" ",'Result import'!L21)+1,10)))</f>
        <v>1</v>
      </c>
      <c r="J576" t="s">
        <v>1361</v>
      </c>
      <c r="K576" t="str">
        <f t="shared" si="17"/>
        <v xml:space="preserve"> 1</v>
      </c>
      <c r="M576" t="str">
        <f>"insert into result (RESULT_ID, VALUE_DISPLAY, VALUE_NUM, VALUE_MIN, VALUE_MAX, QUALIFIER, RESULT_STATUS_ID, EXPERIMENT_ID, SUBSTANCE_ID, RESULT_TYPE_ID ) values ("&amp;A576&amp;", '"&amp;K576&amp;"', "&amp;F576&amp;", '"&amp;G576&amp;"', '"&amp;H576&amp;"', '"&amp;TRIM(E576)&amp;"', 2, 1, "&amp;B576&amp;", "&amp;VLOOKUP(D576,Elements!$B$3:$G$56,6,FALSE)&amp;");"</f>
        <v>insert into result (RESULT_ID, VALUE_DISPLAY, VALUE_NUM, VALUE_MIN, VALUE_MAX, QUALIFIER, RESULT_STATUS_ID, EXPERIMENT_ID, SUBSTANCE_ID, RESULT_TYPE_ID ) values (574, ' 1', 1, '', '', '', 2, 1, 7969955, 382);</v>
      </c>
      <c r="N576" t="str">
        <f t="shared" si="18"/>
        <v>insert into result_hierarchy(result_id, parent_result_id, hierarchy_type) values (574, 14, 'Child');</v>
      </c>
    </row>
    <row r="577" spans="1:14">
      <c r="A577">
        <v>575</v>
      </c>
      <c r="B577">
        <f>'Result import'!B22</f>
        <v>7969667</v>
      </c>
      <c r="C577">
        <f>'Result import'!A22</f>
        <v>15</v>
      </c>
      <c r="D577" t="str">
        <f>'Result import'!L$6</f>
        <v>R Squared</v>
      </c>
      <c r="E577" t="str">
        <f>IF(ISERR(FIND(" ",'Result import'!E582)),"",LEFT('Result import'!E582,FIND(" ",'Result import'!E582)-1))</f>
        <v/>
      </c>
      <c r="F577">
        <f>IF(ISERR(FIND(" ",'Result import'!L22)),'Result import'!L22,VALUE(MID('Result import'!L22,FIND(" ",'Result import'!L22)+1,10)))</f>
        <v>1</v>
      </c>
      <c r="J577" t="s">
        <v>1361</v>
      </c>
      <c r="K577" t="str">
        <f t="shared" si="17"/>
        <v xml:space="preserve"> 1</v>
      </c>
      <c r="M577" t="str">
        <f>"insert into result (RESULT_ID, VALUE_DISPLAY, VALUE_NUM, VALUE_MIN, VALUE_MAX, QUALIFIER, RESULT_STATUS_ID, EXPERIMENT_ID, SUBSTANCE_ID, RESULT_TYPE_ID ) values ("&amp;A577&amp;", '"&amp;K577&amp;"', "&amp;F577&amp;", '"&amp;G577&amp;"', '"&amp;H577&amp;"', '"&amp;TRIM(E577)&amp;"', 2, 1, "&amp;B577&amp;", "&amp;VLOOKUP(D577,Elements!$B$3:$G$56,6,FALSE)&amp;");"</f>
        <v>insert into result (RESULT_ID, VALUE_DISPLAY, VALUE_NUM, VALUE_MIN, VALUE_MAX, QUALIFIER, RESULT_STATUS_ID, EXPERIMENT_ID, SUBSTANCE_ID, RESULT_TYPE_ID ) values (575, ' 1', 1, '', '', '', 2, 1, 7969667, 382);</v>
      </c>
      <c r="N577" t="str">
        <f t="shared" si="18"/>
        <v>insert into result_hierarchy(result_id, parent_result_id, hierarchy_type) values (575, 15, 'Child');</v>
      </c>
    </row>
    <row r="578" spans="1:14">
      <c r="A578">
        <v>576</v>
      </c>
      <c r="B578">
        <f>'Result import'!B23</f>
        <v>3717731</v>
      </c>
      <c r="C578">
        <f>'Result import'!A23</f>
        <v>16</v>
      </c>
      <c r="D578" t="str">
        <f>'Result import'!L$6</f>
        <v>R Squared</v>
      </c>
      <c r="E578" t="str">
        <f>IF(ISERR(FIND(" ",'Result import'!E583)),"",LEFT('Result import'!E583,FIND(" ",'Result import'!E583)-1))</f>
        <v/>
      </c>
      <c r="F578">
        <f>IF(ISERR(FIND(" ",'Result import'!L23)),'Result import'!L23,VALUE(MID('Result import'!L23,FIND(" ",'Result import'!L23)+1,10)))</f>
        <v>0.99</v>
      </c>
      <c r="J578" t="s">
        <v>1361</v>
      </c>
      <c r="K578" t="str">
        <f t="shared" si="17"/>
        <v xml:space="preserve"> 0.99</v>
      </c>
      <c r="M578" t="str">
        <f>"insert into result (RESULT_ID, VALUE_DISPLAY, VALUE_NUM, VALUE_MIN, VALUE_MAX, QUALIFIER, RESULT_STATUS_ID, EXPERIMENT_ID, SUBSTANCE_ID, RESULT_TYPE_ID ) values ("&amp;A578&amp;", '"&amp;K578&amp;"', "&amp;F578&amp;", '"&amp;G578&amp;"', '"&amp;H578&amp;"', '"&amp;TRIM(E578)&amp;"', 2, 1, "&amp;B578&amp;", "&amp;VLOOKUP(D578,Elements!$B$3:$G$56,6,FALSE)&amp;");"</f>
        <v>insert into result (RESULT_ID, VALUE_DISPLAY, VALUE_NUM, VALUE_MIN, VALUE_MAX, QUALIFIER, RESULT_STATUS_ID, EXPERIMENT_ID, SUBSTANCE_ID, RESULT_TYPE_ID ) values (576, ' 0.99', 0.99, '', '', '', 2, 1, 3717731, 382);</v>
      </c>
      <c r="N578" t="str">
        <f t="shared" si="18"/>
        <v>insert into result_hierarchy(result_id, parent_result_id, hierarchy_type) values (576, 16, 'Child');</v>
      </c>
    </row>
    <row r="579" spans="1:14">
      <c r="A579">
        <v>577</v>
      </c>
      <c r="B579">
        <f>'Result import'!B24</f>
        <v>7965051</v>
      </c>
      <c r="C579">
        <f>'Result import'!A24</f>
        <v>17</v>
      </c>
      <c r="D579" t="str">
        <f>'Result import'!L$6</f>
        <v>R Squared</v>
      </c>
      <c r="E579" t="str">
        <f>IF(ISERR(FIND(" ",'Result import'!E584)),"",LEFT('Result import'!E584,FIND(" ",'Result import'!E584)-1))</f>
        <v/>
      </c>
      <c r="F579">
        <f>IF(ISERR(FIND(" ",'Result import'!L24)),'Result import'!L24,VALUE(MID('Result import'!L24,FIND(" ",'Result import'!L24)+1,10)))</f>
        <v>1</v>
      </c>
      <c r="J579" t="s">
        <v>1361</v>
      </c>
      <c r="K579" t="str">
        <f t="shared" si="17"/>
        <v xml:space="preserve"> 1</v>
      </c>
      <c r="M579" t="str">
        <f>"insert into result (RESULT_ID, VALUE_DISPLAY, VALUE_NUM, VALUE_MIN, VALUE_MAX, QUALIFIER, RESULT_STATUS_ID, EXPERIMENT_ID, SUBSTANCE_ID, RESULT_TYPE_ID ) values ("&amp;A579&amp;", '"&amp;K579&amp;"', "&amp;F579&amp;", '"&amp;G579&amp;"', '"&amp;H579&amp;"', '"&amp;TRIM(E579)&amp;"', 2, 1, "&amp;B579&amp;", "&amp;VLOOKUP(D579,Elements!$B$3:$G$56,6,FALSE)&amp;");"</f>
        <v>insert into result (RESULT_ID, VALUE_DISPLAY, VALUE_NUM, VALUE_MIN, VALUE_MAX, QUALIFIER, RESULT_STATUS_ID, EXPERIMENT_ID, SUBSTANCE_ID, RESULT_TYPE_ID ) values (577, ' 1', 1, '', '', '', 2, 1, 7965051, 382);</v>
      </c>
      <c r="N579" t="str">
        <f t="shared" si="18"/>
        <v>insert into result_hierarchy(result_id, parent_result_id, hierarchy_type) values (577, 17, 'Child');</v>
      </c>
    </row>
    <row r="580" spans="1:14">
      <c r="A580">
        <v>578</v>
      </c>
      <c r="B580">
        <f>'Result import'!B25</f>
        <v>7974676</v>
      </c>
      <c r="C580">
        <f>'Result import'!A25</f>
        <v>18</v>
      </c>
      <c r="D580" t="str">
        <f>'Result import'!L$6</f>
        <v>R Squared</v>
      </c>
      <c r="E580" t="str">
        <f>IF(ISERR(FIND(" ",'Result import'!E585)),"",LEFT('Result import'!E585,FIND(" ",'Result import'!E585)-1))</f>
        <v/>
      </c>
      <c r="F580">
        <f>IF(ISERR(FIND(" ",'Result import'!L25)),'Result import'!L25,VALUE(MID('Result import'!L25,FIND(" ",'Result import'!L25)+1,10)))</f>
        <v>1</v>
      </c>
      <c r="J580" t="s">
        <v>1361</v>
      </c>
      <c r="K580" t="str">
        <f t="shared" ref="K580:K602" si="19">E580&amp;" "&amp;F580&amp;IF(ISBLANK(G580), "", G580&amp;" - "&amp;H580)&amp;I580</f>
        <v xml:space="preserve"> 1</v>
      </c>
      <c r="M580" t="str">
        <f>"insert into result (RESULT_ID, VALUE_DISPLAY, VALUE_NUM, VALUE_MIN, VALUE_MAX, QUALIFIER, RESULT_STATUS_ID, EXPERIMENT_ID, SUBSTANCE_ID, RESULT_TYPE_ID ) values ("&amp;A580&amp;", '"&amp;K580&amp;"', "&amp;F580&amp;", '"&amp;G580&amp;"', '"&amp;H580&amp;"', '"&amp;TRIM(E580)&amp;"', 2, 1, "&amp;B580&amp;", "&amp;VLOOKUP(D580,Elements!$B$3:$G$56,6,FALSE)&amp;");"</f>
        <v>insert into result (RESULT_ID, VALUE_DISPLAY, VALUE_NUM, VALUE_MIN, VALUE_MAX, QUALIFIER, RESULT_STATUS_ID, EXPERIMENT_ID, SUBSTANCE_ID, RESULT_TYPE_ID ) values (578, ' 1', 1, '', '', '', 2, 1, 7974676, 382);</v>
      </c>
      <c r="N580" t="str">
        <f t="shared" si="18"/>
        <v>insert into result_hierarchy(result_id, parent_result_id, hierarchy_type) values (578, 18, 'Child');</v>
      </c>
    </row>
    <row r="581" spans="1:14">
      <c r="A581">
        <v>579</v>
      </c>
      <c r="B581">
        <f>'Result import'!B26</f>
        <v>7973485</v>
      </c>
      <c r="C581">
        <f>'Result import'!A26</f>
        <v>19</v>
      </c>
      <c r="D581" t="str">
        <f>'Result import'!L$6</f>
        <v>R Squared</v>
      </c>
      <c r="E581" t="str">
        <f>IF(ISERR(FIND(" ",'Result import'!E586)),"",LEFT('Result import'!E586,FIND(" ",'Result import'!E586)-1))</f>
        <v/>
      </c>
      <c r="F581">
        <f>IF(ISERR(FIND(" ",'Result import'!L26)),'Result import'!L26,VALUE(MID('Result import'!L26,FIND(" ",'Result import'!L26)+1,10)))</f>
        <v>1</v>
      </c>
      <c r="J581" t="s">
        <v>1361</v>
      </c>
      <c r="K581" t="str">
        <f t="shared" si="19"/>
        <v xml:space="preserve"> 1</v>
      </c>
      <c r="M581" t="str">
        <f>"insert into result (RESULT_ID, VALUE_DISPLAY, VALUE_NUM, VALUE_MIN, VALUE_MAX, QUALIFIER, RESULT_STATUS_ID, EXPERIMENT_ID, SUBSTANCE_ID, RESULT_TYPE_ID ) values ("&amp;A581&amp;", '"&amp;K581&amp;"', "&amp;F581&amp;", '"&amp;G581&amp;"', '"&amp;H581&amp;"', '"&amp;TRIM(E581)&amp;"', 2, 1, "&amp;B581&amp;", "&amp;VLOOKUP(D581,Elements!$B$3:$G$56,6,FALSE)&amp;");"</f>
        <v>insert into result (RESULT_ID, VALUE_DISPLAY, VALUE_NUM, VALUE_MIN, VALUE_MAX, QUALIFIER, RESULT_STATUS_ID, EXPERIMENT_ID, SUBSTANCE_ID, RESULT_TYPE_ID ) values (579, ' 1', 1, '', '', '', 2, 1, 7973485, 382);</v>
      </c>
      <c r="N581" t="str">
        <f t="shared" si="18"/>
        <v>insert into result_hierarchy(result_id, parent_result_id, hierarchy_type) values (579, 19, 'Child');</v>
      </c>
    </row>
    <row r="582" spans="1:14">
      <c r="A582">
        <v>580</v>
      </c>
      <c r="B582">
        <f>'Result import'!B27</f>
        <v>7976977</v>
      </c>
      <c r="C582">
        <f>'Result import'!A27</f>
        <v>20</v>
      </c>
      <c r="D582" t="str">
        <f>'Result import'!L$6</f>
        <v>R Squared</v>
      </c>
      <c r="E582" t="str">
        <f>IF(ISERR(FIND(" ",'Result import'!E587)),"",LEFT('Result import'!E587,FIND(" ",'Result import'!E587)-1))</f>
        <v/>
      </c>
      <c r="F582">
        <f>IF(ISERR(FIND(" ",'Result import'!L27)),'Result import'!L27,VALUE(MID('Result import'!L27,FIND(" ",'Result import'!L27)+1,10)))</f>
        <v>1</v>
      </c>
      <c r="J582" t="s">
        <v>1361</v>
      </c>
      <c r="K582" t="str">
        <f t="shared" si="19"/>
        <v xml:space="preserve"> 1</v>
      </c>
      <c r="M582" t="str">
        <f>"insert into result (RESULT_ID, VALUE_DISPLAY, VALUE_NUM, VALUE_MIN, VALUE_MAX, QUALIFIER, RESULT_STATUS_ID, EXPERIMENT_ID, SUBSTANCE_ID, RESULT_TYPE_ID ) values ("&amp;A582&amp;", '"&amp;K582&amp;"', "&amp;F582&amp;", '"&amp;G582&amp;"', '"&amp;H582&amp;"', '"&amp;TRIM(E582)&amp;"', 2, 1, "&amp;B582&amp;", "&amp;VLOOKUP(D582,Elements!$B$3:$G$56,6,FALSE)&amp;");"</f>
        <v>insert into result (RESULT_ID, VALUE_DISPLAY, VALUE_NUM, VALUE_MIN, VALUE_MAX, QUALIFIER, RESULT_STATUS_ID, EXPERIMENT_ID, SUBSTANCE_ID, RESULT_TYPE_ID ) values (580, ' 1', 1, '', '', '', 2, 1, 7976977, 382);</v>
      </c>
      <c r="N582" t="str">
        <f t="shared" si="18"/>
        <v>insert into result_hierarchy(result_id, parent_result_id, hierarchy_type) values (580, 20, 'Child');</v>
      </c>
    </row>
    <row r="583" spans="1:14">
      <c r="A583">
        <v>581</v>
      </c>
      <c r="B583">
        <f>'Result import'!B28</f>
        <v>7971472</v>
      </c>
      <c r="C583">
        <f>'Result import'!A28</f>
        <v>21</v>
      </c>
      <c r="D583" t="str">
        <f>'Result import'!L$6</f>
        <v>R Squared</v>
      </c>
      <c r="E583" t="str">
        <f>IF(ISERR(FIND(" ",'Result import'!E588)),"",LEFT('Result import'!E588,FIND(" ",'Result import'!E588)-1))</f>
        <v/>
      </c>
      <c r="F583">
        <f>IF(ISERR(FIND(" ",'Result import'!L28)),'Result import'!L28,VALUE(MID('Result import'!L28,FIND(" ",'Result import'!L28)+1,10)))</f>
        <v>1</v>
      </c>
      <c r="J583" t="s">
        <v>1361</v>
      </c>
      <c r="K583" t="str">
        <f t="shared" si="19"/>
        <v xml:space="preserve"> 1</v>
      </c>
      <c r="M583" t="str">
        <f>"insert into result (RESULT_ID, VALUE_DISPLAY, VALUE_NUM, VALUE_MIN, VALUE_MAX, QUALIFIER, RESULT_STATUS_ID, EXPERIMENT_ID, SUBSTANCE_ID, RESULT_TYPE_ID ) values ("&amp;A583&amp;", '"&amp;K583&amp;"', "&amp;F583&amp;", '"&amp;G583&amp;"', '"&amp;H583&amp;"', '"&amp;TRIM(E583)&amp;"', 2, 1, "&amp;B583&amp;", "&amp;VLOOKUP(D583,Elements!$B$3:$G$56,6,FALSE)&amp;");"</f>
        <v>insert into result (RESULT_ID, VALUE_DISPLAY, VALUE_NUM, VALUE_MIN, VALUE_MAX, QUALIFIER, RESULT_STATUS_ID, EXPERIMENT_ID, SUBSTANCE_ID, RESULT_TYPE_ID ) values (581, ' 1', 1, '', '', '', 2, 1, 7971472, 382);</v>
      </c>
      <c r="N583" t="str">
        <f t="shared" si="18"/>
        <v>insert into result_hierarchy(result_id, parent_result_id, hierarchy_type) values (581, 21, 'Child');</v>
      </c>
    </row>
    <row r="584" spans="1:14">
      <c r="A584">
        <v>582</v>
      </c>
      <c r="B584">
        <f>'Result import'!B29</f>
        <v>4259698</v>
      </c>
      <c r="C584">
        <f>'Result import'!A29</f>
        <v>22</v>
      </c>
      <c r="D584" t="str">
        <f>'Result import'!L$6</f>
        <v>R Squared</v>
      </c>
      <c r="E584" t="str">
        <f>IF(ISERR(FIND(" ",'Result import'!E589)),"",LEFT('Result import'!E589,FIND(" ",'Result import'!E589)-1))</f>
        <v/>
      </c>
      <c r="F584">
        <f>IF(ISERR(FIND(" ",'Result import'!L29)),'Result import'!L29,VALUE(MID('Result import'!L29,FIND(" ",'Result import'!L29)+1,10)))</f>
        <v>1</v>
      </c>
      <c r="J584" t="s">
        <v>1361</v>
      </c>
      <c r="K584" t="str">
        <f t="shared" si="19"/>
        <v xml:space="preserve"> 1</v>
      </c>
      <c r="M584" t="str">
        <f>"insert into result (RESULT_ID, VALUE_DISPLAY, VALUE_NUM, VALUE_MIN, VALUE_MAX, QUALIFIER, RESULT_STATUS_ID, EXPERIMENT_ID, SUBSTANCE_ID, RESULT_TYPE_ID ) values ("&amp;A584&amp;", '"&amp;K584&amp;"', "&amp;F584&amp;", '"&amp;G584&amp;"', '"&amp;H584&amp;"', '"&amp;TRIM(E584)&amp;"', 2, 1, "&amp;B584&amp;", "&amp;VLOOKUP(D584,Elements!$B$3:$G$56,6,FALSE)&amp;");"</f>
        <v>insert into result (RESULT_ID, VALUE_DISPLAY, VALUE_NUM, VALUE_MIN, VALUE_MAX, QUALIFIER, RESULT_STATUS_ID, EXPERIMENT_ID, SUBSTANCE_ID, RESULT_TYPE_ID ) values (582, ' 1', 1, '', '', '', 2, 1, 4259698, 382);</v>
      </c>
      <c r="N584" t="str">
        <f t="shared" si="18"/>
        <v>insert into result_hierarchy(result_id, parent_result_id, hierarchy_type) values (582, 22, 'Child');</v>
      </c>
    </row>
    <row r="585" spans="1:14">
      <c r="A585">
        <v>583</v>
      </c>
      <c r="B585">
        <f>'Result import'!B30</f>
        <v>4255366</v>
      </c>
      <c r="C585">
        <f>'Result import'!A30</f>
        <v>23</v>
      </c>
      <c r="D585" t="str">
        <f>'Result import'!L$6</f>
        <v>R Squared</v>
      </c>
      <c r="E585" t="str">
        <f>IF(ISERR(FIND(" ",'Result import'!E590)),"",LEFT('Result import'!E590,FIND(" ",'Result import'!E590)-1))</f>
        <v/>
      </c>
      <c r="F585">
        <f>IF(ISERR(FIND(" ",'Result import'!L30)),'Result import'!L30,VALUE(MID('Result import'!L30,FIND(" ",'Result import'!L30)+1,10)))</f>
        <v>1</v>
      </c>
      <c r="J585" t="s">
        <v>1361</v>
      </c>
      <c r="K585" t="str">
        <f t="shared" si="19"/>
        <v xml:space="preserve"> 1</v>
      </c>
      <c r="M585" t="str">
        <f>"insert into result (RESULT_ID, VALUE_DISPLAY, VALUE_NUM, VALUE_MIN, VALUE_MAX, QUALIFIER, RESULT_STATUS_ID, EXPERIMENT_ID, SUBSTANCE_ID, RESULT_TYPE_ID ) values ("&amp;A585&amp;", '"&amp;K585&amp;"', "&amp;F585&amp;", '"&amp;G585&amp;"', '"&amp;H585&amp;"', '"&amp;TRIM(E585)&amp;"', 2, 1, "&amp;B585&amp;", "&amp;VLOOKUP(D585,Elements!$B$3:$G$56,6,FALSE)&amp;");"</f>
        <v>insert into result (RESULT_ID, VALUE_DISPLAY, VALUE_NUM, VALUE_MIN, VALUE_MAX, QUALIFIER, RESULT_STATUS_ID, EXPERIMENT_ID, SUBSTANCE_ID, RESULT_TYPE_ID ) values (583, ' 1', 1, '', '', '', 2, 1, 4255366, 382);</v>
      </c>
      <c r="N585" t="str">
        <f t="shared" si="18"/>
        <v>insert into result_hierarchy(result_id, parent_result_id, hierarchy_type) values (583, 23, 'Child');</v>
      </c>
    </row>
    <row r="586" spans="1:14">
      <c r="A586">
        <v>584</v>
      </c>
      <c r="B586">
        <f>'Result import'!B31</f>
        <v>7977171</v>
      </c>
      <c r="C586">
        <f>'Result import'!A31</f>
        <v>24</v>
      </c>
      <c r="D586" t="str">
        <f>'Result import'!L$6</f>
        <v>R Squared</v>
      </c>
      <c r="E586" t="str">
        <f>IF(ISERR(FIND(" ",'Result import'!E591)),"",LEFT('Result import'!E591,FIND(" ",'Result import'!E591)-1))</f>
        <v/>
      </c>
      <c r="F586">
        <f>IF(ISERR(FIND(" ",'Result import'!L31)),'Result import'!L31,VALUE(MID('Result import'!L31,FIND(" ",'Result import'!L31)+1,10)))</f>
        <v>0.99</v>
      </c>
      <c r="J586" t="s">
        <v>1361</v>
      </c>
      <c r="K586" t="str">
        <f t="shared" si="19"/>
        <v xml:space="preserve"> 0.99</v>
      </c>
      <c r="M586" t="str">
        <f>"insert into result (RESULT_ID, VALUE_DISPLAY, VALUE_NUM, VALUE_MIN, VALUE_MAX, QUALIFIER, RESULT_STATUS_ID, EXPERIMENT_ID, SUBSTANCE_ID, RESULT_TYPE_ID ) values ("&amp;A586&amp;", '"&amp;K586&amp;"', "&amp;F586&amp;", '"&amp;G586&amp;"', '"&amp;H586&amp;"', '"&amp;TRIM(E586)&amp;"', 2, 1, "&amp;B586&amp;", "&amp;VLOOKUP(D586,Elements!$B$3:$G$56,6,FALSE)&amp;");"</f>
        <v>insert into result (RESULT_ID, VALUE_DISPLAY, VALUE_NUM, VALUE_MIN, VALUE_MAX, QUALIFIER, RESULT_STATUS_ID, EXPERIMENT_ID, SUBSTANCE_ID, RESULT_TYPE_ID ) values (584, ' 0.99', 0.99, '', '', '', 2, 1, 7977171, 382);</v>
      </c>
      <c r="N586" t="str">
        <f t="shared" si="18"/>
        <v>insert into result_hierarchy(result_id, parent_result_id, hierarchy_type) values (584, 24, 'Child');</v>
      </c>
    </row>
    <row r="587" spans="1:14">
      <c r="A587">
        <v>585</v>
      </c>
      <c r="B587">
        <f>'Result import'!B32</f>
        <v>7971820</v>
      </c>
      <c r="C587">
        <f>'Result import'!A32</f>
        <v>25</v>
      </c>
      <c r="D587" t="str">
        <f>'Result import'!L$6</f>
        <v>R Squared</v>
      </c>
      <c r="E587" t="str">
        <f>IF(ISERR(FIND(" ",'Result import'!E592)),"",LEFT('Result import'!E592,FIND(" ",'Result import'!E592)-1))</f>
        <v/>
      </c>
      <c r="F587">
        <f>IF(ISERR(FIND(" ",'Result import'!L32)),'Result import'!L32,VALUE(MID('Result import'!L32,FIND(" ",'Result import'!L32)+1,10)))</f>
        <v>1</v>
      </c>
      <c r="J587" t="s">
        <v>1361</v>
      </c>
      <c r="K587" t="str">
        <f t="shared" si="19"/>
        <v xml:space="preserve"> 1</v>
      </c>
      <c r="M587" t="str">
        <f>"insert into result (RESULT_ID, VALUE_DISPLAY, VALUE_NUM, VALUE_MIN, VALUE_MAX, QUALIFIER, RESULT_STATUS_ID, EXPERIMENT_ID, SUBSTANCE_ID, RESULT_TYPE_ID ) values ("&amp;A587&amp;", '"&amp;K587&amp;"', "&amp;F587&amp;", '"&amp;G587&amp;"', '"&amp;H587&amp;"', '"&amp;TRIM(E587)&amp;"', 2, 1, "&amp;B587&amp;", "&amp;VLOOKUP(D587,Elements!$B$3:$G$56,6,FALSE)&amp;");"</f>
        <v>insert into result (RESULT_ID, VALUE_DISPLAY, VALUE_NUM, VALUE_MIN, VALUE_MAX, QUALIFIER, RESULT_STATUS_ID, EXPERIMENT_ID, SUBSTANCE_ID, RESULT_TYPE_ID ) values (585, ' 1', 1, '', '', '', 2, 1, 7971820, 382);</v>
      </c>
      <c r="N587" t="str">
        <f t="shared" si="18"/>
        <v>insert into result_hierarchy(result_id, parent_result_id, hierarchy_type) values (585, 25, 'Child');</v>
      </c>
    </row>
    <row r="588" spans="1:14">
      <c r="A588">
        <v>586</v>
      </c>
      <c r="B588">
        <f>'Result import'!B33</f>
        <v>4264846</v>
      </c>
      <c r="C588">
        <f>'Result import'!A33</f>
        <v>26</v>
      </c>
      <c r="D588" t="str">
        <f>'Result import'!L$6</f>
        <v>R Squared</v>
      </c>
      <c r="E588" t="str">
        <f>IF(ISERR(FIND(" ",'Result import'!E593)),"",LEFT('Result import'!E593,FIND(" ",'Result import'!E593)-1))</f>
        <v/>
      </c>
      <c r="F588">
        <f>IF(ISERR(FIND(" ",'Result import'!L33)),'Result import'!L33,VALUE(MID('Result import'!L33,FIND(" ",'Result import'!L33)+1,10)))</f>
        <v>0.99</v>
      </c>
      <c r="J588" t="s">
        <v>1361</v>
      </c>
      <c r="K588" t="str">
        <f t="shared" si="19"/>
        <v xml:space="preserve"> 0.99</v>
      </c>
      <c r="M588" t="str">
        <f>"insert into result (RESULT_ID, VALUE_DISPLAY, VALUE_NUM, VALUE_MIN, VALUE_MAX, QUALIFIER, RESULT_STATUS_ID, EXPERIMENT_ID, SUBSTANCE_ID, RESULT_TYPE_ID ) values ("&amp;A588&amp;", '"&amp;K588&amp;"', "&amp;F588&amp;", '"&amp;G588&amp;"', '"&amp;H588&amp;"', '"&amp;TRIM(E588)&amp;"', 2, 1, "&amp;B588&amp;", "&amp;VLOOKUP(D588,Elements!$B$3:$G$56,6,FALSE)&amp;");"</f>
        <v>insert into result (RESULT_ID, VALUE_DISPLAY, VALUE_NUM, VALUE_MIN, VALUE_MAX, QUALIFIER, RESULT_STATUS_ID, EXPERIMENT_ID, SUBSTANCE_ID, RESULT_TYPE_ID ) values (586, ' 0.99', 0.99, '', '', '', 2, 1, 4264846, 382);</v>
      </c>
      <c r="N588" t="str">
        <f t="shared" si="18"/>
        <v>insert into result_hierarchy(result_id, parent_result_id, hierarchy_type) values (586, 26, 'Child');</v>
      </c>
    </row>
    <row r="589" spans="1:14">
      <c r="A589">
        <v>587</v>
      </c>
      <c r="B589">
        <f>'Result import'!B34</f>
        <v>4264171</v>
      </c>
      <c r="C589">
        <f>'Result import'!A34</f>
        <v>27</v>
      </c>
      <c r="D589" t="str">
        <f>'Result import'!L$6</f>
        <v>R Squared</v>
      </c>
      <c r="E589" t="str">
        <f>IF(ISERR(FIND(" ",'Result import'!E594)),"",LEFT('Result import'!E594,FIND(" ",'Result import'!E594)-1))</f>
        <v/>
      </c>
      <c r="F589">
        <f>IF(ISERR(FIND(" ",'Result import'!L34)),'Result import'!L34,VALUE(MID('Result import'!L34,FIND(" ",'Result import'!L34)+1,10)))</f>
        <v>1</v>
      </c>
      <c r="J589" t="s">
        <v>1361</v>
      </c>
      <c r="K589" t="str">
        <f t="shared" si="19"/>
        <v xml:space="preserve"> 1</v>
      </c>
      <c r="M589" t="str">
        <f>"insert into result (RESULT_ID, VALUE_DISPLAY, VALUE_NUM, VALUE_MIN, VALUE_MAX, QUALIFIER, RESULT_STATUS_ID, EXPERIMENT_ID, SUBSTANCE_ID, RESULT_TYPE_ID ) values ("&amp;A589&amp;", '"&amp;K589&amp;"', "&amp;F589&amp;", '"&amp;G589&amp;"', '"&amp;H589&amp;"', '"&amp;TRIM(E589)&amp;"', 2, 1, "&amp;B589&amp;", "&amp;VLOOKUP(D589,Elements!$B$3:$G$56,6,FALSE)&amp;");"</f>
        <v>insert into result (RESULT_ID, VALUE_DISPLAY, VALUE_NUM, VALUE_MIN, VALUE_MAX, QUALIFIER, RESULT_STATUS_ID, EXPERIMENT_ID, SUBSTANCE_ID, RESULT_TYPE_ID ) values (587, ' 1', 1, '', '', '', 2, 1, 4264171, 382);</v>
      </c>
      <c r="N589" t="str">
        <f t="shared" si="18"/>
        <v>insert into result_hierarchy(result_id, parent_result_id, hierarchy_type) values (587, 27, 'Child');</v>
      </c>
    </row>
    <row r="590" spans="1:14">
      <c r="A590">
        <v>588</v>
      </c>
      <c r="B590">
        <f>'Result import'!B35</f>
        <v>4245982</v>
      </c>
      <c r="C590">
        <f>'Result import'!A35</f>
        <v>28</v>
      </c>
      <c r="D590" t="str">
        <f>'Result import'!L$6</f>
        <v>R Squared</v>
      </c>
      <c r="E590" t="str">
        <f>IF(ISERR(FIND(" ",'Result import'!E595)),"",LEFT('Result import'!E595,FIND(" ",'Result import'!E595)-1))</f>
        <v/>
      </c>
      <c r="F590">
        <f>IF(ISERR(FIND(" ",'Result import'!L35)),'Result import'!L35,VALUE(MID('Result import'!L35,FIND(" ",'Result import'!L35)+1,10)))</f>
        <v>0.99</v>
      </c>
      <c r="J590" t="s">
        <v>1361</v>
      </c>
      <c r="K590" t="str">
        <f t="shared" si="19"/>
        <v xml:space="preserve"> 0.99</v>
      </c>
      <c r="M590" t="str">
        <f>"insert into result (RESULT_ID, VALUE_DISPLAY, VALUE_NUM, VALUE_MIN, VALUE_MAX, QUALIFIER, RESULT_STATUS_ID, EXPERIMENT_ID, SUBSTANCE_ID, RESULT_TYPE_ID ) values ("&amp;A590&amp;", '"&amp;K590&amp;"', "&amp;F590&amp;", '"&amp;G590&amp;"', '"&amp;H590&amp;"', '"&amp;TRIM(E590)&amp;"', 2, 1, "&amp;B590&amp;", "&amp;VLOOKUP(D590,Elements!$B$3:$G$56,6,FALSE)&amp;");"</f>
        <v>insert into result (RESULT_ID, VALUE_DISPLAY, VALUE_NUM, VALUE_MIN, VALUE_MAX, QUALIFIER, RESULT_STATUS_ID, EXPERIMENT_ID, SUBSTANCE_ID, RESULT_TYPE_ID ) values (588, ' 0.99', 0.99, '', '', '', 2, 1, 4245982, 382);</v>
      </c>
      <c r="N590" t="str">
        <f t="shared" si="18"/>
        <v>insert into result_hierarchy(result_id, parent_result_id, hierarchy_type) values (588, 28, 'Child');</v>
      </c>
    </row>
    <row r="591" spans="1:14">
      <c r="A591">
        <v>589</v>
      </c>
      <c r="B591">
        <f>'Result import'!B36</f>
        <v>4244225</v>
      </c>
      <c r="C591">
        <f>'Result import'!A36</f>
        <v>29</v>
      </c>
      <c r="D591" t="str">
        <f>'Result import'!L$6</f>
        <v>R Squared</v>
      </c>
      <c r="E591" t="str">
        <f>IF(ISERR(FIND(" ",'Result import'!E596)),"",LEFT('Result import'!E596,FIND(" ",'Result import'!E596)-1))</f>
        <v/>
      </c>
      <c r="F591">
        <f>IF(ISERR(FIND(" ",'Result import'!L36)),'Result import'!L36,VALUE(MID('Result import'!L36,FIND(" ",'Result import'!L36)+1,10)))</f>
        <v>1</v>
      </c>
      <c r="J591" t="s">
        <v>1361</v>
      </c>
      <c r="K591" t="str">
        <f t="shared" si="19"/>
        <v xml:space="preserve"> 1</v>
      </c>
      <c r="M591" t="str">
        <f>"insert into result (RESULT_ID, VALUE_DISPLAY, VALUE_NUM, VALUE_MIN, VALUE_MAX, QUALIFIER, RESULT_STATUS_ID, EXPERIMENT_ID, SUBSTANCE_ID, RESULT_TYPE_ID ) values ("&amp;A591&amp;", '"&amp;K591&amp;"', "&amp;F591&amp;", '"&amp;G591&amp;"', '"&amp;H591&amp;"', '"&amp;TRIM(E591)&amp;"', 2, 1, "&amp;B591&amp;", "&amp;VLOOKUP(D591,Elements!$B$3:$G$56,6,FALSE)&amp;");"</f>
        <v>insert into result (RESULT_ID, VALUE_DISPLAY, VALUE_NUM, VALUE_MIN, VALUE_MAX, QUALIFIER, RESULT_STATUS_ID, EXPERIMENT_ID, SUBSTANCE_ID, RESULT_TYPE_ID ) values (589, ' 1', 1, '', '', '', 2, 1, 4244225, 382);</v>
      </c>
      <c r="N591" t="str">
        <f t="shared" si="18"/>
        <v>insert into result_hierarchy(result_id, parent_result_id, hierarchy_type) values (589, 29, 'Child');</v>
      </c>
    </row>
    <row r="592" spans="1:14">
      <c r="A592">
        <v>590</v>
      </c>
      <c r="B592">
        <f>'Result import'!B37</f>
        <v>4242836</v>
      </c>
      <c r="C592">
        <f>'Result import'!A37</f>
        <v>30</v>
      </c>
      <c r="D592" t="str">
        <f>'Result import'!L$6</f>
        <v>R Squared</v>
      </c>
      <c r="E592" t="str">
        <f>IF(ISERR(FIND(" ",'Result import'!E597)),"",LEFT('Result import'!E597,FIND(" ",'Result import'!E597)-1))</f>
        <v/>
      </c>
      <c r="F592">
        <f>IF(ISERR(FIND(" ",'Result import'!L37)),'Result import'!L37,VALUE(MID('Result import'!L37,FIND(" ",'Result import'!L37)+1,10)))</f>
        <v>0.99</v>
      </c>
      <c r="J592" t="s">
        <v>1361</v>
      </c>
      <c r="K592" t="str">
        <f t="shared" si="19"/>
        <v xml:space="preserve"> 0.99</v>
      </c>
      <c r="M592" t="str">
        <f>"insert into result (RESULT_ID, VALUE_DISPLAY, VALUE_NUM, VALUE_MIN, VALUE_MAX, QUALIFIER, RESULT_STATUS_ID, EXPERIMENT_ID, SUBSTANCE_ID, RESULT_TYPE_ID ) values ("&amp;A592&amp;", '"&amp;K592&amp;"', "&amp;F592&amp;", '"&amp;G592&amp;"', '"&amp;H592&amp;"', '"&amp;TRIM(E592)&amp;"', 2, 1, "&amp;B592&amp;", "&amp;VLOOKUP(D592,Elements!$B$3:$G$56,6,FALSE)&amp;");"</f>
        <v>insert into result (RESULT_ID, VALUE_DISPLAY, VALUE_NUM, VALUE_MIN, VALUE_MAX, QUALIFIER, RESULT_STATUS_ID, EXPERIMENT_ID, SUBSTANCE_ID, RESULT_TYPE_ID ) values (590, ' 0.99', 0.99, '', '', '', 2, 1, 4242836, 382);</v>
      </c>
      <c r="N592" t="str">
        <f t="shared" si="18"/>
        <v>insert into result_hierarchy(result_id, parent_result_id, hierarchy_type) values (590, 30, 'Child');</v>
      </c>
    </row>
    <row r="593" spans="1:14">
      <c r="A593">
        <v>591</v>
      </c>
      <c r="B593">
        <f>'Result import'!B38</f>
        <v>7970469</v>
      </c>
      <c r="C593">
        <f>'Result import'!A38</f>
        <v>31</v>
      </c>
      <c r="D593" t="str">
        <f>'Result import'!L$6</f>
        <v>R Squared</v>
      </c>
      <c r="E593" t="str">
        <f>IF(ISERR(FIND(" ",'Result import'!E598)),"",LEFT('Result import'!E598,FIND(" ",'Result import'!E598)-1))</f>
        <v/>
      </c>
      <c r="F593">
        <f>IF(ISERR(FIND(" ",'Result import'!L38)),'Result import'!L38,VALUE(MID('Result import'!L38,FIND(" ",'Result import'!L38)+1,10)))</f>
        <v>1</v>
      </c>
      <c r="J593" t="s">
        <v>1361</v>
      </c>
      <c r="K593" t="str">
        <f t="shared" si="19"/>
        <v xml:space="preserve"> 1</v>
      </c>
      <c r="M593" t="str">
        <f>"insert into result (RESULT_ID, VALUE_DISPLAY, VALUE_NUM, VALUE_MIN, VALUE_MAX, QUALIFIER, RESULT_STATUS_ID, EXPERIMENT_ID, SUBSTANCE_ID, RESULT_TYPE_ID ) values ("&amp;A593&amp;", '"&amp;K593&amp;"', "&amp;F593&amp;", '"&amp;G593&amp;"', '"&amp;H593&amp;"', '"&amp;TRIM(E593)&amp;"', 2, 1, "&amp;B593&amp;", "&amp;VLOOKUP(D593,Elements!$B$3:$G$56,6,FALSE)&amp;");"</f>
        <v>insert into result (RESULT_ID, VALUE_DISPLAY, VALUE_NUM, VALUE_MIN, VALUE_MAX, QUALIFIER, RESULT_STATUS_ID, EXPERIMENT_ID, SUBSTANCE_ID, RESULT_TYPE_ID ) values (591, ' 1', 1, '', '', '', 2, 1, 7970469, 382);</v>
      </c>
      <c r="N593" t="str">
        <f t="shared" si="18"/>
        <v>insert into result_hierarchy(result_id, parent_result_id, hierarchy_type) values (591, 31, 'Child');</v>
      </c>
    </row>
    <row r="594" spans="1:14">
      <c r="A594">
        <v>592</v>
      </c>
      <c r="B594">
        <f>'Result import'!B39</f>
        <v>4262721</v>
      </c>
      <c r="C594">
        <f>'Result import'!A39</f>
        <v>32</v>
      </c>
      <c r="D594" t="str">
        <f>'Result import'!L$6</f>
        <v>R Squared</v>
      </c>
      <c r="E594" t="str">
        <f>IF(ISERR(FIND(" ",'Result import'!E599)),"",LEFT('Result import'!E599,FIND(" ",'Result import'!E599)-1))</f>
        <v/>
      </c>
      <c r="F594">
        <f>IF(ISERR(FIND(" ",'Result import'!L39)),'Result import'!L39,VALUE(MID('Result import'!L39,FIND(" ",'Result import'!L39)+1,10)))</f>
        <v>1</v>
      </c>
      <c r="J594" t="s">
        <v>1361</v>
      </c>
      <c r="K594" t="str">
        <f t="shared" si="19"/>
        <v xml:space="preserve"> 1</v>
      </c>
      <c r="M594" t="str">
        <f>"insert into result (RESULT_ID, VALUE_DISPLAY, VALUE_NUM, VALUE_MIN, VALUE_MAX, QUALIFIER, RESULT_STATUS_ID, EXPERIMENT_ID, SUBSTANCE_ID, RESULT_TYPE_ID ) values ("&amp;A594&amp;", '"&amp;K594&amp;"', "&amp;F594&amp;", '"&amp;G594&amp;"', '"&amp;H594&amp;"', '"&amp;TRIM(E594)&amp;"', 2, 1, "&amp;B594&amp;", "&amp;VLOOKUP(D594,Elements!$B$3:$G$56,6,FALSE)&amp;");"</f>
        <v>insert into result (RESULT_ID, VALUE_DISPLAY, VALUE_NUM, VALUE_MIN, VALUE_MAX, QUALIFIER, RESULT_STATUS_ID, EXPERIMENT_ID, SUBSTANCE_ID, RESULT_TYPE_ID ) values (592, ' 1', 1, '', '', '', 2, 1, 4262721, 382);</v>
      </c>
      <c r="N594" t="str">
        <f t="shared" si="18"/>
        <v>insert into result_hierarchy(result_id, parent_result_id, hierarchy_type) values (592, 32, 'Child');</v>
      </c>
    </row>
    <row r="595" spans="1:14">
      <c r="A595">
        <v>593</v>
      </c>
      <c r="B595">
        <f>'Result import'!B40</f>
        <v>844679</v>
      </c>
      <c r="C595">
        <f>'Result import'!A40</f>
        <v>33</v>
      </c>
      <c r="D595" t="str">
        <f>'Result import'!L$6</f>
        <v>R Squared</v>
      </c>
      <c r="E595" t="str">
        <f>IF(ISERR(FIND(" ",'Result import'!E600)),"",LEFT('Result import'!E600,FIND(" ",'Result import'!E600)-1))</f>
        <v/>
      </c>
      <c r="F595">
        <f>IF(ISERR(FIND(" ",'Result import'!L40)),'Result import'!L40,VALUE(MID('Result import'!L40,FIND(" ",'Result import'!L40)+1,10)))</f>
        <v>1</v>
      </c>
      <c r="J595" t="s">
        <v>1361</v>
      </c>
      <c r="K595" t="str">
        <f t="shared" si="19"/>
        <v xml:space="preserve"> 1</v>
      </c>
      <c r="M595" t="str">
        <f>"insert into result (RESULT_ID, VALUE_DISPLAY, VALUE_NUM, VALUE_MIN, VALUE_MAX, QUALIFIER, RESULT_STATUS_ID, EXPERIMENT_ID, SUBSTANCE_ID, RESULT_TYPE_ID ) values ("&amp;A595&amp;", '"&amp;K595&amp;"', "&amp;F595&amp;", '"&amp;G595&amp;"', '"&amp;H595&amp;"', '"&amp;TRIM(E595)&amp;"', 2, 1, "&amp;B595&amp;", "&amp;VLOOKUP(D595,Elements!$B$3:$G$56,6,FALSE)&amp;");"</f>
        <v>insert into result (RESULT_ID, VALUE_DISPLAY, VALUE_NUM, VALUE_MIN, VALUE_MAX, QUALIFIER, RESULT_STATUS_ID, EXPERIMENT_ID, SUBSTANCE_ID, RESULT_TYPE_ID ) values (593, ' 1', 1, '', '', '', 2, 1, 844679, 382);</v>
      </c>
      <c r="N595" t="str">
        <f t="shared" si="18"/>
        <v>insert into result_hierarchy(result_id, parent_result_id, hierarchy_type) values (593, 33, 'Child');</v>
      </c>
    </row>
    <row r="596" spans="1:14">
      <c r="A596">
        <v>594</v>
      </c>
      <c r="B596">
        <f>'Result import'!B41</f>
        <v>4260761</v>
      </c>
      <c r="C596">
        <f>'Result import'!A41</f>
        <v>34</v>
      </c>
      <c r="D596" t="str">
        <f>'Result import'!L$6</f>
        <v>R Squared</v>
      </c>
      <c r="E596" t="str">
        <f>IF(ISERR(FIND(" ",'Result import'!E601)),"",LEFT('Result import'!E601,FIND(" ",'Result import'!E601)-1))</f>
        <v/>
      </c>
      <c r="F596">
        <f>IF(ISERR(FIND(" ",'Result import'!L41)),'Result import'!L41,VALUE(MID('Result import'!L41,FIND(" ",'Result import'!L41)+1,10)))</f>
        <v>1</v>
      </c>
      <c r="J596" t="s">
        <v>1361</v>
      </c>
      <c r="K596" t="str">
        <f t="shared" si="19"/>
        <v xml:space="preserve"> 1</v>
      </c>
      <c r="M596" t="str">
        <f>"insert into result (RESULT_ID, VALUE_DISPLAY, VALUE_NUM, VALUE_MIN, VALUE_MAX, QUALIFIER, RESULT_STATUS_ID, EXPERIMENT_ID, SUBSTANCE_ID, RESULT_TYPE_ID ) values ("&amp;A596&amp;", '"&amp;K596&amp;"', "&amp;F596&amp;", '"&amp;G596&amp;"', '"&amp;H596&amp;"', '"&amp;TRIM(E596)&amp;"', 2, 1, "&amp;B596&amp;", "&amp;VLOOKUP(D596,Elements!$B$3:$G$56,6,FALSE)&amp;");"</f>
        <v>insert into result (RESULT_ID, VALUE_DISPLAY, VALUE_NUM, VALUE_MIN, VALUE_MAX, QUALIFIER, RESULT_STATUS_ID, EXPERIMENT_ID, SUBSTANCE_ID, RESULT_TYPE_ID ) values (594, ' 1', 1, '', '', '', 2, 1, 4260761, 382);</v>
      </c>
      <c r="N596" t="str">
        <f t="shared" si="18"/>
        <v>insert into result_hierarchy(result_id, parent_result_id, hierarchy_type) values (594, 34, 'Child');</v>
      </c>
    </row>
    <row r="597" spans="1:14">
      <c r="A597">
        <v>595</v>
      </c>
      <c r="B597">
        <f>'Result import'!B42</f>
        <v>7976469</v>
      </c>
      <c r="C597">
        <f>'Result import'!A42</f>
        <v>35</v>
      </c>
      <c r="D597" t="str">
        <f>'Result import'!L$6</f>
        <v>R Squared</v>
      </c>
      <c r="E597" t="str">
        <f>IF(ISERR(FIND(" ",'Result import'!E602)),"",LEFT('Result import'!E602,FIND(" ",'Result import'!E602)-1))</f>
        <v/>
      </c>
      <c r="F597">
        <f>IF(ISERR(FIND(" ",'Result import'!L42)),'Result import'!L42,VALUE(MID('Result import'!L42,FIND(" ",'Result import'!L42)+1,10)))</f>
        <v>1</v>
      </c>
      <c r="J597" t="s">
        <v>1361</v>
      </c>
      <c r="K597" t="str">
        <f t="shared" si="19"/>
        <v xml:space="preserve"> 1</v>
      </c>
      <c r="M597" t="str">
        <f>"insert into result (RESULT_ID, VALUE_DISPLAY, VALUE_NUM, VALUE_MIN, VALUE_MAX, QUALIFIER, RESULT_STATUS_ID, EXPERIMENT_ID, SUBSTANCE_ID, RESULT_TYPE_ID ) values ("&amp;A597&amp;", '"&amp;K597&amp;"', "&amp;F597&amp;", '"&amp;G597&amp;"', '"&amp;H597&amp;"', '"&amp;TRIM(E597)&amp;"', 2, 1, "&amp;B597&amp;", "&amp;VLOOKUP(D597,Elements!$B$3:$G$56,6,FALSE)&amp;");"</f>
        <v>insert into result (RESULT_ID, VALUE_DISPLAY, VALUE_NUM, VALUE_MIN, VALUE_MAX, QUALIFIER, RESULT_STATUS_ID, EXPERIMENT_ID, SUBSTANCE_ID, RESULT_TYPE_ID ) values (595, ' 1', 1, '', '', '', 2, 1, 7976469, 382);</v>
      </c>
      <c r="N597" t="str">
        <f t="shared" si="18"/>
        <v>insert into result_hierarchy(result_id, parent_result_id, hierarchy_type) values (595, 35, 'Child');</v>
      </c>
    </row>
    <row r="598" spans="1:14">
      <c r="A598">
        <v>596</v>
      </c>
      <c r="B598">
        <f>'Result import'!B43</f>
        <v>4264645</v>
      </c>
      <c r="C598">
        <f>'Result import'!A43</f>
        <v>36</v>
      </c>
      <c r="D598" t="str">
        <f>'Result import'!L$6</f>
        <v>R Squared</v>
      </c>
      <c r="E598" t="str">
        <f>IF(ISERR(FIND(" ",'Result import'!E603)),"",LEFT('Result import'!E603,FIND(" ",'Result import'!E603)-1))</f>
        <v/>
      </c>
      <c r="F598">
        <f>IF(ISERR(FIND(" ",'Result import'!L43)),'Result import'!L43,VALUE(MID('Result import'!L43,FIND(" ",'Result import'!L43)+1,10)))</f>
        <v>1</v>
      </c>
      <c r="J598" t="s">
        <v>1361</v>
      </c>
      <c r="K598" t="str">
        <f t="shared" si="19"/>
        <v xml:space="preserve"> 1</v>
      </c>
      <c r="M598" t="str">
        <f>"insert into result (RESULT_ID, VALUE_DISPLAY, VALUE_NUM, VALUE_MIN, VALUE_MAX, QUALIFIER, RESULT_STATUS_ID, EXPERIMENT_ID, SUBSTANCE_ID, RESULT_TYPE_ID ) values ("&amp;A598&amp;", '"&amp;K598&amp;"', "&amp;F598&amp;", '"&amp;G598&amp;"', '"&amp;H598&amp;"', '"&amp;TRIM(E598)&amp;"', 2, 1, "&amp;B598&amp;", "&amp;VLOOKUP(D598,Elements!$B$3:$G$56,6,FALSE)&amp;");"</f>
        <v>insert into result (RESULT_ID, VALUE_DISPLAY, VALUE_NUM, VALUE_MIN, VALUE_MAX, QUALIFIER, RESULT_STATUS_ID, EXPERIMENT_ID, SUBSTANCE_ID, RESULT_TYPE_ID ) values (596, ' 1', 1, '', '', '', 2, 1, 4264645, 382);</v>
      </c>
      <c r="N598" t="str">
        <f t="shared" si="18"/>
        <v>insert into result_hierarchy(result_id, parent_result_id, hierarchy_type) values (596, 36, 'Child');</v>
      </c>
    </row>
    <row r="599" spans="1:14">
      <c r="A599">
        <v>597</v>
      </c>
      <c r="B599">
        <f>'Result import'!B44</f>
        <v>4265686</v>
      </c>
      <c r="C599">
        <f>'Result import'!A44</f>
        <v>37</v>
      </c>
      <c r="D599" t="str">
        <f>'Result import'!L$6</f>
        <v>R Squared</v>
      </c>
      <c r="E599" t="str">
        <f>IF(ISERR(FIND(" ",'Result import'!E604)),"",LEFT('Result import'!E604,FIND(" ",'Result import'!E604)-1))</f>
        <v/>
      </c>
      <c r="F599">
        <f>IF(ISERR(FIND(" ",'Result import'!L44)),'Result import'!L44,VALUE(MID('Result import'!L44,FIND(" ",'Result import'!L44)+1,10)))</f>
        <v>0.99</v>
      </c>
      <c r="J599" t="s">
        <v>1361</v>
      </c>
      <c r="K599" t="str">
        <f t="shared" si="19"/>
        <v xml:space="preserve"> 0.99</v>
      </c>
      <c r="M599" t="str">
        <f>"insert into result (RESULT_ID, VALUE_DISPLAY, VALUE_NUM, VALUE_MIN, VALUE_MAX, QUALIFIER, RESULT_STATUS_ID, EXPERIMENT_ID, SUBSTANCE_ID, RESULT_TYPE_ID ) values ("&amp;A599&amp;", '"&amp;K599&amp;"', "&amp;F599&amp;", '"&amp;G599&amp;"', '"&amp;H599&amp;"', '"&amp;TRIM(E599)&amp;"', 2, 1, "&amp;B599&amp;", "&amp;VLOOKUP(D599,Elements!$B$3:$G$56,6,FALSE)&amp;");"</f>
        <v>insert into result (RESULT_ID, VALUE_DISPLAY, VALUE_NUM, VALUE_MIN, VALUE_MAX, QUALIFIER, RESULT_STATUS_ID, EXPERIMENT_ID, SUBSTANCE_ID, RESULT_TYPE_ID ) values (597, ' 0.99', 0.99, '', '', '', 2, 1, 4265686, 382);</v>
      </c>
      <c r="N599" t="str">
        <f t="shared" si="18"/>
        <v>insert into result_hierarchy(result_id, parent_result_id, hierarchy_type) values (597, 37, 'Child');</v>
      </c>
    </row>
    <row r="600" spans="1:14">
      <c r="A600">
        <v>598</v>
      </c>
      <c r="B600">
        <f>'Result import'!B45</f>
        <v>4257150</v>
      </c>
      <c r="C600">
        <f>'Result import'!A45</f>
        <v>38</v>
      </c>
      <c r="D600" t="str">
        <f>'Result import'!L$6</f>
        <v>R Squared</v>
      </c>
      <c r="E600" t="str">
        <f>IF(ISERR(FIND(" ",'Result import'!E605)),"",LEFT('Result import'!E605,FIND(" ",'Result import'!E605)-1))</f>
        <v/>
      </c>
      <c r="F600">
        <f>IF(ISERR(FIND(" ",'Result import'!L45)),'Result import'!L45,VALUE(MID('Result import'!L45,FIND(" ",'Result import'!L45)+1,10)))</f>
        <v>1</v>
      </c>
      <c r="J600" t="s">
        <v>1361</v>
      </c>
      <c r="K600" t="str">
        <f t="shared" si="19"/>
        <v xml:space="preserve"> 1</v>
      </c>
      <c r="M600" t="str">
        <f>"insert into result (RESULT_ID, VALUE_DISPLAY, VALUE_NUM, VALUE_MIN, VALUE_MAX, QUALIFIER, RESULT_STATUS_ID, EXPERIMENT_ID, SUBSTANCE_ID, RESULT_TYPE_ID ) values ("&amp;A600&amp;", '"&amp;K600&amp;"', "&amp;F600&amp;", '"&amp;G600&amp;"', '"&amp;H600&amp;"', '"&amp;TRIM(E600)&amp;"', 2, 1, "&amp;B600&amp;", "&amp;VLOOKUP(D600,Elements!$B$3:$G$56,6,FALSE)&amp;");"</f>
        <v>insert into result (RESULT_ID, VALUE_DISPLAY, VALUE_NUM, VALUE_MIN, VALUE_MAX, QUALIFIER, RESULT_STATUS_ID, EXPERIMENT_ID, SUBSTANCE_ID, RESULT_TYPE_ID ) values (598, ' 1', 1, '', '', '', 2, 1, 4257150, 382);</v>
      </c>
      <c r="N600" t="str">
        <f t="shared" si="18"/>
        <v>insert into result_hierarchy(result_id, parent_result_id, hierarchy_type) values (598, 38, 'Child');</v>
      </c>
    </row>
    <row r="601" spans="1:14">
      <c r="A601">
        <v>599</v>
      </c>
      <c r="B601">
        <f>'Result import'!B46</f>
        <v>4255222</v>
      </c>
      <c r="C601">
        <f>'Result import'!A46</f>
        <v>39</v>
      </c>
      <c r="D601" t="str">
        <f>'Result import'!L$6</f>
        <v>R Squared</v>
      </c>
      <c r="E601" t="str">
        <f>IF(ISERR(FIND(" ",'Result import'!E606)),"",LEFT('Result import'!E606,FIND(" ",'Result import'!E606)-1))</f>
        <v/>
      </c>
      <c r="F601">
        <f>IF(ISERR(FIND(" ",'Result import'!L46)),'Result import'!L46,VALUE(MID('Result import'!L46,FIND(" ",'Result import'!L46)+1,10)))</f>
        <v>1</v>
      </c>
      <c r="J601" t="s">
        <v>1361</v>
      </c>
      <c r="K601" t="str">
        <f t="shared" si="19"/>
        <v xml:space="preserve"> 1</v>
      </c>
      <c r="M601" t="str">
        <f>"insert into result (RESULT_ID, VALUE_DISPLAY, VALUE_NUM, VALUE_MIN, VALUE_MAX, QUALIFIER, RESULT_STATUS_ID, EXPERIMENT_ID, SUBSTANCE_ID, RESULT_TYPE_ID ) values ("&amp;A601&amp;", '"&amp;K601&amp;"', "&amp;F601&amp;", '"&amp;G601&amp;"', '"&amp;H601&amp;"', '"&amp;TRIM(E601)&amp;"', 2, 1, "&amp;B601&amp;", "&amp;VLOOKUP(D601,Elements!$B$3:$G$56,6,FALSE)&amp;");"</f>
        <v>insert into result (RESULT_ID, VALUE_DISPLAY, VALUE_NUM, VALUE_MIN, VALUE_MAX, QUALIFIER, RESULT_STATUS_ID, EXPERIMENT_ID, SUBSTANCE_ID, RESULT_TYPE_ID ) values (599, ' 1', 1, '', '', '', 2, 1, 4255222, 382);</v>
      </c>
      <c r="N601" t="str">
        <f t="shared" si="18"/>
        <v>insert into result_hierarchy(result_id, parent_result_id, hierarchy_type) values (599, 39, 'Child');</v>
      </c>
    </row>
    <row r="602" spans="1:14">
      <c r="A602">
        <v>600</v>
      </c>
      <c r="B602">
        <f>'Result import'!B47</f>
        <v>3714088</v>
      </c>
      <c r="C602">
        <f>'Result import'!A47</f>
        <v>40</v>
      </c>
      <c r="D602" t="str">
        <f>'Result import'!L$6</f>
        <v>R Squared</v>
      </c>
      <c r="E602" t="str">
        <f>IF(ISERR(FIND(" ",'Result import'!E607)),"",LEFT('Result import'!E607,FIND(" ",'Result import'!E607)-1))</f>
        <v/>
      </c>
      <c r="F602">
        <f>IF(ISERR(FIND(" ",'Result import'!L47)),'Result import'!L47,VALUE(MID('Result import'!L47,FIND(" ",'Result import'!L47)+1,10)))</f>
        <v>1</v>
      </c>
      <c r="J602" t="s">
        <v>1361</v>
      </c>
      <c r="K602" t="str">
        <f t="shared" si="19"/>
        <v xml:space="preserve"> 1</v>
      </c>
      <c r="M602" t="str">
        <f>"insert into result (RESULT_ID, VALUE_DISPLAY, VALUE_NUM, VALUE_MIN, VALUE_MAX, QUALIFIER, RESULT_STATUS_ID, EXPERIMENT_ID, SUBSTANCE_ID, RESULT_TYPE_ID ) values ("&amp;A602&amp;", '"&amp;K602&amp;"', "&amp;F602&amp;", '"&amp;G602&amp;"', '"&amp;H602&amp;"', '"&amp;TRIM(E602)&amp;"', 2, 1, "&amp;B602&amp;", "&amp;VLOOKUP(D602,Elements!$B$3:$G$56,6,FALSE)&amp;");"</f>
        <v>insert into result (RESULT_ID, VALUE_DISPLAY, VALUE_NUM, VALUE_MIN, VALUE_MAX, QUALIFIER, RESULT_STATUS_ID, EXPERIMENT_ID, SUBSTANCE_ID, RESULT_TYPE_ID ) values (600, ' 1', 1, '', '', '', 2, 1, 3714088, 382);</v>
      </c>
      <c r="N602" t="str">
        <f t="shared" si="18"/>
        <v>insert into result_hierarchy(result_id, parent_result_id, hierarchy_type) values (600, 40, 'Child');</v>
      </c>
    </row>
  </sheetData>
  <mergeCells count="1">
    <mergeCell ref="L1:P1"/>
  </mergeCell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K442"/>
  <sheetViews>
    <sheetView topLeftCell="A425" workbookViewId="0">
      <selection activeCell="K425" sqref="K425"/>
    </sheetView>
  </sheetViews>
  <sheetFormatPr defaultRowHeight="15"/>
  <cols>
    <col min="1" max="1" width="8.85546875" bestFit="1" customWidth="1"/>
    <col min="2" max="2" width="9.42578125" style="2" bestFit="1" customWidth="1"/>
    <col min="3" max="3" width="20.42578125" bestFit="1" customWidth="1"/>
    <col min="4" max="4" width="8.5703125" bestFit="1" customWidth="1"/>
    <col min="5" max="5" width="10.85546875" bestFit="1" customWidth="1"/>
    <col min="6" max="6" width="10.28515625" bestFit="1" customWidth="1"/>
    <col min="7" max="7" width="10.5703125" bestFit="1" customWidth="1"/>
    <col min="8" max="8" width="8.5703125" bestFit="1" customWidth="1"/>
  </cols>
  <sheetData>
    <row r="1" spans="1:11">
      <c r="A1" s="1" t="s">
        <v>107</v>
      </c>
    </row>
    <row r="2" spans="1:11">
      <c r="A2" s="1" t="s">
        <v>102</v>
      </c>
      <c r="B2" s="3" t="s">
        <v>106</v>
      </c>
      <c r="C2" s="1" t="s">
        <v>103</v>
      </c>
      <c r="D2" s="1" t="s">
        <v>104</v>
      </c>
      <c r="E2" s="1" t="s">
        <v>28</v>
      </c>
      <c r="F2" s="1" t="s">
        <v>29</v>
      </c>
      <c r="G2" s="1" t="s">
        <v>30</v>
      </c>
      <c r="H2" s="1" t="s">
        <v>26</v>
      </c>
      <c r="I2" s="1" t="s">
        <v>31</v>
      </c>
      <c r="K2" s="1" t="s">
        <v>1357</v>
      </c>
    </row>
    <row r="3" spans="1:11">
      <c r="A3">
        <v>1</v>
      </c>
      <c r="B3" s="2">
        <v>13</v>
      </c>
      <c r="C3" t="s">
        <v>83</v>
      </c>
      <c r="E3">
        <v>0</v>
      </c>
      <c r="I3" t="str">
        <f>IF(ISNA(VLOOKUP(D3,Elements!$B$3:$G$56,2,FALSE)),H3&amp;E3&amp;IF(ISBLANK(F3), "", F3&amp;" - "&amp;G3),VLOOKUP(D3,Elements!$B$3:$G$56,2,FALSE))</f>
        <v>0</v>
      </c>
      <c r="K3" t="str">
        <f>"insert into result_context_item( RESULT_CONTEXT_ITEM_ID,  GROUP_RESULT_CONTEXT_ID,  EXPERIMENT_ID,  RESULT_ID,  ATTRIBUTE_ID,  VALUE_ID,  QUALIFIER,  VALUE_DISPLAY,  VALUE_NUM,  VALUE_MIN,  VALUE_MAX) values(result_context_item_id_seq.nextval, '', 1, "&amp;A3&amp;", "&amp;VLOOKUP(C3,Elements!$B$3:$G$56,6,FALSE)&amp;", '', '', '"&amp;I3&amp;"', "&amp;E3&amp;", '"&amp;F3&amp;"', '"&amp;G3&amp;"');"</f>
        <v>insert into result_context_item( RESULT_CONTEXT_ITEM_ID,  GROUP_RESULT_CONTEXT_ID,  EXPERIMENT_ID,  RESULT_ID,  ATTRIBUTE_ID,  VALUE_ID,  QUALIFIER,  VALUE_DISPLAY,  VALUE_NUM,  VALUE_MIN,  VALUE_MAX) values(result_context_item_id_seq.nextval, '', 1, 1, 369, '', '', '0', 0, '', '');</v>
      </c>
    </row>
    <row r="4" spans="1:11">
      <c r="A4">
        <v>2</v>
      </c>
      <c r="B4" s="2">
        <v>13</v>
      </c>
      <c r="C4" t="s">
        <v>83</v>
      </c>
      <c r="E4">
        <v>0</v>
      </c>
      <c r="I4" t="str">
        <f>IF(ISNA(VLOOKUP(D4,Elements!$B$3:$G$56,2,FALSE)),H4&amp;E4&amp;IF(ISBLANK(F4), "", F4&amp;" - "&amp;G4),VLOOKUP(D4,Elements!$B$3:$G$56,2,FALSE))</f>
        <v>0</v>
      </c>
      <c r="K4" t="str">
        <f>"insert into result_context_item( RESULT_CONTEXT_ITEM_ID,  GROUP_RESULT_CONTEXT_ID,  EXPERIMENT_ID,  RESULT_ID,  ATTRIBUTE_ID,  VALUE_ID,  QUALIFIER,  VALUE_DISPLAY,  VALUE_NUM,  VALUE_MIN,  VALUE_MAX) values(result_context_item_id_seq.nextval, '', 1, "&amp;A4&amp;", "&amp;VLOOKUP(C4,Elements!$B$3:$G$56,6,FALSE)&amp;", '', '', '"&amp;I4&amp;"', "&amp;E4&amp;", '"&amp;F4&amp;"', '"&amp;G4&amp;"');"</f>
        <v>insert into result_context_item( RESULT_CONTEXT_ITEM_ID,  GROUP_RESULT_CONTEXT_ID,  EXPERIMENT_ID,  RESULT_ID,  ATTRIBUTE_ID,  VALUE_ID,  QUALIFIER,  VALUE_DISPLAY,  VALUE_NUM,  VALUE_MIN,  VALUE_MAX) values(result_context_item_id_seq.nextval, '', 1, 2, 369, '', '', '0', 0, '', '');</v>
      </c>
    </row>
    <row r="5" spans="1:11">
      <c r="A5">
        <v>3</v>
      </c>
      <c r="B5" s="2">
        <v>13</v>
      </c>
      <c r="C5" t="s">
        <v>83</v>
      </c>
      <c r="E5">
        <v>0</v>
      </c>
      <c r="I5" t="str">
        <f>IF(ISNA(VLOOKUP(D5,Elements!$B$3:$G$56,2,FALSE)),H5&amp;E5&amp;IF(ISBLANK(F5), "", F5&amp;" - "&amp;G5),VLOOKUP(D5,Elements!$B$3:$G$56,2,FALSE))</f>
        <v>0</v>
      </c>
      <c r="K5" t="str">
        <f>"insert into result_context_item( RESULT_CONTEXT_ITEM_ID,  GROUP_RESULT_CONTEXT_ID,  EXPERIMENT_ID,  RESULT_ID,  ATTRIBUTE_ID,  VALUE_ID,  QUALIFIER,  VALUE_DISPLAY,  VALUE_NUM,  VALUE_MIN,  VALUE_MAX) values(result_context_item_id_seq.nextval, '', 1, "&amp;A5&amp;", "&amp;VLOOKUP(C5,Elements!$B$3:$G$56,6,FALSE)&amp;", '', '', '"&amp;I5&amp;"', "&amp;E5&amp;", '"&amp;F5&amp;"', '"&amp;G5&amp;"');"</f>
        <v>insert into result_context_item( RESULT_CONTEXT_ITEM_ID,  GROUP_RESULT_CONTEXT_ID,  EXPERIMENT_ID,  RESULT_ID,  ATTRIBUTE_ID,  VALUE_ID,  QUALIFIER,  VALUE_DISPLAY,  VALUE_NUM,  VALUE_MIN,  VALUE_MAX) values(result_context_item_id_seq.nextval, '', 1, 3, 369, '', '', '0', 0, '', '');</v>
      </c>
    </row>
    <row r="6" spans="1:11">
      <c r="A6">
        <v>4</v>
      </c>
      <c r="B6" s="2">
        <v>13</v>
      </c>
      <c r="C6" t="s">
        <v>83</v>
      </c>
      <c r="E6">
        <v>0</v>
      </c>
      <c r="I6" t="str">
        <f>IF(ISNA(VLOOKUP(D6,Elements!$B$3:$G$56,2,FALSE)),H6&amp;E6&amp;IF(ISBLANK(F6), "", F6&amp;" - "&amp;G6),VLOOKUP(D6,Elements!$B$3:$G$56,2,FALSE))</f>
        <v>0</v>
      </c>
      <c r="K6" t="str">
        <f>"insert into result_context_item( RESULT_CONTEXT_ITEM_ID,  GROUP_RESULT_CONTEXT_ID,  EXPERIMENT_ID,  RESULT_ID,  ATTRIBUTE_ID,  VALUE_ID,  QUALIFIER,  VALUE_DISPLAY,  VALUE_NUM,  VALUE_MIN,  VALUE_MAX) values(result_context_item_id_seq.nextval, '', 1, "&amp;A6&amp;", "&amp;VLOOKUP(C6,Elements!$B$3:$G$56,6,FALSE)&amp;", '', '', '"&amp;I6&amp;"', "&amp;E6&amp;", '"&amp;F6&amp;"', '"&amp;G6&amp;"');"</f>
        <v>insert into result_context_item( RESULT_CONTEXT_ITEM_ID,  GROUP_RESULT_CONTEXT_ID,  EXPERIMENT_ID,  RESULT_ID,  ATTRIBUTE_ID,  VALUE_ID,  QUALIFIER,  VALUE_DISPLAY,  VALUE_NUM,  VALUE_MIN,  VALUE_MAX) values(result_context_item_id_seq.nextval, '', 1, 4, 369, '', '', '0', 0, '', '');</v>
      </c>
    </row>
    <row r="7" spans="1:11">
      <c r="A7">
        <v>5</v>
      </c>
      <c r="B7" s="2">
        <v>13</v>
      </c>
      <c r="C7" t="s">
        <v>83</v>
      </c>
      <c r="E7">
        <v>0</v>
      </c>
      <c r="I7" t="str">
        <f>IF(ISNA(VLOOKUP(D7,Elements!$B$3:$G$56,2,FALSE)),H7&amp;E7&amp;IF(ISBLANK(F7), "", F7&amp;" - "&amp;G7),VLOOKUP(D7,Elements!$B$3:$G$56,2,FALSE))</f>
        <v>0</v>
      </c>
      <c r="K7" t="str">
        <f>"insert into result_context_item( RESULT_CONTEXT_ITEM_ID,  GROUP_RESULT_CONTEXT_ID,  EXPERIMENT_ID,  RESULT_ID,  ATTRIBUTE_ID,  VALUE_ID,  QUALIFIER,  VALUE_DISPLAY,  VALUE_NUM,  VALUE_MIN,  VALUE_MAX) values(result_context_item_id_seq.nextval, '', 1, "&amp;A7&amp;", "&amp;VLOOKUP(C7,Elements!$B$3:$G$56,6,FALSE)&amp;", '', '', '"&amp;I7&amp;"', "&amp;E7&amp;", '"&amp;F7&amp;"', '"&amp;G7&amp;"');"</f>
        <v>insert into result_context_item( RESULT_CONTEXT_ITEM_ID,  GROUP_RESULT_CONTEXT_ID,  EXPERIMENT_ID,  RESULT_ID,  ATTRIBUTE_ID,  VALUE_ID,  QUALIFIER,  VALUE_DISPLAY,  VALUE_NUM,  VALUE_MIN,  VALUE_MAX) values(result_context_item_id_seq.nextval, '', 1, 5, 369, '', '', '0', 0, '', '');</v>
      </c>
    </row>
    <row r="8" spans="1:11">
      <c r="A8">
        <v>6</v>
      </c>
      <c r="B8" s="2">
        <v>13</v>
      </c>
      <c r="C8" t="s">
        <v>83</v>
      </c>
      <c r="E8">
        <v>0</v>
      </c>
      <c r="I8" t="str">
        <f>IF(ISNA(VLOOKUP(D8,Elements!$B$3:$G$56,2,FALSE)),H8&amp;E8&amp;IF(ISBLANK(F8), "", F8&amp;" - "&amp;G8),VLOOKUP(D8,Elements!$B$3:$G$56,2,FALSE))</f>
        <v>0</v>
      </c>
      <c r="K8" t="str">
        <f>"insert into result_context_item( RESULT_CONTEXT_ITEM_ID,  GROUP_RESULT_CONTEXT_ID,  EXPERIMENT_ID,  RESULT_ID,  ATTRIBUTE_ID,  VALUE_ID,  QUALIFIER,  VALUE_DISPLAY,  VALUE_NUM,  VALUE_MIN,  VALUE_MAX) values(result_context_item_id_seq.nextval, '', 1, "&amp;A8&amp;", "&amp;VLOOKUP(C8,Elements!$B$3:$G$56,6,FALSE)&amp;", '', '', '"&amp;I8&amp;"', "&amp;E8&amp;", '"&amp;F8&amp;"', '"&amp;G8&amp;"');"</f>
        <v>insert into result_context_item( RESULT_CONTEXT_ITEM_ID,  GROUP_RESULT_CONTEXT_ID,  EXPERIMENT_ID,  RESULT_ID,  ATTRIBUTE_ID,  VALUE_ID,  QUALIFIER,  VALUE_DISPLAY,  VALUE_NUM,  VALUE_MIN,  VALUE_MAX) values(result_context_item_id_seq.nextval, '', 1, 6, 369, '', '', '0', 0, '', '');</v>
      </c>
    </row>
    <row r="9" spans="1:11">
      <c r="A9">
        <v>7</v>
      </c>
      <c r="B9" s="2">
        <v>13</v>
      </c>
      <c r="C9" t="s">
        <v>83</v>
      </c>
      <c r="E9">
        <v>0</v>
      </c>
      <c r="I9" t="str">
        <f>IF(ISNA(VLOOKUP(D9,Elements!$B$3:$G$56,2,FALSE)),H9&amp;E9&amp;IF(ISBLANK(F9), "", F9&amp;" - "&amp;G9),VLOOKUP(D9,Elements!$B$3:$G$56,2,FALSE))</f>
        <v>0</v>
      </c>
      <c r="K9" t="str">
        <f>"insert into result_context_item( RESULT_CONTEXT_ITEM_ID,  GROUP_RESULT_CONTEXT_ID,  EXPERIMENT_ID,  RESULT_ID,  ATTRIBUTE_ID,  VALUE_ID,  QUALIFIER,  VALUE_DISPLAY,  VALUE_NUM,  VALUE_MIN,  VALUE_MAX) values(result_context_item_id_seq.nextval, '', 1, "&amp;A9&amp;", "&amp;VLOOKUP(C9,Elements!$B$3:$G$56,6,FALSE)&amp;", '', '', '"&amp;I9&amp;"', "&amp;E9&amp;", '"&amp;F9&amp;"', '"&amp;G9&amp;"');"</f>
        <v>insert into result_context_item( RESULT_CONTEXT_ITEM_ID,  GROUP_RESULT_CONTEXT_ID,  EXPERIMENT_ID,  RESULT_ID,  ATTRIBUTE_ID,  VALUE_ID,  QUALIFIER,  VALUE_DISPLAY,  VALUE_NUM,  VALUE_MIN,  VALUE_MAX) values(result_context_item_id_seq.nextval, '', 1, 7, 369, '', '', '0', 0, '', '');</v>
      </c>
    </row>
    <row r="10" spans="1:11">
      <c r="A10">
        <v>8</v>
      </c>
      <c r="B10" s="2">
        <v>13</v>
      </c>
      <c r="C10" t="s">
        <v>83</v>
      </c>
      <c r="E10">
        <v>0</v>
      </c>
      <c r="I10" t="str">
        <f>IF(ISNA(VLOOKUP(D10,Elements!$B$3:$G$56,2,FALSE)),H10&amp;E10&amp;IF(ISBLANK(F10), "", F10&amp;" - "&amp;G10),VLOOKUP(D10,Elements!$B$3:$G$56,2,FALSE))</f>
        <v>0</v>
      </c>
      <c r="K10" t="str">
        <f>"insert into result_context_item( RESULT_CONTEXT_ITEM_ID,  GROUP_RESULT_CONTEXT_ID,  EXPERIMENT_ID,  RESULT_ID,  ATTRIBUTE_ID,  VALUE_ID,  QUALIFIER,  VALUE_DISPLAY,  VALUE_NUM,  VALUE_MIN,  VALUE_MAX) values(result_context_item_id_seq.nextval, '', 1, "&amp;A10&amp;", "&amp;VLOOKUP(C10,Elements!$B$3:$G$56,6,FALSE)&amp;", '', '', '"&amp;I10&amp;"', "&amp;E10&amp;", '"&amp;F10&amp;"', '"&amp;G10&amp;"');"</f>
        <v>insert into result_context_item( RESULT_CONTEXT_ITEM_ID,  GROUP_RESULT_CONTEXT_ID,  EXPERIMENT_ID,  RESULT_ID,  ATTRIBUTE_ID,  VALUE_ID,  QUALIFIER,  VALUE_DISPLAY,  VALUE_NUM,  VALUE_MIN,  VALUE_MAX) values(result_context_item_id_seq.nextval, '', 1, 8, 369, '', '', '0', 0, '', '');</v>
      </c>
    </row>
    <row r="11" spans="1:11">
      <c r="A11">
        <v>9</v>
      </c>
      <c r="B11" s="2">
        <v>13</v>
      </c>
      <c r="C11" t="s">
        <v>83</v>
      </c>
      <c r="E11">
        <v>0</v>
      </c>
      <c r="I11" t="str">
        <f>IF(ISNA(VLOOKUP(D11,Elements!$B$3:$G$56,2,FALSE)),H11&amp;E11&amp;IF(ISBLANK(F11), "", F11&amp;" - "&amp;G11),VLOOKUP(D11,Elements!$B$3:$G$56,2,FALSE))</f>
        <v>0</v>
      </c>
      <c r="K11" t="str">
        <f>"insert into result_context_item( RESULT_CONTEXT_ITEM_ID,  GROUP_RESULT_CONTEXT_ID,  EXPERIMENT_ID,  RESULT_ID,  ATTRIBUTE_ID,  VALUE_ID,  QUALIFIER,  VALUE_DISPLAY,  VALUE_NUM,  VALUE_MIN,  VALUE_MAX) values(result_context_item_id_seq.nextval, '', 1, "&amp;A11&amp;", "&amp;VLOOKUP(C11,Elements!$B$3:$G$56,6,FALSE)&amp;", '', '', '"&amp;I11&amp;"', "&amp;E11&amp;", '"&amp;F11&amp;"', '"&amp;G11&amp;"');"</f>
        <v>insert into result_context_item( RESULT_CONTEXT_ITEM_ID,  GROUP_RESULT_CONTEXT_ID,  EXPERIMENT_ID,  RESULT_ID,  ATTRIBUTE_ID,  VALUE_ID,  QUALIFIER,  VALUE_DISPLAY,  VALUE_NUM,  VALUE_MIN,  VALUE_MAX) values(result_context_item_id_seq.nextval, '', 1, 9, 369, '', '', '0', 0, '', '');</v>
      </c>
    </row>
    <row r="12" spans="1:11">
      <c r="A12">
        <v>10</v>
      </c>
      <c r="B12" s="2">
        <v>13</v>
      </c>
      <c r="C12" t="s">
        <v>83</v>
      </c>
      <c r="E12">
        <v>0</v>
      </c>
      <c r="I12" t="str">
        <f>IF(ISNA(VLOOKUP(D12,Elements!$B$3:$G$56,2,FALSE)),H12&amp;E12&amp;IF(ISBLANK(F12), "", F12&amp;" - "&amp;G12),VLOOKUP(D12,Elements!$B$3:$G$56,2,FALSE))</f>
        <v>0</v>
      </c>
      <c r="K12" t="str">
        <f>"insert into result_context_item( RESULT_CONTEXT_ITEM_ID,  GROUP_RESULT_CONTEXT_ID,  EXPERIMENT_ID,  RESULT_ID,  ATTRIBUTE_ID,  VALUE_ID,  QUALIFIER,  VALUE_DISPLAY,  VALUE_NUM,  VALUE_MIN,  VALUE_MAX) values(result_context_item_id_seq.nextval, '', 1, "&amp;A12&amp;", "&amp;VLOOKUP(C12,Elements!$B$3:$G$56,6,FALSE)&amp;", '', '', '"&amp;I12&amp;"', "&amp;E12&amp;", '"&amp;F12&amp;"', '"&amp;G12&amp;"');"</f>
        <v>insert into result_context_item( RESULT_CONTEXT_ITEM_ID,  GROUP_RESULT_CONTEXT_ID,  EXPERIMENT_ID,  RESULT_ID,  ATTRIBUTE_ID,  VALUE_ID,  QUALIFIER,  VALUE_DISPLAY,  VALUE_NUM,  VALUE_MIN,  VALUE_MAX) values(result_context_item_id_seq.nextval, '', 1, 10, 369, '', '', '0', 0, '', '');</v>
      </c>
    </row>
    <row r="13" spans="1:11">
      <c r="A13">
        <v>11</v>
      </c>
      <c r="B13" s="2">
        <v>13</v>
      </c>
      <c r="C13" t="s">
        <v>83</v>
      </c>
      <c r="E13">
        <v>0</v>
      </c>
      <c r="I13" t="str">
        <f>IF(ISNA(VLOOKUP(D13,Elements!$B$3:$G$56,2,FALSE)),H13&amp;E13&amp;IF(ISBLANK(F13), "", F13&amp;" - "&amp;G13),VLOOKUP(D13,Elements!$B$3:$G$56,2,FALSE))</f>
        <v>0</v>
      </c>
      <c r="K13" t="str">
        <f>"insert into result_context_item( RESULT_CONTEXT_ITEM_ID,  GROUP_RESULT_CONTEXT_ID,  EXPERIMENT_ID,  RESULT_ID,  ATTRIBUTE_ID,  VALUE_ID,  QUALIFIER,  VALUE_DISPLAY,  VALUE_NUM,  VALUE_MIN,  VALUE_MAX) values(result_context_item_id_seq.nextval, '', 1, "&amp;A13&amp;", "&amp;VLOOKUP(C13,Elements!$B$3:$G$56,6,FALSE)&amp;", '', '', '"&amp;I13&amp;"', "&amp;E13&amp;", '"&amp;F13&amp;"', '"&amp;G13&amp;"');"</f>
        <v>insert into result_context_item( RESULT_CONTEXT_ITEM_ID,  GROUP_RESULT_CONTEXT_ID,  EXPERIMENT_ID,  RESULT_ID,  ATTRIBUTE_ID,  VALUE_ID,  QUALIFIER,  VALUE_DISPLAY,  VALUE_NUM,  VALUE_MIN,  VALUE_MAX) values(result_context_item_id_seq.nextval, '', 1, 11, 369, '', '', '0', 0, '', '');</v>
      </c>
    </row>
    <row r="14" spans="1:11">
      <c r="A14">
        <v>12</v>
      </c>
      <c r="B14" s="2">
        <v>13</v>
      </c>
      <c r="C14" t="s">
        <v>83</v>
      </c>
      <c r="E14">
        <v>0</v>
      </c>
      <c r="I14" t="str">
        <f>IF(ISNA(VLOOKUP(D14,Elements!$B$3:$G$56,2,FALSE)),H14&amp;E14&amp;IF(ISBLANK(F14), "", F14&amp;" - "&amp;G14),VLOOKUP(D14,Elements!$B$3:$G$56,2,FALSE))</f>
        <v>0</v>
      </c>
      <c r="K14" t="str">
        <f>"insert into result_context_item( RESULT_CONTEXT_ITEM_ID,  GROUP_RESULT_CONTEXT_ID,  EXPERIMENT_ID,  RESULT_ID,  ATTRIBUTE_ID,  VALUE_ID,  QUALIFIER,  VALUE_DISPLAY,  VALUE_NUM,  VALUE_MIN,  VALUE_MAX) values(result_context_item_id_seq.nextval, '', 1, "&amp;A14&amp;", "&amp;VLOOKUP(C14,Elements!$B$3:$G$56,6,FALSE)&amp;", '', '', '"&amp;I14&amp;"', "&amp;E14&amp;", '"&amp;F14&amp;"', '"&amp;G14&amp;"');"</f>
        <v>insert into result_context_item( RESULT_CONTEXT_ITEM_ID,  GROUP_RESULT_CONTEXT_ID,  EXPERIMENT_ID,  RESULT_ID,  ATTRIBUTE_ID,  VALUE_ID,  QUALIFIER,  VALUE_DISPLAY,  VALUE_NUM,  VALUE_MIN,  VALUE_MAX) values(result_context_item_id_seq.nextval, '', 1, 12, 369, '', '', '0', 0, '', '');</v>
      </c>
    </row>
    <row r="15" spans="1:11">
      <c r="A15">
        <v>13</v>
      </c>
      <c r="B15" s="2">
        <v>13</v>
      </c>
      <c r="C15" t="s">
        <v>83</v>
      </c>
      <c r="E15">
        <v>0</v>
      </c>
      <c r="I15" t="str">
        <f>IF(ISNA(VLOOKUP(D15,Elements!$B$3:$G$56,2,FALSE)),H15&amp;E15&amp;IF(ISBLANK(F15), "", F15&amp;" - "&amp;G15),VLOOKUP(D15,Elements!$B$3:$G$56,2,FALSE))</f>
        <v>0</v>
      </c>
      <c r="K15" t="str">
        <f>"insert into result_context_item( RESULT_CONTEXT_ITEM_ID,  GROUP_RESULT_CONTEXT_ID,  EXPERIMENT_ID,  RESULT_ID,  ATTRIBUTE_ID,  VALUE_ID,  QUALIFIER,  VALUE_DISPLAY,  VALUE_NUM,  VALUE_MIN,  VALUE_MAX) values(result_context_item_id_seq.nextval, '', 1, "&amp;A15&amp;", "&amp;VLOOKUP(C15,Elements!$B$3:$G$56,6,FALSE)&amp;", '', '', '"&amp;I15&amp;"', "&amp;E15&amp;", '"&amp;F15&amp;"', '"&amp;G15&amp;"');"</f>
        <v>insert into result_context_item( RESULT_CONTEXT_ITEM_ID,  GROUP_RESULT_CONTEXT_ID,  EXPERIMENT_ID,  RESULT_ID,  ATTRIBUTE_ID,  VALUE_ID,  QUALIFIER,  VALUE_DISPLAY,  VALUE_NUM,  VALUE_MIN,  VALUE_MAX) values(result_context_item_id_seq.nextval, '', 1, 13, 369, '', '', '0', 0, '', '');</v>
      </c>
    </row>
    <row r="16" spans="1:11">
      <c r="A16">
        <v>14</v>
      </c>
      <c r="B16" s="2">
        <v>13</v>
      </c>
      <c r="C16" t="s">
        <v>83</v>
      </c>
      <c r="E16">
        <v>0</v>
      </c>
      <c r="I16" t="str">
        <f>IF(ISNA(VLOOKUP(D16,Elements!$B$3:$G$56,2,FALSE)),H16&amp;E16&amp;IF(ISBLANK(F16), "", F16&amp;" - "&amp;G16),VLOOKUP(D16,Elements!$B$3:$G$56,2,FALSE))</f>
        <v>0</v>
      </c>
      <c r="K16" t="str">
        <f>"insert into result_context_item( RESULT_CONTEXT_ITEM_ID,  GROUP_RESULT_CONTEXT_ID,  EXPERIMENT_ID,  RESULT_ID,  ATTRIBUTE_ID,  VALUE_ID,  QUALIFIER,  VALUE_DISPLAY,  VALUE_NUM,  VALUE_MIN,  VALUE_MAX) values(result_context_item_id_seq.nextval, '', 1, "&amp;A16&amp;", "&amp;VLOOKUP(C16,Elements!$B$3:$G$56,6,FALSE)&amp;", '', '', '"&amp;I16&amp;"', "&amp;E16&amp;", '"&amp;F16&amp;"', '"&amp;G16&amp;"');"</f>
        <v>insert into result_context_item( RESULT_CONTEXT_ITEM_ID,  GROUP_RESULT_CONTEXT_ID,  EXPERIMENT_ID,  RESULT_ID,  ATTRIBUTE_ID,  VALUE_ID,  QUALIFIER,  VALUE_DISPLAY,  VALUE_NUM,  VALUE_MIN,  VALUE_MAX) values(result_context_item_id_seq.nextval, '', 1, 14, 369, '', '', '0', 0, '', '');</v>
      </c>
    </row>
    <row r="17" spans="1:11">
      <c r="A17">
        <v>15</v>
      </c>
      <c r="B17" s="2">
        <v>13</v>
      </c>
      <c r="C17" t="s">
        <v>83</v>
      </c>
      <c r="E17">
        <v>0</v>
      </c>
      <c r="I17" t="str">
        <f>IF(ISNA(VLOOKUP(D17,Elements!$B$3:$G$56,2,FALSE)),H17&amp;E17&amp;IF(ISBLANK(F17), "", F17&amp;" - "&amp;G17),VLOOKUP(D17,Elements!$B$3:$G$56,2,FALSE))</f>
        <v>0</v>
      </c>
      <c r="K17" t="str">
        <f>"insert into result_context_item( RESULT_CONTEXT_ITEM_ID,  GROUP_RESULT_CONTEXT_ID,  EXPERIMENT_ID,  RESULT_ID,  ATTRIBUTE_ID,  VALUE_ID,  QUALIFIER,  VALUE_DISPLAY,  VALUE_NUM,  VALUE_MIN,  VALUE_MAX) values(result_context_item_id_seq.nextval, '', 1, "&amp;A17&amp;", "&amp;VLOOKUP(C17,Elements!$B$3:$G$56,6,FALSE)&amp;", '', '', '"&amp;I17&amp;"', "&amp;E17&amp;", '"&amp;F17&amp;"', '"&amp;G17&amp;"');"</f>
        <v>insert into result_context_item( RESULT_CONTEXT_ITEM_ID,  GROUP_RESULT_CONTEXT_ID,  EXPERIMENT_ID,  RESULT_ID,  ATTRIBUTE_ID,  VALUE_ID,  QUALIFIER,  VALUE_DISPLAY,  VALUE_NUM,  VALUE_MIN,  VALUE_MAX) values(result_context_item_id_seq.nextval, '', 1, 15, 369, '', '', '0', 0, '', '');</v>
      </c>
    </row>
    <row r="18" spans="1:11">
      <c r="A18">
        <v>16</v>
      </c>
      <c r="B18" s="2">
        <v>13</v>
      </c>
      <c r="C18" t="s">
        <v>83</v>
      </c>
      <c r="E18">
        <v>0</v>
      </c>
      <c r="I18" t="str">
        <f>IF(ISNA(VLOOKUP(D18,Elements!$B$3:$G$56,2,FALSE)),H18&amp;E18&amp;IF(ISBLANK(F18), "", F18&amp;" - "&amp;G18),VLOOKUP(D18,Elements!$B$3:$G$56,2,FALSE))</f>
        <v>0</v>
      </c>
      <c r="K18" t="str">
        <f>"insert into result_context_item( RESULT_CONTEXT_ITEM_ID,  GROUP_RESULT_CONTEXT_ID,  EXPERIMENT_ID,  RESULT_ID,  ATTRIBUTE_ID,  VALUE_ID,  QUALIFIER,  VALUE_DISPLAY,  VALUE_NUM,  VALUE_MIN,  VALUE_MAX) values(result_context_item_id_seq.nextval, '', 1, "&amp;A18&amp;", "&amp;VLOOKUP(C18,Elements!$B$3:$G$56,6,FALSE)&amp;", '', '', '"&amp;I18&amp;"', "&amp;E18&amp;", '"&amp;F18&amp;"', '"&amp;G18&amp;"');"</f>
        <v>insert into result_context_item( RESULT_CONTEXT_ITEM_ID,  GROUP_RESULT_CONTEXT_ID,  EXPERIMENT_ID,  RESULT_ID,  ATTRIBUTE_ID,  VALUE_ID,  QUALIFIER,  VALUE_DISPLAY,  VALUE_NUM,  VALUE_MIN,  VALUE_MAX) values(result_context_item_id_seq.nextval, '', 1, 16, 369, '', '', '0', 0, '', '');</v>
      </c>
    </row>
    <row r="19" spans="1:11">
      <c r="A19">
        <v>17</v>
      </c>
      <c r="B19" s="2">
        <v>13</v>
      </c>
      <c r="C19" t="s">
        <v>83</v>
      </c>
      <c r="E19">
        <v>0</v>
      </c>
      <c r="I19" t="str">
        <f>IF(ISNA(VLOOKUP(D19,Elements!$B$3:$G$56,2,FALSE)),H19&amp;E19&amp;IF(ISBLANK(F19), "", F19&amp;" - "&amp;G19),VLOOKUP(D19,Elements!$B$3:$G$56,2,FALSE))</f>
        <v>0</v>
      </c>
      <c r="K19" t="str">
        <f>"insert into result_context_item( RESULT_CONTEXT_ITEM_ID,  GROUP_RESULT_CONTEXT_ID,  EXPERIMENT_ID,  RESULT_ID,  ATTRIBUTE_ID,  VALUE_ID,  QUALIFIER,  VALUE_DISPLAY,  VALUE_NUM,  VALUE_MIN,  VALUE_MAX) values(result_context_item_id_seq.nextval, '', 1, "&amp;A19&amp;", "&amp;VLOOKUP(C19,Elements!$B$3:$G$56,6,FALSE)&amp;", '', '', '"&amp;I19&amp;"', "&amp;E19&amp;", '"&amp;F19&amp;"', '"&amp;G19&amp;"');"</f>
        <v>insert into result_context_item( RESULT_CONTEXT_ITEM_ID,  GROUP_RESULT_CONTEXT_ID,  EXPERIMENT_ID,  RESULT_ID,  ATTRIBUTE_ID,  VALUE_ID,  QUALIFIER,  VALUE_DISPLAY,  VALUE_NUM,  VALUE_MIN,  VALUE_MAX) values(result_context_item_id_seq.nextval, '', 1, 17, 369, '', '', '0', 0, '', '');</v>
      </c>
    </row>
    <row r="20" spans="1:11">
      <c r="A20">
        <v>18</v>
      </c>
      <c r="B20" s="2">
        <v>13</v>
      </c>
      <c r="C20" t="s">
        <v>83</v>
      </c>
      <c r="E20">
        <v>0</v>
      </c>
      <c r="I20" t="str">
        <f>IF(ISNA(VLOOKUP(D20,Elements!$B$3:$G$56,2,FALSE)),H20&amp;E20&amp;IF(ISBLANK(F20), "", F20&amp;" - "&amp;G20),VLOOKUP(D20,Elements!$B$3:$G$56,2,FALSE))</f>
        <v>0</v>
      </c>
      <c r="K20" t="str">
        <f>"insert into result_context_item( RESULT_CONTEXT_ITEM_ID,  GROUP_RESULT_CONTEXT_ID,  EXPERIMENT_ID,  RESULT_ID,  ATTRIBUTE_ID,  VALUE_ID,  QUALIFIER,  VALUE_DISPLAY,  VALUE_NUM,  VALUE_MIN,  VALUE_MAX) values(result_context_item_id_seq.nextval, '', 1, "&amp;A20&amp;", "&amp;VLOOKUP(C20,Elements!$B$3:$G$56,6,FALSE)&amp;", '', '', '"&amp;I20&amp;"', "&amp;E20&amp;", '"&amp;F20&amp;"', '"&amp;G20&amp;"');"</f>
        <v>insert into result_context_item( RESULT_CONTEXT_ITEM_ID,  GROUP_RESULT_CONTEXT_ID,  EXPERIMENT_ID,  RESULT_ID,  ATTRIBUTE_ID,  VALUE_ID,  QUALIFIER,  VALUE_DISPLAY,  VALUE_NUM,  VALUE_MIN,  VALUE_MAX) values(result_context_item_id_seq.nextval, '', 1, 18, 369, '', '', '0', 0, '', '');</v>
      </c>
    </row>
    <row r="21" spans="1:11">
      <c r="A21">
        <v>19</v>
      </c>
      <c r="B21" s="2">
        <v>13</v>
      </c>
      <c r="C21" t="s">
        <v>83</v>
      </c>
      <c r="E21">
        <v>0</v>
      </c>
      <c r="I21" t="str">
        <f>IF(ISNA(VLOOKUP(D21,Elements!$B$3:$G$56,2,FALSE)),H21&amp;E21&amp;IF(ISBLANK(F21), "", F21&amp;" - "&amp;G21),VLOOKUP(D21,Elements!$B$3:$G$56,2,FALSE))</f>
        <v>0</v>
      </c>
      <c r="K21" t="str">
        <f>"insert into result_context_item( RESULT_CONTEXT_ITEM_ID,  GROUP_RESULT_CONTEXT_ID,  EXPERIMENT_ID,  RESULT_ID,  ATTRIBUTE_ID,  VALUE_ID,  QUALIFIER,  VALUE_DISPLAY,  VALUE_NUM,  VALUE_MIN,  VALUE_MAX) values(result_context_item_id_seq.nextval, '', 1, "&amp;A21&amp;", "&amp;VLOOKUP(C21,Elements!$B$3:$G$56,6,FALSE)&amp;", '', '', '"&amp;I21&amp;"', "&amp;E21&amp;", '"&amp;F21&amp;"', '"&amp;G21&amp;"');"</f>
        <v>insert into result_context_item( RESULT_CONTEXT_ITEM_ID,  GROUP_RESULT_CONTEXT_ID,  EXPERIMENT_ID,  RESULT_ID,  ATTRIBUTE_ID,  VALUE_ID,  QUALIFIER,  VALUE_DISPLAY,  VALUE_NUM,  VALUE_MIN,  VALUE_MAX) values(result_context_item_id_seq.nextval, '', 1, 19, 369, '', '', '0', 0, '', '');</v>
      </c>
    </row>
    <row r="22" spans="1:11">
      <c r="A22">
        <v>20</v>
      </c>
      <c r="B22" s="2">
        <v>13</v>
      </c>
      <c r="C22" t="s">
        <v>83</v>
      </c>
      <c r="E22">
        <v>0</v>
      </c>
      <c r="I22" t="str">
        <f>IF(ISNA(VLOOKUP(D22,Elements!$B$3:$G$56,2,FALSE)),H22&amp;E22&amp;IF(ISBLANK(F22), "", F22&amp;" - "&amp;G22),VLOOKUP(D22,Elements!$B$3:$G$56,2,FALSE))</f>
        <v>0</v>
      </c>
      <c r="K22" t="str">
        <f>"insert into result_context_item( RESULT_CONTEXT_ITEM_ID,  GROUP_RESULT_CONTEXT_ID,  EXPERIMENT_ID,  RESULT_ID,  ATTRIBUTE_ID,  VALUE_ID,  QUALIFIER,  VALUE_DISPLAY,  VALUE_NUM,  VALUE_MIN,  VALUE_MAX) values(result_context_item_id_seq.nextval, '', 1, "&amp;A22&amp;", "&amp;VLOOKUP(C22,Elements!$B$3:$G$56,6,FALSE)&amp;", '', '', '"&amp;I22&amp;"', "&amp;E22&amp;", '"&amp;F22&amp;"', '"&amp;G22&amp;"');"</f>
        <v>insert into result_context_item( RESULT_CONTEXT_ITEM_ID,  GROUP_RESULT_CONTEXT_ID,  EXPERIMENT_ID,  RESULT_ID,  ATTRIBUTE_ID,  VALUE_ID,  QUALIFIER,  VALUE_DISPLAY,  VALUE_NUM,  VALUE_MIN,  VALUE_MAX) values(result_context_item_id_seq.nextval, '', 1, 20, 369, '', '', '0', 0, '', '');</v>
      </c>
    </row>
    <row r="23" spans="1:11">
      <c r="A23">
        <v>21</v>
      </c>
      <c r="B23" s="2">
        <v>13</v>
      </c>
      <c r="C23" t="s">
        <v>83</v>
      </c>
      <c r="E23">
        <v>0</v>
      </c>
      <c r="I23" t="str">
        <f>IF(ISNA(VLOOKUP(D23,Elements!$B$3:$G$56,2,FALSE)),H23&amp;E23&amp;IF(ISBLANK(F23), "", F23&amp;" - "&amp;G23),VLOOKUP(D23,Elements!$B$3:$G$56,2,FALSE))</f>
        <v>0</v>
      </c>
      <c r="K23" t="str">
        <f>"insert into result_context_item( RESULT_CONTEXT_ITEM_ID,  GROUP_RESULT_CONTEXT_ID,  EXPERIMENT_ID,  RESULT_ID,  ATTRIBUTE_ID,  VALUE_ID,  QUALIFIER,  VALUE_DISPLAY,  VALUE_NUM,  VALUE_MIN,  VALUE_MAX) values(result_context_item_id_seq.nextval, '', 1, "&amp;A23&amp;", "&amp;VLOOKUP(C23,Elements!$B$3:$G$56,6,FALSE)&amp;", '', '', '"&amp;I23&amp;"', "&amp;E23&amp;", '"&amp;F23&amp;"', '"&amp;G23&amp;"');"</f>
        <v>insert into result_context_item( RESULT_CONTEXT_ITEM_ID,  GROUP_RESULT_CONTEXT_ID,  EXPERIMENT_ID,  RESULT_ID,  ATTRIBUTE_ID,  VALUE_ID,  QUALIFIER,  VALUE_DISPLAY,  VALUE_NUM,  VALUE_MIN,  VALUE_MAX) values(result_context_item_id_seq.nextval, '', 1, 21, 369, '', '', '0', 0, '', '');</v>
      </c>
    </row>
    <row r="24" spans="1:11">
      <c r="A24">
        <v>22</v>
      </c>
      <c r="B24" s="2">
        <v>13</v>
      </c>
      <c r="C24" t="s">
        <v>83</v>
      </c>
      <c r="E24">
        <v>0</v>
      </c>
      <c r="I24" t="str">
        <f>IF(ISNA(VLOOKUP(D24,Elements!$B$3:$G$56,2,FALSE)),H24&amp;E24&amp;IF(ISBLANK(F24), "", F24&amp;" - "&amp;G24),VLOOKUP(D24,Elements!$B$3:$G$56,2,FALSE))</f>
        <v>0</v>
      </c>
      <c r="K24" t="str">
        <f>"insert into result_context_item( RESULT_CONTEXT_ITEM_ID,  GROUP_RESULT_CONTEXT_ID,  EXPERIMENT_ID,  RESULT_ID,  ATTRIBUTE_ID,  VALUE_ID,  QUALIFIER,  VALUE_DISPLAY,  VALUE_NUM,  VALUE_MIN,  VALUE_MAX) values(result_context_item_id_seq.nextval, '', 1, "&amp;A24&amp;", "&amp;VLOOKUP(C24,Elements!$B$3:$G$56,6,FALSE)&amp;", '', '', '"&amp;I24&amp;"', "&amp;E24&amp;", '"&amp;F24&amp;"', '"&amp;G24&amp;"');"</f>
        <v>insert into result_context_item( RESULT_CONTEXT_ITEM_ID,  GROUP_RESULT_CONTEXT_ID,  EXPERIMENT_ID,  RESULT_ID,  ATTRIBUTE_ID,  VALUE_ID,  QUALIFIER,  VALUE_DISPLAY,  VALUE_NUM,  VALUE_MIN,  VALUE_MAX) values(result_context_item_id_seq.nextval, '', 1, 22, 369, '', '', '0', 0, '', '');</v>
      </c>
    </row>
    <row r="25" spans="1:11">
      <c r="A25">
        <v>23</v>
      </c>
      <c r="B25" s="2">
        <v>13</v>
      </c>
      <c r="C25" t="s">
        <v>83</v>
      </c>
      <c r="E25">
        <v>0</v>
      </c>
      <c r="I25" t="str">
        <f>IF(ISNA(VLOOKUP(D25,Elements!$B$3:$G$56,2,FALSE)),H25&amp;E25&amp;IF(ISBLANK(F25), "", F25&amp;" - "&amp;G25),VLOOKUP(D25,Elements!$B$3:$G$56,2,FALSE))</f>
        <v>0</v>
      </c>
      <c r="K25" t="str">
        <f>"insert into result_context_item( RESULT_CONTEXT_ITEM_ID,  GROUP_RESULT_CONTEXT_ID,  EXPERIMENT_ID,  RESULT_ID,  ATTRIBUTE_ID,  VALUE_ID,  QUALIFIER,  VALUE_DISPLAY,  VALUE_NUM,  VALUE_MIN,  VALUE_MAX) values(result_context_item_id_seq.nextval, '', 1, "&amp;A25&amp;", "&amp;VLOOKUP(C25,Elements!$B$3:$G$56,6,FALSE)&amp;", '', '', '"&amp;I25&amp;"', "&amp;E25&amp;", '"&amp;F25&amp;"', '"&amp;G25&amp;"');"</f>
        <v>insert into result_context_item( RESULT_CONTEXT_ITEM_ID,  GROUP_RESULT_CONTEXT_ID,  EXPERIMENT_ID,  RESULT_ID,  ATTRIBUTE_ID,  VALUE_ID,  QUALIFIER,  VALUE_DISPLAY,  VALUE_NUM,  VALUE_MIN,  VALUE_MAX) values(result_context_item_id_seq.nextval, '', 1, 23, 369, '', '', '0', 0, '', '');</v>
      </c>
    </row>
    <row r="26" spans="1:11">
      <c r="A26">
        <v>24</v>
      </c>
      <c r="B26" s="2">
        <v>13</v>
      </c>
      <c r="C26" t="s">
        <v>83</v>
      </c>
      <c r="E26">
        <v>0</v>
      </c>
      <c r="I26" t="str">
        <f>IF(ISNA(VLOOKUP(D26,Elements!$B$3:$G$56,2,FALSE)),H26&amp;E26&amp;IF(ISBLANK(F26), "", F26&amp;" - "&amp;G26),VLOOKUP(D26,Elements!$B$3:$G$56,2,FALSE))</f>
        <v>0</v>
      </c>
      <c r="K26" t="str">
        <f>"insert into result_context_item( RESULT_CONTEXT_ITEM_ID,  GROUP_RESULT_CONTEXT_ID,  EXPERIMENT_ID,  RESULT_ID,  ATTRIBUTE_ID,  VALUE_ID,  QUALIFIER,  VALUE_DISPLAY,  VALUE_NUM,  VALUE_MIN,  VALUE_MAX) values(result_context_item_id_seq.nextval, '', 1, "&amp;A26&amp;", "&amp;VLOOKUP(C26,Elements!$B$3:$G$56,6,FALSE)&amp;", '', '', '"&amp;I26&amp;"', "&amp;E26&amp;", '"&amp;F26&amp;"', '"&amp;G26&amp;"');"</f>
        <v>insert into result_context_item( RESULT_CONTEXT_ITEM_ID,  GROUP_RESULT_CONTEXT_ID,  EXPERIMENT_ID,  RESULT_ID,  ATTRIBUTE_ID,  VALUE_ID,  QUALIFIER,  VALUE_DISPLAY,  VALUE_NUM,  VALUE_MIN,  VALUE_MAX) values(result_context_item_id_seq.nextval, '', 1, 24, 369, '', '', '0', 0, '', '');</v>
      </c>
    </row>
    <row r="27" spans="1:11">
      <c r="A27">
        <v>25</v>
      </c>
      <c r="B27" s="2">
        <v>13</v>
      </c>
      <c r="C27" t="s">
        <v>83</v>
      </c>
      <c r="E27">
        <v>0</v>
      </c>
      <c r="I27" t="str">
        <f>IF(ISNA(VLOOKUP(D27,Elements!$B$3:$G$56,2,FALSE)),H27&amp;E27&amp;IF(ISBLANK(F27), "", F27&amp;" - "&amp;G27),VLOOKUP(D27,Elements!$B$3:$G$56,2,FALSE))</f>
        <v>0</v>
      </c>
      <c r="K27" t="str">
        <f>"insert into result_context_item( RESULT_CONTEXT_ITEM_ID,  GROUP_RESULT_CONTEXT_ID,  EXPERIMENT_ID,  RESULT_ID,  ATTRIBUTE_ID,  VALUE_ID,  QUALIFIER,  VALUE_DISPLAY,  VALUE_NUM,  VALUE_MIN,  VALUE_MAX) values(result_context_item_id_seq.nextval, '', 1, "&amp;A27&amp;", "&amp;VLOOKUP(C27,Elements!$B$3:$G$56,6,FALSE)&amp;", '', '', '"&amp;I27&amp;"', "&amp;E27&amp;", '"&amp;F27&amp;"', '"&amp;G27&amp;"');"</f>
        <v>insert into result_context_item( RESULT_CONTEXT_ITEM_ID,  GROUP_RESULT_CONTEXT_ID,  EXPERIMENT_ID,  RESULT_ID,  ATTRIBUTE_ID,  VALUE_ID,  QUALIFIER,  VALUE_DISPLAY,  VALUE_NUM,  VALUE_MIN,  VALUE_MAX) values(result_context_item_id_seq.nextval, '', 1, 25, 369, '', '', '0', 0, '', '');</v>
      </c>
    </row>
    <row r="28" spans="1:11">
      <c r="A28">
        <v>26</v>
      </c>
      <c r="B28" s="2">
        <v>13</v>
      </c>
      <c r="C28" t="s">
        <v>83</v>
      </c>
      <c r="E28">
        <v>0</v>
      </c>
      <c r="I28" t="str">
        <f>IF(ISNA(VLOOKUP(D28,Elements!$B$3:$G$56,2,FALSE)),H28&amp;E28&amp;IF(ISBLANK(F28), "", F28&amp;" - "&amp;G28),VLOOKUP(D28,Elements!$B$3:$G$56,2,FALSE))</f>
        <v>0</v>
      </c>
      <c r="K28" t="str">
        <f>"insert into result_context_item( RESULT_CONTEXT_ITEM_ID,  GROUP_RESULT_CONTEXT_ID,  EXPERIMENT_ID,  RESULT_ID,  ATTRIBUTE_ID,  VALUE_ID,  QUALIFIER,  VALUE_DISPLAY,  VALUE_NUM,  VALUE_MIN,  VALUE_MAX) values(result_context_item_id_seq.nextval, '', 1, "&amp;A28&amp;", "&amp;VLOOKUP(C28,Elements!$B$3:$G$56,6,FALSE)&amp;", '', '', '"&amp;I28&amp;"', "&amp;E28&amp;", '"&amp;F28&amp;"', '"&amp;G28&amp;"');"</f>
        <v>insert into result_context_item( RESULT_CONTEXT_ITEM_ID,  GROUP_RESULT_CONTEXT_ID,  EXPERIMENT_ID,  RESULT_ID,  ATTRIBUTE_ID,  VALUE_ID,  QUALIFIER,  VALUE_DISPLAY,  VALUE_NUM,  VALUE_MIN,  VALUE_MAX) values(result_context_item_id_seq.nextval, '', 1, 26, 369, '', '', '0', 0, '', '');</v>
      </c>
    </row>
    <row r="29" spans="1:11">
      <c r="A29">
        <v>27</v>
      </c>
      <c r="B29" s="2">
        <v>13</v>
      </c>
      <c r="C29" t="s">
        <v>83</v>
      </c>
      <c r="E29">
        <v>0</v>
      </c>
      <c r="I29" t="str">
        <f>IF(ISNA(VLOOKUP(D29,Elements!$B$3:$G$56,2,FALSE)),H29&amp;E29&amp;IF(ISBLANK(F29), "", F29&amp;" - "&amp;G29),VLOOKUP(D29,Elements!$B$3:$G$56,2,FALSE))</f>
        <v>0</v>
      </c>
      <c r="K29" t="str">
        <f>"insert into result_context_item( RESULT_CONTEXT_ITEM_ID,  GROUP_RESULT_CONTEXT_ID,  EXPERIMENT_ID,  RESULT_ID,  ATTRIBUTE_ID,  VALUE_ID,  QUALIFIER,  VALUE_DISPLAY,  VALUE_NUM,  VALUE_MIN,  VALUE_MAX) values(result_context_item_id_seq.nextval, '', 1, "&amp;A29&amp;", "&amp;VLOOKUP(C29,Elements!$B$3:$G$56,6,FALSE)&amp;", '', '', '"&amp;I29&amp;"', "&amp;E29&amp;", '"&amp;F29&amp;"', '"&amp;G29&amp;"');"</f>
        <v>insert into result_context_item( RESULT_CONTEXT_ITEM_ID,  GROUP_RESULT_CONTEXT_ID,  EXPERIMENT_ID,  RESULT_ID,  ATTRIBUTE_ID,  VALUE_ID,  QUALIFIER,  VALUE_DISPLAY,  VALUE_NUM,  VALUE_MIN,  VALUE_MAX) values(result_context_item_id_seq.nextval, '', 1, 27, 369, '', '', '0', 0, '', '');</v>
      </c>
    </row>
    <row r="30" spans="1:11">
      <c r="A30">
        <v>28</v>
      </c>
      <c r="B30" s="2">
        <v>13</v>
      </c>
      <c r="C30" t="s">
        <v>83</v>
      </c>
      <c r="E30">
        <v>0</v>
      </c>
      <c r="I30" t="str">
        <f>IF(ISNA(VLOOKUP(D30,Elements!$B$3:$G$56,2,FALSE)),H30&amp;E30&amp;IF(ISBLANK(F30), "", F30&amp;" - "&amp;G30),VLOOKUP(D30,Elements!$B$3:$G$56,2,FALSE))</f>
        <v>0</v>
      </c>
      <c r="K30" t="str">
        <f>"insert into result_context_item( RESULT_CONTEXT_ITEM_ID,  GROUP_RESULT_CONTEXT_ID,  EXPERIMENT_ID,  RESULT_ID,  ATTRIBUTE_ID,  VALUE_ID,  QUALIFIER,  VALUE_DISPLAY,  VALUE_NUM,  VALUE_MIN,  VALUE_MAX) values(result_context_item_id_seq.nextval, '', 1, "&amp;A30&amp;", "&amp;VLOOKUP(C30,Elements!$B$3:$G$56,6,FALSE)&amp;", '', '', '"&amp;I30&amp;"', "&amp;E30&amp;", '"&amp;F30&amp;"', '"&amp;G30&amp;"');"</f>
        <v>insert into result_context_item( RESULT_CONTEXT_ITEM_ID,  GROUP_RESULT_CONTEXT_ID,  EXPERIMENT_ID,  RESULT_ID,  ATTRIBUTE_ID,  VALUE_ID,  QUALIFIER,  VALUE_DISPLAY,  VALUE_NUM,  VALUE_MIN,  VALUE_MAX) values(result_context_item_id_seq.nextval, '', 1, 28, 369, '', '', '0', 0, '', '');</v>
      </c>
    </row>
    <row r="31" spans="1:11">
      <c r="A31">
        <v>29</v>
      </c>
      <c r="B31" s="2">
        <v>13</v>
      </c>
      <c r="C31" t="s">
        <v>83</v>
      </c>
      <c r="E31">
        <v>0</v>
      </c>
      <c r="I31" t="str">
        <f>IF(ISNA(VLOOKUP(D31,Elements!$B$3:$G$56,2,FALSE)),H31&amp;E31&amp;IF(ISBLANK(F31), "", F31&amp;" - "&amp;G31),VLOOKUP(D31,Elements!$B$3:$G$56,2,FALSE))</f>
        <v>0</v>
      </c>
      <c r="K31" t="str">
        <f>"insert into result_context_item( RESULT_CONTEXT_ITEM_ID,  GROUP_RESULT_CONTEXT_ID,  EXPERIMENT_ID,  RESULT_ID,  ATTRIBUTE_ID,  VALUE_ID,  QUALIFIER,  VALUE_DISPLAY,  VALUE_NUM,  VALUE_MIN,  VALUE_MAX) values(result_context_item_id_seq.nextval, '', 1, "&amp;A31&amp;", "&amp;VLOOKUP(C31,Elements!$B$3:$G$56,6,FALSE)&amp;", '', '', '"&amp;I31&amp;"', "&amp;E31&amp;", '"&amp;F31&amp;"', '"&amp;G31&amp;"');"</f>
        <v>insert into result_context_item( RESULT_CONTEXT_ITEM_ID,  GROUP_RESULT_CONTEXT_ID,  EXPERIMENT_ID,  RESULT_ID,  ATTRIBUTE_ID,  VALUE_ID,  QUALIFIER,  VALUE_DISPLAY,  VALUE_NUM,  VALUE_MIN,  VALUE_MAX) values(result_context_item_id_seq.nextval, '', 1, 29, 369, '', '', '0', 0, '', '');</v>
      </c>
    </row>
    <row r="32" spans="1:11">
      <c r="A32">
        <v>30</v>
      </c>
      <c r="B32" s="2">
        <v>13</v>
      </c>
      <c r="C32" t="s">
        <v>83</v>
      </c>
      <c r="E32">
        <v>0</v>
      </c>
      <c r="I32" t="str">
        <f>IF(ISNA(VLOOKUP(D32,Elements!$B$3:$G$56,2,FALSE)),H32&amp;E32&amp;IF(ISBLANK(F32), "", F32&amp;" - "&amp;G32),VLOOKUP(D32,Elements!$B$3:$G$56,2,FALSE))</f>
        <v>0</v>
      </c>
      <c r="K32" t="str">
        <f>"insert into result_context_item( RESULT_CONTEXT_ITEM_ID,  GROUP_RESULT_CONTEXT_ID,  EXPERIMENT_ID,  RESULT_ID,  ATTRIBUTE_ID,  VALUE_ID,  QUALIFIER,  VALUE_DISPLAY,  VALUE_NUM,  VALUE_MIN,  VALUE_MAX) values(result_context_item_id_seq.nextval, '', 1, "&amp;A32&amp;", "&amp;VLOOKUP(C32,Elements!$B$3:$G$56,6,FALSE)&amp;", '', '', '"&amp;I32&amp;"', "&amp;E32&amp;", '"&amp;F32&amp;"', '"&amp;G32&amp;"');"</f>
        <v>insert into result_context_item( RESULT_CONTEXT_ITEM_ID,  GROUP_RESULT_CONTEXT_ID,  EXPERIMENT_ID,  RESULT_ID,  ATTRIBUTE_ID,  VALUE_ID,  QUALIFIER,  VALUE_DISPLAY,  VALUE_NUM,  VALUE_MIN,  VALUE_MAX) values(result_context_item_id_seq.nextval, '', 1, 30, 369, '', '', '0', 0, '', '');</v>
      </c>
    </row>
    <row r="33" spans="1:11">
      <c r="A33">
        <v>31</v>
      </c>
      <c r="B33" s="2">
        <v>13</v>
      </c>
      <c r="C33" t="s">
        <v>83</v>
      </c>
      <c r="E33">
        <v>0</v>
      </c>
      <c r="I33" t="str">
        <f>IF(ISNA(VLOOKUP(D33,Elements!$B$3:$G$56,2,FALSE)),H33&amp;E33&amp;IF(ISBLANK(F33), "", F33&amp;" - "&amp;G33),VLOOKUP(D33,Elements!$B$3:$G$56,2,FALSE))</f>
        <v>0</v>
      </c>
      <c r="K33" t="str">
        <f>"insert into result_context_item( RESULT_CONTEXT_ITEM_ID,  GROUP_RESULT_CONTEXT_ID,  EXPERIMENT_ID,  RESULT_ID,  ATTRIBUTE_ID,  VALUE_ID,  QUALIFIER,  VALUE_DISPLAY,  VALUE_NUM,  VALUE_MIN,  VALUE_MAX) values(result_context_item_id_seq.nextval, '', 1, "&amp;A33&amp;", "&amp;VLOOKUP(C33,Elements!$B$3:$G$56,6,FALSE)&amp;", '', '', '"&amp;I33&amp;"', "&amp;E33&amp;", '"&amp;F33&amp;"', '"&amp;G33&amp;"');"</f>
        <v>insert into result_context_item( RESULT_CONTEXT_ITEM_ID,  GROUP_RESULT_CONTEXT_ID,  EXPERIMENT_ID,  RESULT_ID,  ATTRIBUTE_ID,  VALUE_ID,  QUALIFIER,  VALUE_DISPLAY,  VALUE_NUM,  VALUE_MIN,  VALUE_MAX) values(result_context_item_id_seq.nextval, '', 1, 31, 369, '', '', '0', 0, '', '');</v>
      </c>
    </row>
    <row r="34" spans="1:11">
      <c r="A34">
        <v>32</v>
      </c>
      <c r="B34" s="2">
        <v>13</v>
      </c>
      <c r="C34" t="s">
        <v>83</v>
      </c>
      <c r="E34">
        <v>0</v>
      </c>
      <c r="I34" t="str">
        <f>IF(ISNA(VLOOKUP(D34,Elements!$B$3:$G$56,2,FALSE)),H34&amp;E34&amp;IF(ISBLANK(F34), "", F34&amp;" - "&amp;G34),VLOOKUP(D34,Elements!$B$3:$G$56,2,FALSE))</f>
        <v>0</v>
      </c>
      <c r="K34" t="str">
        <f>"insert into result_context_item( RESULT_CONTEXT_ITEM_ID,  GROUP_RESULT_CONTEXT_ID,  EXPERIMENT_ID,  RESULT_ID,  ATTRIBUTE_ID,  VALUE_ID,  QUALIFIER,  VALUE_DISPLAY,  VALUE_NUM,  VALUE_MIN,  VALUE_MAX) values(result_context_item_id_seq.nextval, '', 1, "&amp;A34&amp;", "&amp;VLOOKUP(C34,Elements!$B$3:$G$56,6,FALSE)&amp;", '', '', '"&amp;I34&amp;"', "&amp;E34&amp;", '"&amp;F34&amp;"', '"&amp;G34&amp;"');"</f>
        <v>insert into result_context_item( RESULT_CONTEXT_ITEM_ID,  GROUP_RESULT_CONTEXT_ID,  EXPERIMENT_ID,  RESULT_ID,  ATTRIBUTE_ID,  VALUE_ID,  QUALIFIER,  VALUE_DISPLAY,  VALUE_NUM,  VALUE_MIN,  VALUE_MAX) values(result_context_item_id_seq.nextval, '', 1, 32, 369, '', '', '0', 0, '', '');</v>
      </c>
    </row>
    <row r="35" spans="1:11">
      <c r="A35">
        <v>33</v>
      </c>
      <c r="B35" s="2">
        <v>13</v>
      </c>
      <c r="C35" t="s">
        <v>83</v>
      </c>
      <c r="E35">
        <v>0</v>
      </c>
      <c r="I35" t="str">
        <f>IF(ISNA(VLOOKUP(D35,Elements!$B$3:$G$56,2,FALSE)),H35&amp;E35&amp;IF(ISBLANK(F35), "", F35&amp;" - "&amp;G35),VLOOKUP(D35,Elements!$B$3:$G$56,2,FALSE))</f>
        <v>0</v>
      </c>
      <c r="K35" t="str">
        <f>"insert into result_context_item( RESULT_CONTEXT_ITEM_ID,  GROUP_RESULT_CONTEXT_ID,  EXPERIMENT_ID,  RESULT_ID,  ATTRIBUTE_ID,  VALUE_ID,  QUALIFIER,  VALUE_DISPLAY,  VALUE_NUM,  VALUE_MIN,  VALUE_MAX) values(result_context_item_id_seq.nextval, '', 1, "&amp;A35&amp;", "&amp;VLOOKUP(C35,Elements!$B$3:$G$56,6,FALSE)&amp;", '', '', '"&amp;I35&amp;"', "&amp;E35&amp;", '"&amp;F35&amp;"', '"&amp;G35&amp;"');"</f>
        <v>insert into result_context_item( RESULT_CONTEXT_ITEM_ID,  GROUP_RESULT_CONTEXT_ID,  EXPERIMENT_ID,  RESULT_ID,  ATTRIBUTE_ID,  VALUE_ID,  QUALIFIER,  VALUE_DISPLAY,  VALUE_NUM,  VALUE_MIN,  VALUE_MAX) values(result_context_item_id_seq.nextval, '', 1, 33, 369, '', '', '0', 0, '', '');</v>
      </c>
    </row>
    <row r="36" spans="1:11">
      <c r="A36">
        <v>34</v>
      </c>
      <c r="B36" s="2">
        <v>13</v>
      </c>
      <c r="C36" t="s">
        <v>83</v>
      </c>
      <c r="E36">
        <v>0</v>
      </c>
      <c r="I36" t="str">
        <f>IF(ISNA(VLOOKUP(D36,Elements!$B$3:$G$56,2,FALSE)),H36&amp;E36&amp;IF(ISBLANK(F36), "", F36&amp;" - "&amp;G36),VLOOKUP(D36,Elements!$B$3:$G$56,2,FALSE))</f>
        <v>0</v>
      </c>
      <c r="K36" t="str">
        <f>"insert into result_context_item( RESULT_CONTEXT_ITEM_ID,  GROUP_RESULT_CONTEXT_ID,  EXPERIMENT_ID,  RESULT_ID,  ATTRIBUTE_ID,  VALUE_ID,  QUALIFIER,  VALUE_DISPLAY,  VALUE_NUM,  VALUE_MIN,  VALUE_MAX) values(result_context_item_id_seq.nextval, '', 1, "&amp;A36&amp;", "&amp;VLOOKUP(C36,Elements!$B$3:$G$56,6,FALSE)&amp;", '', '', '"&amp;I36&amp;"', "&amp;E36&amp;", '"&amp;F36&amp;"', '"&amp;G36&amp;"');"</f>
        <v>insert into result_context_item( RESULT_CONTEXT_ITEM_ID,  GROUP_RESULT_CONTEXT_ID,  EXPERIMENT_ID,  RESULT_ID,  ATTRIBUTE_ID,  VALUE_ID,  QUALIFIER,  VALUE_DISPLAY,  VALUE_NUM,  VALUE_MIN,  VALUE_MAX) values(result_context_item_id_seq.nextval, '', 1, 34, 369, '', '', '0', 0, '', '');</v>
      </c>
    </row>
    <row r="37" spans="1:11">
      <c r="A37">
        <v>35</v>
      </c>
      <c r="B37" s="2">
        <v>13</v>
      </c>
      <c r="C37" t="s">
        <v>83</v>
      </c>
      <c r="E37">
        <v>0</v>
      </c>
      <c r="I37" t="str">
        <f>IF(ISNA(VLOOKUP(D37,Elements!$B$3:$G$56,2,FALSE)),H37&amp;E37&amp;IF(ISBLANK(F37), "", F37&amp;" - "&amp;G37),VLOOKUP(D37,Elements!$B$3:$G$56,2,FALSE))</f>
        <v>0</v>
      </c>
      <c r="K37" t="str">
        <f>"insert into result_context_item( RESULT_CONTEXT_ITEM_ID,  GROUP_RESULT_CONTEXT_ID,  EXPERIMENT_ID,  RESULT_ID,  ATTRIBUTE_ID,  VALUE_ID,  QUALIFIER,  VALUE_DISPLAY,  VALUE_NUM,  VALUE_MIN,  VALUE_MAX) values(result_context_item_id_seq.nextval, '', 1, "&amp;A37&amp;", "&amp;VLOOKUP(C37,Elements!$B$3:$G$56,6,FALSE)&amp;", '', '', '"&amp;I37&amp;"', "&amp;E37&amp;", '"&amp;F37&amp;"', '"&amp;G37&amp;"');"</f>
        <v>insert into result_context_item( RESULT_CONTEXT_ITEM_ID,  GROUP_RESULT_CONTEXT_ID,  EXPERIMENT_ID,  RESULT_ID,  ATTRIBUTE_ID,  VALUE_ID,  QUALIFIER,  VALUE_DISPLAY,  VALUE_NUM,  VALUE_MIN,  VALUE_MAX) values(result_context_item_id_seq.nextval, '', 1, 35, 369, '', '', '0', 0, '', '');</v>
      </c>
    </row>
    <row r="38" spans="1:11">
      <c r="A38">
        <v>36</v>
      </c>
      <c r="B38" s="2">
        <v>13</v>
      </c>
      <c r="C38" t="s">
        <v>83</v>
      </c>
      <c r="E38">
        <v>0</v>
      </c>
      <c r="I38" t="str">
        <f>IF(ISNA(VLOOKUP(D38,Elements!$B$3:$G$56,2,FALSE)),H38&amp;E38&amp;IF(ISBLANK(F38), "", F38&amp;" - "&amp;G38),VLOOKUP(D38,Elements!$B$3:$G$56,2,FALSE))</f>
        <v>0</v>
      </c>
      <c r="K38" t="str">
        <f>"insert into result_context_item( RESULT_CONTEXT_ITEM_ID,  GROUP_RESULT_CONTEXT_ID,  EXPERIMENT_ID,  RESULT_ID,  ATTRIBUTE_ID,  VALUE_ID,  QUALIFIER,  VALUE_DISPLAY,  VALUE_NUM,  VALUE_MIN,  VALUE_MAX) values(result_context_item_id_seq.nextval, '', 1, "&amp;A38&amp;", "&amp;VLOOKUP(C38,Elements!$B$3:$G$56,6,FALSE)&amp;", '', '', '"&amp;I38&amp;"', "&amp;E38&amp;", '"&amp;F38&amp;"', '"&amp;G38&amp;"');"</f>
        <v>insert into result_context_item( RESULT_CONTEXT_ITEM_ID,  GROUP_RESULT_CONTEXT_ID,  EXPERIMENT_ID,  RESULT_ID,  ATTRIBUTE_ID,  VALUE_ID,  QUALIFIER,  VALUE_DISPLAY,  VALUE_NUM,  VALUE_MIN,  VALUE_MAX) values(result_context_item_id_seq.nextval, '', 1, 36, 369, '', '', '0', 0, '', '');</v>
      </c>
    </row>
    <row r="39" spans="1:11">
      <c r="A39">
        <v>37</v>
      </c>
      <c r="B39" s="2">
        <v>13</v>
      </c>
      <c r="C39" t="s">
        <v>83</v>
      </c>
      <c r="E39">
        <v>0</v>
      </c>
      <c r="I39" t="str">
        <f>IF(ISNA(VLOOKUP(D39,Elements!$B$3:$G$56,2,FALSE)),H39&amp;E39&amp;IF(ISBLANK(F39), "", F39&amp;" - "&amp;G39),VLOOKUP(D39,Elements!$B$3:$G$56,2,FALSE))</f>
        <v>0</v>
      </c>
      <c r="K39" t="str">
        <f>"insert into result_context_item( RESULT_CONTEXT_ITEM_ID,  GROUP_RESULT_CONTEXT_ID,  EXPERIMENT_ID,  RESULT_ID,  ATTRIBUTE_ID,  VALUE_ID,  QUALIFIER,  VALUE_DISPLAY,  VALUE_NUM,  VALUE_MIN,  VALUE_MAX) values(result_context_item_id_seq.nextval, '', 1, "&amp;A39&amp;", "&amp;VLOOKUP(C39,Elements!$B$3:$G$56,6,FALSE)&amp;", '', '', '"&amp;I39&amp;"', "&amp;E39&amp;", '"&amp;F39&amp;"', '"&amp;G39&amp;"');"</f>
        <v>insert into result_context_item( RESULT_CONTEXT_ITEM_ID,  GROUP_RESULT_CONTEXT_ID,  EXPERIMENT_ID,  RESULT_ID,  ATTRIBUTE_ID,  VALUE_ID,  QUALIFIER,  VALUE_DISPLAY,  VALUE_NUM,  VALUE_MIN,  VALUE_MAX) values(result_context_item_id_seq.nextval, '', 1, 37, 369, '', '', '0', 0, '', '');</v>
      </c>
    </row>
    <row r="40" spans="1:11">
      <c r="A40">
        <v>38</v>
      </c>
      <c r="B40" s="2">
        <v>13</v>
      </c>
      <c r="C40" t="s">
        <v>83</v>
      </c>
      <c r="E40">
        <v>0</v>
      </c>
      <c r="I40" t="str">
        <f>IF(ISNA(VLOOKUP(D40,Elements!$B$3:$G$56,2,FALSE)),H40&amp;E40&amp;IF(ISBLANK(F40), "", F40&amp;" - "&amp;G40),VLOOKUP(D40,Elements!$B$3:$G$56,2,FALSE))</f>
        <v>0</v>
      </c>
      <c r="K40" t="str">
        <f>"insert into result_context_item( RESULT_CONTEXT_ITEM_ID,  GROUP_RESULT_CONTEXT_ID,  EXPERIMENT_ID,  RESULT_ID,  ATTRIBUTE_ID,  VALUE_ID,  QUALIFIER,  VALUE_DISPLAY,  VALUE_NUM,  VALUE_MIN,  VALUE_MAX) values(result_context_item_id_seq.nextval, '', 1, "&amp;A40&amp;", "&amp;VLOOKUP(C40,Elements!$B$3:$G$56,6,FALSE)&amp;", '', '', '"&amp;I40&amp;"', "&amp;E40&amp;", '"&amp;F40&amp;"', '"&amp;G40&amp;"');"</f>
        <v>insert into result_context_item( RESULT_CONTEXT_ITEM_ID,  GROUP_RESULT_CONTEXT_ID,  EXPERIMENT_ID,  RESULT_ID,  ATTRIBUTE_ID,  VALUE_ID,  QUALIFIER,  VALUE_DISPLAY,  VALUE_NUM,  VALUE_MIN,  VALUE_MAX) values(result_context_item_id_seq.nextval, '', 1, 38, 369, '', '', '0', 0, '', '');</v>
      </c>
    </row>
    <row r="41" spans="1:11">
      <c r="A41">
        <v>39</v>
      </c>
      <c r="B41" s="2">
        <v>13</v>
      </c>
      <c r="C41" t="s">
        <v>83</v>
      </c>
      <c r="E41">
        <v>0</v>
      </c>
      <c r="I41" t="str">
        <f>IF(ISNA(VLOOKUP(D41,Elements!$B$3:$G$56,2,FALSE)),H41&amp;E41&amp;IF(ISBLANK(F41), "", F41&amp;" - "&amp;G41),VLOOKUP(D41,Elements!$B$3:$G$56,2,FALSE))</f>
        <v>0</v>
      </c>
      <c r="K41" t="str">
        <f>"insert into result_context_item( RESULT_CONTEXT_ITEM_ID,  GROUP_RESULT_CONTEXT_ID,  EXPERIMENT_ID,  RESULT_ID,  ATTRIBUTE_ID,  VALUE_ID,  QUALIFIER,  VALUE_DISPLAY,  VALUE_NUM,  VALUE_MIN,  VALUE_MAX) values(result_context_item_id_seq.nextval, '', 1, "&amp;A41&amp;", "&amp;VLOOKUP(C41,Elements!$B$3:$G$56,6,FALSE)&amp;", '', '', '"&amp;I41&amp;"', "&amp;E41&amp;", '"&amp;F41&amp;"', '"&amp;G41&amp;"');"</f>
        <v>insert into result_context_item( RESULT_CONTEXT_ITEM_ID,  GROUP_RESULT_CONTEXT_ID,  EXPERIMENT_ID,  RESULT_ID,  ATTRIBUTE_ID,  VALUE_ID,  QUALIFIER,  VALUE_DISPLAY,  VALUE_NUM,  VALUE_MIN,  VALUE_MAX) values(result_context_item_id_seq.nextval, '', 1, 39, 369, '', '', '0', 0, '', '');</v>
      </c>
    </row>
    <row r="42" spans="1:11">
      <c r="A42">
        <v>40</v>
      </c>
      <c r="B42" s="2">
        <v>13</v>
      </c>
      <c r="C42" t="s">
        <v>83</v>
      </c>
      <c r="E42">
        <v>0</v>
      </c>
      <c r="I42" t="str">
        <f>IF(ISNA(VLOOKUP(D42,Elements!$B$3:$G$56,2,FALSE)),H42&amp;E42&amp;IF(ISBLANK(F42), "", F42&amp;" - "&amp;G42),VLOOKUP(D42,Elements!$B$3:$G$56,2,FALSE))</f>
        <v>0</v>
      </c>
      <c r="K42" t="str">
        <f>"insert into result_context_item( RESULT_CONTEXT_ITEM_ID,  GROUP_RESULT_CONTEXT_ID,  EXPERIMENT_ID,  RESULT_ID,  ATTRIBUTE_ID,  VALUE_ID,  QUALIFIER,  VALUE_DISPLAY,  VALUE_NUM,  VALUE_MIN,  VALUE_MAX) values(result_context_item_id_seq.nextval, '', 1, "&amp;A42&amp;", "&amp;VLOOKUP(C42,Elements!$B$3:$G$56,6,FALSE)&amp;", '', '', '"&amp;I42&amp;"', "&amp;E42&amp;", '"&amp;F42&amp;"', '"&amp;G42&amp;"');"</f>
        <v>insert into result_context_item( RESULT_CONTEXT_ITEM_ID,  GROUP_RESULT_CONTEXT_ID,  EXPERIMENT_ID,  RESULT_ID,  ATTRIBUTE_ID,  VALUE_ID,  QUALIFIER,  VALUE_DISPLAY,  VALUE_NUM,  VALUE_MIN,  VALUE_MAX) values(result_context_item_id_seq.nextval, '', 1, 40, 369, '', '', '0', 0, '', '');</v>
      </c>
    </row>
    <row r="43" spans="1:11">
      <c r="A43">
        <v>41</v>
      </c>
      <c r="B43" s="2">
        <v>1</v>
      </c>
      <c r="C43" t="s">
        <v>32</v>
      </c>
      <c r="E43">
        <v>3.0000000000000001E-3</v>
      </c>
      <c r="I43" t="str">
        <f>IF(ISNA(VLOOKUP(D43,Elements!$B$3:$G$56,2,FALSE)),H43&amp;E43&amp;IF(ISBLANK(F43), "", F43&amp;" - "&amp;G43),VLOOKUP(D43,Elements!$B$3:$G$56,2,FALSE))</f>
        <v>0.003</v>
      </c>
      <c r="K43" t="str">
        <f>"insert into result_context_item( RESULT_CONTEXT_ITEM_ID,  GROUP_RESULT_CONTEXT_ID,  EXPERIMENT_ID,  RESULT_ID,  ATTRIBUTE_ID,  VALUE_ID,  QUALIFIER,  VALUE_DISPLAY,  VALUE_NUM,  VALUE_MIN,  VALUE_MAX) values(result_context_item_id_seq.nextval, '', 1, "&amp;A43&amp;", "&amp;VLOOKUP(C43,Elements!$B$3:$G$56,6,FALSE)&amp;", '', '', '"&amp;I43&amp;"', "&amp;E43&amp;", '"&amp;F43&amp;"', '"&amp;G43&amp;"');"</f>
        <v>insert into result_context_item( RESULT_CONTEXT_ITEM_ID,  GROUP_RESULT_CONTEXT_ID,  EXPERIMENT_ID,  RESULT_ID,  ATTRIBUTE_ID,  VALUE_ID,  QUALIFIER,  VALUE_DISPLAY,  VALUE_NUM,  VALUE_MIN,  VALUE_MAX) values(result_context_item_id_seq.nextval, '', 1, 41, 366, '', '', '0.003', 0.003, '', '');</v>
      </c>
    </row>
    <row r="44" spans="1:11">
      <c r="A44">
        <v>42</v>
      </c>
      <c r="B44" s="2">
        <v>1</v>
      </c>
      <c r="C44" t="s">
        <v>32</v>
      </c>
      <c r="E44">
        <v>9.1000000000000004E-3</v>
      </c>
      <c r="I44" t="str">
        <f>IF(ISNA(VLOOKUP(D44,Elements!$B$3:$G$56,2,FALSE)),H44&amp;E44&amp;IF(ISBLANK(F44), "", F44&amp;" - "&amp;G44),VLOOKUP(D44,Elements!$B$3:$G$56,2,FALSE))</f>
        <v>0.0091</v>
      </c>
      <c r="K44" t="str">
        <f>"insert into result_context_item( RESULT_CONTEXT_ITEM_ID,  GROUP_RESULT_CONTEXT_ID,  EXPERIMENT_ID,  RESULT_ID,  ATTRIBUTE_ID,  VALUE_ID,  QUALIFIER,  VALUE_DISPLAY,  VALUE_NUM,  VALUE_MIN,  VALUE_MAX) values(result_context_item_id_seq.nextval, '', 1, "&amp;A44&amp;", "&amp;VLOOKUP(C44,Elements!$B$3:$G$56,6,FALSE)&amp;", '', '', '"&amp;I44&amp;"', "&amp;E44&amp;", '"&amp;F44&amp;"', '"&amp;G44&amp;"');"</f>
        <v>insert into result_context_item( RESULT_CONTEXT_ITEM_ID,  GROUP_RESULT_CONTEXT_ID,  EXPERIMENT_ID,  RESULT_ID,  ATTRIBUTE_ID,  VALUE_ID,  QUALIFIER,  VALUE_DISPLAY,  VALUE_NUM,  VALUE_MIN,  VALUE_MAX) values(result_context_item_id_seq.nextval, '', 1, 42, 366, '', '', '0.0091', 0.0091, '', '');</v>
      </c>
    </row>
    <row r="45" spans="1:11">
      <c r="A45">
        <v>43</v>
      </c>
      <c r="B45" s="2">
        <v>1</v>
      </c>
      <c r="C45" t="s">
        <v>32</v>
      </c>
      <c r="E45">
        <v>2.7300000000000001E-2</v>
      </c>
      <c r="I45" t="str">
        <f>IF(ISNA(VLOOKUP(D45,Elements!$B$3:$G$56,2,FALSE)),H45&amp;E45&amp;IF(ISBLANK(F45), "", F45&amp;" - "&amp;G45),VLOOKUP(D45,Elements!$B$3:$G$56,2,FALSE))</f>
        <v>0.0273</v>
      </c>
      <c r="K45" t="str">
        <f>"insert into result_context_item( RESULT_CONTEXT_ITEM_ID,  GROUP_RESULT_CONTEXT_ID,  EXPERIMENT_ID,  RESULT_ID,  ATTRIBUTE_ID,  VALUE_ID,  QUALIFIER,  VALUE_DISPLAY,  VALUE_NUM,  VALUE_MIN,  VALUE_MAX) values(result_context_item_id_seq.nextval, '', 1, "&amp;A45&amp;", "&amp;VLOOKUP(C45,Elements!$B$3:$G$56,6,FALSE)&amp;", '', '', '"&amp;I45&amp;"', "&amp;E45&amp;", '"&amp;F45&amp;"', '"&amp;G45&amp;"');"</f>
        <v>insert into result_context_item( RESULT_CONTEXT_ITEM_ID,  GROUP_RESULT_CONTEXT_ID,  EXPERIMENT_ID,  RESULT_ID,  ATTRIBUTE_ID,  VALUE_ID,  QUALIFIER,  VALUE_DISPLAY,  VALUE_NUM,  VALUE_MIN,  VALUE_MAX) values(result_context_item_id_seq.nextval, '', 1, 43, 366, '', '', '0.0273', 0.0273, '', '');</v>
      </c>
    </row>
    <row r="46" spans="1:11">
      <c r="A46">
        <v>44</v>
      </c>
      <c r="B46" s="2">
        <v>1</v>
      </c>
      <c r="C46" t="s">
        <v>32</v>
      </c>
      <c r="E46">
        <v>8.1799999999999998E-2</v>
      </c>
      <c r="I46" t="str">
        <f>IF(ISNA(VLOOKUP(D46,Elements!$B$3:$G$56,2,FALSE)),H46&amp;E46&amp;IF(ISBLANK(F46), "", F46&amp;" - "&amp;G46),VLOOKUP(D46,Elements!$B$3:$G$56,2,FALSE))</f>
        <v>0.0818</v>
      </c>
      <c r="K46" t="str">
        <f>"insert into result_context_item( RESULT_CONTEXT_ITEM_ID,  GROUP_RESULT_CONTEXT_ID,  EXPERIMENT_ID,  RESULT_ID,  ATTRIBUTE_ID,  VALUE_ID,  QUALIFIER,  VALUE_DISPLAY,  VALUE_NUM,  VALUE_MIN,  VALUE_MAX) values(result_context_item_id_seq.nextval, '', 1, "&amp;A46&amp;", "&amp;VLOOKUP(C46,Elements!$B$3:$G$56,6,FALSE)&amp;", '', '', '"&amp;I46&amp;"', "&amp;E46&amp;", '"&amp;F46&amp;"', '"&amp;G46&amp;"');"</f>
        <v>insert into result_context_item( RESULT_CONTEXT_ITEM_ID,  GROUP_RESULT_CONTEXT_ID,  EXPERIMENT_ID,  RESULT_ID,  ATTRIBUTE_ID,  VALUE_ID,  QUALIFIER,  VALUE_DISPLAY,  VALUE_NUM,  VALUE_MIN,  VALUE_MAX) values(result_context_item_id_seq.nextval, '', 1, 44, 366, '', '', '0.0818', 0.0818, '', '');</v>
      </c>
    </row>
    <row r="47" spans="1:11">
      <c r="A47">
        <v>45</v>
      </c>
      <c r="B47" s="2">
        <v>1</v>
      </c>
      <c r="C47" t="s">
        <v>32</v>
      </c>
      <c r="E47">
        <v>0.24540000000000001</v>
      </c>
      <c r="I47" t="str">
        <f>IF(ISNA(VLOOKUP(D47,Elements!$B$3:$G$56,2,FALSE)),H47&amp;E47&amp;IF(ISBLANK(F47), "", F47&amp;" - "&amp;G47),VLOOKUP(D47,Elements!$B$3:$G$56,2,FALSE))</f>
        <v>0.2454</v>
      </c>
      <c r="K47" t="str">
        <f>"insert into result_context_item( RESULT_CONTEXT_ITEM_ID,  GROUP_RESULT_CONTEXT_ID,  EXPERIMENT_ID,  RESULT_ID,  ATTRIBUTE_ID,  VALUE_ID,  QUALIFIER,  VALUE_DISPLAY,  VALUE_NUM,  VALUE_MIN,  VALUE_MAX) values(result_context_item_id_seq.nextval, '', 1, "&amp;A47&amp;", "&amp;VLOOKUP(C47,Elements!$B$3:$G$56,6,FALSE)&amp;", '', '', '"&amp;I47&amp;"', "&amp;E47&amp;", '"&amp;F47&amp;"', '"&amp;G47&amp;"');"</f>
        <v>insert into result_context_item( RESULT_CONTEXT_ITEM_ID,  GROUP_RESULT_CONTEXT_ID,  EXPERIMENT_ID,  RESULT_ID,  ATTRIBUTE_ID,  VALUE_ID,  QUALIFIER,  VALUE_DISPLAY,  VALUE_NUM,  VALUE_MIN,  VALUE_MAX) values(result_context_item_id_seq.nextval, '', 1, 45, 366, '', '', '0.2454', 0.2454, '', '');</v>
      </c>
    </row>
    <row r="48" spans="1:11">
      <c r="A48">
        <v>46</v>
      </c>
      <c r="B48" s="2">
        <v>1</v>
      </c>
      <c r="C48" t="s">
        <v>32</v>
      </c>
      <c r="E48">
        <v>0.7</v>
      </c>
      <c r="I48" t="str">
        <f>IF(ISNA(VLOOKUP(D48,Elements!$B$3:$G$56,2,FALSE)),H48&amp;E48&amp;IF(ISBLANK(F48), "", F48&amp;" - "&amp;G48),VLOOKUP(D48,Elements!$B$3:$G$56,2,FALSE))</f>
        <v>0.7</v>
      </c>
      <c r="K48" t="str">
        <f>"insert into result_context_item( RESULT_CONTEXT_ITEM_ID,  GROUP_RESULT_CONTEXT_ID,  EXPERIMENT_ID,  RESULT_ID,  ATTRIBUTE_ID,  VALUE_ID,  QUALIFIER,  VALUE_DISPLAY,  VALUE_NUM,  VALUE_MIN,  VALUE_MAX) values(result_context_item_id_seq.nextval, '', 1, "&amp;A48&amp;", "&amp;VLOOKUP(C48,Elements!$B$3:$G$56,6,FALSE)&amp;", '', '', '"&amp;I48&amp;"', "&amp;E48&amp;", '"&amp;F48&amp;"', '"&amp;G48&amp;"');"</f>
        <v>insert into result_context_item( RESULT_CONTEXT_ITEM_ID,  GROUP_RESULT_CONTEXT_ID,  EXPERIMENT_ID,  RESULT_ID,  ATTRIBUTE_ID,  VALUE_ID,  QUALIFIER,  VALUE_DISPLAY,  VALUE_NUM,  VALUE_MIN,  VALUE_MAX) values(result_context_item_id_seq.nextval, '', 1, 46, 366, '', '', '0.7', 0.7, '', '');</v>
      </c>
    </row>
    <row r="49" spans="1:11">
      <c r="A49">
        <v>47</v>
      </c>
      <c r="B49" s="2">
        <v>1</v>
      </c>
      <c r="C49" t="s">
        <v>32</v>
      </c>
      <c r="E49">
        <v>2.2000000000000002</v>
      </c>
      <c r="I49" t="str">
        <f>IF(ISNA(VLOOKUP(D49,Elements!$B$3:$G$56,2,FALSE)),H49&amp;E49&amp;IF(ISBLANK(F49), "", F49&amp;" - "&amp;G49),VLOOKUP(D49,Elements!$B$3:$G$56,2,FALSE))</f>
        <v>2.2</v>
      </c>
      <c r="K49" t="str">
        <f>"insert into result_context_item( RESULT_CONTEXT_ITEM_ID,  GROUP_RESULT_CONTEXT_ID,  EXPERIMENT_ID,  RESULT_ID,  ATTRIBUTE_ID,  VALUE_ID,  QUALIFIER,  VALUE_DISPLAY,  VALUE_NUM,  VALUE_MIN,  VALUE_MAX) values(result_context_item_id_seq.nextval, '', 1, "&amp;A49&amp;", "&amp;VLOOKUP(C49,Elements!$B$3:$G$56,6,FALSE)&amp;", '', '', '"&amp;I49&amp;"', "&amp;E49&amp;", '"&amp;F49&amp;"', '"&amp;G49&amp;"');"</f>
        <v>insert into result_context_item( RESULT_CONTEXT_ITEM_ID,  GROUP_RESULT_CONTEXT_ID,  EXPERIMENT_ID,  RESULT_ID,  ATTRIBUTE_ID,  VALUE_ID,  QUALIFIER,  VALUE_DISPLAY,  VALUE_NUM,  VALUE_MIN,  VALUE_MAX) values(result_context_item_id_seq.nextval, '', 1, 47, 366, '', '', '2.2', 2.2, '', '');</v>
      </c>
    </row>
    <row r="50" spans="1:11">
      <c r="A50">
        <v>48</v>
      </c>
      <c r="B50" s="2">
        <v>1</v>
      </c>
      <c r="C50" t="s">
        <v>32</v>
      </c>
      <c r="E50">
        <v>6.6</v>
      </c>
      <c r="I50" t="str">
        <f>IF(ISNA(VLOOKUP(D50,Elements!$B$3:$G$56,2,FALSE)),H50&amp;E50&amp;IF(ISBLANK(F50), "", F50&amp;" - "&amp;G50),VLOOKUP(D50,Elements!$B$3:$G$56,2,FALSE))</f>
        <v>6.6</v>
      </c>
      <c r="K50" t="str">
        <f>"insert into result_context_item( RESULT_CONTEXT_ITEM_ID,  GROUP_RESULT_CONTEXT_ID,  EXPERIMENT_ID,  RESULT_ID,  ATTRIBUTE_ID,  VALUE_ID,  QUALIFIER,  VALUE_DISPLAY,  VALUE_NUM,  VALUE_MIN,  VALUE_MAX) values(result_context_item_id_seq.nextval, '', 1, "&amp;A50&amp;", "&amp;VLOOKUP(C50,Elements!$B$3:$G$56,6,FALSE)&amp;", '', '', '"&amp;I50&amp;"', "&amp;E50&amp;", '"&amp;F50&amp;"', '"&amp;G50&amp;"');"</f>
        <v>insert into result_context_item( RESULT_CONTEXT_ITEM_ID,  GROUP_RESULT_CONTEXT_ID,  EXPERIMENT_ID,  RESULT_ID,  ATTRIBUTE_ID,  VALUE_ID,  QUALIFIER,  VALUE_DISPLAY,  VALUE_NUM,  VALUE_MIN,  VALUE_MAX) values(result_context_item_id_seq.nextval, '', 1, 48, 366, '', '', '6.6', 6.6, '', '');</v>
      </c>
    </row>
    <row r="51" spans="1:11">
      <c r="A51">
        <v>49</v>
      </c>
      <c r="B51" s="2">
        <v>1</v>
      </c>
      <c r="C51" t="s">
        <v>32</v>
      </c>
      <c r="E51">
        <v>19.899999999999999</v>
      </c>
      <c r="I51" t="str">
        <f>IF(ISNA(VLOOKUP(D51,Elements!$B$3:$G$56,2,FALSE)),H51&amp;E51&amp;IF(ISBLANK(F51), "", F51&amp;" - "&amp;G51),VLOOKUP(D51,Elements!$B$3:$G$56,2,FALSE))</f>
        <v>19.9</v>
      </c>
      <c r="K51" t="str">
        <f>"insert into result_context_item( RESULT_CONTEXT_ITEM_ID,  GROUP_RESULT_CONTEXT_ID,  EXPERIMENT_ID,  RESULT_ID,  ATTRIBUTE_ID,  VALUE_ID,  QUALIFIER,  VALUE_DISPLAY,  VALUE_NUM,  VALUE_MIN,  VALUE_MAX) values(result_context_item_id_seq.nextval, '', 1, "&amp;A51&amp;", "&amp;VLOOKUP(C51,Elements!$B$3:$G$56,6,FALSE)&amp;", '', '', '"&amp;I51&amp;"', "&amp;E51&amp;", '"&amp;F51&amp;"', '"&amp;G51&amp;"');"</f>
        <v>insert into result_context_item( RESULT_CONTEXT_ITEM_ID,  GROUP_RESULT_CONTEXT_ID,  EXPERIMENT_ID,  RESULT_ID,  ATTRIBUTE_ID,  VALUE_ID,  QUALIFIER,  VALUE_DISPLAY,  VALUE_NUM,  VALUE_MIN,  VALUE_MAX) values(result_context_item_id_seq.nextval, '', 1, 49, 366, '', '', '19.9', 19.9, '', '');</v>
      </c>
    </row>
    <row r="52" spans="1:11">
      <c r="A52">
        <v>50</v>
      </c>
      <c r="B52" s="2">
        <v>1</v>
      </c>
      <c r="C52" t="s">
        <v>32</v>
      </c>
      <c r="E52">
        <v>59.6</v>
      </c>
      <c r="I52" t="str">
        <f>IF(ISNA(VLOOKUP(D52,Elements!$B$3:$G$56,2,FALSE)),H52&amp;E52&amp;IF(ISBLANK(F52), "", F52&amp;" - "&amp;G52),VLOOKUP(D52,Elements!$B$3:$G$56,2,FALSE))</f>
        <v>59.6</v>
      </c>
      <c r="K52" t="str">
        <f>"insert into result_context_item( RESULT_CONTEXT_ITEM_ID,  GROUP_RESULT_CONTEXT_ID,  EXPERIMENT_ID,  RESULT_ID,  ATTRIBUTE_ID,  VALUE_ID,  QUALIFIER,  VALUE_DISPLAY,  VALUE_NUM,  VALUE_MIN,  VALUE_MAX) values(result_context_item_id_seq.nextval, '', 1, "&amp;A52&amp;", "&amp;VLOOKUP(C52,Elements!$B$3:$G$56,6,FALSE)&amp;", '', '', '"&amp;I52&amp;"', "&amp;E52&amp;", '"&amp;F52&amp;"', '"&amp;G52&amp;"');"</f>
        <v>insert into result_context_item( RESULT_CONTEXT_ITEM_ID,  GROUP_RESULT_CONTEXT_ID,  EXPERIMENT_ID,  RESULT_ID,  ATTRIBUTE_ID,  VALUE_ID,  QUALIFIER,  VALUE_DISPLAY,  VALUE_NUM,  VALUE_MIN,  VALUE_MAX) values(result_context_item_id_seq.nextval, '', 1, 50, 366, '', '', '59.6', 59.6, '', '');</v>
      </c>
    </row>
    <row r="53" spans="1:11">
      <c r="A53">
        <v>51</v>
      </c>
      <c r="B53" s="2">
        <v>1</v>
      </c>
      <c r="C53" t="s">
        <v>32</v>
      </c>
      <c r="E53">
        <v>3.0000000000000001E-3</v>
      </c>
      <c r="I53" t="str">
        <f>IF(ISNA(VLOOKUP(D53,Elements!$B$3:$G$56,2,FALSE)),H53&amp;E53&amp;IF(ISBLANK(F53), "", F53&amp;" - "&amp;G53),VLOOKUP(D53,Elements!$B$3:$G$56,2,FALSE))</f>
        <v>0.003</v>
      </c>
      <c r="K53" t="str">
        <f>"insert into result_context_item( RESULT_CONTEXT_ITEM_ID,  GROUP_RESULT_CONTEXT_ID,  EXPERIMENT_ID,  RESULT_ID,  ATTRIBUTE_ID,  VALUE_ID,  QUALIFIER,  VALUE_DISPLAY,  VALUE_NUM,  VALUE_MIN,  VALUE_MAX) values(result_context_item_id_seq.nextval, '', 1, "&amp;A53&amp;", "&amp;VLOOKUP(C53,Elements!$B$3:$G$56,6,FALSE)&amp;", '', '', '"&amp;I53&amp;"', "&amp;E53&amp;", '"&amp;F53&amp;"', '"&amp;G53&amp;"');"</f>
        <v>insert into result_context_item( RESULT_CONTEXT_ITEM_ID,  GROUP_RESULT_CONTEXT_ID,  EXPERIMENT_ID,  RESULT_ID,  ATTRIBUTE_ID,  VALUE_ID,  QUALIFIER,  VALUE_DISPLAY,  VALUE_NUM,  VALUE_MIN,  VALUE_MAX) values(result_context_item_id_seq.nextval, '', 1, 51, 366, '', '', '0.003', 0.003, '', '');</v>
      </c>
    </row>
    <row r="54" spans="1:11">
      <c r="A54">
        <v>52</v>
      </c>
      <c r="B54" s="2">
        <v>1</v>
      </c>
      <c r="C54" t="s">
        <v>32</v>
      </c>
      <c r="E54">
        <v>9.1000000000000004E-3</v>
      </c>
      <c r="I54" t="str">
        <f>IF(ISNA(VLOOKUP(D54,Elements!$B$3:$G$56,2,FALSE)),H54&amp;E54&amp;IF(ISBLANK(F54), "", F54&amp;" - "&amp;G54),VLOOKUP(D54,Elements!$B$3:$G$56,2,FALSE))</f>
        <v>0.0091</v>
      </c>
      <c r="K54" t="str">
        <f>"insert into result_context_item( RESULT_CONTEXT_ITEM_ID,  GROUP_RESULT_CONTEXT_ID,  EXPERIMENT_ID,  RESULT_ID,  ATTRIBUTE_ID,  VALUE_ID,  QUALIFIER,  VALUE_DISPLAY,  VALUE_NUM,  VALUE_MIN,  VALUE_MAX) values(result_context_item_id_seq.nextval, '', 1, "&amp;A54&amp;", "&amp;VLOOKUP(C54,Elements!$B$3:$G$56,6,FALSE)&amp;", '', '', '"&amp;I54&amp;"', "&amp;E54&amp;", '"&amp;F54&amp;"', '"&amp;G54&amp;"');"</f>
        <v>insert into result_context_item( RESULT_CONTEXT_ITEM_ID,  GROUP_RESULT_CONTEXT_ID,  EXPERIMENT_ID,  RESULT_ID,  ATTRIBUTE_ID,  VALUE_ID,  QUALIFIER,  VALUE_DISPLAY,  VALUE_NUM,  VALUE_MIN,  VALUE_MAX) values(result_context_item_id_seq.nextval, '', 1, 52, 366, '', '', '0.0091', 0.0091, '', '');</v>
      </c>
    </row>
    <row r="55" spans="1:11">
      <c r="A55">
        <v>53</v>
      </c>
      <c r="B55" s="2">
        <v>1</v>
      </c>
      <c r="C55" t="s">
        <v>32</v>
      </c>
      <c r="E55">
        <v>2.7300000000000001E-2</v>
      </c>
      <c r="I55" t="str">
        <f>IF(ISNA(VLOOKUP(D55,Elements!$B$3:$G$56,2,FALSE)),H55&amp;E55&amp;IF(ISBLANK(F55), "", F55&amp;" - "&amp;G55),VLOOKUP(D55,Elements!$B$3:$G$56,2,FALSE))</f>
        <v>0.0273</v>
      </c>
      <c r="K55" t="str">
        <f>"insert into result_context_item( RESULT_CONTEXT_ITEM_ID,  GROUP_RESULT_CONTEXT_ID,  EXPERIMENT_ID,  RESULT_ID,  ATTRIBUTE_ID,  VALUE_ID,  QUALIFIER,  VALUE_DISPLAY,  VALUE_NUM,  VALUE_MIN,  VALUE_MAX) values(result_context_item_id_seq.nextval, '', 1, "&amp;A55&amp;", "&amp;VLOOKUP(C55,Elements!$B$3:$G$56,6,FALSE)&amp;", '', '', '"&amp;I55&amp;"', "&amp;E55&amp;", '"&amp;F55&amp;"', '"&amp;G55&amp;"');"</f>
        <v>insert into result_context_item( RESULT_CONTEXT_ITEM_ID,  GROUP_RESULT_CONTEXT_ID,  EXPERIMENT_ID,  RESULT_ID,  ATTRIBUTE_ID,  VALUE_ID,  QUALIFIER,  VALUE_DISPLAY,  VALUE_NUM,  VALUE_MIN,  VALUE_MAX) values(result_context_item_id_seq.nextval, '', 1, 53, 366, '', '', '0.0273', 0.0273, '', '');</v>
      </c>
    </row>
    <row r="56" spans="1:11">
      <c r="A56">
        <v>54</v>
      </c>
      <c r="B56" s="2">
        <v>1</v>
      </c>
      <c r="C56" t="s">
        <v>32</v>
      </c>
      <c r="E56">
        <v>8.1799999999999998E-2</v>
      </c>
      <c r="I56" t="str">
        <f>IF(ISNA(VLOOKUP(D56,Elements!$B$3:$G$56,2,FALSE)),H56&amp;E56&amp;IF(ISBLANK(F56), "", F56&amp;" - "&amp;G56),VLOOKUP(D56,Elements!$B$3:$G$56,2,FALSE))</f>
        <v>0.0818</v>
      </c>
      <c r="K56" t="str">
        <f>"insert into result_context_item( RESULT_CONTEXT_ITEM_ID,  GROUP_RESULT_CONTEXT_ID,  EXPERIMENT_ID,  RESULT_ID,  ATTRIBUTE_ID,  VALUE_ID,  QUALIFIER,  VALUE_DISPLAY,  VALUE_NUM,  VALUE_MIN,  VALUE_MAX) values(result_context_item_id_seq.nextval, '', 1, "&amp;A56&amp;", "&amp;VLOOKUP(C56,Elements!$B$3:$G$56,6,FALSE)&amp;", '', '', '"&amp;I56&amp;"', "&amp;E56&amp;", '"&amp;F56&amp;"', '"&amp;G56&amp;"');"</f>
        <v>insert into result_context_item( RESULT_CONTEXT_ITEM_ID,  GROUP_RESULT_CONTEXT_ID,  EXPERIMENT_ID,  RESULT_ID,  ATTRIBUTE_ID,  VALUE_ID,  QUALIFIER,  VALUE_DISPLAY,  VALUE_NUM,  VALUE_MIN,  VALUE_MAX) values(result_context_item_id_seq.nextval, '', 1, 54, 366, '', '', '0.0818', 0.0818, '', '');</v>
      </c>
    </row>
    <row r="57" spans="1:11">
      <c r="A57">
        <v>55</v>
      </c>
      <c r="B57" s="2">
        <v>1</v>
      </c>
      <c r="C57" t="s">
        <v>32</v>
      </c>
      <c r="E57">
        <v>0.24540000000000001</v>
      </c>
      <c r="I57" t="str">
        <f>IF(ISNA(VLOOKUP(D57,Elements!$B$3:$G$56,2,FALSE)),H57&amp;E57&amp;IF(ISBLANK(F57), "", F57&amp;" - "&amp;G57),VLOOKUP(D57,Elements!$B$3:$G$56,2,FALSE))</f>
        <v>0.2454</v>
      </c>
      <c r="K57" t="str">
        <f>"insert into result_context_item( RESULT_CONTEXT_ITEM_ID,  GROUP_RESULT_CONTEXT_ID,  EXPERIMENT_ID,  RESULT_ID,  ATTRIBUTE_ID,  VALUE_ID,  QUALIFIER,  VALUE_DISPLAY,  VALUE_NUM,  VALUE_MIN,  VALUE_MAX) values(result_context_item_id_seq.nextval, '', 1, "&amp;A57&amp;", "&amp;VLOOKUP(C57,Elements!$B$3:$G$56,6,FALSE)&amp;", '', '', '"&amp;I57&amp;"', "&amp;E57&amp;", '"&amp;F57&amp;"', '"&amp;G57&amp;"');"</f>
        <v>insert into result_context_item( RESULT_CONTEXT_ITEM_ID,  GROUP_RESULT_CONTEXT_ID,  EXPERIMENT_ID,  RESULT_ID,  ATTRIBUTE_ID,  VALUE_ID,  QUALIFIER,  VALUE_DISPLAY,  VALUE_NUM,  VALUE_MIN,  VALUE_MAX) values(result_context_item_id_seq.nextval, '', 1, 55, 366, '', '', '0.2454', 0.2454, '', '');</v>
      </c>
    </row>
    <row r="58" spans="1:11">
      <c r="A58">
        <v>56</v>
      </c>
      <c r="B58" s="2">
        <v>1</v>
      </c>
      <c r="C58" t="s">
        <v>32</v>
      </c>
      <c r="E58">
        <v>0.7</v>
      </c>
      <c r="I58" t="str">
        <f>IF(ISNA(VLOOKUP(D58,Elements!$B$3:$G$56,2,FALSE)),H58&amp;E58&amp;IF(ISBLANK(F58), "", F58&amp;" - "&amp;G58),VLOOKUP(D58,Elements!$B$3:$G$56,2,FALSE))</f>
        <v>0.7</v>
      </c>
      <c r="K58" t="str">
        <f>"insert into result_context_item( RESULT_CONTEXT_ITEM_ID,  GROUP_RESULT_CONTEXT_ID,  EXPERIMENT_ID,  RESULT_ID,  ATTRIBUTE_ID,  VALUE_ID,  QUALIFIER,  VALUE_DISPLAY,  VALUE_NUM,  VALUE_MIN,  VALUE_MAX) values(result_context_item_id_seq.nextval, '', 1, "&amp;A58&amp;", "&amp;VLOOKUP(C58,Elements!$B$3:$G$56,6,FALSE)&amp;", '', '', '"&amp;I58&amp;"', "&amp;E58&amp;", '"&amp;F58&amp;"', '"&amp;G58&amp;"');"</f>
        <v>insert into result_context_item( RESULT_CONTEXT_ITEM_ID,  GROUP_RESULT_CONTEXT_ID,  EXPERIMENT_ID,  RESULT_ID,  ATTRIBUTE_ID,  VALUE_ID,  QUALIFIER,  VALUE_DISPLAY,  VALUE_NUM,  VALUE_MIN,  VALUE_MAX) values(result_context_item_id_seq.nextval, '', 1, 56, 366, '', '', '0.7', 0.7, '', '');</v>
      </c>
    </row>
    <row r="59" spans="1:11">
      <c r="A59">
        <v>57</v>
      </c>
      <c r="B59" s="2">
        <v>1</v>
      </c>
      <c r="C59" t="s">
        <v>32</v>
      </c>
      <c r="E59">
        <v>2.2000000000000002</v>
      </c>
      <c r="I59" t="str">
        <f>IF(ISNA(VLOOKUP(D59,Elements!$B$3:$G$56,2,FALSE)),H59&amp;E59&amp;IF(ISBLANK(F59), "", F59&amp;" - "&amp;G59),VLOOKUP(D59,Elements!$B$3:$G$56,2,FALSE))</f>
        <v>2.2</v>
      </c>
      <c r="K59" t="str">
        <f>"insert into result_context_item( RESULT_CONTEXT_ITEM_ID,  GROUP_RESULT_CONTEXT_ID,  EXPERIMENT_ID,  RESULT_ID,  ATTRIBUTE_ID,  VALUE_ID,  QUALIFIER,  VALUE_DISPLAY,  VALUE_NUM,  VALUE_MIN,  VALUE_MAX) values(result_context_item_id_seq.nextval, '', 1, "&amp;A59&amp;", "&amp;VLOOKUP(C59,Elements!$B$3:$G$56,6,FALSE)&amp;", '', '', '"&amp;I59&amp;"', "&amp;E59&amp;", '"&amp;F59&amp;"', '"&amp;G59&amp;"');"</f>
        <v>insert into result_context_item( RESULT_CONTEXT_ITEM_ID,  GROUP_RESULT_CONTEXT_ID,  EXPERIMENT_ID,  RESULT_ID,  ATTRIBUTE_ID,  VALUE_ID,  QUALIFIER,  VALUE_DISPLAY,  VALUE_NUM,  VALUE_MIN,  VALUE_MAX) values(result_context_item_id_seq.nextval, '', 1, 57, 366, '', '', '2.2', 2.2, '', '');</v>
      </c>
    </row>
    <row r="60" spans="1:11">
      <c r="A60">
        <v>58</v>
      </c>
      <c r="B60" s="2">
        <v>1</v>
      </c>
      <c r="C60" t="s">
        <v>32</v>
      </c>
      <c r="E60">
        <v>6.6</v>
      </c>
      <c r="I60" t="str">
        <f>IF(ISNA(VLOOKUP(D60,Elements!$B$3:$G$56,2,FALSE)),H60&amp;E60&amp;IF(ISBLANK(F60), "", F60&amp;" - "&amp;G60),VLOOKUP(D60,Elements!$B$3:$G$56,2,FALSE))</f>
        <v>6.6</v>
      </c>
      <c r="K60" t="str">
        <f>"insert into result_context_item( RESULT_CONTEXT_ITEM_ID,  GROUP_RESULT_CONTEXT_ID,  EXPERIMENT_ID,  RESULT_ID,  ATTRIBUTE_ID,  VALUE_ID,  QUALIFIER,  VALUE_DISPLAY,  VALUE_NUM,  VALUE_MIN,  VALUE_MAX) values(result_context_item_id_seq.nextval, '', 1, "&amp;A60&amp;", "&amp;VLOOKUP(C60,Elements!$B$3:$G$56,6,FALSE)&amp;", '', '', '"&amp;I60&amp;"', "&amp;E60&amp;", '"&amp;F60&amp;"', '"&amp;G60&amp;"');"</f>
        <v>insert into result_context_item( RESULT_CONTEXT_ITEM_ID,  GROUP_RESULT_CONTEXT_ID,  EXPERIMENT_ID,  RESULT_ID,  ATTRIBUTE_ID,  VALUE_ID,  QUALIFIER,  VALUE_DISPLAY,  VALUE_NUM,  VALUE_MIN,  VALUE_MAX) values(result_context_item_id_seq.nextval, '', 1, 58, 366, '', '', '6.6', 6.6, '', '');</v>
      </c>
    </row>
    <row r="61" spans="1:11">
      <c r="A61">
        <v>59</v>
      </c>
      <c r="B61" s="2">
        <v>1</v>
      </c>
      <c r="C61" t="s">
        <v>32</v>
      </c>
      <c r="E61">
        <v>19.899999999999999</v>
      </c>
      <c r="I61" t="str">
        <f>IF(ISNA(VLOOKUP(D61,Elements!$B$3:$G$56,2,FALSE)),H61&amp;E61&amp;IF(ISBLANK(F61), "", F61&amp;" - "&amp;G61),VLOOKUP(D61,Elements!$B$3:$G$56,2,FALSE))</f>
        <v>19.9</v>
      </c>
      <c r="K61" t="str">
        <f>"insert into result_context_item( RESULT_CONTEXT_ITEM_ID,  GROUP_RESULT_CONTEXT_ID,  EXPERIMENT_ID,  RESULT_ID,  ATTRIBUTE_ID,  VALUE_ID,  QUALIFIER,  VALUE_DISPLAY,  VALUE_NUM,  VALUE_MIN,  VALUE_MAX) values(result_context_item_id_seq.nextval, '', 1, "&amp;A61&amp;", "&amp;VLOOKUP(C61,Elements!$B$3:$G$56,6,FALSE)&amp;", '', '', '"&amp;I61&amp;"', "&amp;E61&amp;", '"&amp;F61&amp;"', '"&amp;G61&amp;"');"</f>
        <v>insert into result_context_item( RESULT_CONTEXT_ITEM_ID,  GROUP_RESULT_CONTEXT_ID,  EXPERIMENT_ID,  RESULT_ID,  ATTRIBUTE_ID,  VALUE_ID,  QUALIFIER,  VALUE_DISPLAY,  VALUE_NUM,  VALUE_MIN,  VALUE_MAX) values(result_context_item_id_seq.nextval, '', 1, 59, 366, '', '', '19.9', 19.9, '', '');</v>
      </c>
    </row>
    <row r="62" spans="1:11">
      <c r="A62">
        <v>60</v>
      </c>
      <c r="B62" s="2">
        <v>1</v>
      </c>
      <c r="C62" t="s">
        <v>32</v>
      </c>
      <c r="E62">
        <v>59.6</v>
      </c>
      <c r="I62" t="str">
        <f>IF(ISNA(VLOOKUP(D62,Elements!$B$3:$G$56,2,FALSE)),H62&amp;E62&amp;IF(ISBLANK(F62), "", F62&amp;" - "&amp;G62),VLOOKUP(D62,Elements!$B$3:$G$56,2,FALSE))</f>
        <v>59.6</v>
      </c>
      <c r="K62" t="str">
        <f>"insert into result_context_item( RESULT_CONTEXT_ITEM_ID,  GROUP_RESULT_CONTEXT_ID,  EXPERIMENT_ID,  RESULT_ID,  ATTRIBUTE_ID,  VALUE_ID,  QUALIFIER,  VALUE_DISPLAY,  VALUE_NUM,  VALUE_MIN,  VALUE_MAX) values(result_context_item_id_seq.nextval, '', 1, "&amp;A62&amp;", "&amp;VLOOKUP(C62,Elements!$B$3:$G$56,6,FALSE)&amp;", '', '', '"&amp;I62&amp;"', "&amp;E62&amp;", '"&amp;F62&amp;"', '"&amp;G62&amp;"');"</f>
        <v>insert into result_context_item( RESULT_CONTEXT_ITEM_ID,  GROUP_RESULT_CONTEXT_ID,  EXPERIMENT_ID,  RESULT_ID,  ATTRIBUTE_ID,  VALUE_ID,  QUALIFIER,  VALUE_DISPLAY,  VALUE_NUM,  VALUE_MIN,  VALUE_MAX) values(result_context_item_id_seq.nextval, '', 1, 60, 366, '', '', '59.6', 59.6, '', '');</v>
      </c>
    </row>
    <row r="63" spans="1:11">
      <c r="A63">
        <v>61</v>
      </c>
      <c r="B63" s="2">
        <v>1</v>
      </c>
      <c r="C63" t="s">
        <v>32</v>
      </c>
      <c r="E63">
        <v>3.0000000000000001E-3</v>
      </c>
      <c r="I63" t="str">
        <f>IF(ISNA(VLOOKUP(D63,Elements!$B$3:$G$56,2,FALSE)),H63&amp;E63&amp;IF(ISBLANK(F63), "", F63&amp;" - "&amp;G63),VLOOKUP(D63,Elements!$B$3:$G$56,2,FALSE))</f>
        <v>0.003</v>
      </c>
      <c r="K63" t="str">
        <f>"insert into result_context_item( RESULT_CONTEXT_ITEM_ID,  GROUP_RESULT_CONTEXT_ID,  EXPERIMENT_ID,  RESULT_ID,  ATTRIBUTE_ID,  VALUE_ID,  QUALIFIER,  VALUE_DISPLAY,  VALUE_NUM,  VALUE_MIN,  VALUE_MAX) values(result_context_item_id_seq.nextval, '', 1, "&amp;A63&amp;", "&amp;VLOOKUP(C63,Elements!$B$3:$G$56,6,FALSE)&amp;", '', '', '"&amp;I63&amp;"', "&amp;E63&amp;", '"&amp;F63&amp;"', '"&amp;G63&amp;"');"</f>
        <v>insert into result_context_item( RESULT_CONTEXT_ITEM_ID,  GROUP_RESULT_CONTEXT_ID,  EXPERIMENT_ID,  RESULT_ID,  ATTRIBUTE_ID,  VALUE_ID,  QUALIFIER,  VALUE_DISPLAY,  VALUE_NUM,  VALUE_MIN,  VALUE_MAX) values(result_context_item_id_seq.nextval, '', 1, 61, 366, '', '', '0.003', 0.003, '', '');</v>
      </c>
    </row>
    <row r="64" spans="1:11">
      <c r="A64">
        <v>62</v>
      </c>
      <c r="B64" s="2">
        <v>1</v>
      </c>
      <c r="C64" t="s">
        <v>32</v>
      </c>
      <c r="E64">
        <v>9.1000000000000004E-3</v>
      </c>
      <c r="I64" t="str">
        <f>IF(ISNA(VLOOKUP(D64,Elements!$B$3:$G$56,2,FALSE)),H64&amp;E64&amp;IF(ISBLANK(F64), "", F64&amp;" - "&amp;G64),VLOOKUP(D64,Elements!$B$3:$G$56,2,FALSE))</f>
        <v>0.0091</v>
      </c>
      <c r="K64" t="str">
        <f>"insert into result_context_item( RESULT_CONTEXT_ITEM_ID,  GROUP_RESULT_CONTEXT_ID,  EXPERIMENT_ID,  RESULT_ID,  ATTRIBUTE_ID,  VALUE_ID,  QUALIFIER,  VALUE_DISPLAY,  VALUE_NUM,  VALUE_MIN,  VALUE_MAX) values(result_context_item_id_seq.nextval, '', 1, "&amp;A64&amp;", "&amp;VLOOKUP(C64,Elements!$B$3:$G$56,6,FALSE)&amp;", '', '', '"&amp;I64&amp;"', "&amp;E64&amp;", '"&amp;F64&amp;"', '"&amp;G64&amp;"');"</f>
        <v>insert into result_context_item( RESULT_CONTEXT_ITEM_ID,  GROUP_RESULT_CONTEXT_ID,  EXPERIMENT_ID,  RESULT_ID,  ATTRIBUTE_ID,  VALUE_ID,  QUALIFIER,  VALUE_DISPLAY,  VALUE_NUM,  VALUE_MIN,  VALUE_MAX) values(result_context_item_id_seq.nextval, '', 1, 62, 366, '', '', '0.0091', 0.0091, '', '');</v>
      </c>
    </row>
    <row r="65" spans="1:11">
      <c r="A65">
        <v>63</v>
      </c>
      <c r="B65" s="2">
        <v>1</v>
      </c>
      <c r="C65" t="s">
        <v>32</v>
      </c>
      <c r="E65">
        <v>2.7300000000000001E-2</v>
      </c>
      <c r="I65" t="str">
        <f>IF(ISNA(VLOOKUP(D65,Elements!$B$3:$G$56,2,FALSE)),H65&amp;E65&amp;IF(ISBLANK(F65), "", F65&amp;" - "&amp;G65),VLOOKUP(D65,Elements!$B$3:$G$56,2,FALSE))</f>
        <v>0.0273</v>
      </c>
      <c r="K65" t="str">
        <f>"insert into result_context_item( RESULT_CONTEXT_ITEM_ID,  GROUP_RESULT_CONTEXT_ID,  EXPERIMENT_ID,  RESULT_ID,  ATTRIBUTE_ID,  VALUE_ID,  QUALIFIER,  VALUE_DISPLAY,  VALUE_NUM,  VALUE_MIN,  VALUE_MAX) values(result_context_item_id_seq.nextval, '', 1, "&amp;A65&amp;", "&amp;VLOOKUP(C65,Elements!$B$3:$G$56,6,FALSE)&amp;", '', '', '"&amp;I65&amp;"', "&amp;E65&amp;", '"&amp;F65&amp;"', '"&amp;G65&amp;"');"</f>
        <v>insert into result_context_item( RESULT_CONTEXT_ITEM_ID,  GROUP_RESULT_CONTEXT_ID,  EXPERIMENT_ID,  RESULT_ID,  ATTRIBUTE_ID,  VALUE_ID,  QUALIFIER,  VALUE_DISPLAY,  VALUE_NUM,  VALUE_MIN,  VALUE_MAX) values(result_context_item_id_seq.nextval, '', 1, 63, 366, '', '', '0.0273', 0.0273, '', '');</v>
      </c>
    </row>
    <row r="66" spans="1:11">
      <c r="A66">
        <v>64</v>
      </c>
      <c r="B66" s="2">
        <v>1</v>
      </c>
      <c r="C66" t="s">
        <v>32</v>
      </c>
      <c r="E66">
        <v>8.1799999999999998E-2</v>
      </c>
      <c r="I66" t="str">
        <f>IF(ISNA(VLOOKUP(D66,Elements!$B$3:$G$56,2,FALSE)),H66&amp;E66&amp;IF(ISBLANK(F66), "", F66&amp;" - "&amp;G66),VLOOKUP(D66,Elements!$B$3:$G$56,2,FALSE))</f>
        <v>0.0818</v>
      </c>
      <c r="K66" t="str">
        <f>"insert into result_context_item( RESULT_CONTEXT_ITEM_ID,  GROUP_RESULT_CONTEXT_ID,  EXPERIMENT_ID,  RESULT_ID,  ATTRIBUTE_ID,  VALUE_ID,  QUALIFIER,  VALUE_DISPLAY,  VALUE_NUM,  VALUE_MIN,  VALUE_MAX) values(result_context_item_id_seq.nextval, '', 1, "&amp;A66&amp;", "&amp;VLOOKUP(C66,Elements!$B$3:$G$56,6,FALSE)&amp;", '', '', '"&amp;I66&amp;"', "&amp;E66&amp;", '"&amp;F66&amp;"', '"&amp;G66&amp;"');"</f>
        <v>insert into result_context_item( RESULT_CONTEXT_ITEM_ID,  GROUP_RESULT_CONTEXT_ID,  EXPERIMENT_ID,  RESULT_ID,  ATTRIBUTE_ID,  VALUE_ID,  QUALIFIER,  VALUE_DISPLAY,  VALUE_NUM,  VALUE_MIN,  VALUE_MAX) values(result_context_item_id_seq.nextval, '', 1, 64, 366, '', '', '0.0818', 0.0818, '', '');</v>
      </c>
    </row>
    <row r="67" spans="1:11">
      <c r="A67">
        <v>65</v>
      </c>
      <c r="B67" s="2">
        <v>1</v>
      </c>
      <c r="C67" t="s">
        <v>32</v>
      </c>
      <c r="E67">
        <v>0.24540000000000001</v>
      </c>
      <c r="I67" t="str">
        <f>IF(ISNA(VLOOKUP(D67,Elements!$B$3:$G$56,2,FALSE)),H67&amp;E67&amp;IF(ISBLANK(F67), "", F67&amp;" - "&amp;G67),VLOOKUP(D67,Elements!$B$3:$G$56,2,FALSE))</f>
        <v>0.2454</v>
      </c>
      <c r="K67" t="str">
        <f>"insert into result_context_item( RESULT_CONTEXT_ITEM_ID,  GROUP_RESULT_CONTEXT_ID,  EXPERIMENT_ID,  RESULT_ID,  ATTRIBUTE_ID,  VALUE_ID,  QUALIFIER,  VALUE_DISPLAY,  VALUE_NUM,  VALUE_MIN,  VALUE_MAX) values(result_context_item_id_seq.nextval, '', 1, "&amp;A67&amp;", "&amp;VLOOKUP(C67,Elements!$B$3:$G$56,6,FALSE)&amp;", '', '', '"&amp;I67&amp;"', "&amp;E67&amp;", '"&amp;F67&amp;"', '"&amp;G67&amp;"');"</f>
        <v>insert into result_context_item( RESULT_CONTEXT_ITEM_ID,  GROUP_RESULT_CONTEXT_ID,  EXPERIMENT_ID,  RESULT_ID,  ATTRIBUTE_ID,  VALUE_ID,  QUALIFIER,  VALUE_DISPLAY,  VALUE_NUM,  VALUE_MIN,  VALUE_MAX) values(result_context_item_id_seq.nextval, '', 1, 65, 366, '', '', '0.2454', 0.2454, '', '');</v>
      </c>
    </row>
    <row r="68" spans="1:11">
      <c r="A68">
        <v>66</v>
      </c>
      <c r="B68" s="2">
        <v>1</v>
      </c>
      <c r="C68" t="s">
        <v>32</v>
      </c>
      <c r="E68">
        <v>0.7</v>
      </c>
      <c r="I68" t="str">
        <f>IF(ISNA(VLOOKUP(D68,Elements!$B$3:$G$56,2,FALSE)),H68&amp;E68&amp;IF(ISBLANK(F68), "", F68&amp;" - "&amp;G68),VLOOKUP(D68,Elements!$B$3:$G$56,2,FALSE))</f>
        <v>0.7</v>
      </c>
      <c r="K68" t="str">
        <f>"insert into result_context_item( RESULT_CONTEXT_ITEM_ID,  GROUP_RESULT_CONTEXT_ID,  EXPERIMENT_ID,  RESULT_ID,  ATTRIBUTE_ID,  VALUE_ID,  QUALIFIER,  VALUE_DISPLAY,  VALUE_NUM,  VALUE_MIN,  VALUE_MAX) values(result_context_item_id_seq.nextval, '', 1, "&amp;A68&amp;", "&amp;VLOOKUP(C68,Elements!$B$3:$G$56,6,FALSE)&amp;", '', '', '"&amp;I68&amp;"', "&amp;E68&amp;", '"&amp;F68&amp;"', '"&amp;G68&amp;"');"</f>
        <v>insert into result_context_item( RESULT_CONTEXT_ITEM_ID,  GROUP_RESULT_CONTEXT_ID,  EXPERIMENT_ID,  RESULT_ID,  ATTRIBUTE_ID,  VALUE_ID,  QUALIFIER,  VALUE_DISPLAY,  VALUE_NUM,  VALUE_MIN,  VALUE_MAX) values(result_context_item_id_seq.nextval, '', 1, 66, 366, '', '', '0.7', 0.7, '', '');</v>
      </c>
    </row>
    <row r="69" spans="1:11">
      <c r="A69">
        <v>67</v>
      </c>
      <c r="B69" s="2">
        <v>1</v>
      </c>
      <c r="C69" t="s">
        <v>32</v>
      </c>
      <c r="E69">
        <v>2.2000000000000002</v>
      </c>
      <c r="I69" t="str">
        <f>IF(ISNA(VLOOKUP(D69,Elements!$B$3:$G$56,2,FALSE)),H69&amp;E69&amp;IF(ISBLANK(F69), "", F69&amp;" - "&amp;G69),VLOOKUP(D69,Elements!$B$3:$G$56,2,FALSE))</f>
        <v>2.2</v>
      </c>
      <c r="K69" t="str">
        <f>"insert into result_context_item( RESULT_CONTEXT_ITEM_ID,  GROUP_RESULT_CONTEXT_ID,  EXPERIMENT_ID,  RESULT_ID,  ATTRIBUTE_ID,  VALUE_ID,  QUALIFIER,  VALUE_DISPLAY,  VALUE_NUM,  VALUE_MIN,  VALUE_MAX) values(result_context_item_id_seq.nextval, '', 1, "&amp;A69&amp;", "&amp;VLOOKUP(C69,Elements!$B$3:$G$56,6,FALSE)&amp;", '', '', '"&amp;I69&amp;"', "&amp;E69&amp;", '"&amp;F69&amp;"', '"&amp;G69&amp;"');"</f>
        <v>insert into result_context_item( RESULT_CONTEXT_ITEM_ID,  GROUP_RESULT_CONTEXT_ID,  EXPERIMENT_ID,  RESULT_ID,  ATTRIBUTE_ID,  VALUE_ID,  QUALIFIER,  VALUE_DISPLAY,  VALUE_NUM,  VALUE_MIN,  VALUE_MAX) values(result_context_item_id_seq.nextval, '', 1, 67, 366, '', '', '2.2', 2.2, '', '');</v>
      </c>
    </row>
    <row r="70" spans="1:11">
      <c r="A70">
        <v>68</v>
      </c>
      <c r="B70" s="2">
        <v>1</v>
      </c>
      <c r="C70" t="s">
        <v>32</v>
      </c>
      <c r="E70">
        <v>6.6</v>
      </c>
      <c r="I70" t="str">
        <f>IF(ISNA(VLOOKUP(D70,Elements!$B$3:$G$56,2,FALSE)),H70&amp;E70&amp;IF(ISBLANK(F70), "", F70&amp;" - "&amp;G70),VLOOKUP(D70,Elements!$B$3:$G$56,2,FALSE))</f>
        <v>6.6</v>
      </c>
      <c r="K70" t="str">
        <f>"insert into result_context_item( RESULT_CONTEXT_ITEM_ID,  GROUP_RESULT_CONTEXT_ID,  EXPERIMENT_ID,  RESULT_ID,  ATTRIBUTE_ID,  VALUE_ID,  QUALIFIER,  VALUE_DISPLAY,  VALUE_NUM,  VALUE_MIN,  VALUE_MAX) values(result_context_item_id_seq.nextval, '', 1, "&amp;A70&amp;", "&amp;VLOOKUP(C70,Elements!$B$3:$G$56,6,FALSE)&amp;", '', '', '"&amp;I70&amp;"', "&amp;E70&amp;", '"&amp;F70&amp;"', '"&amp;G70&amp;"');"</f>
        <v>insert into result_context_item( RESULT_CONTEXT_ITEM_ID,  GROUP_RESULT_CONTEXT_ID,  EXPERIMENT_ID,  RESULT_ID,  ATTRIBUTE_ID,  VALUE_ID,  QUALIFIER,  VALUE_DISPLAY,  VALUE_NUM,  VALUE_MIN,  VALUE_MAX) values(result_context_item_id_seq.nextval, '', 1, 68, 366, '', '', '6.6', 6.6, '', '');</v>
      </c>
    </row>
    <row r="71" spans="1:11">
      <c r="A71">
        <v>69</v>
      </c>
      <c r="B71" s="2">
        <v>1</v>
      </c>
      <c r="C71" t="s">
        <v>32</v>
      </c>
      <c r="E71">
        <v>19.899999999999999</v>
      </c>
      <c r="I71" t="str">
        <f>IF(ISNA(VLOOKUP(D71,Elements!$B$3:$G$56,2,FALSE)),H71&amp;E71&amp;IF(ISBLANK(F71), "", F71&amp;" - "&amp;G71),VLOOKUP(D71,Elements!$B$3:$G$56,2,FALSE))</f>
        <v>19.9</v>
      </c>
      <c r="K71" t="str">
        <f>"insert into result_context_item( RESULT_CONTEXT_ITEM_ID,  GROUP_RESULT_CONTEXT_ID,  EXPERIMENT_ID,  RESULT_ID,  ATTRIBUTE_ID,  VALUE_ID,  QUALIFIER,  VALUE_DISPLAY,  VALUE_NUM,  VALUE_MIN,  VALUE_MAX) values(result_context_item_id_seq.nextval, '', 1, "&amp;A71&amp;", "&amp;VLOOKUP(C71,Elements!$B$3:$G$56,6,FALSE)&amp;", '', '', '"&amp;I71&amp;"', "&amp;E71&amp;", '"&amp;F71&amp;"', '"&amp;G71&amp;"');"</f>
        <v>insert into result_context_item( RESULT_CONTEXT_ITEM_ID,  GROUP_RESULT_CONTEXT_ID,  EXPERIMENT_ID,  RESULT_ID,  ATTRIBUTE_ID,  VALUE_ID,  QUALIFIER,  VALUE_DISPLAY,  VALUE_NUM,  VALUE_MIN,  VALUE_MAX) values(result_context_item_id_seq.nextval, '', 1, 69, 366, '', '', '19.9', 19.9, '', '');</v>
      </c>
    </row>
    <row r="72" spans="1:11">
      <c r="A72">
        <v>70</v>
      </c>
      <c r="B72" s="2">
        <v>1</v>
      </c>
      <c r="C72" t="s">
        <v>32</v>
      </c>
      <c r="E72">
        <v>59.6</v>
      </c>
      <c r="I72" t="str">
        <f>IF(ISNA(VLOOKUP(D72,Elements!$B$3:$G$56,2,FALSE)),H72&amp;E72&amp;IF(ISBLANK(F72), "", F72&amp;" - "&amp;G72),VLOOKUP(D72,Elements!$B$3:$G$56,2,FALSE))</f>
        <v>59.6</v>
      </c>
      <c r="K72" t="str">
        <f>"insert into result_context_item( RESULT_CONTEXT_ITEM_ID,  GROUP_RESULT_CONTEXT_ID,  EXPERIMENT_ID,  RESULT_ID,  ATTRIBUTE_ID,  VALUE_ID,  QUALIFIER,  VALUE_DISPLAY,  VALUE_NUM,  VALUE_MIN,  VALUE_MAX) values(result_context_item_id_seq.nextval, '', 1, "&amp;A72&amp;", "&amp;VLOOKUP(C72,Elements!$B$3:$G$56,6,FALSE)&amp;", '', '', '"&amp;I72&amp;"', "&amp;E72&amp;", '"&amp;F72&amp;"', '"&amp;G72&amp;"');"</f>
        <v>insert into result_context_item( RESULT_CONTEXT_ITEM_ID,  GROUP_RESULT_CONTEXT_ID,  EXPERIMENT_ID,  RESULT_ID,  ATTRIBUTE_ID,  VALUE_ID,  QUALIFIER,  VALUE_DISPLAY,  VALUE_NUM,  VALUE_MIN,  VALUE_MAX) values(result_context_item_id_seq.nextval, '', 1, 70, 366, '', '', '59.6', 59.6, '', '');</v>
      </c>
    </row>
    <row r="73" spans="1:11">
      <c r="A73">
        <v>71</v>
      </c>
      <c r="B73" s="2">
        <v>1</v>
      </c>
      <c r="C73" t="s">
        <v>32</v>
      </c>
      <c r="E73">
        <v>3.0000000000000001E-3</v>
      </c>
      <c r="I73" t="str">
        <f>IF(ISNA(VLOOKUP(D73,Elements!$B$3:$G$56,2,FALSE)),H73&amp;E73&amp;IF(ISBLANK(F73), "", F73&amp;" - "&amp;G73),VLOOKUP(D73,Elements!$B$3:$G$56,2,FALSE))</f>
        <v>0.003</v>
      </c>
      <c r="K73" t="str">
        <f>"insert into result_context_item( RESULT_CONTEXT_ITEM_ID,  GROUP_RESULT_CONTEXT_ID,  EXPERIMENT_ID,  RESULT_ID,  ATTRIBUTE_ID,  VALUE_ID,  QUALIFIER,  VALUE_DISPLAY,  VALUE_NUM,  VALUE_MIN,  VALUE_MAX) values(result_context_item_id_seq.nextval, '', 1, "&amp;A73&amp;", "&amp;VLOOKUP(C73,Elements!$B$3:$G$56,6,FALSE)&amp;", '', '', '"&amp;I73&amp;"', "&amp;E73&amp;", '"&amp;F73&amp;"', '"&amp;G73&amp;"');"</f>
        <v>insert into result_context_item( RESULT_CONTEXT_ITEM_ID,  GROUP_RESULT_CONTEXT_ID,  EXPERIMENT_ID,  RESULT_ID,  ATTRIBUTE_ID,  VALUE_ID,  QUALIFIER,  VALUE_DISPLAY,  VALUE_NUM,  VALUE_MIN,  VALUE_MAX) values(result_context_item_id_seq.nextval, '', 1, 71, 366, '', '', '0.003', 0.003, '', '');</v>
      </c>
    </row>
    <row r="74" spans="1:11">
      <c r="A74">
        <v>72</v>
      </c>
      <c r="B74" s="2">
        <v>1</v>
      </c>
      <c r="C74" t="s">
        <v>32</v>
      </c>
      <c r="E74">
        <v>9.1000000000000004E-3</v>
      </c>
      <c r="I74" t="str">
        <f>IF(ISNA(VLOOKUP(D74,Elements!$B$3:$G$56,2,FALSE)),H74&amp;E74&amp;IF(ISBLANK(F74), "", F74&amp;" - "&amp;G74),VLOOKUP(D74,Elements!$B$3:$G$56,2,FALSE))</f>
        <v>0.0091</v>
      </c>
      <c r="K74" t="str">
        <f>"insert into result_context_item( RESULT_CONTEXT_ITEM_ID,  GROUP_RESULT_CONTEXT_ID,  EXPERIMENT_ID,  RESULT_ID,  ATTRIBUTE_ID,  VALUE_ID,  QUALIFIER,  VALUE_DISPLAY,  VALUE_NUM,  VALUE_MIN,  VALUE_MAX) values(result_context_item_id_seq.nextval, '', 1, "&amp;A74&amp;", "&amp;VLOOKUP(C74,Elements!$B$3:$G$56,6,FALSE)&amp;", '', '', '"&amp;I74&amp;"', "&amp;E74&amp;", '"&amp;F74&amp;"', '"&amp;G74&amp;"');"</f>
        <v>insert into result_context_item( RESULT_CONTEXT_ITEM_ID,  GROUP_RESULT_CONTEXT_ID,  EXPERIMENT_ID,  RESULT_ID,  ATTRIBUTE_ID,  VALUE_ID,  QUALIFIER,  VALUE_DISPLAY,  VALUE_NUM,  VALUE_MIN,  VALUE_MAX) values(result_context_item_id_seq.nextval, '', 1, 72, 366, '', '', '0.0091', 0.0091, '', '');</v>
      </c>
    </row>
    <row r="75" spans="1:11">
      <c r="A75">
        <v>73</v>
      </c>
      <c r="B75" s="2">
        <v>1</v>
      </c>
      <c r="C75" t="s">
        <v>32</v>
      </c>
      <c r="E75">
        <v>2.7300000000000001E-2</v>
      </c>
      <c r="I75" t="str">
        <f>IF(ISNA(VLOOKUP(D75,Elements!$B$3:$G$56,2,FALSE)),H75&amp;E75&amp;IF(ISBLANK(F75), "", F75&amp;" - "&amp;G75),VLOOKUP(D75,Elements!$B$3:$G$56,2,FALSE))</f>
        <v>0.0273</v>
      </c>
      <c r="K75" t="str">
        <f>"insert into result_context_item( RESULT_CONTEXT_ITEM_ID,  GROUP_RESULT_CONTEXT_ID,  EXPERIMENT_ID,  RESULT_ID,  ATTRIBUTE_ID,  VALUE_ID,  QUALIFIER,  VALUE_DISPLAY,  VALUE_NUM,  VALUE_MIN,  VALUE_MAX) values(result_context_item_id_seq.nextval, '', 1, "&amp;A75&amp;", "&amp;VLOOKUP(C75,Elements!$B$3:$G$56,6,FALSE)&amp;", '', '', '"&amp;I75&amp;"', "&amp;E75&amp;", '"&amp;F75&amp;"', '"&amp;G75&amp;"');"</f>
        <v>insert into result_context_item( RESULT_CONTEXT_ITEM_ID,  GROUP_RESULT_CONTEXT_ID,  EXPERIMENT_ID,  RESULT_ID,  ATTRIBUTE_ID,  VALUE_ID,  QUALIFIER,  VALUE_DISPLAY,  VALUE_NUM,  VALUE_MIN,  VALUE_MAX) values(result_context_item_id_seq.nextval, '', 1, 73, 366, '', '', '0.0273', 0.0273, '', '');</v>
      </c>
    </row>
    <row r="76" spans="1:11">
      <c r="A76">
        <v>74</v>
      </c>
      <c r="B76" s="2">
        <v>1</v>
      </c>
      <c r="C76" t="s">
        <v>32</v>
      </c>
      <c r="E76">
        <v>8.1799999999999998E-2</v>
      </c>
      <c r="I76" t="str">
        <f>IF(ISNA(VLOOKUP(D76,Elements!$B$3:$G$56,2,FALSE)),H76&amp;E76&amp;IF(ISBLANK(F76), "", F76&amp;" - "&amp;G76),VLOOKUP(D76,Elements!$B$3:$G$56,2,FALSE))</f>
        <v>0.0818</v>
      </c>
      <c r="K76" t="str">
        <f>"insert into result_context_item( RESULT_CONTEXT_ITEM_ID,  GROUP_RESULT_CONTEXT_ID,  EXPERIMENT_ID,  RESULT_ID,  ATTRIBUTE_ID,  VALUE_ID,  QUALIFIER,  VALUE_DISPLAY,  VALUE_NUM,  VALUE_MIN,  VALUE_MAX) values(result_context_item_id_seq.nextval, '', 1, "&amp;A76&amp;", "&amp;VLOOKUP(C76,Elements!$B$3:$G$56,6,FALSE)&amp;", '', '', '"&amp;I76&amp;"', "&amp;E76&amp;", '"&amp;F76&amp;"', '"&amp;G76&amp;"');"</f>
        <v>insert into result_context_item( RESULT_CONTEXT_ITEM_ID,  GROUP_RESULT_CONTEXT_ID,  EXPERIMENT_ID,  RESULT_ID,  ATTRIBUTE_ID,  VALUE_ID,  QUALIFIER,  VALUE_DISPLAY,  VALUE_NUM,  VALUE_MIN,  VALUE_MAX) values(result_context_item_id_seq.nextval, '', 1, 74, 366, '', '', '0.0818', 0.0818, '', '');</v>
      </c>
    </row>
    <row r="77" spans="1:11">
      <c r="A77">
        <v>75</v>
      </c>
      <c r="B77" s="2">
        <v>1</v>
      </c>
      <c r="C77" t="s">
        <v>32</v>
      </c>
      <c r="E77">
        <v>0.24540000000000001</v>
      </c>
      <c r="I77" t="str">
        <f>IF(ISNA(VLOOKUP(D77,Elements!$B$3:$G$56,2,FALSE)),H77&amp;E77&amp;IF(ISBLANK(F77), "", F77&amp;" - "&amp;G77),VLOOKUP(D77,Elements!$B$3:$G$56,2,FALSE))</f>
        <v>0.2454</v>
      </c>
      <c r="K77" t="str">
        <f>"insert into result_context_item( RESULT_CONTEXT_ITEM_ID,  GROUP_RESULT_CONTEXT_ID,  EXPERIMENT_ID,  RESULT_ID,  ATTRIBUTE_ID,  VALUE_ID,  QUALIFIER,  VALUE_DISPLAY,  VALUE_NUM,  VALUE_MIN,  VALUE_MAX) values(result_context_item_id_seq.nextval, '', 1, "&amp;A77&amp;", "&amp;VLOOKUP(C77,Elements!$B$3:$G$56,6,FALSE)&amp;", '', '', '"&amp;I77&amp;"', "&amp;E77&amp;", '"&amp;F77&amp;"', '"&amp;G77&amp;"');"</f>
        <v>insert into result_context_item( RESULT_CONTEXT_ITEM_ID,  GROUP_RESULT_CONTEXT_ID,  EXPERIMENT_ID,  RESULT_ID,  ATTRIBUTE_ID,  VALUE_ID,  QUALIFIER,  VALUE_DISPLAY,  VALUE_NUM,  VALUE_MIN,  VALUE_MAX) values(result_context_item_id_seq.nextval, '', 1, 75, 366, '', '', '0.2454', 0.2454, '', '');</v>
      </c>
    </row>
    <row r="78" spans="1:11">
      <c r="A78">
        <v>76</v>
      </c>
      <c r="B78" s="2">
        <v>1</v>
      </c>
      <c r="C78" t="s">
        <v>32</v>
      </c>
      <c r="E78">
        <v>0.7</v>
      </c>
      <c r="I78" t="str">
        <f>IF(ISNA(VLOOKUP(D78,Elements!$B$3:$G$56,2,FALSE)),H78&amp;E78&amp;IF(ISBLANK(F78), "", F78&amp;" - "&amp;G78),VLOOKUP(D78,Elements!$B$3:$G$56,2,FALSE))</f>
        <v>0.7</v>
      </c>
      <c r="K78" t="str">
        <f>"insert into result_context_item( RESULT_CONTEXT_ITEM_ID,  GROUP_RESULT_CONTEXT_ID,  EXPERIMENT_ID,  RESULT_ID,  ATTRIBUTE_ID,  VALUE_ID,  QUALIFIER,  VALUE_DISPLAY,  VALUE_NUM,  VALUE_MIN,  VALUE_MAX) values(result_context_item_id_seq.nextval, '', 1, "&amp;A78&amp;", "&amp;VLOOKUP(C78,Elements!$B$3:$G$56,6,FALSE)&amp;", '', '', '"&amp;I78&amp;"', "&amp;E78&amp;", '"&amp;F78&amp;"', '"&amp;G78&amp;"');"</f>
        <v>insert into result_context_item( RESULT_CONTEXT_ITEM_ID,  GROUP_RESULT_CONTEXT_ID,  EXPERIMENT_ID,  RESULT_ID,  ATTRIBUTE_ID,  VALUE_ID,  QUALIFIER,  VALUE_DISPLAY,  VALUE_NUM,  VALUE_MIN,  VALUE_MAX) values(result_context_item_id_seq.nextval, '', 1, 76, 366, '', '', '0.7', 0.7, '', '');</v>
      </c>
    </row>
    <row r="79" spans="1:11">
      <c r="A79">
        <v>77</v>
      </c>
      <c r="B79" s="2">
        <v>1</v>
      </c>
      <c r="C79" t="s">
        <v>32</v>
      </c>
      <c r="E79">
        <v>2.2000000000000002</v>
      </c>
      <c r="I79" t="str">
        <f>IF(ISNA(VLOOKUP(D79,Elements!$B$3:$G$56,2,FALSE)),H79&amp;E79&amp;IF(ISBLANK(F79), "", F79&amp;" - "&amp;G79),VLOOKUP(D79,Elements!$B$3:$G$56,2,FALSE))</f>
        <v>2.2</v>
      </c>
      <c r="K79" t="str">
        <f>"insert into result_context_item( RESULT_CONTEXT_ITEM_ID,  GROUP_RESULT_CONTEXT_ID,  EXPERIMENT_ID,  RESULT_ID,  ATTRIBUTE_ID,  VALUE_ID,  QUALIFIER,  VALUE_DISPLAY,  VALUE_NUM,  VALUE_MIN,  VALUE_MAX) values(result_context_item_id_seq.nextval, '', 1, "&amp;A79&amp;", "&amp;VLOOKUP(C79,Elements!$B$3:$G$56,6,FALSE)&amp;", '', '', '"&amp;I79&amp;"', "&amp;E79&amp;", '"&amp;F79&amp;"', '"&amp;G79&amp;"');"</f>
        <v>insert into result_context_item( RESULT_CONTEXT_ITEM_ID,  GROUP_RESULT_CONTEXT_ID,  EXPERIMENT_ID,  RESULT_ID,  ATTRIBUTE_ID,  VALUE_ID,  QUALIFIER,  VALUE_DISPLAY,  VALUE_NUM,  VALUE_MIN,  VALUE_MAX) values(result_context_item_id_seq.nextval, '', 1, 77, 366, '', '', '2.2', 2.2, '', '');</v>
      </c>
    </row>
    <row r="80" spans="1:11">
      <c r="A80">
        <v>78</v>
      </c>
      <c r="B80" s="2">
        <v>1</v>
      </c>
      <c r="C80" t="s">
        <v>32</v>
      </c>
      <c r="E80">
        <v>6.6</v>
      </c>
      <c r="I80" t="str">
        <f>IF(ISNA(VLOOKUP(D80,Elements!$B$3:$G$56,2,FALSE)),H80&amp;E80&amp;IF(ISBLANK(F80), "", F80&amp;" - "&amp;G80),VLOOKUP(D80,Elements!$B$3:$G$56,2,FALSE))</f>
        <v>6.6</v>
      </c>
      <c r="K80" t="str">
        <f>"insert into result_context_item( RESULT_CONTEXT_ITEM_ID,  GROUP_RESULT_CONTEXT_ID,  EXPERIMENT_ID,  RESULT_ID,  ATTRIBUTE_ID,  VALUE_ID,  QUALIFIER,  VALUE_DISPLAY,  VALUE_NUM,  VALUE_MIN,  VALUE_MAX) values(result_context_item_id_seq.nextval, '', 1, "&amp;A80&amp;", "&amp;VLOOKUP(C80,Elements!$B$3:$G$56,6,FALSE)&amp;", '', '', '"&amp;I80&amp;"', "&amp;E80&amp;", '"&amp;F80&amp;"', '"&amp;G80&amp;"');"</f>
        <v>insert into result_context_item( RESULT_CONTEXT_ITEM_ID,  GROUP_RESULT_CONTEXT_ID,  EXPERIMENT_ID,  RESULT_ID,  ATTRIBUTE_ID,  VALUE_ID,  QUALIFIER,  VALUE_DISPLAY,  VALUE_NUM,  VALUE_MIN,  VALUE_MAX) values(result_context_item_id_seq.nextval, '', 1, 78, 366, '', '', '6.6', 6.6, '', '');</v>
      </c>
    </row>
    <row r="81" spans="1:11">
      <c r="A81">
        <v>79</v>
      </c>
      <c r="B81" s="2">
        <v>1</v>
      </c>
      <c r="C81" t="s">
        <v>32</v>
      </c>
      <c r="E81">
        <v>19.899999999999999</v>
      </c>
      <c r="I81" t="str">
        <f>IF(ISNA(VLOOKUP(D81,Elements!$B$3:$G$56,2,FALSE)),H81&amp;E81&amp;IF(ISBLANK(F81), "", F81&amp;" - "&amp;G81),VLOOKUP(D81,Elements!$B$3:$G$56,2,FALSE))</f>
        <v>19.9</v>
      </c>
      <c r="K81" t="str">
        <f>"insert into result_context_item( RESULT_CONTEXT_ITEM_ID,  GROUP_RESULT_CONTEXT_ID,  EXPERIMENT_ID,  RESULT_ID,  ATTRIBUTE_ID,  VALUE_ID,  QUALIFIER,  VALUE_DISPLAY,  VALUE_NUM,  VALUE_MIN,  VALUE_MAX) values(result_context_item_id_seq.nextval, '', 1, "&amp;A81&amp;", "&amp;VLOOKUP(C81,Elements!$B$3:$G$56,6,FALSE)&amp;", '', '', '"&amp;I81&amp;"', "&amp;E81&amp;", '"&amp;F81&amp;"', '"&amp;G81&amp;"');"</f>
        <v>insert into result_context_item( RESULT_CONTEXT_ITEM_ID,  GROUP_RESULT_CONTEXT_ID,  EXPERIMENT_ID,  RESULT_ID,  ATTRIBUTE_ID,  VALUE_ID,  QUALIFIER,  VALUE_DISPLAY,  VALUE_NUM,  VALUE_MIN,  VALUE_MAX) values(result_context_item_id_seq.nextval, '', 1, 79, 366, '', '', '19.9', 19.9, '', '');</v>
      </c>
    </row>
    <row r="82" spans="1:11">
      <c r="A82">
        <v>80</v>
      </c>
      <c r="B82" s="2">
        <v>1</v>
      </c>
      <c r="C82" t="s">
        <v>32</v>
      </c>
      <c r="E82">
        <v>59.6</v>
      </c>
      <c r="I82" t="str">
        <f>IF(ISNA(VLOOKUP(D82,Elements!$B$3:$G$56,2,FALSE)),H82&amp;E82&amp;IF(ISBLANK(F82), "", F82&amp;" - "&amp;G82),VLOOKUP(D82,Elements!$B$3:$G$56,2,FALSE))</f>
        <v>59.6</v>
      </c>
      <c r="K82" t="str">
        <f>"insert into result_context_item( RESULT_CONTEXT_ITEM_ID,  GROUP_RESULT_CONTEXT_ID,  EXPERIMENT_ID,  RESULT_ID,  ATTRIBUTE_ID,  VALUE_ID,  QUALIFIER,  VALUE_DISPLAY,  VALUE_NUM,  VALUE_MIN,  VALUE_MAX) values(result_context_item_id_seq.nextval, '', 1, "&amp;A82&amp;", "&amp;VLOOKUP(C82,Elements!$B$3:$G$56,6,FALSE)&amp;", '', '', '"&amp;I82&amp;"', "&amp;E82&amp;", '"&amp;F82&amp;"', '"&amp;G82&amp;"');"</f>
        <v>insert into result_context_item( RESULT_CONTEXT_ITEM_ID,  GROUP_RESULT_CONTEXT_ID,  EXPERIMENT_ID,  RESULT_ID,  ATTRIBUTE_ID,  VALUE_ID,  QUALIFIER,  VALUE_DISPLAY,  VALUE_NUM,  VALUE_MIN,  VALUE_MAX) values(result_context_item_id_seq.nextval, '', 1, 80, 366, '', '', '59.6', 59.6, '', '');</v>
      </c>
    </row>
    <row r="83" spans="1:11">
      <c r="A83">
        <v>81</v>
      </c>
      <c r="B83" s="2">
        <v>1</v>
      </c>
      <c r="C83" t="s">
        <v>32</v>
      </c>
      <c r="E83">
        <v>3.0000000000000001E-3</v>
      </c>
      <c r="I83" t="str">
        <f>IF(ISNA(VLOOKUP(D83,Elements!$B$3:$G$56,2,FALSE)),H83&amp;E83&amp;IF(ISBLANK(F83), "", F83&amp;" - "&amp;G83),VLOOKUP(D83,Elements!$B$3:$G$56,2,FALSE))</f>
        <v>0.003</v>
      </c>
      <c r="K83" t="str">
        <f>"insert into result_context_item( RESULT_CONTEXT_ITEM_ID,  GROUP_RESULT_CONTEXT_ID,  EXPERIMENT_ID,  RESULT_ID,  ATTRIBUTE_ID,  VALUE_ID,  QUALIFIER,  VALUE_DISPLAY,  VALUE_NUM,  VALUE_MIN,  VALUE_MAX) values(result_context_item_id_seq.nextval, '', 1, "&amp;A83&amp;", "&amp;VLOOKUP(C83,Elements!$B$3:$G$56,6,FALSE)&amp;", '', '', '"&amp;I83&amp;"', "&amp;E83&amp;", '"&amp;F83&amp;"', '"&amp;G83&amp;"');"</f>
        <v>insert into result_context_item( RESULT_CONTEXT_ITEM_ID,  GROUP_RESULT_CONTEXT_ID,  EXPERIMENT_ID,  RESULT_ID,  ATTRIBUTE_ID,  VALUE_ID,  QUALIFIER,  VALUE_DISPLAY,  VALUE_NUM,  VALUE_MIN,  VALUE_MAX) values(result_context_item_id_seq.nextval, '', 1, 81, 366, '', '', '0.003', 0.003, '', '');</v>
      </c>
    </row>
    <row r="84" spans="1:11">
      <c r="A84">
        <v>82</v>
      </c>
      <c r="B84" s="2">
        <v>1</v>
      </c>
      <c r="C84" t="s">
        <v>32</v>
      </c>
      <c r="E84">
        <v>9.1000000000000004E-3</v>
      </c>
      <c r="I84" t="str">
        <f>IF(ISNA(VLOOKUP(D84,Elements!$B$3:$G$56,2,FALSE)),H84&amp;E84&amp;IF(ISBLANK(F84), "", F84&amp;" - "&amp;G84),VLOOKUP(D84,Elements!$B$3:$G$56,2,FALSE))</f>
        <v>0.0091</v>
      </c>
      <c r="K84" t="str">
        <f>"insert into result_context_item( RESULT_CONTEXT_ITEM_ID,  GROUP_RESULT_CONTEXT_ID,  EXPERIMENT_ID,  RESULT_ID,  ATTRIBUTE_ID,  VALUE_ID,  QUALIFIER,  VALUE_DISPLAY,  VALUE_NUM,  VALUE_MIN,  VALUE_MAX) values(result_context_item_id_seq.nextval, '', 1, "&amp;A84&amp;", "&amp;VLOOKUP(C84,Elements!$B$3:$G$56,6,FALSE)&amp;", '', '', '"&amp;I84&amp;"', "&amp;E84&amp;", '"&amp;F84&amp;"', '"&amp;G84&amp;"');"</f>
        <v>insert into result_context_item( RESULT_CONTEXT_ITEM_ID,  GROUP_RESULT_CONTEXT_ID,  EXPERIMENT_ID,  RESULT_ID,  ATTRIBUTE_ID,  VALUE_ID,  QUALIFIER,  VALUE_DISPLAY,  VALUE_NUM,  VALUE_MIN,  VALUE_MAX) values(result_context_item_id_seq.nextval, '', 1, 82, 366, '', '', '0.0091', 0.0091, '', '');</v>
      </c>
    </row>
    <row r="85" spans="1:11">
      <c r="A85">
        <v>83</v>
      </c>
      <c r="B85" s="2">
        <v>1</v>
      </c>
      <c r="C85" t="s">
        <v>32</v>
      </c>
      <c r="E85">
        <v>2.7300000000000001E-2</v>
      </c>
      <c r="I85" t="str">
        <f>IF(ISNA(VLOOKUP(D85,Elements!$B$3:$G$56,2,FALSE)),H85&amp;E85&amp;IF(ISBLANK(F85), "", F85&amp;" - "&amp;G85),VLOOKUP(D85,Elements!$B$3:$G$56,2,FALSE))</f>
        <v>0.0273</v>
      </c>
      <c r="K85" t="str">
        <f>"insert into result_context_item( RESULT_CONTEXT_ITEM_ID,  GROUP_RESULT_CONTEXT_ID,  EXPERIMENT_ID,  RESULT_ID,  ATTRIBUTE_ID,  VALUE_ID,  QUALIFIER,  VALUE_DISPLAY,  VALUE_NUM,  VALUE_MIN,  VALUE_MAX) values(result_context_item_id_seq.nextval, '', 1, "&amp;A85&amp;", "&amp;VLOOKUP(C85,Elements!$B$3:$G$56,6,FALSE)&amp;", '', '', '"&amp;I85&amp;"', "&amp;E85&amp;", '"&amp;F85&amp;"', '"&amp;G85&amp;"');"</f>
        <v>insert into result_context_item( RESULT_CONTEXT_ITEM_ID,  GROUP_RESULT_CONTEXT_ID,  EXPERIMENT_ID,  RESULT_ID,  ATTRIBUTE_ID,  VALUE_ID,  QUALIFIER,  VALUE_DISPLAY,  VALUE_NUM,  VALUE_MIN,  VALUE_MAX) values(result_context_item_id_seq.nextval, '', 1, 83, 366, '', '', '0.0273', 0.0273, '', '');</v>
      </c>
    </row>
    <row r="86" spans="1:11">
      <c r="A86">
        <v>84</v>
      </c>
      <c r="B86" s="2">
        <v>1</v>
      </c>
      <c r="C86" t="s">
        <v>32</v>
      </c>
      <c r="E86">
        <v>8.1799999999999998E-2</v>
      </c>
      <c r="I86" t="str">
        <f>IF(ISNA(VLOOKUP(D86,Elements!$B$3:$G$56,2,FALSE)),H86&amp;E86&amp;IF(ISBLANK(F86), "", F86&amp;" - "&amp;G86),VLOOKUP(D86,Elements!$B$3:$G$56,2,FALSE))</f>
        <v>0.0818</v>
      </c>
      <c r="K86" t="str">
        <f>"insert into result_context_item( RESULT_CONTEXT_ITEM_ID,  GROUP_RESULT_CONTEXT_ID,  EXPERIMENT_ID,  RESULT_ID,  ATTRIBUTE_ID,  VALUE_ID,  QUALIFIER,  VALUE_DISPLAY,  VALUE_NUM,  VALUE_MIN,  VALUE_MAX) values(result_context_item_id_seq.nextval, '', 1, "&amp;A86&amp;", "&amp;VLOOKUP(C86,Elements!$B$3:$G$56,6,FALSE)&amp;", '', '', '"&amp;I86&amp;"', "&amp;E86&amp;", '"&amp;F86&amp;"', '"&amp;G86&amp;"');"</f>
        <v>insert into result_context_item( RESULT_CONTEXT_ITEM_ID,  GROUP_RESULT_CONTEXT_ID,  EXPERIMENT_ID,  RESULT_ID,  ATTRIBUTE_ID,  VALUE_ID,  QUALIFIER,  VALUE_DISPLAY,  VALUE_NUM,  VALUE_MIN,  VALUE_MAX) values(result_context_item_id_seq.nextval, '', 1, 84, 366, '', '', '0.0818', 0.0818, '', '');</v>
      </c>
    </row>
    <row r="87" spans="1:11">
      <c r="A87">
        <v>85</v>
      </c>
      <c r="B87" s="2">
        <v>1</v>
      </c>
      <c r="C87" t="s">
        <v>32</v>
      </c>
      <c r="E87">
        <v>0.24540000000000001</v>
      </c>
      <c r="I87" t="str">
        <f>IF(ISNA(VLOOKUP(D87,Elements!$B$3:$G$56,2,FALSE)),H87&amp;E87&amp;IF(ISBLANK(F87), "", F87&amp;" - "&amp;G87),VLOOKUP(D87,Elements!$B$3:$G$56,2,FALSE))</f>
        <v>0.2454</v>
      </c>
      <c r="K87" t="str">
        <f>"insert into result_context_item( RESULT_CONTEXT_ITEM_ID,  GROUP_RESULT_CONTEXT_ID,  EXPERIMENT_ID,  RESULT_ID,  ATTRIBUTE_ID,  VALUE_ID,  QUALIFIER,  VALUE_DISPLAY,  VALUE_NUM,  VALUE_MIN,  VALUE_MAX) values(result_context_item_id_seq.nextval, '', 1, "&amp;A87&amp;", "&amp;VLOOKUP(C87,Elements!$B$3:$G$56,6,FALSE)&amp;", '', '', '"&amp;I87&amp;"', "&amp;E87&amp;", '"&amp;F87&amp;"', '"&amp;G87&amp;"');"</f>
        <v>insert into result_context_item( RESULT_CONTEXT_ITEM_ID,  GROUP_RESULT_CONTEXT_ID,  EXPERIMENT_ID,  RESULT_ID,  ATTRIBUTE_ID,  VALUE_ID,  QUALIFIER,  VALUE_DISPLAY,  VALUE_NUM,  VALUE_MIN,  VALUE_MAX) values(result_context_item_id_seq.nextval, '', 1, 85, 366, '', '', '0.2454', 0.2454, '', '');</v>
      </c>
    </row>
    <row r="88" spans="1:11">
      <c r="A88">
        <v>86</v>
      </c>
      <c r="B88" s="2">
        <v>1</v>
      </c>
      <c r="C88" t="s">
        <v>32</v>
      </c>
      <c r="E88">
        <v>0.7</v>
      </c>
      <c r="I88" t="str">
        <f>IF(ISNA(VLOOKUP(D88,Elements!$B$3:$G$56,2,FALSE)),H88&amp;E88&amp;IF(ISBLANK(F88), "", F88&amp;" - "&amp;G88),VLOOKUP(D88,Elements!$B$3:$G$56,2,FALSE))</f>
        <v>0.7</v>
      </c>
      <c r="K88" t="str">
        <f>"insert into result_context_item( RESULT_CONTEXT_ITEM_ID,  GROUP_RESULT_CONTEXT_ID,  EXPERIMENT_ID,  RESULT_ID,  ATTRIBUTE_ID,  VALUE_ID,  QUALIFIER,  VALUE_DISPLAY,  VALUE_NUM,  VALUE_MIN,  VALUE_MAX) values(result_context_item_id_seq.nextval, '', 1, "&amp;A88&amp;", "&amp;VLOOKUP(C88,Elements!$B$3:$G$56,6,FALSE)&amp;", '', '', '"&amp;I88&amp;"', "&amp;E88&amp;", '"&amp;F88&amp;"', '"&amp;G88&amp;"');"</f>
        <v>insert into result_context_item( RESULT_CONTEXT_ITEM_ID,  GROUP_RESULT_CONTEXT_ID,  EXPERIMENT_ID,  RESULT_ID,  ATTRIBUTE_ID,  VALUE_ID,  QUALIFIER,  VALUE_DISPLAY,  VALUE_NUM,  VALUE_MIN,  VALUE_MAX) values(result_context_item_id_seq.nextval, '', 1, 86, 366, '', '', '0.7', 0.7, '', '');</v>
      </c>
    </row>
    <row r="89" spans="1:11">
      <c r="A89">
        <v>87</v>
      </c>
      <c r="B89" s="2">
        <v>1</v>
      </c>
      <c r="C89" t="s">
        <v>32</v>
      </c>
      <c r="E89">
        <v>2.2000000000000002</v>
      </c>
      <c r="I89" t="str">
        <f>IF(ISNA(VLOOKUP(D89,Elements!$B$3:$G$56,2,FALSE)),H89&amp;E89&amp;IF(ISBLANK(F89), "", F89&amp;" - "&amp;G89),VLOOKUP(D89,Elements!$B$3:$G$56,2,FALSE))</f>
        <v>2.2</v>
      </c>
      <c r="K89" t="str">
        <f>"insert into result_context_item( RESULT_CONTEXT_ITEM_ID,  GROUP_RESULT_CONTEXT_ID,  EXPERIMENT_ID,  RESULT_ID,  ATTRIBUTE_ID,  VALUE_ID,  QUALIFIER,  VALUE_DISPLAY,  VALUE_NUM,  VALUE_MIN,  VALUE_MAX) values(result_context_item_id_seq.nextval, '', 1, "&amp;A89&amp;", "&amp;VLOOKUP(C89,Elements!$B$3:$G$56,6,FALSE)&amp;", '', '', '"&amp;I89&amp;"', "&amp;E89&amp;", '"&amp;F89&amp;"', '"&amp;G89&amp;"');"</f>
        <v>insert into result_context_item( RESULT_CONTEXT_ITEM_ID,  GROUP_RESULT_CONTEXT_ID,  EXPERIMENT_ID,  RESULT_ID,  ATTRIBUTE_ID,  VALUE_ID,  QUALIFIER,  VALUE_DISPLAY,  VALUE_NUM,  VALUE_MIN,  VALUE_MAX) values(result_context_item_id_seq.nextval, '', 1, 87, 366, '', '', '2.2', 2.2, '', '');</v>
      </c>
    </row>
    <row r="90" spans="1:11">
      <c r="A90">
        <v>88</v>
      </c>
      <c r="B90" s="2">
        <v>1</v>
      </c>
      <c r="C90" t="s">
        <v>32</v>
      </c>
      <c r="E90">
        <v>6.6</v>
      </c>
      <c r="I90" t="str">
        <f>IF(ISNA(VLOOKUP(D90,Elements!$B$3:$G$56,2,FALSE)),H90&amp;E90&amp;IF(ISBLANK(F90), "", F90&amp;" - "&amp;G90),VLOOKUP(D90,Elements!$B$3:$G$56,2,FALSE))</f>
        <v>6.6</v>
      </c>
      <c r="K90" t="str">
        <f>"insert into result_context_item( RESULT_CONTEXT_ITEM_ID,  GROUP_RESULT_CONTEXT_ID,  EXPERIMENT_ID,  RESULT_ID,  ATTRIBUTE_ID,  VALUE_ID,  QUALIFIER,  VALUE_DISPLAY,  VALUE_NUM,  VALUE_MIN,  VALUE_MAX) values(result_context_item_id_seq.nextval, '', 1, "&amp;A90&amp;", "&amp;VLOOKUP(C90,Elements!$B$3:$G$56,6,FALSE)&amp;", '', '', '"&amp;I90&amp;"', "&amp;E90&amp;", '"&amp;F90&amp;"', '"&amp;G90&amp;"');"</f>
        <v>insert into result_context_item( RESULT_CONTEXT_ITEM_ID,  GROUP_RESULT_CONTEXT_ID,  EXPERIMENT_ID,  RESULT_ID,  ATTRIBUTE_ID,  VALUE_ID,  QUALIFIER,  VALUE_DISPLAY,  VALUE_NUM,  VALUE_MIN,  VALUE_MAX) values(result_context_item_id_seq.nextval, '', 1, 88, 366, '', '', '6.6', 6.6, '', '');</v>
      </c>
    </row>
    <row r="91" spans="1:11">
      <c r="A91">
        <v>89</v>
      </c>
      <c r="B91" s="2">
        <v>1</v>
      </c>
      <c r="C91" t="s">
        <v>32</v>
      </c>
      <c r="E91">
        <v>19.899999999999999</v>
      </c>
      <c r="I91" t="str">
        <f>IF(ISNA(VLOOKUP(D91,Elements!$B$3:$G$56,2,FALSE)),H91&amp;E91&amp;IF(ISBLANK(F91), "", F91&amp;" - "&amp;G91),VLOOKUP(D91,Elements!$B$3:$G$56,2,FALSE))</f>
        <v>19.9</v>
      </c>
      <c r="K91" t="str">
        <f>"insert into result_context_item( RESULT_CONTEXT_ITEM_ID,  GROUP_RESULT_CONTEXT_ID,  EXPERIMENT_ID,  RESULT_ID,  ATTRIBUTE_ID,  VALUE_ID,  QUALIFIER,  VALUE_DISPLAY,  VALUE_NUM,  VALUE_MIN,  VALUE_MAX) values(result_context_item_id_seq.nextval, '', 1, "&amp;A91&amp;", "&amp;VLOOKUP(C91,Elements!$B$3:$G$56,6,FALSE)&amp;", '', '', '"&amp;I91&amp;"', "&amp;E91&amp;", '"&amp;F91&amp;"', '"&amp;G91&amp;"');"</f>
        <v>insert into result_context_item( RESULT_CONTEXT_ITEM_ID,  GROUP_RESULT_CONTEXT_ID,  EXPERIMENT_ID,  RESULT_ID,  ATTRIBUTE_ID,  VALUE_ID,  QUALIFIER,  VALUE_DISPLAY,  VALUE_NUM,  VALUE_MIN,  VALUE_MAX) values(result_context_item_id_seq.nextval, '', 1, 89, 366, '', '', '19.9', 19.9, '', '');</v>
      </c>
    </row>
    <row r="92" spans="1:11">
      <c r="A92">
        <v>90</v>
      </c>
      <c r="B92" s="2">
        <v>1</v>
      </c>
      <c r="C92" t="s">
        <v>32</v>
      </c>
      <c r="E92">
        <v>59.6</v>
      </c>
      <c r="I92" t="str">
        <f>IF(ISNA(VLOOKUP(D92,Elements!$B$3:$G$56,2,FALSE)),H92&amp;E92&amp;IF(ISBLANK(F92), "", F92&amp;" - "&amp;G92),VLOOKUP(D92,Elements!$B$3:$G$56,2,FALSE))</f>
        <v>59.6</v>
      </c>
      <c r="K92" t="str">
        <f>"insert into result_context_item( RESULT_CONTEXT_ITEM_ID,  GROUP_RESULT_CONTEXT_ID,  EXPERIMENT_ID,  RESULT_ID,  ATTRIBUTE_ID,  VALUE_ID,  QUALIFIER,  VALUE_DISPLAY,  VALUE_NUM,  VALUE_MIN,  VALUE_MAX) values(result_context_item_id_seq.nextval, '', 1, "&amp;A92&amp;", "&amp;VLOOKUP(C92,Elements!$B$3:$G$56,6,FALSE)&amp;", '', '', '"&amp;I92&amp;"', "&amp;E92&amp;", '"&amp;F92&amp;"', '"&amp;G92&amp;"');"</f>
        <v>insert into result_context_item( RESULT_CONTEXT_ITEM_ID,  GROUP_RESULT_CONTEXT_ID,  EXPERIMENT_ID,  RESULT_ID,  ATTRIBUTE_ID,  VALUE_ID,  QUALIFIER,  VALUE_DISPLAY,  VALUE_NUM,  VALUE_MIN,  VALUE_MAX) values(result_context_item_id_seq.nextval, '', 1, 90, 366, '', '', '59.6', 59.6, '', '');</v>
      </c>
    </row>
    <row r="93" spans="1:11">
      <c r="A93">
        <v>91</v>
      </c>
      <c r="B93" s="2">
        <v>1</v>
      </c>
      <c r="C93" t="s">
        <v>32</v>
      </c>
      <c r="E93">
        <v>3.0000000000000001E-3</v>
      </c>
      <c r="I93" t="str">
        <f>IF(ISNA(VLOOKUP(D93,Elements!$B$3:$G$56,2,FALSE)),H93&amp;E93&amp;IF(ISBLANK(F93), "", F93&amp;" - "&amp;G93),VLOOKUP(D93,Elements!$B$3:$G$56,2,FALSE))</f>
        <v>0.003</v>
      </c>
      <c r="K93" t="str">
        <f>"insert into result_context_item( RESULT_CONTEXT_ITEM_ID,  GROUP_RESULT_CONTEXT_ID,  EXPERIMENT_ID,  RESULT_ID,  ATTRIBUTE_ID,  VALUE_ID,  QUALIFIER,  VALUE_DISPLAY,  VALUE_NUM,  VALUE_MIN,  VALUE_MAX) values(result_context_item_id_seq.nextval, '', 1, "&amp;A93&amp;", "&amp;VLOOKUP(C93,Elements!$B$3:$G$56,6,FALSE)&amp;", '', '', '"&amp;I93&amp;"', "&amp;E93&amp;", '"&amp;F93&amp;"', '"&amp;G93&amp;"');"</f>
        <v>insert into result_context_item( RESULT_CONTEXT_ITEM_ID,  GROUP_RESULT_CONTEXT_ID,  EXPERIMENT_ID,  RESULT_ID,  ATTRIBUTE_ID,  VALUE_ID,  QUALIFIER,  VALUE_DISPLAY,  VALUE_NUM,  VALUE_MIN,  VALUE_MAX) values(result_context_item_id_seq.nextval, '', 1, 91, 366, '', '', '0.003', 0.003, '', '');</v>
      </c>
    </row>
    <row r="94" spans="1:11">
      <c r="A94">
        <v>92</v>
      </c>
      <c r="B94" s="2">
        <v>1</v>
      </c>
      <c r="C94" t="s">
        <v>32</v>
      </c>
      <c r="E94">
        <v>9.1000000000000004E-3</v>
      </c>
      <c r="I94" t="str">
        <f>IF(ISNA(VLOOKUP(D94,Elements!$B$3:$G$56,2,FALSE)),H94&amp;E94&amp;IF(ISBLANK(F94), "", F94&amp;" - "&amp;G94),VLOOKUP(D94,Elements!$B$3:$G$56,2,FALSE))</f>
        <v>0.0091</v>
      </c>
      <c r="K94" t="str">
        <f>"insert into result_context_item( RESULT_CONTEXT_ITEM_ID,  GROUP_RESULT_CONTEXT_ID,  EXPERIMENT_ID,  RESULT_ID,  ATTRIBUTE_ID,  VALUE_ID,  QUALIFIER,  VALUE_DISPLAY,  VALUE_NUM,  VALUE_MIN,  VALUE_MAX) values(result_context_item_id_seq.nextval, '', 1, "&amp;A94&amp;", "&amp;VLOOKUP(C94,Elements!$B$3:$G$56,6,FALSE)&amp;", '', '', '"&amp;I94&amp;"', "&amp;E94&amp;", '"&amp;F94&amp;"', '"&amp;G94&amp;"');"</f>
        <v>insert into result_context_item( RESULT_CONTEXT_ITEM_ID,  GROUP_RESULT_CONTEXT_ID,  EXPERIMENT_ID,  RESULT_ID,  ATTRIBUTE_ID,  VALUE_ID,  QUALIFIER,  VALUE_DISPLAY,  VALUE_NUM,  VALUE_MIN,  VALUE_MAX) values(result_context_item_id_seq.nextval, '', 1, 92, 366, '', '', '0.0091', 0.0091, '', '');</v>
      </c>
    </row>
    <row r="95" spans="1:11">
      <c r="A95">
        <v>93</v>
      </c>
      <c r="B95" s="2">
        <v>1</v>
      </c>
      <c r="C95" t="s">
        <v>32</v>
      </c>
      <c r="E95">
        <v>2.7300000000000001E-2</v>
      </c>
      <c r="I95" t="str">
        <f>IF(ISNA(VLOOKUP(D95,Elements!$B$3:$G$56,2,FALSE)),H95&amp;E95&amp;IF(ISBLANK(F95), "", F95&amp;" - "&amp;G95),VLOOKUP(D95,Elements!$B$3:$G$56,2,FALSE))</f>
        <v>0.0273</v>
      </c>
      <c r="K95" t="str">
        <f>"insert into result_context_item( RESULT_CONTEXT_ITEM_ID,  GROUP_RESULT_CONTEXT_ID,  EXPERIMENT_ID,  RESULT_ID,  ATTRIBUTE_ID,  VALUE_ID,  QUALIFIER,  VALUE_DISPLAY,  VALUE_NUM,  VALUE_MIN,  VALUE_MAX) values(result_context_item_id_seq.nextval, '', 1, "&amp;A95&amp;", "&amp;VLOOKUP(C95,Elements!$B$3:$G$56,6,FALSE)&amp;", '', '', '"&amp;I95&amp;"', "&amp;E95&amp;", '"&amp;F95&amp;"', '"&amp;G95&amp;"');"</f>
        <v>insert into result_context_item( RESULT_CONTEXT_ITEM_ID,  GROUP_RESULT_CONTEXT_ID,  EXPERIMENT_ID,  RESULT_ID,  ATTRIBUTE_ID,  VALUE_ID,  QUALIFIER,  VALUE_DISPLAY,  VALUE_NUM,  VALUE_MIN,  VALUE_MAX) values(result_context_item_id_seq.nextval, '', 1, 93, 366, '', '', '0.0273', 0.0273, '', '');</v>
      </c>
    </row>
    <row r="96" spans="1:11">
      <c r="A96">
        <v>94</v>
      </c>
      <c r="B96" s="2">
        <v>1</v>
      </c>
      <c r="C96" t="s">
        <v>32</v>
      </c>
      <c r="E96">
        <v>8.1799999999999998E-2</v>
      </c>
      <c r="I96" t="str">
        <f>IF(ISNA(VLOOKUP(D96,Elements!$B$3:$G$56,2,FALSE)),H96&amp;E96&amp;IF(ISBLANK(F96), "", F96&amp;" - "&amp;G96),VLOOKUP(D96,Elements!$B$3:$G$56,2,FALSE))</f>
        <v>0.0818</v>
      </c>
      <c r="K96" t="str">
        <f>"insert into result_context_item( RESULT_CONTEXT_ITEM_ID,  GROUP_RESULT_CONTEXT_ID,  EXPERIMENT_ID,  RESULT_ID,  ATTRIBUTE_ID,  VALUE_ID,  QUALIFIER,  VALUE_DISPLAY,  VALUE_NUM,  VALUE_MIN,  VALUE_MAX) values(result_context_item_id_seq.nextval, '', 1, "&amp;A96&amp;", "&amp;VLOOKUP(C96,Elements!$B$3:$G$56,6,FALSE)&amp;", '', '', '"&amp;I96&amp;"', "&amp;E96&amp;", '"&amp;F96&amp;"', '"&amp;G96&amp;"');"</f>
        <v>insert into result_context_item( RESULT_CONTEXT_ITEM_ID,  GROUP_RESULT_CONTEXT_ID,  EXPERIMENT_ID,  RESULT_ID,  ATTRIBUTE_ID,  VALUE_ID,  QUALIFIER,  VALUE_DISPLAY,  VALUE_NUM,  VALUE_MIN,  VALUE_MAX) values(result_context_item_id_seq.nextval, '', 1, 94, 366, '', '', '0.0818', 0.0818, '', '');</v>
      </c>
    </row>
    <row r="97" spans="1:11">
      <c r="A97">
        <v>95</v>
      </c>
      <c r="B97" s="2">
        <v>1</v>
      </c>
      <c r="C97" t="s">
        <v>32</v>
      </c>
      <c r="E97">
        <v>0.24540000000000001</v>
      </c>
      <c r="I97" t="str">
        <f>IF(ISNA(VLOOKUP(D97,Elements!$B$3:$G$56,2,FALSE)),H97&amp;E97&amp;IF(ISBLANK(F97), "", F97&amp;" - "&amp;G97),VLOOKUP(D97,Elements!$B$3:$G$56,2,FALSE))</f>
        <v>0.2454</v>
      </c>
      <c r="K97" t="str">
        <f>"insert into result_context_item( RESULT_CONTEXT_ITEM_ID,  GROUP_RESULT_CONTEXT_ID,  EXPERIMENT_ID,  RESULT_ID,  ATTRIBUTE_ID,  VALUE_ID,  QUALIFIER,  VALUE_DISPLAY,  VALUE_NUM,  VALUE_MIN,  VALUE_MAX) values(result_context_item_id_seq.nextval, '', 1, "&amp;A97&amp;", "&amp;VLOOKUP(C97,Elements!$B$3:$G$56,6,FALSE)&amp;", '', '', '"&amp;I97&amp;"', "&amp;E97&amp;", '"&amp;F97&amp;"', '"&amp;G97&amp;"');"</f>
        <v>insert into result_context_item( RESULT_CONTEXT_ITEM_ID,  GROUP_RESULT_CONTEXT_ID,  EXPERIMENT_ID,  RESULT_ID,  ATTRIBUTE_ID,  VALUE_ID,  QUALIFIER,  VALUE_DISPLAY,  VALUE_NUM,  VALUE_MIN,  VALUE_MAX) values(result_context_item_id_seq.nextval, '', 1, 95, 366, '', '', '0.2454', 0.2454, '', '');</v>
      </c>
    </row>
    <row r="98" spans="1:11">
      <c r="A98">
        <v>96</v>
      </c>
      <c r="B98" s="2">
        <v>1</v>
      </c>
      <c r="C98" t="s">
        <v>32</v>
      </c>
      <c r="E98">
        <v>0.7</v>
      </c>
      <c r="I98" t="str">
        <f>IF(ISNA(VLOOKUP(D98,Elements!$B$3:$G$56,2,FALSE)),H98&amp;E98&amp;IF(ISBLANK(F98), "", F98&amp;" - "&amp;G98),VLOOKUP(D98,Elements!$B$3:$G$56,2,FALSE))</f>
        <v>0.7</v>
      </c>
      <c r="K98" t="str">
        <f>"insert into result_context_item( RESULT_CONTEXT_ITEM_ID,  GROUP_RESULT_CONTEXT_ID,  EXPERIMENT_ID,  RESULT_ID,  ATTRIBUTE_ID,  VALUE_ID,  QUALIFIER,  VALUE_DISPLAY,  VALUE_NUM,  VALUE_MIN,  VALUE_MAX) values(result_context_item_id_seq.nextval, '', 1, "&amp;A98&amp;", "&amp;VLOOKUP(C98,Elements!$B$3:$G$56,6,FALSE)&amp;", '', '', '"&amp;I98&amp;"', "&amp;E98&amp;", '"&amp;F98&amp;"', '"&amp;G98&amp;"');"</f>
        <v>insert into result_context_item( RESULT_CONTEXT_ITEM_ID,  GROUP_RESULT_CONTEXT_ID,  EXPERIMENT_ID,  RESULT_ID,  ATTRIBUTE_ID,  VALUE_ID,  QUALIFIER,  VALUE_DISPLAY,  VALUE_NUM,  VALUE_MIN,  VALUE_MAX) values(result_context_item_id_seq.nextval, '', 1, 96, 366, '', '', '0.7', 0.7, '', '');</v>
      </c>
    </row>
    <row r="99" spans="1:11">
      <c r="A99">
        <v>97</v>
      </c>
      <c r="B99" s="2">
        <v>1</v>
      </c>
      <c r="C99" t="s">
        <v>32</v>
      </c>
      <c r="E99">
        <v>2.2000000000000002</v>
      </c>
      <c r="I99" t="str">
        <f>IF(ISNA(VLOOKUP(D99,Elements!$B$3:$G$56,2,FALSE)),H99&amp;E99&amp;IF(ISBLANK(F99), "", F99&amp;" - "&amp;G99),VLOOKUP(D99,Elements!$B$3:$G$56,2,FALSE))</f>
        <v>2.2</v>
      </c>
      <c r="K99" t="str">
        <f>"insert into result_context_item( RESULT_CONTEXT_ITEM_ID,  GROUP_RESULT_CONTEXT_ID,  EXPERIMENT_ID,  RESULT_ID,  ATTRIBUTE_ID,  VALUE_ID,  QUALIFIER,  VALUE_DISPLAY,  VALUE_NUM,  VALUE_MIN,  VALUE_MAX) values(result_context_item_id_seq.nextval, '', 1, "&amp;A99&amp;", "&amp;VLOOKUP(C99,Elements!$B$3:$G$56,6,FALSE)&amp;", '', '', '"&amp;I99&amp;"', "&amp;E99&amp;", '"&amp;F99&amp;"', '"&amp;G99&amp;"');"</f>
        <v>insert into result_context_item( RESULT_CONTEXT_ITEM_ID,  GROUP_RESULT_CONTEXT_ID,  EXPERIMENT_ID,  RESULT_ID,  ATTRIBUTE_ID,  VALUE_ID,  QUALIFIER,  VALUE_DISPLAY,  VALUE_NUM,  VALUE_MIN,  VALUE_MAX) values(result_context_item_id_seq.nextval, '', 1, 97, 366, '', '', '2.2', 2.2, '', '');</v>
      </c>
    </row>
    <row r="100" spans="1:11">
      <c r="A100">
        <v>98</v>
      </c>
      <c r="B100" s="2">
        <v>1</v>
      </c>
      <c r="C100" t="s">
        <v>32</v>
      </c>
      <c r="E100">
        <v>6.6</v>
      </c>
      <c r="I100" t="str">
        <f>IF(ISNA(VLOOKUP(D100,Elements!$B$3:$G$56,2,FALSE)),H100&amp;E100&amp;IF(ISBLANK(F100), "", F100&amp;" - "&amp;G100),VLOOKUP(D100,Elements!$B$3:$G$56,2,FALSE))</f>
        <v>6.6</v>
      </c>
      <c r="K100" t="str">
        <f>"insert into result_context_item( RESULT_CONTEXT_ITEM_ID,  GROUP_RESULT_CONTEXT_ID,  EXPERIMENT_ID,  RESULT_ID,  ATTRIBUTE_ID,  VALUE_ID,  QUALIFIER,  VALUE_DISPLAY,  VALUE_NUM,  VALUE_MIN,  VALUE_MAX) values(result_context_item_id_seq.nextval, '', 1, "&amp;A100&amp;", "&amp;VLOOKUP(C100,Elements!$B$3:$G$56,6,FALSE)&amp;", '', '', '"&amp;I100&amp;"', "&amp;E100&amp;", '"&amp;F100&amp;"', '"&amp;G100&amp;"');"</f>
        <v>insert into result_context_item( RESULT_CONTEXT_ITEM_ID,  GROUP_RESULT_CONTEXT_ID,  EXPERIMENT_ID,  RESULT_ID,  ATTRIBUTE_ID,  VALUE_ID,  QUALIFIER,  VALUE_DISPLAY,  VALUE_NUM,  VALUE_MIN,  VALUE_MAX) values(result_context_item_id_seq.nextval, '', 1, 98, 366, '', '', '6.6', 6.6, '', '');</v>
      </c>
    </row>
    <row r="101" spans="1:11">
      <c r="A101">
        <v>99</v>
      </c>
      <c r="B101" s="2">
        <v>1</v>
      </c>
      <c r="C101" t="s">
        <v>32</v>
      </c>
      <c r="E101">
        <v>19.899999999999999</v>
      </c>
      <c r="I101" t="str">
        <f>IF(ISNA(VLOOKUP(D101,Elements!$B$3:$G$56,2,FALSE)),H101&amp;E101&amp;IF(ISBLANK(F101), "", F101&amp;" - "&amp;G101),VLOOKUP(D101,Elements!$B$3:$G$56,2,FALSE))</f>
        <v>19.9</v>
      </c>
      <c r="K101" t="str">
        <f>"insert into result_context_item( RESULT_CONTEXT_ITEM_ID,  GROUP_RESULT_CONTEXT_ID,  EXPERIMENT_ID,  RESULT_ID,  ATTRIBUTE_ID,  VALUE_ID,  QUALIFIER,  VALUE_DISPLAY,  VALUE_NUM,  VALUE_MIN,  VALUE_MAX) values(result_context_item_id_seq.nextval, '', 1, "&amp;A101&amp;", "&amp;VLOOKUP(C101,Elements!$B$3:$G$56,6,FALSE)&amp;", '', '', '"&amp;I101&amp;"', "&amp;E101&amp;", '"&amp;F101&amp;"', '"&amp;G101&amp;"');"</f>
        <v>insert into result_context_item( RESULT_CONTEXT_ITEM_ID,  GROUP_RESULT_CONTEXT_ID,  EXPERIMENT_ID,  RESULT_ID,  ATTRIBUTE_ID,  VALUE_ID,  QUALIFIER,  VALUE_DISPLAY,  VALUE_NUM,  VALUE_MIN,  VALUE_MAX) values(result_context_item_id_seq.nextval, '', 1, 99, 366, '', '', '19.9', 19.9, '', '');</v>
      </c>
    </row>
    <row r="102" spans="1:11">
      <c r="A102">
        <v>100</v>
      </c>
      <c r="B102" s="2">
        <v>1</v>
      </c>
      <c r="C102" t="s">
        <v>32</v>
      </c>
      <c r="E102">
        <v>59.6</v>
      </c>
      <c r="I102" t="str">
        <f>IF(ISNA(VLOOKUP(D102,Elements!$B$3:$G$56,2,FALSE)),H102&amp;E102&amp;IF(ISBLANK(F102), "", F102&amp;" - "&amp;G102),VLOOKUP(D102,Elements!$B$3:$G$56,2,FALSE))</f>
        <v>59.6</v>
      </c>
      <c r="K102" t="str">
        <f>"insert into result_context_item( RESULT_CONTEXT_ITEM_ID,  GROUP_RESULT_CONTEXT_ID,  EXPERIMENT_ID,  RESULT_ID,  ATTRIBUTE_ID,  VALUE_ID,  QUALIFIER,  VALUE_DISPLAY,  VALUE_NUM,  VALUE_MIN,  VALUE_MAX) values(result_context_item_id_seq.nextval, '', 1, "&amp;A102&amp;", "&amp;VLOOKUP(C102,Elements!$B$3:$G$56,6,FALSE)&amp;", '', '', '"&amp;I102&amp;"', "&amp;E102&amp;", '"&amp;F102&amp;"', '"&amp;G102&amp;"');"</f>
        <v>insert into result_context_item( RESULT_CONTEXT_ITEM_ID,  GROUP_RESULT_CONTEXT_ID,  EXPERIMENT_ID,  RESULT_ID,  ATTRIBUTE_ID,  VALUE_ID,  QUALIFIER,  VALUE_DISPLAY,  VALUE_NUM,  VALUE_MIN,  VALUE_MAX) values(result_context_item_id_seq.nextval, '', 1, 100, 366, '', '', '59.6', 59.6, '', '');</v>
      </c>
    </row>
    <row r="103" spans="1:11">
      <c r="A103">
        <v>101</v>
      </c>
      <c r="B103" s="2">
        <v>1</v>
      </c>
      <c r="C103" t="s">
        <v>32</v>
      </c>
      <c r="E103">
        <v>3.0000000000000001E-3</v>
      </c>
      <c r="I103" t="str">
        <f>IF(ISNA(VLOOKUP(D103,Elements!$B$3:$G$56,2,FALSE)),H103&amp;E103&amp;IF(ISBLANK(F103), "", F103&amp;" - "&amp;G103),VLOOKUP(D103,Elements!$B$3:$G$56,2,FALSE))</f>
        <v>0.003</v>
      </c>
      <c r="K103" t="str">
        <f>"insert into result_context_item( RESULT_CONTEXT_ITEM_ID,  GROUP_RESULT_CONTEXT_ID,  EXPERIMENT_ID,  RESULT_ID,  ATTRIBUTE_ID,  VALUE_ID,  QUALIFIER,  VALUE_DISPLAY,  VALUE_NUM,  VALUE_MIN,  VALUE_MAX) values(result_context_item_id_seq.nextval, '', 1, "&amp;A103&amp;", "&amp;VLOOKUP(C103,Elements!$B$3:$G$56,6,FALSE)&amp;", '', '', '"&amp;I103&amp;"', "&amp;E103&amp;", '"&amp;F103&amp;"', '"&amp;G103&amp;"');"</f>
        <v>insert into result_context_item( RESULT_CONTEXT_ITEM_ID,  GROUP_RESULT_CONTEXT_ID,  EXPERIMENT_ID,  RESULT_ID,  ATTRIBUTE_ID,  VALUE_ID,  QUALIFIER,  VALUE_DISPLAY,  VALUE_NUM,  VALUE_MIN,  VALUE_MAX) values(result_context_item_id_seq.nextval, '', 1, 101, 366, '', '', '0.003', 0.003, '', '');</v>
      </c>
    </row>
    <row r="104" spans="1:11">
      <c r="A104">
        <v>102</v>
      </c>
      <c r="B104" s="2">
        <v>1</v>
      </c>
      <c r="C104" t="s">
        <v>32</v>
      </c>
      <c r="E104">
        <v>9.1000000000000004E-3</v>
      </c>
      <c r="I104" t="str">
        <f>IF(ISNA(VLOOKUP(D104,Elements!$B$3:$G$56,2,FALSE)),H104&amp;E104&amp;IF(ISBLANK(F104), "", F104&amp;" - "&amp;G104),VLOOKUP(D104,Elements!$B$3:$G$56,2,FALSE))</f>
        <v>0.0091</v>
      </c>
      <c r="K104" t="str">
        <f>"insert into result_context_item( RESULT_CONTEXT_ITEM_ID,  GROUP_RESULT_CONTEXT_ID,  EXPERIMENT_ID,  RESULT_ID,  ATTRIBUTE_ID,  VALUE_ID,  QUALIFIER,  VALUE_DISPLAY,  VALUE_NUM,  VALUE_MIN,  VALUE_MAX) values(result_context_item_id_seq.nextval, '', 1, "&amp;A104&amp;", "&amp;VLOOKUP(C104,Elements!$B$3:$G$56,6,FALSE)&amp;", '', '', '"&amp;I104&amp;"', "&amp;E104&amp;", '"&amp;F104&amp;"', '"&amp;G104&amp;"');"</f>
        <v>insert into result_context_item( RESULT_CONTEXT_ITEM_ID,  GROUP_RESULT_CONTEXT_ID,  EXPERIMENT_ID,  RESULT_ID,  ATTRIBUTE_ID,  VALUE_ID,  QUALIFIER,  VALUE_DISPLAY,  VALUE_NUM,  VALUE_MIN,  VALUE_MAX) values(result_context_item_id_seq.nextval, '', 1, 102, 366, '', '', '0.0091', 0.0091, '', '');</v>
      </c>
    </row>
    <row r="105" spans="1:11">
      <c r="A105">
        <v>103</v>
      </c>
      <c r="B105" s="2">
        <v>1</v>
      </c>
      <c r="C105" t="s">
        <v>32</v>
      </c>
      <c r="E105">
        <v>2.7300000000000001E-2</v>
      </c>
      <c r="I105" t="str">
        <f>IF(ISNA(VLOOKUP(D105,Elements!$B$3:$G$56,2,FALSE)),H105&amp;E105&amp;IF(ISBLANK(F105), "", F105&amp;" - "&amp;G105),VLOOKUP(D105,Elements!$B$3:$G$56,2,FALSE))</f>
        <v>0.0273</v>
      </c>
      <c r="K105" t="str">
        <f>"insert into result_context_item( RESULT_CONTEXT_ITEM_ID,  GROUP_RESULT_CONTEXT_ID,  EXPERIMENT_ID,  RESULT_ID,  ATTRIBUTE_ID,  VALUE_ID,  QUALIFIER,  VALUE_DISPLAY,  VALUE_NUM,  VALUE_MIN,  VALUE_MAX) values(result_context_item_id_seq.nextval, '', 1, "&amp;A105&amp;", "&amp;VLOOKUP(C105,Elements!$B$3:$G$56,6,FALSE)&amp;", '', '', '"&amp;I105&amp;"', "&amp;E105&amp;", '"&amp;F105&amp;"', '"&amp;G105&amp;"');"</f>
        <v>insert into result_context_item( RESULT_CONTEXT_ITEM_ID,  GROUP_RESULT_CONTEXT_ID,  EXPERIMENT_ID,  RESULT_ID,  ATTRIBUTE_ID,  VALUE_ID,  QUALIFIER,  VALUE_DISPLAY,  VALUE_NUM,  VALUE_MIN,  VALUE_MAX) values(result_context_item_id_seq.nextval, '', 1, 103, 366, '', '', '0.0273', 0.0273, '', '');</v>
      </c>
    </row>
    <row r="106" spans="1:11">
      <c r="A106">
        <v>104</v>
      </c>
      <c r="B106" s="2">
        <v>1</v>
      </c>
      <c r="C106" t="s">
        <v>32</v>
      </c>
      <c r="E106">
        <v>8.1799999999999998E-2</v>
      </c>
      <c r="I106" t="str">
        <f>IF(ISNA(VLOOKUP(D106,Elements!$B$3:$G$56,2,FALSE)),H106&amp;E106&amp;IF(ISBLANK(F106), "", F106&amp;" - "&amp;G106),VLOOKUP(D106,Elements!$B$3:$G$56,2,FALSE))</f>
        <v>0.0818</v>
      </c>
      <c r="K106" t="str">
        <f>"insert into result_context_item( RESULT_CONTEXT_ITEM_ID,  GROUP_RESULT_CONTEXT_ID,  EXPERIMENT_ID,  RESULT_ID,  ATTRIBUTE_ID,  VALUE_ID,  QUALIFIER,  VALUE_DISPLAY,  VALUE_NUM,  VALUE_MIN,  VALUE_MAX) values(result_context_item_id_seq.nextval, '', 1, "&amp;A106&amp;", "&amp;VLOOKUP(C106,Elements!$B$3:$G$56,6,FALSE)&amp;", '', '', '"&amp;I106&amp;"', "&amp;E106&amp;", '"&amp;F106&amp;"', '"&amp;G106&amp;"');"</f>
        <v>insert into result_context_item( RESULT_CONTEXT_ITEM_ID,  GROUP_RESULT_CONTEXT_ID,  EXPERIMENT_ID,  RESULT_ID,  ATTRIBUTE_ID,  VALUE_ID,  QUALIFIER,  VALUE_DISPLAY,  VALUE_NUM,  VALUE_MIN,  VALUE_MAX) values(result_context_item_id_seq.nextval, '', 1, 104, 366, '', '', '0.0818', 0.0818, '', '');</v>
      </c>
    </row>
    <row r="107" spans="1:11">
      <c r="A107">
        <v>105</v>
      </c>
      <c r="B107" s="2">
        <v>1</v>
      </c>
      <c r="C107" t="s">
        <v>32</v>
      </c>
      <c r="E107">
        <v>0.24540000000000001</v>
      </c>
      <c r="I107" t="str">
        <f>IF(ISNA(VLOOKUP(D107,Elements!$B$3:$G$56,2,FALSE)),H107&amp;E107&amp;IF(ISBLANK(F107), "", F107&amp;" - "&amp;G107),VLOOKUP(D107,Elements!$B$3:$G$56,2,FALSE))</f>
        <v>0.2454</v>
      </c>
      <c r="K107" t="str">
        <f>"insert into result_context_item( RESULT_CONTEXT_ITEM_ID,  GROUP_RESULT_CONTEXT_ID,  EXPERIMENT_ID,  RESULT_ID,  ATTRIBUTE_ID,  VALUE_ID,  QUALIFIER,  VALUE_DISPLAY,  VALUE_NUM,  VALUE_MIN,  VALUE_MAX) values(result_context_item_id_seq.nextval, '', 1, "&amp;A107&amp;", "&amp;VLOOKUP(C107,Elements!$B$3:$G$56,6,FALSE)&amp;", '', '', '"&amp;I107&amp;"', "&amp;E107&amp;", '"&amp;F107&amp;"', '"&amp;G107&amp;"');"</f>
        <v>insert into result_context_item( RESULT_CONTEXT_ITEM_ID,  GROUP_RESULT_CONTEXT_ID,  EXPERIMENT_ID,  RESULT_ID,  ATTRIBUTE_ID,  VALUE_ID,  QUALIFIER,  VALUE_DISPLAY,  VALUE_NUM,  VALUE_MIN,  VALUE_MAX) values(result_context_item_id_seq.nextval, '', 1, 105, 366, '', '', '0.2454', 0.2454, '', '');</v>
      </c>
    </row>
    <row r="108" spans="1:11">
      <c r="A108">
        <v>106</v>
      </c>
      <c r="B108" s="2">
        <v>1</v>
      </c>
      <c r="C108" t="s">
        <v>32</v>
      </c>
      <c r="E108">
        <v>0.7</v>
      </c>
      <c r="I108" t="str">
        <f>IF(ISNA(VLOOKUP(D108,Elements!$B$3:$G$56,2,FALSE)),H108&amp;E108&amp;IF(ISBLANK(F108), "", F108&amp;" - "&amp;G108),VLOOKUP(D108,Elements!$B$3:$G$56,2,FALSE))</f>
        <v>0.7</v>
      </c>
      <c r="K108" t="str">
        <f>"insert into result_context_item( RESULT_CONTEXT_ITEM_ID,  GROUP_RESULT_CONTEXT_ID,  EXPERIMENT_ID,  RESULT_ID,  ATTRIBUTE_ID,  VALUE_ID,  QUALIFIER,  VALUE_DISPLAY,  VALUE_NUM,  VALUE_MIN,  VALUE_MAX) values(result_context_item_id_seq.nextval, '', 1, "&amp;A108&amp;", "&amp;VLOOKUP(C108,Elements!$B$3:$G$56,6,FALSE)&amp;", '', '', '"&amp;I108&amp;"', "&amp;E108&amp;", '"&amp;F108&amp;"', '"&amp;G108&amp;"');"</f>
        <v>insert into result_context_item( RESULT_CONTEXT_ITEM_ID,  GROUP_RESULT_CONTEXT_ID,  EXPERIMENT_ID,  RESULT_ID,  ATTRIBUTE_ID,  VALUE_ID,  QUALIFIER,  VALUE_DISPLAY,  VALUE_NUM,  VALUE_MIN,  VALUE_MAX) values(result_context_item_id_seq.nextval, '', 1, 106, 366, '', '', '0.7', 0.7, '', '');</v>
      </c>
    </row>
    <row r="109" spans="1:11">
      <c r="A109">
        <v>107</v>
      </c>
      <c r="B109" s="2">
        <v>1</v>
      </c>
      <c r="C109" t="s">
        <v>32</v>
      </c>
      <c r="E109">
        <v>2.2000000000000002</v>
      </c>
      <c r="I109" t="str">
        <f>IF(ISNA(VLOOKUP(D109,Elements!$B$3:$G$56,2,FALSE)),H109&amp;E109&amp;IF(ISBLANK(F109), "", F109&amp;" - "&amp;G109),VLOOKUP(D109,Elements!$B$3:$G$56,2,FALSE))</f>
        <v>2.2</v>
      </c>
      <c r="K109" t="str">
        <f>"insert into result_context_item( RESULT_CONTEXT_ITEM_ID,  GROUP_RESULT_CONTEXT_ID,  EXPERIMENT_ID,  RESULT_ID,  ATTRIBUTE_ID,  VALUE_ID,  QUALIFIER,  VALUE_DISPLAY,  VALUE_NUM,  VALUE_MIN,  VALUE_MAX) values(result_context_item_id_seq.nextval, '', 1, "&amp;A109&amp;", "&amp;VLOOKUP(C109,Elements!$B$3:$G$56,6,FALSE)&amp;", '', '', '"&amp;I109&amp;"', "&amp;E109&amp;", '"&amp;F109&amp;"', '"&amp;G109&amp;"');"</f>
        <v>insert into result_context_item( RESULT_CONTEXT_ITEM_ID,  GROUP_RESULT_CONTEXT_ID,  EXPERIMENT_ID,  RESULT_ID,  ATTRIBUTE_ID,  VALUE_ID,  QUALIFIER,  VALUE_DISPLAY,  VALUE_NUM,  VALUE_MIN,  VALUE_MAX) values(result_context_item_id_seq.nextval, '', 1, 107, 366, '', '', '2.2', 2.2, '', '');</v>
      </c>
    </row>
    <row r="110" spans="1:11">
      <c r="A110">
        <v>108</v>
      </c>
      <c r="B110" s="2">
        <v>1</v>
      </c>
      <c r="C110" t="s">
        <v>32</v>
      </c>
      <c r="E110">
        <v>6.6</v>
      </c>
      <c r="I110" t="str">
        <f>IF(ISNA(VLOOKUP(D110,Elements!$B$3:$G$56,2,FALSE)),H110&amp;E110&amp;IF(ISBLANK(F110), "", F110&amp;" - "&amp;G110),VLOOKUP(D110,Elements!$B$3:$G$56,2,FALSE))</f>
        <v>6.6</v>
      </c>
      <c r="K110" t="str">
        <f>"insert into result_context_item( RESULT_CONTEXT_ITEM_ID,  GROUP_RESULT_CONTEXT_ID,  EXPERIMENT_ID,  RESULT_ID,  ATTRIBUTE_ID,  VALUE_ID,  QUALIFIER,  VALUE_DISPLAY,  VALUE_NUM,  VALUE_MIN,  VALUE_MAX) values(result_context_item_id_seq.nextval, '', 1, "&amp;A110&amp;", "&amp;VLOOKUP(C110,Elements!$B$3:$G$56,6,FALSE)&amp;", '', '', '"&amp;I110&amp;"', "&amp;E110&amp;", '"&amp;F110&amp;"', '"&amp;G110&amp;"');"</f>
        <v>insert into result_context_item( RESULT_CONTEXT_ITEM_ID,  GROUP_RESULT_CONTEXT_ID,  EXPERIMENT_ID,  RESULT_ID,  ATTRIBUTE_ID,  VALUE_ID,  QUALIFIER,  VALUE_DISPLAY,  VALUE_NUM,  VALUE_MIN,  VALUE_MAX) values(result_context_item_id_seq.nextval, '', 1, 108, 366, '', '', '6.6', 6.6, '', '');</v>
      </c>
    </row>
    <row r="111" spans="1:11">
      <c r="A111">
        <v>109</v>
      </c>
      <c r="B111" s="2">
        <v>1</v>
      </c>
      <c r="C111" t="s">
        <v>32</v>
      </c>
      <c r="E111">
        <v>19.899999999999999</v>
      </c>
      <c r="I111" t="str">
        <f>IF(ISNA(VLOOKUP(D111,Elements!$B$3:$G$56,2,FALSE)),H111&amp;E111&amp;IF(ISBLANK(F111), "", F111&amp;" - "&amp;G111),VLOOKUP(D111,Elements!$B$3:$G$56,2,FALSE))</f>
        <v>19.9</v>
      </c>
      <c r="K111" t="str">
        <f>"insert into result_context_item( RESULT_CONTEXT_ITEM_ID,  GROUP_RESULT_CONTEXT_ID,  EXPERIMENT_ID,  RESULT_ID,  ATTRIBUTE_ID,  VALUE_ID,  QUALIFIER,  VALUE_DISPLAY,  VALUE_NUM,  VALUE_MIN,  VALUE_MAX) values(result_context_item_id_seq.nextval, '', 1, "&amp;A111&amp;", "&amp;VLOOKUP(C111,Elements!$B$3:$G$56,6,FALSE)&amp;", '', '', '"&amp;I111&amp;"', "&amp;E111&amp;", '"&amp;F111&amp;"', '"&amp;G111&amp;"');"</f>
        <v>insert into result_context_item( RESULT_CONTEXT_ITEM_ID,  GROUP_RESULT_CONTEXT_ID,  EXPERIMENT_ID,  RESULT_ID,  ATTRIBUTE_ID,  VALUE_ID,  QUALIFIER,  VALUE_DISPLAY,  VALUE_NUM,  VALUE_MIN,  VALUE_MAX) values(result_context_item_id_seq.nextval, '', 1, 109, 366, '', '', '19.9', 19.9, '', '');</v>
      </c>
    </row>
    <row r="112" spans="1:11">
      <c r="A112">
        <v>110</v>
      </c>
      <c r="B112" s="2">
        <v>1</v>
      </c>
      <c r="C112" t="s">
        <v>32</v>
      </c>
      <c r="E112">
        <v>59.6</v>
      </c>
      <c r="I112" t="str">
        <f>IF(ISNA(VLOOKUP(D112,Elements!$B$3:$G$56,2,FALSE)),H112&amp;E112&amp;IF(ISBLANK(F112), "", F112&amp;" - "&amp;G112),VLOOKUP(D112,Elements!$B$3:$G$56,2,FALSE))</f>
        <v>59.6</v>
      </c>
      <c r="K112" t="str">
        <f>"insert into result_context_item( RESULT_CONTEXT_ITEM_ID,  GROUP_RESULT_CONTEXT_ID,  EXPERIMENT_ID,  RESULT_ID,  ATTRIBUTE_ID,  VALUE_ID,  QUALIFIER,  VALUE_DISPLAY,  VALUE_NUM,  VALUE_MIN,  VALUE_MAX) values(result_context_item_id_seq.nextval, '', 1, "&amp;A112&amp;", "&amp;VLOOKUP(C112,Elements!$B$3:$G$56,6,FALSE)&amp;", '', '', '"&amp;I112&amp;"', "&amp;E112&amp;", '"&amp;F112&amp;"', '"&amp;G112&amp;"');"</f>
        <v>insert into result_context_item( RESULT_CONTEXT_ITEM_ID,  GROUP_RESULT_CONTEXT_ID,  EXPERIMENT_ID,  RESULT_ID,  ATTRIBUTE_ID,  VALUE_ID,  QUALIFIER,  VALUE_DISPLAY,  VALUE_NUM,  VALUE_MIN,  VALUE_MAX) values(result_context_item_id_seq.nextval, '', 1, 110, 366, '', '', '59.6', 59.6, '', '');</v>
      </c>
    </row>
    <row r="113" spans="1:11">
      <c r="A113">
        <v>111</v>
      </c>
      <c r="B113" s="2">
        <v>1</v>
      </c>
      <c r="C113" t="s">
        <v>32</v>
      </c>
      <c r="E113">
        <v>3.0000000000000001E-3</v>
      </c>
      <c r="I113" t="str">
        <f>IF(ISNA(VLOOKUP(D113,Elements!$B$3:$G$56,2,FALSE)),H113&amp;E113&amp;IF(ISBLANK(F113), "", F113&amp;" - "&amp;G113),VLOOKUP(D113,Elements!$B$3:$G$56,2,FALSE))</f>
        <v>0.003</v>
      </c>
      <c r="K113" t="str">
        <f>"insert into result_context_item( RESULT_CONTEXT_ITEM_ID,  GROUP_RESULT_CONTEXT_ID,  EXPERIMENT_ID,  RESULT_ID,  ATTRIBUTE_ID,  VALUE_ID,  QUALIFIER,  VALUE_DISPLAY,  VALUE_NUM,  VALUE_MIN,  VALUE_MAX) values(result_context_item_id_seq.nextval, '', 1, "&amp;A113&amp;", "&amp;VLOOKUP(C113,Elements!$B$3:$G$56,6,FALSE)&amp;", '', '', '"&amp;I113&amp;"', "&amp;E113&amp;", '"&amp;F113&amp;"', '"&amp;G113&amp;"');"</f>
        <v>insert into result_context_item( RESULT_CONTEXT_ITEM_ID,  GROUP_RESULT_CONTEXT_ID,  EXPERIMENT_ID,  RESULT_ID,  ATTRIBUTE_ID,  VALUE_ID,  QUALIFIER,  VALUE_DISPLAY,  VALUE_NUM,  VALUE_MIN,  VALUE_MAX) values(result_context_item_id_seq.nextval, '', 1, 111, 366, '', '', '0.003', 0.003, '', '');</v>
      </c>
    </row>
    <row r="114" spans="1:11">
      <c r="A114">
        <v>112</v>
      </c>
      <c r="B114" s="2">
        <v>1</v>
      </c>
      <c r="C114" t="s">
        <v>32</v>
      </c>
      <c r="E114">
        <v>9.1000000000000004E-3</v>
      </c>
      <c r="I114" t="str">
        <f>IF(ISNA(VLOOKUP(D114,Elements!$B$3:$G$56,2,FALSE)),H114&amp;E114&amp;IF(ISBLANK(F114), "", F114&amp;" - "&amp;G114),VLOOKUP(D114,Elements!$B$3:$G$56,2,FALSE))</f>
        <v>0.0091</v>
      </c>
      <c r="K114" t="str">
        <f>"insert into result_context_item( RESULT_CONTEXT_ITEM_ID,  GROUP_RESULT_CONTEXT_ID,  EXPERIMENT_ID,  RESULT_ID,  ATTRIBUTE_ID,  VALUE_ID,  QUALIFIER,  VALUE_DISPLAY,  VALUE_NUM,  VALUE_MIN,  VALUE_MAX) values(result_context_item_id_seq.nextval, '', 1, "&amp;A114&amp;", "&amp;VLOOKUP(C114,Elements!$B$3:$G$56,6,FALSE)&amp;", '', '', '"&amp;I114&amp;"', "&amp;E114&amp;", '"&amp;F114&amp;"', '"&amp;G114&amp;"');"</f>
        <v>insert into result_context_item( RESULT_CONTEXT_ITEM_ID,  GROUP_RESULT_CONTEXT_ID,  EXPERIMENT_ID,  RESULT_ID,  ATTRIBUTE_ID,  VALUE_ID,  QUALIFIER,  VALUE_DISPLAY,  VALUE_NUM,  VALUE_MIN,  VALUE_MAX) values(result_context_item_id_seq.nextval, '', 1, 112, 366, '', '', '0.0091', 0.0091, '', '');</v>
      </c>
    </row>
    <row r="115" spans="1:11">
      <c r="A115">
        <v>113</v>
      </c>
      <c r="B115" s="2">
        <v>1</v>
      </c>
      <c r="C115" t="s">
        <v>32</v>
      </c>
      <c r="E115">
        <v>2.7300000000000001E-2</v>
      </c>
      <c r="I115" t="str">
        <f>IF(ISNA(VLOOKUP(D115,Elements!$B$3:$G$56,2,FALSE)),H115&amp;E115&amp;IF(ISBLANK(F115), "", F115&amp;" - "&amp;G115),VLOOKUP(D115,Elements!$B$3:$G$56,2,FALSE))</f>
        <v>0.0273</v>
      </c>
      <c r="K115" t="str">
        <f>"insert into result_context_item( RESULT_CONTEXT_ITEM_ID,  GROUP_RESULT_CONTEXT_ID,  EXPERIMENT_ID,  RESULT_ID,  ATTRIBUTE_ID,  VALUE_ID,  QUALIFIER,  VALUE_DISPLAY,  VALUE_NUM,  VALUE_MIN,  VALUE_MAX) values(result_context_item_id_seq.nextval, '', 1, "&amp;A115&amp;", "&amp;VLOOKUP(C115,Elements!$B$3:$G$56,6,FALSE)&amp;", '', '', '"&amp;I115&amp;"', "&amp;E115&amp;", '"&amp;F115&amp;"', '"&amp;G115&amp;"');"</f>
        <v>insert into result_context_item( RESULT_CONTEXT_ITEM_ID,  GROUP_RESULT_CONTEXT_ID,  EXPERIMENT_ID,  RESULT_ID,  ATTRIBUTE_ID,  VALUE_ID,  QUALIFIER,  VALUE_DISPLAY,  VALUE_NUM,  VALUE_MIN,  VALUE_MAX) values(result_context_item_id_seq.nextval, '', 1, 113, 366, '', '', '0.0273', 0.0273, '', '');</v>
      </c>
    </row>
    <row r="116" spans="1:11">
      <c r="A116">
        <v>114</v>
      </c>
      <c r="B116" s="2">
        <v>1</v>
      </c>
      <c r="C116" t="s">
        <v>32</v>
      </c>
      <c r="E116">
        <v>8.1799999999999998E-2</v>
      </c>
      <c r="I116" t="str">
        <f>IF(ISNA(VLOOKUP(D116,Elements!$B$3:$G$56,2,FALSE)),H116&amp;E116&amp;IF(ISBLANK(F116), "", F116&amp;" - "&amp;G116),VLOOKUP(D116,Elements!$B$3:$G$56,2,FALSE))</f>
        <v>0.0818</v>
      </c>
      <c r="K116" t="str">
        <f>"insert into result_context_item( RESULT_CONTEXT_ITEM_ID,  GROUP_RESULT_CONTEXT_ID,  EXPERIMENT_ID,  RESULT_ID,  ATTRIBUTE_ID,  VALUE_ID,  QUALIFIER,  VALUE_DISPLAY,  VALUE_NUM,  VALUE_MIN,  VALUE_MAX) values(result_context_item_id_seq.nextval, '', 1, "&amp;A116&amp;", "&amp;VLOOKUP(C116,Elements!$B$3:$G$56,6,FALSE)&amp;", '', '', '"&amp;I116&amp;"', "&amp;E116&amp;", '"&amp;F116&amp;"', '"&amp;G116&amp;"');"</f>
        <v>insert into result_context_item( RESULT_CONTEXT_ITEM_ID,  GROUP_RESULT_CONTEXT_ID,  EXPERIMENT_ID,  RESULT_ID,  ATTRIBUTE_ID,  VALUE_ID,  QUALIFIER,  VALUE_DISPLAY,  VALUE_NUM,  VALUE_MIN,  VALUE_MAX) values(result_context_item_id_seq.nextval, '', 1, 114, 366, '', '', '0.0818', 0.0818, '', '');</v>
      </c>
    </row>
    <row r="117" spans="1:11">
      <c r="A117">
        <v>115</v>
      </c>
      <c r="B117" s="2">
        <v>1</v>
      </c>
      <c r="C117" t="s">
        <v>32</v>
      </c>
      <c r="E117">
        <v>0.24540000000000001</v>
      </c>
      <c r="I117" t="str">
        <f>IF(ISNA(VLOOKUP(D117,Elements!$B$3:$G$56,2,FALSE)),H117&amp;E117&amp;IF(ISBLANK(F117), "", F117&amp;" - "&amp;G117),VLOOKUP(D117,Elements!$B$3:$G$56,2,FALSE))</f>
        <v>0.2454</v>
      </c>
      <c r="K117" t="str">
        <f>"insert into result_context_item( RESULT_CONTEXT_ITEM_ID,  GROUP_RESULT_CONTEXT_ID,  EXPERIMENT_ID,  RESULT_ID,  ATTRIBUTE_ID,  VALUE_ID,  QUALIFIER,  VALUE_DISPLAY,  VALUE_NUM,  VALUE_MIN,  VALUE_MAX) values(result_context_item_id_seq.nextval, '', 1, "&amp;A117&amp;", "&amp;VLOOKUP(C117,Elements!$B$3:$G$56,6,FALSE)&amp;", '', '', '"&amp;I117&amp;"', "&amp;E117&amp;", '"&amp;F117&amp;"', '"&amp;G117&amp;"');"</f>
        <v>insert into result_context_item( RESULT_CONTEXT_ITEM_ID,  GROUP_RESULT_CONTEXT_ID,  EXPERIMENT_ID,  RESULT_ID,  ATTRIBUTE_ID,  VALUE_ID,  QUALIFIER,  VALUE_DISPLAY,  VALUE_NUM,  VALUE_MIN,  VALUE_MAX) values(result_context_item_id_seq.nextval, '', 1, 115, 366, '', '', '0.2454', 0.2454, '', '');</v>
      </c>
    </row>
    <row r="118" spans="1:11">
      <c r="A118">
        <v>116</v>
      </c>
      <c r="B118" s="2">
        <v>1</v>
      </c>
      <c r="C118" t="s">
        <v>32</v>
      </c>
      <c r="E118">
        <v>0.7</v>
      </c>
      <c r="I118" t="str">
        <f>IF(ISNA(VLOOKUP(D118,Elements!$B$3:$G$56,2,FALSE)),H118&amp;E118&amp;IF(ISBLANK(F118), "", F118&amp;" - "&amp;G118),VLOOKUP(D118,Elements!$B$3:$G$56,2,FALSE))</f>
        <v>0.7</v>
      </c>
      <c r="K118" t="str">
        <f>"insert into result_context_item( RESULT_CONTEXT_ITEM_ID,  GROUP_RESULT_CONTEXT_ID,  EXPERIMENT_ID,  RESULT_ID,  ATTRIBUTE_ID,  VALUE_ID,  QUALIFIER,  VALUE_DISPLAY,  VALUE_NUM,  VALUE_MIN,  VALUE_MAX) values(result_context_item_id_seq.nextval, '', 1, "&amp;A118&amp;", "&amp;VLOOKUP(C118,Elements!$B$3:$G$56,6,FALSE)&amp;", '', '', '"&amp;I118&amp;"', "&amp;E118&amp;", '"&amp;F118&amp;"', '"&amp;G118&amp;"');"</f>
        <v>insert into result_context_item( RESULT_CONTEXT_ITEM_ID,  GROUP_RESULT_CONTEXT_ID,  EXPERIMENT_ID,  RESULT_ID,  ATTRIBUTE_ID,  VALUE_ID,  QUALIFIER,  VALUE_DISPLAY,  VALUE_NUM,  VALUE_MIN,  VALUE_MAX) values(result_context_item_id_seq.nextval, '', 1, 116, 366, '', '', '0.7', 0.7, '', '');</v>
      </c>
    </row>
    <row r="119" spans="1:11">
      <c r="A119">
        <v>117</v>
      </c>
      <c r="B119" s="2">
        <v>1</v>
      </c>
      <c r="C119" t="s">
        <v>32</v>
      </c>
      <c r="E119">
        <v>2.2000000000000002</v>
      </c>
      <c r="I119" t="str">
        <f>IF(ISNA(VLOOKUP(D119,Elements!$B$3:$G$56,2,FALSE)),H119&amp;E119&amp;IF(ISBLANK(F119), "", F119&amp;" - "&amp;G119),VLOOKUP(D119,Elements!$B$3:$G$56,2,FALSE))</f>
        <v>2.2</v>
      </c>
      <c r="K119" t="str">
        <f>"insert into result_context_item( RESULT_CONTEXT_ITEM_ID,  GROUP_RESULT_CONTEXT_ID,  EXPERIMENT_ID,  RESULT_ID,  ATTRIBUTE_ID,  VALUE_ID,  QUALIFIER,  VALUE_DISPLAY,  VALUE_NUM,  VALUE_MIN,  VALUE_MAX) values(result_context_item_id_seq.nextval, '', 1, "&amp;A119&amp;", "&amp;VLOOKUP(C119,Elements!$B$3:$G$56,6,FALSE)&amp;", '', '', '"&amp;I119&amp;"', "&amp;E119&amp;", '"&amp;F119&amp;"', '"&amp;G119&amp;"');"</f>
        <v>insert into result_context_item( RESULT_CONTEXT_ITEM_ID,  GROUP_RESULT_CONTEXT_ID,  EXPERIMENT_ID,  RESULT_ID,  ATTRIBUTE_ID,  VALUE_ID,  QUALIFIER,  VALUE_DISPLAY,  VALUE_NUM,  VALUE_MIN,  VALUE_MAX) values(result_context_item_id_seq.nextval, '', 1, 117, 366, '', '', '2.2', 2.2, '', '');</v>
      </c>
    </row>
    <row r="120" spans="1:11">
      <c r="A120">
        <v>118</v>
      </c>
      <c r="B120" s="2">
        <v>1</v>
      </c>
      <c r="C120" t="s">
        <v>32</v>
      </c>
      <c r="E120">
        <v>6.6</v>
      </c>
      <c r="I120" t="str">
        <f>IF(ISNA(VLOOKUP(D120,Elements!$B$3:$G$56,2,FALSE)),H120&amp;E120&amp;IF(ISBLANK(F120), "", F120&amp;" - "&amp;G120),VLOOKUP(D120,Elements!$B$3:$G$56,2,FALSE))</f>
        <v>6.6</v>
      </c>
      <c r="K120" t="str">
        <f>"insert into result_context_item( RESULT_CONTEXT_ITEM_ID,  GROUP_RESULT_CONTEXT_ID,  EXPERIMENT_ID,  RESULT_ID,  ATTRIBUTE_ID,  VALUE_ID,  QUALIFIER,  VALUE_DISPLAY,  VALUE_NUM,  VALUE_MIN,  VALUE_MAX) values(result_context_item_id_seq.nextval, '', 1, "&amp;A120&amp;", "&amp;VLOOKUP(C120,Elements!$B$3:$G$56,6,FALSE)&amp;", '', '', '"&amp;I120&amp;"', "&amp;E120&amp;", '"&amp;F120&amp;"', '"&amp;G120&amp;"');"</f>
        <v>insert into result_context_item( RESULT_CONTEXT_ITEM_ID,  GROUP_RESULT_CONTEXT_ID,  EXPERIMENT_ID,  RESULT_ID,  ATTRIBUTE_ID,  VALUE_ID,  QUALIFIER,  VALUE_DISPLAY,  VALUE_NUM,  VALUE_MIN,  VALUE_MAX) values(result_context_item_id_seq.nextval, '', 1, 118, 366, '', '', '6.6', 6.6, '', '');</v>
      </c>
    </row>
    <row r="121" spans="1:11">
      <c r="A121">
        <v>119</v>
      </c>
      <c r="B121" s="2">
        <v>1</v>
      </c>
      <c r="C121" t="s">
        <v>32</v>
      </c>
      <c r="E121">
        <v>19.899999999999999</v>
      </c>
      <c r="I121" t="str">
        <f>IF(ISNA(VLOOKUP(D121,Elements!$B$3:$G$56,2,FALSE)),H121&amp;E121&amp;IF(ISBLANK(F121), "", F121&amp;" - "&amp;G121),VLOOKUP(D121,Elements!$B$3:$G$56,2,FALSE))</f>
        <v>19.9</v>
      </c>
      <c r="K121" t="str">
        <f>"insert into result_context_item( RESULT_CONTEXT_ITEM_ID,  GROUP_RESULT_CONTEXT_ID,  EXPERIMENT_ID,  RESULT_ID,  ATTRIBUTE_ID,  VALUE_ID,  QUALIFIER,  VALUE_DISPLAY,  VALUE_NUM,  VALUE_MIN,  VALUE_MAX) values(result_context_item_id_seq.nextval, '', 1, "&amp;A121&amp;", "&amp;VLOOKUP(C121,Elements!$B$3:$G$56,6,FALSE)&amp;", '', '', '"&amp;I121&amp;"', "&amp;E121&amp;", '"&amp;F121&amp;"', '"&amp;G121&amp;"');"</f>
        <v>insert into result_context_item( RESULT_CONTEXT_ITEM_ID,  GROUP_RESULT_CONTEXT_ID,  EXPERIMENT_ID,  RESULT_ID,  ATTRIBUTE_ID,  VALUE_ID,  QUALIFIER,  VALUE_DISPLAY,  VALUE_NUM,  VALUE_MIN,  VALUE_MAX) values(result_context_item_id_seq.nextval, '', 1, 119, 366, '', '', '19.9', 19.9, '', '');</v>
      </c>
    </row>
    <row r="122" spans="1:11">
      <c r="A122">
        <v>120</v>
      </c>
      <c r="B122" s="2">
        <v>1</v>
      </c>
      <c r="C122" t="s">
        <v>32</v>
      </c>
      <c r="E122">
        <v>59.6</v>
      </c>
      <c r="I122" t="str">
        <f>IF(ISNA(VLOOKUP(D122,Elements!$B$3:$G$56,2,FALSE)),H122&amp;E122&amp;IF(ISBLANK(F122), "", F122&amp;" - "&amp;G122),VLOOKUP(D122,Elements!$B$3:$G$56,2,FALSE))</f>
        <v>59.6</v>
      </c>
      <c r="K122" t="str">
        <f>"insert into result_context_item( RESULT_CONTEXT_ITEM_ID,  GROUP_RESULT_CONTEXT_ID,  EXPERIMENT_ID,  RESULT_ID,  ATTRIBUTE_ID,  VALUE_ID,  QUALIFIER,  VALUE_DISPLAY,  VALUE_NUM,  VALUE_MIN,  VALUE_MAX) values(result_context_item_id_seq.nextval, '', 1, "&amp;A122&amp;", "&amp;VLOOKUP(C122,Elements!$B$3:$G$56,6,FALSE)&amp;", '', '', '"&amp;I122&amp;"', "&amp;E122&amp;", '"&amp;F122&amp;"', '"&amp;G122&amp;"');"</f>
        <v>insert into result_context_item( RESULT_CONTEXT_ITEM_ID,  GROUP_RESULT_CONTEXT_ID,  EXPERIMENT_ID,  RESULT_ID,  ATTRIBUTE_ID,  VALUE_ID,  QUALIFIER,  VALUE_DISPLAY,  VALUE_NUM,  VALUE_MIN,  VALUE_MAX) values(result_context_item_id_seq.nextval, '', 1, 120, 366, '', '', '59.6', 59.6, '', '');</v>
      </c>
    </row>
    <row r="123" spans="1:11">
      <c r="A123">
        <v>121</v>
      </c>
      <c r="B123" s="2">
        <v>1</v>
      </c>
      <c r="C123" t="s">
        <v>32</v>
      </c>
      <c r="E123">
        <v>3.0000000000000001E-3</v>
      </c>
      <c r="I123" t="str">
        <f>IF(ISNA(VLOOKUP(D123,Elements!$B$3:$G$56,2,FALSE)),H123&amp;E123&amp;IF(ISBLANK(F123), "", F123&amp;" - "&amp;G123),VLOOKUP(D123,Elements!$B$3:$G$56,2,FALSE))</f>
        <v>0.003</v>
      </c>
      <c r="K123" t="str">
        <f>"insert into result_context_item( RESULT_CONTEXT_ITEM_ID,  GROUP_RESULT_CONTEXT_ID,  EXPERIMENT_ID,  RESULT_ID,  ATTRIBUTE_ID,  VALUE_ID,  QUALIFIER,  VALUE_DISPLAY,  VALUE_NUM,  VALUE_MIN,  VALUE_MAX) values(result_context_item_id_seq.nextval, '', 1, "&amp;A123&amp;", "&amp;VLOOKUP(C123,Elements!$B$3:$G$56,6,FALSE)&amp;", '', '', '"&amp;I123&amp;"', "&amp;E123&amp;", '"&amp;F123&amp;"', '"&amp;G123&amp;"');"</f>
        <v>insert into result_context_item( RESULT_CONTEXT_ITEM_ID,  GROUP_RESULT_CONTEXT_ID,  EXPERIMENT_ID,  RESULT_ID,  ATTRIBUTE_ID,  VALUE_ID,  QUALIFIER,  VALUE_DISPLAY,  VALUE_NUM,  VALUE_MIN,  VALUE_MAX) values(result_context_item_id_seq.nextval, '', 1, 121, 366, '', '', '0.003', 0.003, '', '');</v>
      </c>
    </row>
    <row r="124" spans="1:11">
      <c r="A124">
        <v>122</v>
      </c>
      <c r="B124" s="2">
        <v>1</v>
      </c>
      <c r="C124" t="s">
        <v>32</v>
      </c>
      <c r="E124">
        <v>9.1000000000000004E-3</v>
      </c>
      <c r="I124" t="str">
        <f>IF(ISNA(VLOOKUP(D124,Elements!$B$3:$G$56,2,FALSE)),H124&amp;E124&amp;IF(ISBLANK(F124), "", F124&amp;" - "&amp;G124),VLOOKUP(D124,Elements!$B$3:$G$56,2,FALSE))</f>
        <v>0.0091</v>
      </c>
      <c r="K124" t="str">
        <f>"insert into result_context_item( RESULT_CONTEXT_ITEM_ID,  GROUP_RESULT_CONTEXT_ID,  EXPERIMENT_ID,  RESULT_ID,  ATTRIBUTE_ID,  VALUE_ID,  QUALIFIER,  VALUE_DISPLAY,  VALUE_NUM,  VALUE_MIN,  VALUE_MAX) values(result_context_item_id_seq.nextval, '', 1, "&amp;A124&amp;", "&amp;VLOOKUP(C124,Elements!$B$3:$G$56,6,FALSE)&amp;", '', '', '"&amp;I124&amp;"', "&amp;E124&amp;", '"&amp;F124&amp;"', '"&amp;G124&amp;"');"</f>
        <v>insert into result_context_item( RESULT_CONTEXT_ITEM_ID,  GROUP_RESULT_CONTEXT_ID,  EXPERIMENT_ID,  RESULT_ID,  ATTRIBUTE_ID,  VALUE_ID,  QUALIFIER,  VALUE_DISPLAY,  VALUE_NUM,  VALUE_MIN,  VALUE_MAX) values(result_context_item_id_seq.nextval, '', 1, 122, 366, '', '', '0.0091', 0.0091, '', '');</v>
      </c>
    </row>
    <row r="125" spans="1:11">
      <c r="A125">
        <v>123</v>
      </c>
      <c r="B125" s="2">
        <v>1</v>
      </c>
      <c r="C125" t="s">
        <v>32</v>
      </c>
      <c r="E125">
        <v>2.7300000000000001E-2</v>
      </c>
      <c r="I125" t="str">
        <f>IF(ISNA(VLOOKUP(D125,Elements!$B$3:$G$56,2,FALSE)),H125&amp;E125&amp;IF(ISBLANK(F125), "", F125&amp;" - "&amp;G125),VLOOKUP(D125,Elements!$B$3:$G$56,2,FALSE))</f>
        <v>0.0273</v>
      </c>
      <c r="K125" t="str">
        <f>"insert into result_context_item( RESULT_CONTEXT_ITEM_ID,  GROUP_RESULT_CONTEXT_ID,  EXPERIMENT_ID,  RESULT_ID,  ATTRIBUTE_ID,  VALUE_ID,  QUALIFIER,  VALUE_DISPLAY,  VALUE_NUM,  VALUE_MIN,  VALUE_MAX) values(result_context_item_id_seq.nextval, '', 1, "&amp;A125&amp;", "&amp;VLOOKUP(C125,Elements!$B$3:$G$56,6,FALSE)&amp;", '', '', '"&amp;I125&amp;"', "&amp;E125&amp;", '"&amp;F125&amp;"', '"&amp;G125&amp;"');"</f>
        <v>insert into result_context_item( RESULT_CONTEXT_ITEM_ID,  GROUP_RESULT_CONTEXT_ID,  EXPERIMENT_ID,  RESULT_ID,  ATTRIBUTE_ID,  VALUE_ID,  QUALIFIER,  VALUE_DISPLAY,  VALUE_NUM,  VALUE_MIN,  VALUE_MAX) values(result_context_item_id_seq.nextval, '', 1, 123, 366, '', '', '0.0273', 0.0273, '', '');</v>
      </c>
    </row>
    <row r="126" spans="1:11">
      <c r="A126">
        <v>124</v>
      </c>
      <c r="B126" s="2">
        <v>1</v>
      </c>
      <c r="C126" t="s">
        <v>32</v>
      </c>
      <c r="E126">
        <v>8.1799999999999998E-2</v>
      </c>
      <c r="I126" t="str">
        <f>IF(ISNA(VLOOKUP(D126,Elements!$B$3:$G$56,2,FALSE)),H126&amp;E126&amp;IF(ISBLANK(F126), "", F126&amp;" - "&amp;G126),VLOOKUP(D126,Elements!$B$3:$G$56,2,FALSE))</f>
        <v>0.0818</v>
      </c>
      <c r="K126" t="str">
        <f>"insert into result_context_item( RESULT_CONTEXT_ITEM_ID,  GROUP_RESULT_CONTEXT_ID,  EXPERIMENT_ID,  RESULT_ID,  ATTRIBUTE_ID,  VALUE_ID,  QUALIFIER,  VALUE_DISPLAY,  VALUE_NUM,  VALUE_MIN,  VALUE_MAX) values(result_context_item_id_seq.nextval, '', 1, "&amp;A126&amp;", "&amp;VLOOKUP(C126,Elements!$B$3:$G$56,6,FALSE)&amp;", '', '', '"&amp;I126&amp;"', "&amp;E126&amp;", '"&amp;F126&amp;"', '"&amp;G126&amp;"');"</f>
        <v>insert into result_context_item( RESULT_CONTEXT_ITEM_ID,  GROUP_RESULT_CONTEXT_ID,  EXPERIMENT_ID,  RESULT_ID,  ATTRIBUTE_ID,  VALUE_ID,  QUALIFIER,  VALUE_DISPLAY,  VALUE_NUM,  VALUE_MIN,  VALUE_MAX) values(result_context_item_id_seq.nextval, '', 1, 124, 366, '', '', '0.0818', 0.0818, '', '');</v>
      </c>
    </row>
    <row r="127" spans="1:11">
      <c r="A127">
        <v>125</v>
      </c>
      <c r="B127" s="2">
        <v>1</v>
      </c>
      <c r="C127" t="s">
        <v>32</v>
      </c>
      <c r="E127">
        <v>0.24540000000000001</v>
      </c>
      <c r="I127" t="str">
        <f>IF(ISNA(VLOOKUP(D127,Elements!$B$3:$G$56,2,FALSE)),H127&amp;E127&amp;IF(ISBLANK(F127), "", F127&amp;" - "&amp;G127),VLOOKUP(D127,Elements!$B$3:$G$56,2,FALSE))</f>
        <v>0.2454</v>
      </c>
      <c r="K127" t="str">
        <f>"insert into result_context_item( RESULT_CONTEXT_ITEM_ID,  GROUP_RESULT_CONTEXT_ID,  EXPERIMENT_ID,  RESULT_ID,  ATTRIBUTE_ID,  VALUE_ID,  QUALIFIER,  VALUE_DISPLAY,  VALUE_NUM,  VALUE_MIN,  VALUE_MAX) values(result_context_item_id_seq.nextval, '', 1, "&amp;A127&amp;", "&amp;VLOOKUP(C127,Elements!$B$3:$G$56,6,FALSE)&amp;", '', '', '"&amp;I127&amp;"', "&amp;E127&amp;", '"&amp;F127&amp;"', '"&amp;G127&amp;"');"</f>
        <v>insert into result_context_item( RESULT_CONTEXT_ITEM_ID,  GROUP_RESULT_CONTEXT_ID,  EXPERIMENT_ID,  RESULT_ID,  ATTRIBUTE_ID,  VALUE_ID,  QUALIFIER,  VALUE_DISPLAY,  VALUE_NUM,  VALUE_MIN,  VALUE_MAX) values(result_context_item_id_seq.nextval, '', 1, 125, 366, '', '', '0.2454', 0.2454, '', '');</v>
      </c>
    </row>
    <row r="128" spans="1:11">
      <c r="A128">
        <v>126</v>
      </c>
      <c r="B128" s="2">
        <v>1</v>
      </c>
      <c r="C128" t="s">
        <v>32</v>
      </c>
      <c r="E128">
        <v>0.7</v>
      </c>
      <c r="I128" t="str">
        <f>IF(ISNA(VLOOKUP(D128,Elements!$B$3:$G$56,2,FALSE)),H128&amp;E128&amp;IF(ISBLANK(F128), "", F128&amp;" - "&amp;G128),VLOOKUP(D128,Elements!$B$3:$G$56,2,FALSE))</f>
        <v>0.7</v>
      </c>
      <c r="K128" t="str">
        <f>"insert into result_context_item( RESULT_CONTEXT_ITEM_ID,  GROUP_RESULT_CONTEXT_ID,  EXPERIMENT_ID,  RESULT_ID,  ATTRIBUTE_ID,  VALUE_ID,  QUALIFIER,  VALUE_DISPLAY,  VALUE_NUM,  VALUE_MIN,  VALUE_MAX) values(result_context_item_id_seq.nextval, '', 1, "&amp;A128&amp;", "&amp;VLOOKUP(C128,Elements!$B$3:$G$56,6,FALSE)&amp;", '', '', '"&amp;I128&amp;"', "&amp;E128&amp;", '"&amp;F128&amp;"', '"&amp;G128&amp;"');"</f>
        <v>insert into result_context_item( RESULT_CONTEXT_ITEM_ID,  GROUP_RESULT_CONTEXT_ID,  EXPERIMENT_ID,  RESULT_ID,  ATTRIBUTE_ID,  VALUE_ID,  QUALIFIER,  VALUE_DISPLAY,  VALUE_NUM,  VALUE_MIN,  VALUE_MAX) values(result_context_item_id_seq.nextval, '', 1, 126, 366, '', '', '0.7', 0.7, '', '');</v>
      </c>
    </row>
    <row r="129" spans="1:11">
      <c r="A129">
        <v>127</v>
      </c>
      <c r="B129" s="2">
        <v>1</v>
      </c>
      <c r="C129" t="s">
        <v>32</v>
      </c>
      <c r="E129">
        <v>2.2000000000000002</v>
      </c>
      <c r="I129" t="str">
        <f>IF(ISNA(VLOOKUP(D129,Elements!$B$3:$G$56,2,FALSE)),H129&amp;E129&amp;IF(ISBLANK(F129), "", F129&amp;" - "&amp;G129),VLOOKUP(D129,Elements!$B$3:$G$56,2,FALSE))</f>
        <v>2.2</v>
      </c>
      <c r="K129" t="str">
        <f>"insert into result_context_item( RESULT_CONTEXT_ITEM_ID,  GROUP_RESULT_CONTEXT_ID,  EXPERIMENT_ID,  RESULT_ID,  ATTRIBUTE_ID,  VALUE_ID,  QUALIFIER,  VALUE_DISPLAY,  VALUE_NUM,  VALUE_MIN,  VALUE_MAX) values(result_context_item_id_seq.nextval, '', 1, "&amp;A129&amp;", "&amp;VLOOKUP(C129,Elements!$B$3:$G$56,6,FALSE)&amp;", '', '', '"&amp;I129&amp;"', "&amp;E129&amp;", '"&amp;F129&amp;"', '"&amp;G129&amp;"');"</f>
        <v>insert into result_context_item( RESULT_CONTEXT_ITEM_ID,  GROUP_RESULT_CONTEXT_ID,  EXPERIMENT_ID,  RESULT_ID,  ATTRIBUTE_ID,  VALUE_ID,  QUALIFIER,  VALUE_DISPLAY,  VALUE_NUM,  VALUE_MIN,  VALUE_MAX) values(result_context_item_id_seq.nextval, '', 1, 127, 366, '', '', '2.2', 2.2, '', '');</v>
      </c>
    </row>
    <row r="130" spans="1:11">
      <c r="A130">
        <v>128</v>
      </c>
      <c r="B130" s="2">
        <v>1</v>
      </c>
      <c r="C130" t="s">
        <v>32</v>
      </c>
      <c r="E130">
        <v>6.6</v>
      </c>
      <c r="I130" t="str">
        <f>IF(ISNA(VLOOKUP(D130,Elements!$B$3:$G$56,2,FALSE)),H130&amp;E130&amp;IF(ISBLANK(F130), "", F130&amp;" - "&amp;G130),VLOOKUP(D130,Elements!$B$3:$G$56,2,FALSE))</f>
        <v>6.6</v>
      </c>
      <c r="K130" t="str">
        <f>"insert into result_context_item( RESULT_CONTEXT_ITEM_ID,  GROUP_RESULT_CONTEXT_ID,  EXPERIMENT_ID,  RESULT_ID,  ATTRIBUTE_ID,  VALUE_ID,  QUALIFIER,  VALUE_DISPLAY,  VALUE_NUM,  VALUE_MIN,  VALUE_MAX) values(result_context_item_id_seq.nextval, '', 1, "&amp;A130&amp;", "&amp;VLOOKUP(C130,Elements!$B$3:$G$56,6,FALSE)&amp;", '', '', '"&amp;I130&amp;"', "&amp;E130&amp;", '"&amp;F130&amp;"', '"&amp;G130&amp;"');"</f>
        <v>insert into result_context_item( RESULT_CONTEXT_ITEM_ID,  GROUP_RESULT_CONTEXT_ID,  EXPERIMENT_ID,  RESULT_ID,  ATTRIBUTE_ID,  VALUE_ID,  QUALIFIER,  VALUE_DISPLAY,  VALUE_NUM,  VALUE_MIN,  VALUE_MAX) values(result_context_item_id_seq.nextval, '', 1, 128, 366, '', '', '6.6', 6.6, '', '');</v>
      </c>
    </row>
    <row r="131" spans="1:11">
      <c r="A131">
        <v>129</v>
      </c>
      <c r="B131" s="2">
        <v>1</v>
      </c>
      <c r="C131" t="s">
        <v>32</v>
      </c>
      <c r="E131">
        <v>19.899999999999999</v>
      </c>
      <c r="I131" t="str">
        <f>IF(ISNA(VLOOKUP(D131,Elements!$B$3:$G$56,2,FALSE)),H131&amp;E131&amp;IF(ISBLANK(F131), "", F131&amp;" - "&amp;G131),VLOOKUP(D131,Elements!$B$3:$G$56,2,FALSE))</f>
        <v>19.9</v>
      </c>
      <c r="K131" t="str">
        <f>"insert into result_context_item( RESULT_CONTEXT_ITEM_ID,  GROUP_RESULT_CONTEXT_ID,  EXPERIMENT_ID,  RESULT_ID,  ATTRIBUTE_ID,  VALUE_ID,  QUALIFIER,  VALUE_DISPLAY,  VALUE_NUM,  VALUE_MIN,  VALUE_MAX) values(result_context_item_id_seq.nextval, '', 1, "&amp;A131&amp;", "&amp;VLOOKUP(C131,Elements!$B$3:$G$56,6,FALSE)&amp;", '', '', '"&amp;I131&amp;"', "&amp;E131&amp;", '"&amp;F131&amp;"', '"&amp;G131&amp;"');"</f>
        <v>insert into result_context_item( RESULT_CONTEXT_ITEM_ID,  GROUP_RESULT_CONTEXT_ID,  EXPERIMENT_ID,  RESULT_ID,  ATTRIBUTE_ID,  VALUE_ID,  QUALIFIER,  VALUE_DISPLAY,  VALUE_NUM,  VALUE_MIN,  VALUE_MAX) values(result_context_item_id_seq.nextval, '', 1, 129, 366, '', '', '19.9', 19.9, '', '');</v>
      </c>
    </row>
    <row r="132" spans="1:11">
      <c r="A132">
        <v>130</v>
      </c>
      <c r="B132" s="2">
        <v>1</v>
      </c>
      <c r="C132" t="s">
        <v>32</v>
      </c>
      <c r="E132">
        <v>59.6</v>
      </c>
      <c r="I132" t="str">
        <f>IF(ISNA(VLOOKUP(D132,Elements!$B$3:$G$56,2,FALSE)),H132&amp;E132&amp;IF(ISBLANK(F132), "", F132&amp;" - "&amp;G132),VLOOKUP(D132,Elements!$B$3:$G$56,2,FALSE))</f>
        <v>59.6</v>
      </c>
      <c r="K132" t="str">
        <f>"insert into result_context_item( RESULT_CONTEXT_ITEM_ID,  GROUP_RESULT_CONTEXT_ID,  EXPERIMENT_ID,  RESULT_ID,  ATTRIBUTE_ID,  VALUE_ID,  QUALIFIER,  VALUE_DISPLAY,  VALUE_NUM,  VALUE_MIN,  VALUE_MAX) values(result_context_item_id_seq.nextval, '', 1, "&amp;A132&amp;", "&amp;VLOOKUP(C132,Elements!$B$3:$G$56,6,FALSE)&amp;", '', '', '"&amp;I132&amp;"', "&amp;E132&amp;", '"&amp;F132&amp;"', '"&amp;G132&amp;"');"</f>
        <v>insert into result_context_item( RESULT_CONTEXT_ITEM_ID,  GROUP_RESULT_CONTEXT_ID,  EXPERIMENT_ID,  RESULT_ID,  ATTRIBUTE_ID,  VALUE_ID,  QUALIFIER,  VALUE_DISPLAY,  VALUE_NUM,  VALUE_MIN,  VALUE_MAX) values(result_context_item_id_seq.nextval, '', 1, 130, 366, '', '', '59.6', 59.6, '', '');</v>
      </c>
    </row>
    <row r="133" spans="1:11">
      <c r="A133">
        <v>131</v>
      </c>
      <c r="B133" s="2">
        <v>1</v>
      </c>
      <c r="C133" t="s">
        <v>32</v>
      </c>
      <c r="E133">
        <v>3.0000000000000001E-3</v>
      </c>
      <c r="I133" t="str">
        <f>IF(ISNA(VLOOKUP(D133,Elements!$B$3:$G$56,2,FALSE)),H133&amp;E133&amp;IF(ISBLANK(F133), "", F133&amp;" - "&amp;G133),VLOOKUP(D133,Elements!$B$3:$G$56,2,FALSE))</f>
        <v>0.003</v>
      </c>
      <c r="K133" t="str">
        <f>"insert into result_context_item( RESULT_CONTEXT_ITEM_ID,  GROUP_RESULT_CONTEXT_ID,  EXPERIMENT_ID,  RESULT_ID,  ATTRIBUTE_ID,  VALUE_ID,  QUALIFIER,  VALUE_DISPLAY,  VALUE_NUM,  VALUE_MIN,  VALUE_MAX) values(result_context_item_id_seq.nextval, '', 1, "&amp;A133&amp;", "&amp;VLOOKUP(C133,Elements!$B$3:$G$56,6,FALSE)&amp;", '', '', '"&amp;I133&amp;"', "&amp;E133&amp;", '"&amp;F133&amp;"', '"&amp;G133&amp;"');"</f>
        <v>insert into result_context_item( RESULT_CONTEXT_ITEM_ID,  GROUP_RESULT_CONTEXT_ID,  EXPERIMENT_ID,  RESULT_ID,  ATTRIBUTE_ID,  VALUE_ID,  QUALIFIER,  VALUE_DISPLAY,  VALUE_NUM,  VALUE_MIN,  VALUE_MAX) values(result_context_item_id_seq.nextval, '', 1, 131, 366, '', '', '0.003', 0.003, '', '');</v>
      </c>
    </row>
    <row r="134" spans="1:11">
      <c r="A134">
        <v>132</v>
      </c>
      <c r="B134" s="2">
        <v>1</v>
      </c>
      <c r="C134" t="s">
        <v>32</v>
      </c>
      <c r="E134">
        <v>9.1000000000000004E-3</v>
      </c>
      <c r="I134" t="str">
        <f>IF(ISNA(VLOOKUP(D134,Elements!$B$3:$G$56,2,FALSE)),H134&amp;E134&amp;IF(ISBLANK(F134), "", F134&amp;" - "&amp;G134),VLOOKUP(D134,Elements!$B$3:$G$56,2,FALSE))</f>
        <v>0.0091</v>
      </c>
      <c r="K134" t="str">
        <f>"insert into result_context_item( RESULT_CONTEXT_ITEM_ID,  GROUP_RESULT_CONTEXT_ID,  EXPERIMENT_ID,  RESULT_ID,  ATTRIBUTE_ID,  VALUE_ID,  QUALIFIER,  VALUE_DISPLAY,  VALUE_NUM,  VALUE_MIN,  VALUE_MAX) values(result_context_item_id_seq.nextval, '', 1, "&amp;A134&amp;", "&amp;VLOOKUP(C134,Elements!$B$3:$G$56,6,FALSE)&amp;", '', '', '"&amp;I134&amp;"', "&amp;E134&amp;", '"&amp;F134&amp;"', '"&amp;G134&amp;"');"</f>
        <v>insert into result_context_item( RESULT_CONTEXT_ITEM_ID,  GROUP_RESULT_CONTEXT_ID,  EXPERIMENT_ID,  RESULT_ID,  ATTRIBUTE_ID,  VALUE_ID,  QUALIFIER,  VALUE_DISPLAY,  VALUE_NUM,  VALUE_MIN,  VALUE_MAX) values(result_context_item_id_seq.nextval, '', 1, 132, 366, '', '', '0.0091', 0.0091, '', '');</v>
      </c>
    </row>
    <row r="135" spans="1:11">
      <c r="A135">
        <v>133</v>
      </c>
      <c r="B135" s="2">
        <v>1</v>
      </c>
      <c r="C135" t="s">
        <v>32</v>
      </c>
      <c r="E135">
        <v>2.7300000000000001E-2</v>
      </c>
      <c r="I135" t="str">
        <f>IF(ISNA(VLOOKUP(D135,Elements!$B$3:$G$56,2,FALSE)),H135&amp;E135&amp;IF(ISBLANK(F135), "", F135&amp;" - "&amp;G135),VLOOKUP(D135,Elements!$B$3:$G$56,2,FALSE))</f>
        <v>0.0273</v>
      </c>
      <c r="K135" t="str">
        <f>"insert into result_context_item( RESULT_CONTEXT_ITEM_ID,  GROUP_RESULT_CONTEXT_ID,  EXPERIMENT_ID,  RESULT_ID,  ATTRIBUTE_ID,  VALUE_ID,  QUALIFIER,  VALUE_DISPLAY,  VALUE_NUM,  VALUE_MIN,  VALUE_MAX) values(result_context_item_id_seq.nextval, '', 1, "&amp;A135&amp;", "&amp;VLOOKUP(C135,Elements!$B$3:$G$56,6,FALSE)&amp;", '', '', '"&amp;I135&amp;"', "&amp;E135&amp;", '"&amp;F135&amp;"', '"&amp;G135&amp;"');"</f>
        <v>insert into result_context_item( RESULT_CONTEXT_ITEM_ID,  GROUP_RESULT_CONTEXT_ID,  EXPERIMENT_ID,  RESULT_ID,  ATTRIBUTE_ID,  VALUE_ID,  QUALIFIER,  VALUE_DISPLAY,  VALUE_NUM,  VALUE_MIN,  VALUE_MAX) values(result_context_item_id_seq.nextval, '', 1, 133, 366, '', '', '0.0273', 0.0273, '', '');</v>
      </c>
    </row>
    <row r="136" spans="1:11">
      <c r="A136">
        <v>134</v>
      </c>
      <c r="B136" s="2">
        <v>1</v>
      </c>
      <c r="C136" t="s">
        <v>32</v>
      </c>
      <c r="E136">
        <v>8.1799999999999998E-2</v>
      </c>
      <c r="I136" t="str">
        <f>IF(ISNA(VLOOKUP(D136,Elements!$B$3:$G$56,2,FALSE)),H136&amp;E136&amp;IF(ISBLANK(F136), "", F136&amp;" - "&amp;G136),VLOOKUP(D136,Elements!$B$3:$G$56,2,FALSE))</f>
        <v>0.0818</v>
      </c>
      <c r="K136" t="str">
        <f>"insert into result_context_item( RESULT_CONTEXT_ITEM_ID,  GROUP_RESULT_CONTEXT_ID,  EXPERIMENT_ID,  RESULT_ID,  ATTRIBUTE_ID,  VALUE_ID,  QUALIFIER,  VALUE_DISPLAY,  VALUE_NUM,  VALUE_MIN,  VALUE_MAX) values(result_context_item_id_seq.nextval, '', 1, "&amp;A136&amp;", "&amp;VLOOKUP(C136,Elements!$B$3:$G$56,6,FALSE)&amp;", '', '', '"&amp;I136&amp;"', "&amp;E136&amp;", '"&amp;F136&amp;"', '"&amp;G136&amp;"');"</f>
        <v>insert into result_context_item( RESULT_CONTEXT_ITEM_ID,  GROUP_RESULT_CONTEXT_ID,  EXPERIMENT_ID,  RESULT_ID,  ATTRIBUTE_ID,  VALUE_ID,  QUALIFIER,  VALUE_DISPLAY,  VALUE_NUM,  VALUE_MIN,  VALUE_MAX) values(result_context_item_id_seq.nextval, '', 1, 134, 366, '', '', '0.0818', 0.0818, '', '');</v>
      </c>
    </row>
    <row r="137" spans="1:11">
      <c r="A137">
        <v>135</v>
      </c>
      <c r="B137" s="2">
        <v>1</v>
      </c>
      <c r="C137" t="s">
        <v>32</v>
      </c>
      <c r="E137">
        <v>0.24540000000000001</v>
      </c>
      <c r="I137" t="str">
        <f>IF(ISNA(VLOOKUP(D137,Elements!$B$3:$G$56,2,FALSE)),H137&amp;E137&amp;IF(ISBLANK(F137), "", F137&amp;" - "&amp;G137),VLOOKUP(D137,Elements!$B$3:$G$56,2,FALSE))</f>
        <v>0.2454</v>
      </c>
      <c r="K137" t="str">
        <f>"insert into result_context_item( RESULT_CONTEXT_ITEM_ID,  GROUP_RESULT_CONTEXT_ID,  EXPERIMENT_ID,  RESULT_ID,  ATTRIBUTE_ID,  VALUE_ID,  QUALIFIER,  VALUE_DISPLAY,  VALUE_NUM,  VALUE_MIN,  VALUE_MAX) values(result_context_item_id_seq.nextval, '', 1, "&amp;A137&amp;", "&amp;VLOOKUP(C137,Elements!$B$3:$G$56,6,FALSE)&amp;", '', '', '"&amp;I137&amp;"', "&amp;E137&amp;", '"&amp;F137&amp;"', '"&amp;G137&amp;"');"</f>
        <v>insert into result_context_item( RESULT_CONTEXT_ITEM_ID,  GROUP_RESULT_CONTEXT_ID,  EXPERIMENT_ID,  RESULT_ID,  ATTRIBUTE_ID,  VALUE_ID,  QUALIFIER,  VALUE_DISPLAY,  VALUE_NUM,  VALUE_MIN,  VALUE_MAX) values(result_context_item_id_seq.nextval, '', 1, 135, 366, '', '', '0.2454', 0.2454, '', '');</v>
      </c>
    </row>
    <row r="138" spans="1:11">
      <c r="A138">
        <v>136</v>
      </c>
      <c r="B138" s="2">
        <v>1</v>
      </c>
      <c r="C138" t="s">
        <v>32</v>
      </c>
      <c r="E138">
        <v>0.7</v>
      </c>
      <c r="I138" t="str">
        <f>IF(ISNA(VLOOKUP(D138,Elements!$B$3:$G$56,2,FALSE)),H138&amp;E138&amp;IF(ISBLANK(F138), "", F138&amp;" - "&amp;G138),VLOOKUP(D138,Elements!$B$3:$G$56,2,FALSE))</f>
        <v>0.7</v>
      </c>
      <c r="K138" t="str">
        <f>"insert into result_context_item( RESULT_CONTEXT_ITEM_ID,  GROUP_RESULT_CONTEXT_ID,  EXPERIMENT_ID,  RESULT_ID,  ATTRIBUTE_ID,  VALUE_ID,  QUALIFIER,  VALUE_DISPLAY,  VALUE_NUM,  VALUE_MIN,  VALUE_MAX) values(result_context_item_id_seq.nextval, '', 1, "&amp;A138&amp;", "&amp;VLOOKUP(C138,Elements!$B$3:$G$56,6,FALSE)&amp;", '', '', '"&amp;I138&amp;"', "&amp;E138&amp;", '"&amp;F138&amp;"', '"&amp;G138&amp;"');"</f>
        <v>insert into result_context_item( RESULT_CONTEXT_ITEM_ID,  GROUP_RESULT_CONTEXT_ID,  EXPERIMENT_ID,  RESULT_ID,  ATTRIBUTE_ID,  VALUE_ID,  QUALIFIER,  VALUE_DISPLAY,  VALUE_NUM,  VALUE_MIN,  VALUE_MAX) values(result_context_item_id_seq.nextval, '', 1, 136, 366, '', '', '0.7', 0.7, '', '');</v>
      </c>
    </row>
    <row r="139" spans="1:11">
      <c r="A139">
        <v>137</v>
      </c>
      <c r="B139" s="2">
        <v>1</v>
      </c>
      <c r="C139" t="s">
        <v>32</v>
      </c>
      <c r="E139">
        <v>2.2000000000000002</v>
      </c>
      <c r="I139" t="str">
        <f>IF(ISNA(VLOOKUP(D139,Elements!$B$3:$G$56,2,FALSE)),H139&amp;E139&amp;IF(ISBLANK(F139), "", F139&amp;" - "&amp;G139),VLOOKUP(D139,Elements!$B$3:$G$56,2,FALSE))</f>
        <v>2.2</v>
      </c>
      <c r="K139" t="str">
        <f>"insert into result_context_item( RESULT_CONTEXT_ITEM_ID,  GROUP_RESULT_CONTEXT_ID,  EXPERIMENT_ID,  RESULT_ID,  ATTRIBUTE_ID,  VALUE_ID,  QUALIFIER,  VALUE_DISPLAY,  VALUE_NUM,  VALUE_MIN,  VALUE_MAX) values(result_context_item_id_seq.nextval, '', 1, "&amp;A139&amp;", "&amp;VLOOKUP(C139,Elements!$B$3:$G$56,6,FALSE)&amp;", '', '', '"&amp;I139&amp;"', "&amp;E139&amp;", '"&amp;F139&amp;"', '"&amp;G139&amp;"');"</f>
        <v>insert into result_context_item( RESULT_CONTEXT_ITEM_ID,  GROUP_RESULT_CONTEXT_ID,  EXPERIMENT_ID,  RESULT_ID,  ATTRIBUTE_ID,  VALUE_ID,  QUALIFIER,  VALUE_DISPLAY,  VALUE_NUM,  VALUE_MIN,  VALUE_MAX) values(result_context_item_id_seq.nextval, '', 1, 137, 366, '', '', '2.2', 2.2, '', '');</v>
      </c>
    </row>
    <row r="140" spans="1:11">
      <c r="A140">
        <v>138</v>
      </c>
      <c r="B140" s="2">
        <v>1</v>
      </c>
      <c r="C140" t="s">
        <v>32</v>
      </c>
      <c r="E140">
        <v>6.6</v>
      </c>
      <c r="I140" t="str">
        <f>IF(ISNA(VLOOKUP(D140,Elements!$B$3:$G$56,2,FALSE)),H140&amp;E140&amp;IF(ISBLANK(F140), "", F140&amp;" - "&amp;G140),VLOOKUP(D140,Elements!$B$3:$G$56,2,FALSE))</f>
        <v>6.6</v>
      </c>
      <c r="K140" t="str">
        <f>"insert into result_context_item( RESULT_CONTEXT_ITEM_ID,  GROUP_RESULT_CONTEXT_ID,  EXPERIMENT_ID,  RESULT_ID,  ATTRIBUTE_ID,  VALUE_ID,  QUALIFIER,  VALUE_DISPLAY,  VALUE_NUM,  VALUE_MIN,  VALUE_MAX) values(result_context_item_id_seq.nextval, '', 1, "&amp;A140&amp;", "&amp;VLOOKUP(C140,Elements!$B$3:$G$56,6,FALSE)&amp;", '', '', '"&amp;I140&amp;"', "&amp;E140&amp;", '"&amp;F140&amp;"', '"&amp;G140&amp;"');"</f>
        <v>insert into result_context_item( RESULT_CONTEXT_ITEM_ID,  GROUP_RESULT_CONTEXT_ID,  EXPERIMENT_ID,  RESULT_ID,  ATTRIBUTE_ID,  VALUE_ID,  QUALIFIER,  VALUE_DISPLAY,  VALUE_NUM,  VALUE_MIN,  VALUE_MAX) values(result_context_item_id_seq.nextval, '', 1, 138, 366, '', '', '6.6', 6.6, '', '');</v>
      </c>
    </row>
    <row r="141" spans="1:11">
      <c r="A141">
        <v>139</v>
      </c>
      <c r="B141" s="2">
        <v>1</v>
      </c>
      <c r="C141" t="s">
        <v>32</v>
      </c>
      <c r="E141">
        <v>19.899999999999999</v>
      </c>
      <c r="I141" t="str">
        <f>IF(ISNA(VLOOKUP(D141,Elements!$B$3:$G$56,2,FALSE)),H141&amp;E141&amp;IF(ISBLANK(F141), "", F141&amp;" - "&amp;G141),VLOOKUP(D141,Elements!$B$3:$G$56,2,FALSE))</f>
        <v>19.9</v>
      </c>
      <c r="K141" t="str">
        <f>"insert into result_context_item( RESULT_CONTEXT_ITEM_ID,  GROUP_RESULT_CONTEXT_ID,  EXPERIMENT_ID,  RESULT_ID,  ATTRIBUTE_ID,  VALUE_ID,  QUALIFIER,  VALUE_DISPLAY,  VALUE_NUM,  VALUE_MIN,  VALUE_MAX) values(result_context_item_id_seq.nextval, '', 1, "&amp;A141&amp;", "&amp;VLOOKUP(C141,Elements!$B$3:$G$56,6,FALSE)&amp;", '', '', '"&amp;I141&amp;"', "&amp;E141&amp;", '"&amp;F141&amp;"', '"&amp;G141&amp;"');"</f>
        <v>insert into result_context_item( RESULT_CONTEXT_ITEM_ID,  GROUP_RESULT_CONTEXT_ID,  EXPERIMENT_ID,  RESULT_ID,  ATTRIBUTE_ID,  VALUE_ID,  QUALIFIER,  VALUE_DISPLAY,  VALUE_NUM,  VALUE_MIN,  VALUE_MAX) values(result_context_item_id_seq.nextval, '', 1, 139, 366, '', '', '19.9', 19.9, '', '');</v>
      </c>
    </row>
    <row r="142" spans="1:11">
      <c r="A142">
        <v>140</v>
      </c>
      <c r="B142" s="2">
        <v>1</v>
      </c>
      <c r="C142" t="s">
        <v>32</v>
      </c>
      <c r="E142">
        <v>59.6</v>
      </c>
      <c r="I142" t="str">
        <f>IF(ISNA(VLOOKUP(D142,Elements!$B$3:$G$56,2,FALSE)),H142&amp;E142&amp;IF(ISBLANK(F142), "", F142&amp;" - "&amp;G142),VLOOKUP(D142,Elements!$B$3:$G$56,2,FALSE))</f>
        <v>59.6</v>
      </c>
      <c r="K142" t="str">
        <f>"insert into result_context_item( RESULT_CONTEXT_ITEM_ID,  GROUP_RESULT_CONTEXT_ID,  EXPERIMENT_ID,  RESULT_ID,  ATTRIBUTE_ID,  VALUE_ID,  QUALIFIER,  VALUE_DISPLAY,  VALUE_NUM,  VALUE_MIN,  VALUE_MAX) values(result_context_item_id_seq.nextval, '', 1, "&amp;A142&amp;", "&amp;VLOOKUP(C142,Elements!$B$3:$G$56,6,FALSE)&amp;", '', '', '"&amp;I142&amp;"', "&amp;E142&amp;", '"&amp;F142&amp;"', '"&amp;G142&amp;"');"</f>
        <v>insert into result_context_item( RESULT_CONTEXT_ITEM_ID,  GROUP_RESULT_CONTEXT_ID,  EXPERIMENT_ID,  RESULT_ID,  ATTRIBUTE_ID,  VALUE_ID,  QUALIFIER,  VALUE_DISPLAY,  VALUE_NUM,  VALUE_MIN,  VALUE_MAX) values(result_context_item_id_seq.nextval, '', 1, 140, 366, '', '', '59.6', 59.6, '', '');</v>
      </c>
    </row>
    <row r="143" spans="1:11">
      <c r="A143">
        <v>141</v>
      </c>
      <c r="B143" s="2">
        <v>1</v>
      </c>
      <c r="C143" t="s">
        <v>32</v>
      </c>
      <c r="E143">
        <v>3.0000000000000001E-3</v>
      </c>
      <c r="I143" t="str">
        <f>IF(ISNA(VLOOKUP(D143,Elements!$B$3:$G$56,2,FALSE)),H143&amp;E143&amp;IF(ISBLANK(F143), "", F143&amp;" - "&amp;G143),VLOOKUP(D143,Elements!$B$3:$G$56,2,FALSE))</f>
        <v>0.003</v>
      </c>
      <c r="K143" t="str">
        <f>"insert into result_context_item( RESULT_CONTEXT_ITEM_ID,  GROUP_RESULT_CONTEXT_ID,  EXPERIMENT_ID,  RESULT_ID,  ATTRIBUTE_ID,  VALUE_ID,  QUALIFIER,  VALUE_DISPLAY,  VALUE_NUM,  VALUE_MIN,  VALUE_MAX) values(result_context_item_id_seq.nextval, '', 1, "&amp;A143&amp;", "&amp;VLOOKUP(C143,Elements!$B$3:$G$56,6,FALSE)&amp;", '', '', '"&amp;I143&amp;"', "&amp;E143&amp;", '"&amp;F143&amp;"', '"&amp;G143&amp;"');"</f>
        <v>insert into result_context_item( RESULT_CONTEXT_ITEM_ID,  GROUP_RESULT_CONTEXT_ID,  EXPERIMENT_ID,  RESULT_ID,  ATTRIBUTE_ID,  VALUE_ID,  QUALIFIER,  VALUE_DISPLAY,  VALUE_NUM,  VALUE_MIN,  VALUE_MAX) values(result_context_item_id_seq.nextval, '', 1, 141, 366, '', '', '0.003', 0.003, '', '');</v>
      </c>
    </row>
    <row r="144" spans="1:11">
      <c r="A144">
        <v>142</v>
      </c>
      <c r="B144" s="2">
        <v>1</v>
      </c>
      <c r="C144" t="s">
        <v>32</v>
      </c>
      <c r="E144">
        <v>9.1000000000000004E-3</v>
      </c>
      <c r="I144" t="str">
        <f>IF(ISNA(VLOOKUP(D144,Elements!$B$3:$G$56,2,FALSE)),H144&amp;E144&amp;IF(ISBLANK(F144), "", F144&amp;" - "&amp;G144),VLOOKUP(D144,Elements!$B$3:$G$56,2,FALSE))</f>
        <v>0.0091</v>
      </c>
      <c r="K144" t="str">
        <f>"insert into result_context_item( RESULT_CONTEXT_ITEM_ID,  GROUP_RESULT_CONTEXT_ID,  EXPERIMENT_ID,  RESULT_ID,  ATTRIBUTE_ID,  VALUE_ID,  QUALIFIER,  VALUE_DISPLAY,  VALUE_NUM,  VALUE_MIN,  VALUE_MAX) values(result_context_item_id_seq.nextval, '', 1, "&amp;A144&amp;", "&amp;VLOOKUP(C144,Elements!$B$3:$G$56,6,FALSE)&amp;", '', '', '"&amp;I144&amp;"', "&amp;E144&amp;", '"&amp;F144&amp;"', '"&amp;G144&amp;"');"</f>
        <v>insert into result_context_item( RESULT_CONTEXT_ITEM_ID,  GROUP_RESULT_CONTEXT_ID,  EXPERIMENT_ID,  RESULT_ID,  ATTRIBUTE_ID,  VALUE_ID,  QUALIFIER,  VALUE_DISPLAY,  VALUE_NUM,  VALUE_MIN,  VALUE_MAX) values(result_context_item_id_seq.nextval, '', 1, 142, 366, '', '', '0.0091', 0.0091, '', '');</v>
      </c>
    </row>
    <row r="145" spans="1:11">
      <c r="A145">
        <v>143</v>
      </c>
      <c r="B145" s="2">
        <v>1</v>
      </c>
      <c r="C145" t="s">
        <v>32</v>
      </c>
      <c r="E145">
        <v>2.7300000000000001E-2</v>
      </c>
      <c r="I145" t="str">
        <f>IF(ISNA(VLOOKUP(D145,Elements!$B$3:$G$56,2,FALSE)),H145&amp;E145&amp;IF(ISBLANK(F145), "", F145&amp;" - "&amp;G145),VLOOKUP(D145,Elements!$B$3:$G$56,2,FALSE))</f>
        <v>0.0273</v>
      </c>
      <c r="K145" t="str">
        <f>"insert into result_context_item( RESULT_CONTEXT_ITEM_ID,  GROUP_RESULT_CONTEXT_ID,  EXPERIMENT_ID,  RESULT_ID,  ATTRIBUTE_ID,  VALUE_ID,  QUALIFIER,  VALUE_DISPLAY,  VALUE_NUM,  VALUE_MIN,  VALUE_MAX) values(result_context_item_id_seq.nextval, '', 1, "&amp;A145&amp;", "&amp;VLOOKUP(C145,Elements!$B$3:$G$56,6,FALSE)&amp;", '', '', '"&amp;I145&amp;"', "&amp;E145&amp;", '"&amp;F145&amp;"', '"&amp;G145&amp;"');"</f>
        <v>insert into result_context_item( RESULT_CONTEXT_ITEM_ID,  GROUP_RESULT_CONTEXT_ID,  EXPERIMENT_ID,  RESULT_ID,  ATTRIBUTE_ID,  VALUE_ID,  QUALIFIER,  VALUE_DISPLAY,  VALUE_NUM,  VALUE_MIN,  VALUE_MAX) values(result_context_item_id_seq.nextval, '', 1, 143, 366, '', '', '0.0273', 0.0273, '', '');</v>
      </c>
    </row>
    <row r="146" spans="1:11">
      <c r="A146">
        <v>144</v>
      </c>
      <c r="B146" s="2">
        <v>1</v>
      </c>
      <c r="C146" t="s">
        <v>32</v>
      </c>
      <c r="E146">
        <v>8.1799999999999998E-2</v>
      </c>
      <c r="I146" t="str">
        <f>IF(ISNA(VLOOKUP(D146,Elements!$B$3:$G$56,2,FALSE)),H146&amp;E146&amp;IF(ISBLANK(F146), "", F146&amp;" - "&amp;G146),VLOOKUP(D146,Elements!$B$3:$G$56,2,FALSE))</f>
        <v>0.0818</v>
      </c>
      <c r="K146" t="str">
        <f>"insert into result_context_item( RESULT_CONTEXT_ITEM_ID,  GROUP_RESULT_CONTEXT_ID,  EXPERIMENT_ID,  RESULT_ID,  ATTRIBUTE_ID,  VALUE_ID,  QUALIFIER,  VALUE_DISPLAY,  VALUE_NUM,  VALUE_MIN,  VALUE_MAX) values(result_context_item_id_seq.nextval, '', 1, "&amp;A146&amp;", "&amp;VLOOKUP(C146,Elements!$B$3:$G$56,6,FALSE)&amp;", '', '', '"&amp;I146&amp;"', "&amp;E146&amp;", '"&amp;F146&amp;"', '"&amp;G146&amp;"');"</f>
        <v>insert into result_context_item( RESULT_CONTEXT_ITEM_ID,  GROUP_RESULT_CONTEXT_ID,  EXPERIMENT_ID,  RESULT_ID,  ATTRIBUTE_ID,  VALUE_ID,  QUALIFIER,  VALUE_DISPLAY,  VALUE_NUM,  VALUE_MIN,  VALUE_MAX) values(result_context_item_id_seq.nextval, '', 1, 144, 366, '', '', '0.0818', 0.0818, '', '');</v>
      </c>
    </row>
    <row r="147" spans="1:11">
      <c r="A147">
        <v>145</v>
      </c>
      <c r="B147" s="2">
        <v>1</v>
      </c>
      <c r="C147" t="s">
        <v>32</v>
      </c>
      <c r="E147">
        <v>0.24540000000000001</v>
      </c>
      <c r="I147" t="str">
        <f>IF(ISNA(VLOOKUP(D147,Elements!$B$3:$G$56,2,FALSE)),H147&amp;E147&amp;IF(ISBLANK(F147), "", F147&amp;" - "&amp;G147),VLOOKUP(D147,Elements!$B$3:$G$56,2,FALSE))</f>
        <v>0.2454</v>
      </c>
      <c r="K147" t="str">
        <f>"insert into result_context_item( RESULT_CONTEXT_ITEM_ID,  GROUP_RESULT_CONTEXT_ID,  EXPERIMENT_ID,  RESULT_ID,  ATTRIBUTE_ID,  VALUE_ID,  QUALIFIER,  VALUE_DISPLAY,  VALUE_NUM,  VALUE_MIN,  VALUE_MAX) values(result_context_item_id_seq.nextval, '', 1, "&amp;A147&amp;", "&amp;VLOOKUP(C147,Elements!$B$3:$G$56,6,FALSE)&amp;", '', '', '"&amp;I147&amp;"', "&amp;E147&amp;", '"&amp;F147&amp;"', '"&amp;G147&amp;"');"</f>
        <v>insert into result_context_item( RESULT_CONTEXT_ITEM_ID,  GROUP_RESULT_CONTEXT_ID,  EXPERIMENT_ID,  RESULT_ID,  ATTRIBUTE_ID,  VALUE_ID,  QUALIFIER,  VALUE_DISPLAY,  VALUE_NUM,  VALUE_MIN,  VALUE_MAX) values(result_context_item_id_seq.nextval, '', 1, 145, 366, '', '', '0.2454', 0.2454, '', '');</v>
      </c>
    </row>
    <row r="148" spans="1:11">
      <c r="A148">
        <v>146</v>
      </c>
      <c r="B148" s="2">
        <v>1</v>
      </c>
      <c r="C148" t="s">
        <v>32</v>
      </c>
      <c r="E148">
        <v>0.7</v>
      </c>
      <c r="I148" t="str">
        <f>IF(ISNA(VLOOKUP(D148,Elements!$B$3:$G$56,2,FALSE)),H148&amp;E148&amp;IF(ISBLANK(F148), "", F148&amp;" - "&amp;G148),VLOOKUP(D148,Elements!$B$3:$G$56,2,FALSE))</f>
        <v>0.7</v>
      </c>
      <c r="K148" t="str">
        <f>"insert into result_context_item( RESULT_CONTEXT_ITEM_ID,  GROUP_RESULT_CONTEXT_ID,  EXPERIMENT_ID,  RESULT_ID,  ATTRIBUTE_ID,  VALUE_ID,  QUALIFIER,  VALUE_DISPLAY,  VALUE_NUM,  VALUE_MIN,  VALUE_MAX) values(result_context_item_id_seq.nextval, '', 1, "&amp;A148&amp;", "&amp;VLOOKUP(C148,Elements!$B$3:$G$56,6,FALSE)&amp;", '', '', '"&amp;I148&amp;"', "&amp;E148&amp;", '"&amp;F148&amp;"', '"&amp;G148&amp;"');"</f>
        <v>insert into result_context_item( RESULT_CONTEXT_ITEM_ID,  GROUP_RESULT_CONTEXT_ID,  EXPERIMENT_ID,  RESULT_ID,  ATTRIBUTE_ID,  VALUE_ID,  QUALIFIER,  VALUE_DISPLAY,  VALUE_NUM,  VALUE_MIN,  VALUE_MAX) values(result_context_item_id_seq.nextval, '', 1, 146, 366, '', '', '0.7', 0.7, '', '');</v>
      </c>
    </row>
    <row r="149" spans="1:11">
      <c r="A149">
        <v>147</v>
      </c>
      <c r="B149" s="2">
        <v>1</v>
      </c>
      <c r="C149" t="s">
        <v>32</v>
      </c>
      <c r="E149">
        <v>2.2000000000000002</v>
      </c>
      <c r="I149" t="str">
        <f>IF(ISNA(VLOOKUP(D149,Elements!$B$3:$G$56,2,FALSE)),H149&amp;E149&amp;IF(ISBLANK(F149), "", F149&amp;" - "&amp;G149),VLOOKUP(D149,Elements!$B$3:$G$56,2,FALSE))</f>
        <v>2.2</v>
      </c>
      <c r="K149" t="str">
        <f>"insert into result_context_item( RESULT_CONTEXT_ITEM_ID,  GROUP_RESULT_CONTEXT_ID,  EXPERIMENT_ID,  RESULT_ID,  ATTRIBUTE_ID,  VALUE_ID,  QUALIFIER,  VALUE_DISPLAY,  VALUE_NUM,  VALUE_MIN,  VALUE_MAX) values(result_context_item_id_seq.nextval, '', 1, "&amp;A149&amp;", "&amp;VLOOKUP(C149,Elements!$B$3:$G$56,6,FALSE)&amp;", '', '', '"&amp;I149&amp;"', "&amp;E149&amp;", '"&amp;F149&amp;"', '"&amp;G149&amp;"');"</f>
        <v>insert into result_context_item( RESULT_CONTEXT_ITEM_ID,  GROUP_RESULT_CONTEXT_ID,  EXPERIMENT_ID,  RESULT_ID,  ATTRIBUTE_ID,  VALUE_ID,  QUALIFIER,  VALUE_DISPLAY,  VALUE_NUM,  VALUE_MIN,  VALUE_MAX) values(result_context_item_id_seq.nextval, '', 1, 147, 366, '', '', '2.2', 2.2, '', '');</v>
      </c>
    </row>
    <row r="150" spans="1:11">
      <c r="A150">
        <v>148</v>
      </c>
      <c r="B150" s="2">
        <v>1</v>
      </c>
      <c r="C150" t="s">
        <v>32</v>
      </c>
      <c r="E150">
        <v>6.6</v>
      </c>
      <c r="I150" t="str">
        <f>IF(ISNA(VLOOKUP(D150,Elements!$B$3:$G$56,2,FALSE)),H150&amp;E150&amp;IF(ISBLANK(F150), "", F150&amp;" - "&amp;G150),VLOOKUP(D150,Elements!$B$3:$G$56,2,FALSE))</f>
        <v>6.6</v>
      </c>
      <c r="K150" t="str">
        <f>"insert into result_context_item( RESULT_CONTEXT_ITEM_ID,  GROUP_RESULT_CONTEXT_ID,  EXPERIMENT_ID,  RESULT_ID,  ATTRIBUTE_ID,  VALUE_ID,  QUALIFIER,  VALUE_DISPLAY,  VALUE_NUM,  VALUE_MIN,  VALUE_MAX) values(result_context_item_id_seq.nextval, '', 1, "&amp;A150&amp;", "&amp;VLOOKUP(C150,Elements!$B$3:$G$56,6,FALSE)&amp;", '', '', '"&amp;I150&amp;"', "&amp;E150&amp;", '"&amp;F150&amp;"', '"&amp;G150&amp;"');"</f>
        <v>insert into result_context_item( RESULT_CONTEXT_ITEM_ID,  GROUP_RESULT_CONTEXT_ID,  EXPERIMENT_ID,  RESULT_ID,  ATTRIBUTE_ID,  VALUE_ID,  QUALIFIER,  VALUE_DISPLAY,  VALUE_NUM,  VALUE_MIN,  VALUE_MAX) values(result_context_item_id_seq.nextval, '', 1, 148, 366, '', '', '6.6', 6.6, '', '');</v>
      </c>
    </row>
    <row r="151" spans="1:11">
      <c r="A151">
        <v>149</v>
      </c>
      <c r="B151" s="2">
        <v>1</v>
      </c>
      <c r="C151" t="s">
        <v>32</v>
      </c>
      <c r="E151">
        <v>19.899999999999999</v>
      </c>
      <c r="I151" t="str">
        <f>IF(ISNA(VLOOKUP(D151,Elements!$B$3:$G$56,2,FALSE)),H151&amp;E151&amp;IF(ISBLANK(F151), "", F151&amp;" - "&amp;G151),VLOOKUP(D151,Elements!$B$3:$G$56,2,FALSE))</f>
        <v>19.9</v>
      </c>
      <c r="K151" t="str">
        <f>"insert into result_context_item( RESULT_CONTEXT_ITEM_ID,  GROUP_RESULT_CONTEXT_ID,  EXPERIMENT_ID,  RESULT_ID,  ATTRIBUTE_ID,  VALUE_ID,  QUALIFIER,  VALUE_DISPLAY,  VALUE_NUM,  VALUE_MIN,  VALUE_MAX) values(result_context_item_id_seq.nextval, '', 1, "&amp;A151&amp;", "&amp;VLOOKUP(C151,Elements!$B$3:$G$56,6,FALSE)&amp;", '', '', '"&amp;I151&amp;"', "&amp;E151&amp;", '"&amp;F151&amp;"', '"&amp;G151&amp;"');"</f>
        <v>insert into result_context_item( RESULT_CONTEXT_ITEM_ID,  GROUP_RESULT_CONTEXT_ID,  EXPERIMENT_ID,  RESULT_ID,  ATTRIBUTE_ID,  VALUE_ID,  QUALIFIER,  VALUE_DISPLAY,  VALUE_NUM,  VALUE_MIN,  VALUE_MAX) values(result_context_item_id_seq.nextval, '', 1, 149, 366, '', '', '19.9', 19.9, '', '');</v>
      </c>
    </row>
    <row r="152" spans="1:11">
      <c r="A152">
        <v>150</v>
      </c>
      <c r="B152" s="2">
        <v>1</v>
      </c>
      <c r="C152" t="s">
        <v>32</v>
      </c>
      <c r="E152">
        <v>59.6</v>
      </c>
      <c r="I152" t="str">
        <f>IF(ISNA(VLOOKUP(D152,Elements!$B$3:$G$56,2,FALSE)),H152&amp;E152&amp;IF(ISBLANK(F152), "", F152&amp;" - "&amp;G152),VLOOKUP(D152,Elements!$B$3:$G$56,2,FALSE))</f>
        <v>59.6</v>
      </c>
      <c r="K152" t="str">
        <f>"insert into result_context_item( RESULT_CONTEXT_ITEM_ID,  GROUP_RESULT_CONTEXT_ID,  EXPERIMENT_ID,  RESULT_ID,  ATTRIBUTE_ID,  VALUE_ID,  QUALIFIER,  VALUE_DISPLAY,  VALUE_NUM,  VALUE_MIN,  VALUE_MAX) values(result_context_item_id_seq.nextval, '', 1, "&amp;A152&amp;", "&amp;VLOOKUP(C152,Elements!$B$3:$G$56,6,FALSE)&amp;", '', '', '"&amp;I152&amp;"', "&amp;E152&amp;", '"&amp;F152&amp;"', '"&amp;G152&amp;"');"</f>
        <v>insert into result_context_item( RESULT_CONTEXT_ITEM_ID,  GROUP_RESULT_CONTEXT_ID,  EXPERIMENT_ID,  RESULT_ID,  ATTRIBUTE_ID,  VALUE_ID,  QUALIFIER,  VALUE_DISPLAY,  VALUE_NUM,  VALUE_MIN,  VALUE_MAX) values(result_context_item_id_seq.nextval, '', 1, 150, 366, '', '', '59.6', 59.6, '', '');</v>
      </c>
    </row>
    <row r="153" spans="1:11">
      <c r="A153">
        <v>151</v>
      </c>
      <c r="B153" s="2">
        <v>1</v>
      </c>
      <c r="C153" t="s">
        <v>32</v>
      </c>
      <c r="E153">
        <v>3.0000000000000001E-3</v>
      </c>
      <c r="I153" t="str">
        <f>IF(ISNA(VLOOKUP(D153,Elements!$B$3:$G$56,2,FALSE)),H153&amp;E153&amp;IF(ISBLANK(F153), "", F153&amp;" - "&amp;G153),VLOOKUP(D153,Elements!$B$3:$G$56,2,FALSE))</f>
        <v>0.003</v>
      </c>
      <c r="K153" t="str">
        <f>"insert into result_context_item( RESULT_CONTEXT_ITEM_ID,  GROUP_RESULT_CONTEXT_ID,  EXPERIMENT_ID,  RESULT_ID,  ATTRIBUTE_ID,  VALUE_ID,  QUALIFIER,  VALUE_DISPLAY,  VALUE_NUM,  VALUE_MIN,  VALUE_MAX) values(result_context_item_id_seq.nextval, '', 1, "&amp;A153&amp;", "&amp;VLOOKUP(C153,Elements!$B$3:$G$56,6,FALSE)&amp;", '', '', '"&amp;I153&amp;"', "&amp;E153&amp;", '"&amp;F153&amp;"', '"&amp;G153&amp;"');"</f>
        <v>insert into result_context_item( RESULT_CONTEXT_ITEM_ID,  GROUP_RESULT_CONTEXT_ID,  EXPERIMENT_ID,  RESULT_ID,  ATTRIBUTE_ID,  VALUE_ID,  QUALIFIER,  VALUE_DISPLAY,  VALUE_NUM,  VALUE_MIN,  VALUE_MAX) values(result_context_item_id_seq.nextval, '', 1, 151, 366, '', '', '0.003', 0.003, '', '');</v>
      </c>
    </row>
    <row r="154" spans="1:11">
      <c r="A154">
        <v>152</v>
      </c>
      <c r="B154" s="2">
        <v>1</v>
      </c>
      <c r="C154" t="s">
        <v>32</v>
      </c>
      <c r="E154">
        <v>9.1000000000000004E-3</v>
      </c>
      <c r="I154" t="str">
        <f>IF(ISNA(VLOOKUP(D154,Elements!$B$3:$G$56,2,FALSE)),H154&amp;E154&amp;IF(ISBLANK(F154), "", F154&amp;" - "&amp;G154),VLOOKUP(D154,Elements!$B$3:$G$56,2,FALSE))</f>
        <v>0.0091</v>
      </c>
      <c r="K154" t="str">
        <f>"insert into result_context_item( RESULT_CONTEXT_ITEM_ID,  GROUP_RESULT_CONTEXT_ID,  EXPERIMENT_ID,  RESULT_ID,  ATTRIBUTE_ID,  VALUE_ID,  QUALIFIER,  VALUE_DISPLAY,  VALUE_NUM,  VALUE_MIN,  VALUE_MAX) values(result_context_item_id_seq.nextval, '', 1, "&amp;A154&amp;", "&amp;VLOOKUP(C154,Elements!$B$3:$G$56,6,FALSE)&amp;", '', '', '"&amp;I154&amp;"', "&amp;E154&amp;", '"&amp;F154&amp;"', '"&amp;G154&amp;"');"</f>
        <v>insert into result_context_item( RESULT_CONTEXT_ITEM_ID,  GROUP_RESULT_CONTEXT_ID,  EXPERIMENT_ID,  RESULT_ID,  ATTRIBUTE_ID,  VALUE_ID,  QUALIFIER,  VALUE_DISPLAY,  VALUE_NUM,  VALUE_MIN,  VALUE_MAX) values(result_context_item_id_seq.nextval, '', 1, 152, 366, '', '', '0.0091', 0.0091, '', '');</v>
      </c>
    </row>
    <row r="155" spans="1:11">
      <c r="A155">
        <v>153</v>
      </c>
      <c r="B155" s="2">
        <v>1</v>
      </c>
      <c r="C155" t="s">
        <v>32</v>
      </c>
      <c r="E155">
        <v>2.7300000000000001E-2</v>
      </c>
      <c r="I155" t="str">
        <f>IF(ISNA(VLOOKUP(D155,Elements!$B$3:$G$56,2,FALSE)),H155&amp;E155&amp;IF(ISBLANK(F155), "", F155&amp;" - "&amp;G155),VLOOKUP(D155,Elements!$B$3:$G$56,2,FALSE))</f>
        <v>0.0273</v>
      </c>
      <c r="K155" t="str">
        <f>"insert into result_context_item( RESULT_CONTEXT_ITEM_ID,  GROUP_RESULT_CONTEXT_ID,  EXPERIMENT_ID,  RESULT_ID,  ATTRIBUTE_ID,  VALUE_ID,  QUALIFIER,  VALUE_DISPLAY,  VALUE_NUM,  VALUE_MIN,  VALUE_MAX) values(result_context_item_id_seq.nextval, '', 1, "&amp;A155&amp;", "&amp;VLOOKUP(C155,Elements!$B$3:$G$56,6,FALSE)&amp;", '', '', '"&amp;I155&amp;"', "&amp;E155&amp;", '"&amp;F155&amp;"', '"&amp;G155&amp;"');"</f>
        <v>insert into result_context_item( RESULT_CONTEXT_ITEM_ID,  GROUP_RESULT_CONTEXT_ID,  EXPERIMENT_ID,  RESULT_ID,  ATTRIBUTE_ID,  VALUE_ID,  QUALIFIER,  VALUE_DISPLAY,  VALUE_NUM,  VALUE_MIN,  VALUE_MAX) values(result_context_item_id_seq.nextval, '', 1, 153, 366, '', '', '0.0273', 0.0273, '', '');</v>
      </c>
    </row>
    <row r="156" spans="1:11">
      <c r="A156">
        <v>154</v>
      </c>
      <c r="B156" s="2">
        <v>1</v>
      </c>
      <c r="C156" t="s">
        <v>32</v>
      </c>
      <c r="E156">
        <v>8.1799999999999998E-2</v>
      </c>
      <c r="I156" t="str">
        <f>IF(ISNA(VLOOKUP(D156,Elements!$B$3:$G$56,2,FALSE)),H156&amp;E156&amp;IF(ISBLANK(F156), "", F156&amp;" - "&amp;G156),VLOOKUP(D156,Elements!$B$3:$G$56,2,FALSE))</f>
        <v>0.0818</v>
      </c>
      <c r="K156" t="str">
        <f>"insert into result_context_item( RESULT_CONTEXT_ITEM_ID,  GROUP_RESULT_CONTEXT_ID,  EXPERIMENT_ID,  RESULT_ID,  ATTRIBUTE_ID,  VALUE_ID,  QUALIFIER,  VALUE_DISPLAY,  VALUE_NUM,  VALUE_MIN,  VALUE_MAX) values(result_context_item_id_seq.nextval, '', 1, "&amp;A156&amp;", "&amp;VLOOKUP(C156,Elements!$B$3:$G$56,6,FALSE)&amp;", '', '', '"&amp;I156&amp;"', "&amp;E156&amp;", '"&amp;F156&amp;"', '"&amp;G156&amp;"');"</f>
        <v>insert into result_context_item( RESULT_CONTEXT_ITEM_ID,  GROUP_RESULT_CONTEXT_ID,  EXPERIMENT_ID,  RESULT_ID,  ATTRIBUTE_ID,  VALUE_ID,  QUALIFIER,  VALUE_DISPLAY,  VALUE_NUM,  VALUE_MIN,  VALUE_MAX) values(result_context_item_id_seq.nextval, '', 1, 154, 366, '', '', '0.0818', 0.0818, '', '');</v>
      </c>
    </row>
    <row r="157" spans="1:11">
      <c r="A157">
        <v>155</v>
      </c>
      <c r="B157" s="2">
        <v>1</v>
      </c>
      <c r="C157" t="s">
        <v>32</v>
      </c>
      <c r="E157">
        <v>0.24540000000000001</v>
      </c>
      <c r="I157" t="str">
        <f>IF(ISNA(VLOOKUP(D157,Elements!$B$3:$G$56,2,FALSE)),H157&amp;E157&amp;IF(ISBLANK(F157), "", F157&amp;" - "&amp;G157),VLOOKUP(D157,Elements!$B$3:$G$56,2,FALSE))</f>
        <v>0.2454</v>
      </c>
      <c r="K157" t="str">
        <f>"insert into result_context_item( RESULT_CONTEXT_ITEM_ID,  GROUP_RESULT_CONTEXT_ID,  EXPERIMENT_ID,  RESULT_ID,  ATTRIBUTE_ID,  VALUE_ID,  QUALIFIER,  VALUE_DISPLAY,  VALUE_NUM,  VALUE_MIN,  VALUE_MAX) values(result_context_item_id_seq.nextval, '', 1, "&amp;A157&amp;", "&amp;VLOOKUP(C157,Elements!$B$3:$G$56,6,FALSE)&amp;", '', '', '"&amp;I157&amp;"', "&amp;E157&amp;", '"&amp;F157&amp;"', '"&amp;G157&amp;"');"</f>
        <v>insert into result_context_item( RESULT_CONTEXT_ITEM_ID,  GROUP_RESULT_CONTEXT_ID,  EXPERIMENT_ID,  RESULT_ID,  ATTRIBUTE_ID,  VALUE_ID,  QUALIFIER,  VALUE_DISPLAY,  VALUE_NUM,  VALUE_MIN,  VALUE_MAX) values(result_context_item_id_seq.nextval, '', 1, 155, 366, '', '', '0.2454', 0.2454, '', '');</v>
      </c>
    </row>
    <row r="158" spans="1:11">
      <c r="A158">
        <v>156</v>
      </c>
      <c r="B158" s="2">
        <v>1</v>
      </c>
      <c r="C158" t="s">
        <v>32</v>
      </c>
      <c r="E158">
        <v>0.7</v>
      </c>
      <c r="I158" t="str">
        <f>IF(ISNA(VLOOKUP(D158,Elements!$B$3:$G$56,2,FALSE)),H158&amp;E158&amp;IF(ISBLANK(F158), "", F158&amp;" - "&amp;G158),VLOOKUP(D158,Elements!$B$3:$G$56,2,FALSE))</f>
        <v>0.7</v>
      </c>
      <c r="K158" t="str">
        <f>"insert into result_context_item( RESULT_CONTEXT_ITEM_ID,  GROUP_RESULT_CONTEXT_ID,  EXPERIMENT_ID,  RESULT_ID,  ATTRIBUTE_ID,  VALUE_ID,  QUALIFIER,  VALUE_DISPLAY,  VALUE_NUM,  VALUE_MIN,  VALUE_MAX) values(result_context_item_id_seq.nextval, '', 1, "&amp;A158&amp;", "&amp;VLOOKUP(C158,Elements!$B$3:$G$56,6,FALSE)&amp;", '', '', '"&amp;I158&amp;"', "&amp;E158&amp;", '"&amp;F158&amp;"', '"&amp;G158&amp;"');"</f>
        <v>insert into result_context_item( RESULT_CONTEXT_ITEM_ID,  GROUP_RESULT_CONTEXT_ID,  EXPERIMENT_ID,  RESULT_ID,  ATTRIBUTE_ID,  VALUE_ID,  QUALIFIER,  VALUE_DISPLAY,  VALUE_NUM,  VALUE_MIN,  VALUE_MAX) values(result_context_item_id_seq.nextval, '', 1, 156, 366, '', '', '0.7', 0.7, '', '');</v>
      </c>
    </row>
    <row r="159" spans="1:11">
      <c r="A159">
        <v>157</v>
      </c>
      <c r="B159" s="2">
        <v>1</v>
      </c>
      <c r="C159" t="s">
        <v>32</v>
      </c>
      <c r="E159">
        <v>2.2000000000000002</v>
      </c>
      <c r="I159" t="str">
        <f>IF(ISNA(VLOOKUP(D159,Elements!$B$3:$G$56,2,FALSE)),H159&amp;E159&amp;IF(ISBLANK(F159), "", F159&amp;" - "&amp;G159),VLOOKUP(D159,Elements!$B$3:$G$56,2,FALSE))</f>
        <v>2.2</v>
      </c>
      <c r="K159" t="str">
        <f>"insert into result_context_item( RESULT_CONTEXT_ITEM_ID,  GROUP_RESULT_CONTEXT_ID,  EXPERIMENT_ID,  RESULT_ID,  ATTRIBUTE_ID,  VALUE_ID,  QUALIFIER,  VALUE_DISPLAY,  VALUE_NUM,  VALUE_MIN,  VALUE_MAX) values(result_context_item_id_seq.nextval, '', 1, "&amp;A159&amp;", "&amp;VLOOKUP(C159,Elements!$B$3:$G$56,6,FALSE)&amp;", '', '', '"&amp;I159&amp;"', "&amp;E159&amp;", '"&amp;F159&amp;"', '"&amp;G159&amp;"');"</f>
        <v>insert into result_context_item( RESULT_CONTEXT_ITEM_ID,  GROUP_RESULT_CONTEXT_ID,  EXPERIMENT_ID,  RESULT_ID,  ATTRIBUTE_ID,  VALUE_ID,  QUALIFIER,  VALUE_DISPLAY,  VALUE_NUM,  VALUE_MIN,  VALUE_MAX) values(result_context_item_id_seq.nextval, '', 1, 157, 366, '', '', '2.2', 2.2, '', '');</v>
      </c>
    </row>
    <row r="160" spans="1:11">
      <c r="A160">
        <v>158</v>
      </c>
      <c r="B160" s="2">
        <v>1</v>
      </c>
      <c r="C160" t="s">
        <v>32</v>
      </c>
      <c r="E160">
        <v>6.6</v>
      </c>
      <c r="I160" t="str">
        <f>IF(ISNA(VLOOKUP(D160,Elements!$B$3:$G$56,2,FALSE)),H160&amp;E160&amp;IF(ISBLANK(F160), "", F160&amp;" - "&amp;G160),VLOOKUP(D160,Elements!$B$3:$G$56,2,FALSE))</f>
        <v>6.6</v>
      </c>
      <c r="K160" t="str">
        <f>"insert into result_context_item( RESULT_CONTEXT_ITEM_ID,  GROUP_RESULT_CONTEXT_ID,  EXPERIMENT_ID,  RESULT_ID,  ATTRIBUTE_ID,  VALUE_ID,  QUALIFIER,  VALUE_DISPLAY,  VALUE_NUM,  VALUE_MIN,  VALUE_MAX) values(result_context_item_id_seq.nextval, '', 1, "&amp;A160&amp;", "&amp;VLOOKUP(C160,Elements!$B$3:$G$56,6,FALSE)&amp;", '', '', '"&amp;I160&amp;"', "&amp;E160&amp;", '"&amp;F160&amp;"', '"&amp;G160&amp;"');"</f>
        <v>insert into result_context_item( RESULT_CONTEXT_ITEM_ID,  GROUP_RESULT_CONTEXT_ID,  EXPERIMENT_ID,  RESULT_ID,  ATTRIBUTE_ID,  VALUE_ID,  QUALIFIER,  VALUE_DISPLAY,  VALUE_NUM,  VALUE_MIN,  VALUE_MAX) values(result_context_item_id_seq.nextval, '', 1, 158, 366, '', '', '6.6', 6.6, '', '');</v>
      </c>
    </row>
    <row r="161" spans="1:11">
      <c r="A161">
        <v>159</v>
      </c>
      <c r="B161" s="2">
        <v>1</v>
      </c>
      <c r="C161" t="s">
        <v>32</v>
      </c>
      <c r="E161">
        <v>19.899999999999999</v>
      </c>
      <c r="I161" t="str">
        <f>IF(ISNA(VLOOKUP(D161,Elements!$B$3:$G$56,2,FALSE)),H161&amp;E161&amp;IF(ISBLANK(F161), "", F161&amp;" - "&amp;G161),VLOOKUP(D161,Elements!$B$3:$G$56,2,FALSE))</f>
        <v>19.9</v>
      </c>
      <c r="K161" t="str">
        <f>"insert into result_context_item( RESULT_CONTEXT_ITEM_ID,  GROUP_RESULT_CONTEXT_ID,  EXPERIMENT_ID,  RESULT_ID,  ATTRIBUTE_ID,  VALUE_ID,  QUALIFIER,  VALUE_DISPLAY,  VALUE_NUM,  VALUE_MIN,  VALUE_MAX) values(result_context_item_id_seq.nextval, '', 1, "&amp;A161&amp;", "&amp;VLOOKUP(C161,Elements!$B$3:$G$56,6,FALSE)&amp;", '', '', '"&amp;I161&amp;"', "&amp;E161&amp;", '"&amp;F161&amp;"', '"&amp;G161&amp;"');"</f>
        <v>insert into result_context_item( RESULT_CONTEXT_ITEM_ID,  GROUP_RESULT_CONTEXT_ID,  EXPERIMENT_ID,  RESULT_ID,  ATTRIBUTE_ID,  VALUE_ID,  QUALIFIER,  VALUE_DISPLAY,  VALUE_NUM,  VALUE_MIN,  VALUE_MAX) values(result_context_item_id_seq.nextval, '', 1, 159, 366, '', '', '19.9', 19.9, '', '');</v>
      </c>
    </row>
    <row r="162" spans="1:11">
      <c r="A162">
        <v>160</v>
      </c>
      <c r="B162" s="2">
        <v>1</v>
      </c>
      <c r="C162" t="s">
        <v>32</v>
      </c>
      <c r="E162">
        <v>59.6</v>
      </c>
      <c r="I162" t="str">
        <f>IF(ISNA(VLOOKUP(D162,Elements!$B$3:$G$56,2,FALSE)),H162&amp;E162&amp;IF(ISBLANK(F162), "", F162&amp;" - "&amp;G162),VLOOKUP(D162,Elements!$B$3:$G$56,2,FALSE))</f>
        <v>59.6</v>
      </c>
      <c r="K162" t="str">
        <f>"insert into result_context_item( RESULT_CONTEXT_ITEM_ID,  GROUP_RESULT_CONTEXT_ID,  EXPERIMENT_ID,  RESULT_ID,  ATTRIBUTE_ID,  VALUE_ID,  QUALIFIER,  VALUE_DISPLAY,  VALUE_NUM,  VALUE_MIN,  VALUE_MAX) values(result_context_item_id_seq.nextval, '', 1, "&amp;A162&amp;", "&amp;VLOOKUP(C162,Elements!$B$3:$G$56,6,FALSE)&amp;", '', '', '"&amp;I162&amp;"', "&amp;E162&amp;", '"&amp;F162&amp;"', '"&amp;G162&amp;"');"</f>
        <v>insert into result_context_item( RESULT_CONTEXT_ITEM_ID,  GROUP_RESULT_CONTEXT_ID,  EXPERIMENT_ID,  RESULT_ID,  ATTRIBUTE_ID,  VALUE_ID,  QUALIFIER,  VALUE_DISPLAY,  VALUE_NUM,  VALUE_MIN,  VALUE_MAX) values(result_context_item_id_seq.nextval, '', 1, 160, 366, '', '', '59.6', 59.6, '', '');</v>
      </c>
    </row>
    <row r="163" spans="1:11">
      <c r="A163">
        <v>161</v>
      </c>
      <c r="B163" s="2">
        <v>1</v>
      </c>
      <c r="C163" t="s">
        <v>32</v>
      </c>
      <c r="E163">
        <v>3.0000000000000001E-3</v>
      </c>
      <c r="I163" t="str">
        <f>IF(ISNA(VLOOKUP(D163,Elements!$B$3:$G$56,2,FALSE)),H163&amp;E163&amp;IF(ISBLANK(F163), "", F163&amp;" - "&amp;G163),VLOOKUP(D163,Elements!$B$3:$G$56,2,FALSE))</f>
        <v>0.003</v>
      </c>
      <c r="K163" t="str">
        <f>"insert into result_context_item( RESULT_CONTEXT_ITEM_ID,  GROUP_RESULT_CONTEXT_ID,  EXPERIMENT_ID,  RESULT_ID,  ATTRIBUTE_ID,  VALUE_ID,  QUALIFIER,  VALUE_DISPLAY,  VALUE_NUM,  VALUE_MIN,  VALUE_MAX) values(result_context_item_id_seq.nextval, '', 1, "&amp;A163&amp;", "&amp;VLOOKUP(C163,Elements!$B$3:$G$56,6,FALSE)&amp;", '', '', '"&amp;I163&amp;"', "&amp;E163&amp;", '"&amp;F163&amp;"', '"&amp;G163&amp;"');"</f>
        <v>insert into result_context_item( RESULT_CONTEXT_ITEM_ID,  GROUP_RESULT_CONTEXT_ID,  EXPERIMENT_ID,  RESULT_ID,  ATTRIBUTE_ID,  VALUE_ID,  QUALIFIER,  VALUE_DISPLAY,  VALUE_NUM,  VALUE_MIN,  VALUE_MAX) values(result_context_item_id_seq.nextval, '', 1, 161, 366, '', '', '0.003', 0.003, '', '');</v>
      </c>
    </row>
    <row r="164" spans="1:11">
      <c r="A164">
        <v>162</v>
      </c>
      <c r="B164" s="2">
        <v>1</v>
      </c>
      <c r="C164" t="s">
        <v>32</v>
      </c>
      <c r="E164">
        <v>9.1000000000000004E-3</v>
      </c>
      <c r="I164" t="str">
        <f>IF(ISNA(VLOOKUP(D164,Elements!$B$3:$G$56,2,FALSE)),H164&amp;E164&amp;IF(ISBLANK(F164), "", F164&amp;" - "&amp;G164),VLOOKUP(D164,Elements!$B$3:$G$56,2,FALSE))</f>
        <v>0.0091</v>
      </c>
      <c r="K164" t="str">
        <f>"insert into result_context_item( RESULT_CONTEXT_ITEM_ID,  GROUP_RESULT_CONTEXT_ID,  EXPERIMENT_ID,  RESULT_ID,  ATTRIBUTE_ID,  VALUE_ID,  QUALIFIER,  VALUE_DISPLAY,  VALUE_NUM,  VALUE_MIN,  VALUE_MAX) values(result_context_item_id_seq.nextval, '', 1, "&amp;A164&amp;", "&amp;VLOOKUP(C164,Elements!$B$3:$G$56,6,FALSE)&amp;", '', '', '"&amp;I164&amp;"', "&amp;E164&amp;", '"&amp;F164&amp;"', '"&amp;G164&amp;"');"</f>
        <v>insert into result_context_item( RESULT_CONTEXT_ITEM_ID,  GROUP_RESULT_CONTEXT_ID,  EXPERIMENT_ID,  RESULT_ID,  ATTRIBUTE_ID,  VALUE_ID,  QUALIFIER,  VALUE_DISPLAY,  VALUE_NUM,  VALUE_MIN,  VALUE_MAX) values(result_context_item_id_seq.nextval, '', 1, 162, 366, '', '', '0.0091', 0.0091, '', '');</v>
      </c>
    </row>
    <row r="165" spans="1:11">
      <c r="A165">
        <v>163</v>
      </c>
      <c r="B165" s="2">
        <v>1</v>
      </c>
      <c r="C165" t="s">
        <v>32</v>
      </c>
      <c r="E165">
        <v>2.7300000000000001E-2</v>
      </c>
      <c r="I165" t="str">
        <f>IF(ISNA(VLOOKUP(D165,Elements!$B$3:$G$56,2,FALSE)),H165&amp;E165&amp;IF(ISBLANK(F165), "", F165&amp;" - "&amp;G165),VLOOKUP(D165,Elements!$B$3:$G$56,2,FALSE))</f>
        <v>0.0273</v>
      </c>
      <c r="K165" t="str">
        <f>"insert into result_context_item( RESULT_CONTEXT_ITEM_ID,  GROUP_RESULT_CONTEXT_ID,  EXPERIMENT_ID,  RESULT_ID,  ATTRIBUTE_ID,  VALUE_ID,  QUALIFIER,  VALUE_DISPLAY,  VALUE_NUM,  VALUE_MIN,  VALUE_MAX) values(result_context_item_id_seq.nextval, '', 1, "&amp;A165&amp;", "&amp;VLOOKUP(C165,Elements!$B$3:$G$56,6,FALSE)&amp;", '', '', '"&amp;I165&amp;"', "&amp;E165&amp;", '"&amp;F165&amp;"', '"&amp;G165&amp;"');"</f>
        <v>insert into result_context_item( RESULT_CONTEXT_ITEM_ID,  GROUP_RESULT_CONTEXT_ID,  EXPERIMENT_ID,  RESULT_ID,  ATTRIBUTE_ID,  VALUE_ID,  QUALIFIER,  VALUE_DISPLAY,  VALUE_NUM,  VALUE_MIN,  VALUE_MAX) values(result_context_item_id_seq.nextval, '', 1, 163, 366, '', '', '0.0273', 0.0273, '', '');</v>
      </c>
    </row>
    <row r="166" spans="1:11">
      <c r="A166">
        <v>164</v>
      </c>
      <c r="B166" s="2">
        <v>1</v>
      </c>
      <c r="C166" t="s">
        <v>32</v>
      </c>
      <c r="E166">
        <v>8.1799999999999998E-2</v>
      </c>
      <c r="I166" t="str">
        <f>IF(ISNA(VLOOKUP(D166,Elements!$B$3:$G$56,2,FALSE)),H166&amp;E166&amp;IF(ISBLANK(F166), "", F166&amp;" - "&amp;G166),VLOOKUP(D166,Elements!$B$3:$G$56,2,FALSE))</f>
        <v>0.0818</v>
      </c>
      <c r="K166" t="str">
        <f>"insert into result_context_item( RESULT_CONTEXT_ITEM_ID,  GROUP_RESULT_CONTEXT_ID,  EXPERIMENT_ID,  RESULT_ID,  ATTRIBUTE_ID,  VALUE_ID,  QUALIFIER,  VALUE_DISPLAY,  VALUE_NUM,  VALUE_MIN,  VALUE_MAX) values(result_context_item_id_seq.nextval, '', 1, "&amp;A166&amp;", "&amp;VLOOKUP(C166,Elements!$B$3:$G$56,6,FALSE)&amp;", '', '', '"&amp;I166&amp;"', "&amp;E166&amp;", '"&amp;F166&amp;"', '"&amp;G166&amp;"');"</f>
        <v>insert into result_context_item( RESULT_CONTEXT_ITEM_ID,  GROUP_RESULT_CONTEXT_ID,  EXPERIMENT_ID,  RESULT_ID,  ATTRIBUTE_ID,  VALUE_ID,  QUALIFIER,  VALUE_DISPLAY,  VALUE_NUM,  VALUE_MIN,  VALUE_MAX) values(result_context_item_id_seq.nextval, '', 1, 164, 366, '', '', '0.0818', 0.0818, '', '');</v>
      </c>
    </row>
    <row r="167" spans="1:11">
      <c r="A167">
        <v>165</v>
      </c>
      <c r="B167" s="2">
        <v>1</v>
      </c>
      <c r="C167" t="s">
        <v>32</v>
      </c>
      <c r="E167">
        <v>0.24540000000000001</v>
      </c>
      <c r="I167" t="str">
        <f>IF(ISNA(VLOOKUP(D167,Elements!$B$3:$G$56,2,FALSE)),H167&amp;E167&amp;IF(ISBLANK(F167), "", F167&amp;" - "&amp;G167),VLOOKUP(D167,Elements!$B$3:$G$56,2,FALSE))</f>
        <v>0.2454</v>
      </c>
      <c r="K167" t="str">
        <f>"insert into result_context_item( RESULT_CONTEXT_ITEM_ID,  GROUP_RESULT_CONTEXT_ID,  EXPERIMENT_ID,  RESULT_ID,  ATTRIBUTE_ID,  VALUE_ID,  QUALIFIER,  VALUE_DISPLAY,  VALUE_NUM,  VALUE_MIN,  VALUE_MAX) values(result_context_item_id_seq.nextval, '', 1, "&amp;A167&amp;", "&amp;VLOOKUP(C167,Elements!$B$3:$G$56,6,FALSE)&amp;", '', '', '"&amp;I167&amp;"', "&amp;E167&amp;", '"&amp;F167&amp;"', '"&amp;G167&amp;"');"</f>
        <v>insert into result_context_item( RESULT_CONTEXT_ITEM_ID,  GROUP_RESULT_CONTEXT_ID,  EXPERIMENT_ID,  RESULT_ID,  ATTRIBUTE_ID,  VALUE_ID,  QUALIFIER,  VALUE_DISPLAY,  VALUE_NUM,  VALUE_MIN,  VALUE_MAX) values(result_context_item_id_seq.nextval, '', 1, 165, 366, '', '', '0.2454', 0.2454, '', '');</v>
      </c>
    </row>
    <row r="168" spans="1:11">
      <c r="A168">
        <v>166</v>
      </c>
      <c r="B168" s="2">
        <v>1</v>
      </c>
      <c r="C168" t="s">
        <v>32</v>
      </c>
      <c r="E168">
        <v>0.7</v>
      </c>
      <c r="I168" t="str">
        <f>IF(ISNA(VLOOKUP(D168,Elements!$B$3:$G$56,2,FALSE)),H168&amp;E168&amp;IF(ISBLANK(F168), "", F168&amp;" - "&amp;G168),VLOOKUP(D168,Elements!$B$3:$G$56,2,FALSE))</f>
        <v>0.7</v>
      </c>
      <c r="K168" t="str">
        <f>"insert into result_context_item( RESULT_CONTEXT_ITEM_ID,  GROUP_RESULT_CONTEXT_ID,  EXPERIMENT_ID,  RESULT_ID,  ATTRIBUTE_ID,  VALUE_ID,  QUALIFIER,  VALUE_DISPLAY,  VALUE_NUM,  VALUE_MIN,  VALUE_MAX) values(result_context_item_id_seq.nextval, '', 1, "&amp;A168&amp;", "&amp;VLOOKUP(C168,Elements!$B$3:$G$56,6,FALSE)&amp;", '', '', '"&amp;I168&amp;"', "&amp;E168&amp;", '"&amp;F168&amp;"', '"&amp;G168&amp;"');"</f>
        <v>insert into result_context_item( RESULT_CONTEXT_ITEM_ID,  GROUP_RESULT_CONTEXT_ID,  EXPERIMENT_ID,  RESULT_ID,  ATTRIBUTE_ID,  VALUE_ID,  QUALIFIER,  VALUE_DISPLAY,  VALUE_NUM,  VALUE_MIN,  VALUE_MAX) values(result_context_item_id_seq.nextval, '', 1, 166, 366, '', '', '0.7', 0.7, '', '');</v>
      </c>
    </row>
    <row r="169" spans="1:11">
      <c r="A169">
        <v>167</v>
      </c>
      <c r="B169" s="2">
        <v>1</v>
      </c>
      <c r="C169" t="s">
        <v>32</v>
      </c>
      <c r="E169">
        <v>2.2000000000000002</v>
      </c>
      <c r="I169" t="str">
        <f>IF(ISNA(VLOOKUP(D169,Elements!$B$3:$G$56,2,FALSE)),H169&amp;E169&amp;IF(ISBLANK(F169), "", F169&amp;" - "&amp;G169),VLOOKUP(D169,Elements!$B$3:$G$56,2,FALSE))</f>
        <v>2.2</v>
      </c>
      <c r="K169" t="str">
        <f>"insert into result_context_item( RESULT_CONTEXT_ITEM_ID,  GROUP_RESULT_CONTEXT_ID,  EXPERIMENT_ID,  RESULT_ID,  ATTRIBUTE_ID,  VALUE_ID,  QUALIFIER,  VALUE_DISPLAY,  VALUE_NUM,  VALUE_MIN,  VALUE_MAX) values(result_context_item_id_seq.nextval, '', 1, "&amp;A169&amp;", "&amp;VLOOKUP(C169,Elements!$B$3:$G$56,6,FALSE)&amp;", '', '', '"&amp;I169&amp;"', "&amp;E169&amp;", '"&amp;F169&amp;"', '"&amp;G169&amp;"');"</f>
        <v>insert into result_context_item( RESULT_CONTEXT_ITEM_ID,  GROUP_RESULT_CONTEXT_ID,  EXPERIMENT_ID,  RESULT_ID,  ATTRIBUTE_ID,  VALUE_ID,  QUALIFIER,  VALUE_DISPLAY,  VALUE_NUM,  VALUE_MIN,  VALUE_MAX) values(result_context_item_id_seq.nextval, '', 1, 167, 366, '', '', '2.2', 2.2, '', '');</v>
      </c>
    </row>
    <row r="170" spans="1:11">
      <c r="A170">
        <v>168</v>
      </c>
      <c r="B170" s="2">
        <v>1</v>
      </c>
      <c r="C170" t="s">
        <v>32</v>
      </c>
      <c r="E170">
        <v>6.6</v>
      </c>
      <c r="I170" t="str">
        <f>IF(ISNA(VLOOKUP(D170,Elements!$B$3:$G$56,2,FALSE)),H170&amp;E170&amp;IF(ISBLANK(F170), "", F170&amp;" - "&amp;G170),VLOOKUP(D170,Elements!$B$3:$G$56,2,FALSE))</f>
        <v>6.6</v>
      </c>
      <c r="K170" t="str">
        <f>"insert into result_context_item( RESULT_CONTEXT_ITEM_ID,  GROUP_RESULT_CONTEXT_ID,  EXPERIMENT_ID,  RESULT_ID,  ATTRIBUTE_ID,  VALUE_ID,  QUALIFIER,  VALUE_DISPLAY,  VALUE_NUM,  VALUE_MIN,  VALUE_MAX) values(result_context_item_id_seq.nextval, '', 1, "&amp;A170&amp;", "&amp;VLOOKUP(C170,Elements!$B$3:$G$56,6,FALSE)&amp;", '', '', '"&amp;I170&amp;"', "&amp;E170&amp;", '"&amp;F170&amp;"', '"&amp;G170&amp;"');"</f>
        <v>insert into result_context_item( RESULT_CONTEXT_ITEM_ID,  GROUP_RESULT_CONTEXT_ID,  EXPERIMENT_ID,  RESULT_ID,  ATTRIBUTE_ID,  VALUE_ID,  QUALIFIER,  VALUE_DISPLAY,  VALUE_NUM,  VALUE_MIN,  VALUE_MAX) values(result_context_item_id_seq.nextval, '', 1, 168, 366, '', '', '6.6', 6.6, '', '');</v>
      </c>
    </row>
    <row r="171" spans="1:11">
      <c r="A171">
        <v>169</v>
      </c>
      <c r="B171" s="2">
        <v>1</v>
      </c>
      <c r="C171" t="s">
        <v>32</v>
      </c>
      <c r="E171">
        <v>19.899999999999999</v>
      </c>
      <c r="I171" t="str">
        <f>IF(ISNA(VLOOKUP(D171,Elements!$B$3:$G$56,2,FALSE)),H171&amp;E171&amp;IF(ISBLANK(F171), "", F171&amp;" - "&amp;G171),VLOOKUP(D171,Elements!$B$3:$G$56,2,FALSE))</f>
        <v>19.9</v>
      </c>
      <c r="K171" t="str">
        <f>"insert into result_context_item( RESULT_CONTEXT_ITEM_ID,  GROUP_RESULT_CONTEXT_ID,  EXPERIMENT_ID,  RESULT_ID,  ATTRIBUTE_ID,  VALUE_ID,  QUALIFIER,  VALUE_DISPLAY,  VALUE_NUM,  VALUE_MIN,  VALUE_MAX) values(result_context_item_id_seq.nextval, '', 1, "&amp;A171&amp;", "&amp;VLOOKUP(C171,Elements!$B$3:$G$56,6,FALSE)&amp;", '', '', '"&amp;I171&amp;"', "&amp;E171&amp;", '"&amp;F171&amp;"', '"&amp;G171&amp;"');"</f>
        <v>insert into result_context_item( RESULT_CONTEXT_ITEM_ID,  GROUP_RESULT_CONTEXT_ID,  EXPERIMENT_ID,  RESULT_ID,  ATTRIBUTE_ID,  VALUE_ID,  QUALIFIER,  VALUE_DISPLAY,  VALUE_NUM,  VALUE_MIN,  VALUE_MAX) values(result_context_item_id_seq.nextval, '', 1, 169, 366, '', '', '19.9', 19.9, '', '');</v>
      </c>
    </row>
    <row r="172" spans="1:11">
      <c r="A172">
        <v>170</v>
      </c>
      <c r="B172" s="2">
        <v>1</v>
      </c>
      <c r="C172" t="s">
        <v>32</v>
      </c>
      <c r="E172">
        <v>59.6</v>
      </c>
      <c r="I172" t="str">
        <f>IF(ISNA(VLOOKUP(D172,Elements!$B$3:$G$56,2,FALSE)),H172&amp;E172&amp;IF(ISBLANK(F172), "", F172&amp;" - "&amp;G172),VLOOKUP(D172,Elements!$B$3:$G$56,2,FALSE))</f>
        <v>59.6</v>
      </c>
      <c r="K172" t="str">
        <f>"insert into result_context_item( RESULT_CONTEXT_ITEM_ID,  GROUP_RESULT_CONTEXT_ID,  EXPERIMENT_ID,  RESULT_ID,  ATTRIBUTE_ID,  VALUE_ID,  QUALIFIER,  VALUE_DISPLAY,  VALUE_NUM,  VALUE_MIN,  VALUE_MAX) values(result_context_item_id_seq.nextval, '', 1, "&amp;A172&amp;", "&amp;VLOOKUP(C172,Elements!$B$3:$G$56,6,FALSE)&amp;", '', '', '"&amp;I172&amp;"', "&amp;E172&amp;", '"&amp;F172&amp;"', '"&amp;G172&amp;"');"</f>
        <v>insert into result_context_item( RESULT_CONTEXT_ITEM_ID,  GROUP_RESULT_CONTEXT_ID,  EXPERIMENT_ID,  RESULT_ID,  ATTRIBUTE_ID,  VALUE_ID,  QUALIFIER,  VALUE_DISPLAY,  VALUE_NUM,  VALUE_MIN,  VALUE_MAX) values(result_context_item_id_seq.nextval, '', 1, 170, 366, '', '', '59.6', 59.6, '', '');</v>
      </c>
    </row>
    <row r="173" spans="1:11">
      <c r="A173">
        <v>171</v>
      </c>
      <c r="B173" s="2">
        <v>1</v>
      </c>
      <c r="C173" t="s">
        <v>32</v>
      </c>
      <c r="E173">
        <v>3.0000000000000001E-3</v>
      </c>
      <c r="I173" t="str">
        <f>IF(ISNA(VLOOKUP(D173,Elements!$B$3:$G$56,2,FALSE)),H173&amp;E173&amp;IF(ISBLANK(F173), "", F173&amp;" - "&amp;G173),VLOOKUP(D173,Elements!$B$3:$G$56,2,FALSE))</f>
        <v>0.003</v>
      </c>
      <c r="K173" t="str">
        <f>"insert into result_context_item( RESULT_CONTEXT_ITEM_ID,  GROUP_RESULT_CONTEXT_ID,  EXPERIMENT_ID,  RESULT_ID,  ATTRIBUTE_ID,  VALUE_ID,  QUALIFIER,  VALUE_DISPLAY,  VALUE_NUM,  VALUE_MIN,  VALUE_MAX) values(result_context_item_id_seq.nextval, '', 1, "&amp;A173&amp;", "&amp;VLOOKUP(C173,Elements!$B$3:$G$56,6,FALSE)&amp;", '', '', '"&amp;I173&amp;"', "&amp;E173&amp;", '"&amp;F173&amp;"', '"&amp;G173&amp;"');"</f>
        <v>insert into result_context_item( RESULT_CONTEXT_ITEM_ID,  GROUP_RESULT_CONTEXT_ID,  EXPERIMENT_ID,  RESULT_ID,  ATTRIBUTE_ID,  VALUE_ID,  QUALIFIER,  VALUE_DISPLAY,  VALUE_NUM,  VALUE_MIN,  VALUE_MAX) values(result_context_item_id_seq.nextval, '', 1, 171, 366, '', '', '0.003', 0.003, '', '');</v>
      </c>
    </row>
    <row r="174" spans="1:11">
      <c r="A174">
        <v>172</v>
      </c>
      <c r="B174" s="2">
        <v>1</v>
      </c>
      <c r="C174" t="s">
        <v>32</v>
      </c>
      <c r="E174">
        <v>9.1000000000000004E-3</v>
      </c>
      <c r="I174" t="str">
        <f>IF(ISNA(VLOOKUP(D174,Elements!$B$3:$G$56,2,FALSE)),H174&amp;E174&amp;IF(ISBLANK(F174), "", F174&amp;" - "&amp;G174),VLOOKUP(D174,Elements!$B$3:$G$56,2,FALSE))</f>
        <v>0.0091</v>
      </c>
      <c r="K174" t="str">
        <f>"insert into result_context_item( RESULT_CONTEXT_ITEM_ID,  GROUP_RESULT_CONTEXT_ID,  EXPERIMENT_ID,  RESULT_ID,  ATTRIBUTE_ID,  VALUE_ID,  QUALIFIER,  VALUE_DISPLAY,  VALUE_NUM,  VALUE_MIN,  VALUE_MAX) values(result_context_item_id_seq.nextval, '', 1, "&amp;A174&amp;", "&amp;VLOOKUP(C174,Elements!$B$3:$G$56,6,FALSE)&amp;", '', '', '"&amp;I174&amp;"', "&amp;E174&amp;", '"&amp;F174&amp;"', '"&amp;G174&amp;"');"</f>
        <v>insert into result_context_item( RESULT_CONTEXT_ITEM_ID,  GROUP_RESULT_CONTEXT_ID,  EXPERIMENT_ID,  RESULT_ID,  ATTRIBUTE_ID,  VALUE_ID,  QUALIFIER,  VALUE_DISPLAY,  VALUE_NUM,  VALUE_MIN,  VALUE_MAX) values(result_context_item_id_seq.nextval, '', 1, 172, 366, '', '', '0.0091', 0.0091, '', '');</v>
      </c>
    </row>
    <row r="175" spans="1:11">
      <c r="A175">
        <v>173</v>
      </c>
      <c r="B175" s="2">
        <v>1</v>
      </c>
      <c r="C175" t="s">
        <v>32</v>
      </c>
      <c r="E175">
        <v>2.7300000000000001E-2</v>
      </c>
      <c r="I175" t="str">
        <f>IF(ISNA(VLOOKUP(D175,Elements!$B$3:$G$56,2,FALSE)),H175&amp;E175&amp;IF(ISBLANK(F175), "", F175&amp;" - "&amp;G175),VLOOKUP(D175,Elements!$B$3:$G$56,2,FALSE))</f>
        <v>0.0273</v>
      </c>
      <c r="K175" t="str">
        <f>"insert into result_context_item( RESULT_CONTEXT_ITEM_ID,  GROUP_RESULT_CONTEXT_ID,  EXPERIMENT_ID,  RESULT_ID,  ATTRIBUTE_ID,  VALUE_ID,  QUALIFIER,  VALUE_DISPLAY,  VALUE_NUM,  VALUE_MIN,  VALUE_MAX) values(result_context_item_id_seq.nextval, '', 1, "&amp;A175&amp;", "&amp;VLOOKUP(C175,Elements!$B$3:$G$56,6,FALSE)&amp;", '', '', '"&amp;I175&amp;"', "&amp;E175&amp;", '"&amp;F175&amp;"', '"&amp;G175&amp;"');"</f>
        <v>insert into result_context_item( RESULT_CONTEXT_ITEM_ID,  GROUP_RESULT_CONTEXT_ID,  EXPERIMENT_ID,  RESULT_ID,  ATTRIBUTE_ID,  VALUE_ID,  QUALIFIER,  VALUE_DISPLAY,  VALUE_NUM,  VALUE_MIN,  VALUE_MAX) values(result_context_item_id_seq.nextval, '', 1, 173, 366, '', '', '0.0273', 0.0273, '', '');</v>
      </c>
    </row>
    <row r="176" spans="1:11">
      <c r="A176">
        <v>174</v>
      </c>
      <c r="B176" s="2">
        <v>1</v>
      </c>
      <c r="C176" t="s">
        <v>32</v>
      </c>
      <c r="E176">
        <v>8.1799999999999998E-2</v>
      </c>
      <c r="I176" t="str">
        <f>IF(ISNA(VLOOKUP(D176,Elements!$B$3:$G$56,2,FALSE)),H176&amp;E176&amp;IF(ISBLANK(F176), "", F176&amp;" - "&amp;G176),VLOOKUP(D176,Elements!$B$3:$G$56,2,FALSE))</f>
        <v>0.0818</v>
      </c>
      <c r="K176" t="str">
        <f>"insert into result_context_item( RESULT_CONTEXT_ITEM_ID,  GROUP_RESULT_CONTEXT_ID,  EXPERIMENT_ID,  RESULT_ID,  ATTRIBUTE_ID,  VALUE_ID,  QUALIFIER,  VALUE_DISPLAY,  VALUE_NUM,  VALUE_MIN,  VALUE_MAX) values(result_context_item_id_seq.nextval, '', 1, "&amp;A176&amp;", "&amp;VLOOKUP(C176,Elements!$B$3:$G$56,6,FALSE)&amp;", '', '', '"&amp;I176&amp;"', "&amp;E176&amp;", '"&amp;F176&amp;"', '"&amp;G176&amp;"');"</f>
        <v>insert into result_context_item( RESULT_CONTEXT_ITEM_ID,  GROUP_RESULT_CONTEXT_ID,  EXPERIMENT_ID,  RESULT_ID,  ATTRIBUTE_ID,  VALUE_ID,  QUALIFIER,  VALUE_DISPLAY,  VALUE_NUM,  VALUE_MIN,  VALUE_MAX) values(result_context_item_id_seq.nextval, '', 1, 174, 366, '', '', '0.0818', 0.0818, '', '');</v>
      </c>
    </row>
    <row r="177" spans="1:11">
      <c r="A177">
        <v>175</v>
      </c>
      <c r="B177" s="2">
        <v>1</v>
      </c>
      <c r="C177" t="s">
        <v>32</v>
      </c>
      <c r="E177">
        <v>0.24540000000000001</v>
      </c>
      <c r="I177" t="str">
        <f>IF(ISNA(VLOOKUP(D177,Elements!$B$3:$G$56,2,FALSE)),H177&amp;E177&amp;IF(ISBLANK(F177), "", F177&amp;" - "&amp;G177),VLOOKUP(D177,Elements!$B$3:$G$56,2,FALSE))</f>
        <v>0.2454</v>
      </c>
      <c r="K177" t="str">
        <f>"insert into result_context_item( RESULT_CONTEXT_ITEM_ID,  GROUP_RESULT_CONTEXT_ID,  EXPERIMENT_ID,  RESULT_ID,  ATTRIBUTE_ID,  VALUE_ID,  QUALIFIER,  VALUE_DISPLAY,  VALUE_NUM,  VALUE_MIN,  VALUE_MAX) values(result_context_item_id_seq.nextval, '', 1, "&amp;A177&amp;", "&amp;VLOOKUP(C177,Elements!$B$3:$G$56,6,FALSE)&amp;", '', '', '"&amp;I177&amp;"', "&amp;E177&amp;", '"&amp;F177&amp;"', '"&amp;G177&amp;"');"</f>
        <v>insert into result_context_item( RESULT_CONTEXT_ITEM_ID,  GROUP_RESULT_CONTEXT_ID,  EXPERIMENT_ID,  RESULT_ID,  ATTRIBUTE_ID,  VALUE_ID,  QUALIFIER,  VALUE_DISPLAY,  VALUE_NUM,  VALUE_MIN,  VALUE_MAX) values(result_context_item_id_seq.nextval, '', 1, 175, 366, '', '', '0.2454', 0.2454, '', '');</v>
      </c>
    </row>
    <row r="178" spans="1:11">
      <c r="A178">
        <v>176</v>
      </c>
      <c r="B178" s="2">
        <v>1</v>
      </c>
      <c r="C178" t="s">
        <v>32</v>
      </c>
      <c r="E178">
        <v>0.7</v>
      </c>
      <c r="I178" t="str">
        <f>IF(ISNA(VLOOKUP(D178,Elements!$B$3:$G$56,2,FALSE)),H178&amp;E178&amp;IF(ISBLANK(F178), "", F178&amp;" - "&amp;G178),VLOOKUP(D178,Elements!$B$3:$G$56,2,FALSE))</f>
        <v>0.7</v>
      </c>
      <c r="K178" t="str">
        <f>"insert into result_context_item( RESULT_CONTEXT_ITEM_ID,  GROUP_RESULT_CONTEXT_ID,  EXPERIMENT_ID,  RESULT_ID,  ATTRIBUTE_ID,  VALUE_ID,  QUALIFIER,  VALUE_DISPLAY,  VALUE_NUM,  VALUE_MIN,  VALUE_MAX) values(result_context_item_id_seq.nextval, '', 1, "&amp;A178&amp;", "&amp;VLOOKUP(C178,Elements!$B$3:$G$56,6,FALSE)&amp;", '', '', '"&amp;I178&amp;"', "&amp;E178&amp;", '"&amp;F178&amp;"', '"&amp;G178&amp;"');"</f>
        <v>insert into result_context_item( RESULT_CONTEXT_ITEM_ID,  GROUP_RESULT_CONTEXT_ID,  EXPERIMENT_ID,  RESULT_ID,  ATTRIBUTE_ID,  VALUE_ID,  QUALIFIER,  VALUE_DISPLAY,  VALUE_NUM,  VALUE_MIN,  VALUE_MAX) values(result_context_item_id_seq.nextval, '', 1, 176, 366, '', '', '0.7', 0.7, '', '');</v>
      </c>
    </row>
    <row r="179" spans="1:11">
      <c r="A179">
        <v>177</v>
      </c>
      <c r="B179" s="2">
        <v>1</v>
      </c>
      <c r="C179" t="s">
        <v>32</v>
      </c>
      <c r="E179">
        <v>2.2000000000000002</v>
      </c>
      <c r="I179" t="str">
        <f>IF(ISNA(VLOOKUP(D179,Elements!$B$3:$G$56,2,FALSE)),H179&amp;E179&amp;IF(ISBLANK(F179), "", F179&amp;" - "&amp;G179),VLOOKUP(D179,Elements!$B$3:$G$56,2,FALSE))</f>
        <v>2.2</v>
      </c>
      <c r="K179" t="str">
        <f>"insert into result_context_item( RESULT_CONTEXT_ITEM_ID,  GROUP_RESULT_CONTEXT_ID,  EXPERIMENT_ID,  RESULT_ID,  ATTRIBUTE_ID,  VALUE_ID,  QUALIFIER,  VALUE_DISPLAY,  VALUE_NUM,  VALUE_MIN,  VALUE_MAX) values(result_context_item_id_seq.nextval, '', 1, "&amp;A179&amp;", "&amp;VLOOKUP(C179,Elements!$B$3:$G$56,6,FALSE)&amp;", '', '', '"&amp;I179&amp;"', "&amp;E179&amp;", '"&amp;F179&amp;"', '"&amp;G179&amp;"');"</f>
        <v>insert into result_context_item( RESULT_CONTEXT_ITEM_ID,  GROUP_RESULT_CONTEXT_ID,  EXPERIMENT_ID,  RESULT_ID,  ATTRIBUTE_ID,  VALUE_ID,  QUALIFIER,  VALUE_DISPLAY,  VALUE_NUM,  VALUE_MIN,  VALUE_MAX) values(result_context_item_id_seq.nextval, '', 1, 177, 366, '', '', '2.2', 2.2, '', '');</v>
      </c>
    </row>
    <row r="180" spans="1:11">
      <c r="A180">
        <v>178</v>
      </c>
      <c r="B180" s="2">
        <v>1</v>
      </c>
      <c r="C180" t="s">
        <v>32</v>
      </c>
      <c r="E180">
        <v>6.6</v>
      </c>
      <c r="I180" t="str">
        <f>IF(ISNA(VLOOKUP(D180,Elements!$B$3:$G$56,2,FALSE)),H180&amp;E180&amp;IF(ISBLANK(F180), "", F180&amp;" - "&amp;G180),VLOOKUP(D180,Elements!$B$3:$G$56,2,FALSE))</f>
        <v>6.6</v>
      </c>
      <c r="K180" t="str">
        <f>"insert into result_context_item( RESULT_CONTEXT_ITEM_ID,  GROUP_RESULT_CONTEXT_ID,  EXPERIMENT_ID,  RESULT_ID,  ATTRIBUTE_ID,  VALUE_ID,  QUALIFIER,  VALUE_DISPLAY,  VALUE_NUM,  VALUE_MIN,  VALUE_MAX) values(result_context_item_id_seq.nextval, '', 1, "&amp;A180&amp;", "&amp;VLOOKUP(C180,Elements!$B$3:$G$56,6,FALSE)&amp;", '', '', '"&amp;I180&amp;"', "&amp;E180&amp;", '"&amp;F180&amp;"', '"&amp;G180&amp;"');"</f>
        <v>insert into result_context_item( RESULT_CONTEXT_ITEM_ID,  GROUP_RESULT_CONTEXT_ID,  EXPERIMENT_ID,  RESULT_ID,  ATTRIBUTE_ID,  VALUE_ID,  QUALIFIER,  VALUE_DISPLAY,  VALUE_NUM,  VALUE_MIN,  VALUE_MAX) values(result_context_item_id_seq.nextval, '', 1, 178, 366, '', '', '6.6', 6.6, '', '');</v>
      </c>
    </row>
    <row r="181" spans="1:11">
      <c r="A181">
        <v>179</v>
      </c>
      <c r="B181" s="2">
        <v>1</v>
      </c>
      <c r="C181" t="s">
        <v>32</v>
      </c>
      <c r="E181">
        <v>19.899999999999999</v>
      </c>
      <c r="I181" t="str">
        <f>IF(ISNA(VLOOKUP(D181,Elements!$B$3:$G$56,2,FALSE)),H181&amp;E181&amp;IF(ISBLANK(F181), "", F181&amp;" - "&amp;G181),VLOOKUP(D181,Elements!$B$3:$G$56,2,FALSE))</f>
        <v>19.9</v>
      </c>
      <c r="K181" t="str">
        <f>"insert into result_context_item( RESULT_CONTEXT_ITEM_ID,  GROUP_RESULT_CONTEXT_ID,  EXPERIMENT_ID,  RESULT_ID,  ATTRIBUTE_ID,  VALUE_ID,  QUALIFIER,  VALUE_DISPLAY,  VALUE_NUM,  VALUE_MIN,  VALUE_MAX) values(result_context_item_id_seq.nextval, '', 1, "&amp;A181&amp;", "&amp;VLOOKUP(C181,Elements!$B$3:$G$56,6,FALSE)&amp;", '', '', '"&amp;I181&amp;"', "&amp;E181&amp;", '"&amp;F181&amp;"', '"&amp;G181&amp;"');"</f>
        <v>insert into result_context_item( RESULT_CONTEXT_ITEM_ID,  GROUP_RESULT_CONTEXT_ID,  EXPERIMENT_ID,  RESULT_ID,  ATTRIBUTE_ID,  VALUE_ID,  QUALIFIER,  VALUE_DISPLAY,  VALUE_NUM,  VALUE_MIN,  VALUE_MAX) values(result_context_item_id_seq.nextval, '', 1, 179, 366, '', '', '19.9', 19.9, '', '');</v>
      </c>
    </row>
    <row r="182" spans="1:11">
      <c r="A182">
        <v>180</v>
      </c>
      <c r="B182" s="2">
        <v>1</v>
      </c>
      <c r="C182" t="s">
        <v>32</v>
      </c>
      <c r="E182">
        <v>59.6</v>
      </c>
      <c r="I182" t="str">
        <f>IF(ISNA(VLOOKUP(D182,Elements!$B$3:$G$56,2,FALSE)),H182&amp;E182&amp;IF(ISBLANK(F182), "", F182&amp;" - "&amp;G182),VLOOKUP(D182,Elements!$B$3:$G$56,2,FALSE))</f>
        <v>59.6</v>
      </c>
      <c r="K182" t="str">
        <f>"insert into result_context_item( RESULT_CONTEXT_ITEM_ID,  GROUP_RESULT_CONTEXT_ID,  EXPERIMENT_ID,  RESULT_ID,  ATTRIBUTE_ID,  VALUE_ID,  QUALIFIER,  VALUE_DISPLAY,  VALUE_NUM,  VALUE_MIN,  VALUE_MAX) values(result_context_item_id_seq.nextval, '', 1, "&amp;A182&amp;", "&amp;VLOOKUP(C182,Elements!$B$3:$G$56,6,FALSE)&amp;", '', '', '"&amp;I182&amp;"', "&amp;E182&amp;", '"&amp;F182&amp;"', '"&amp;G182&amp;"');"</f>
        <v>insert into result_context_item( RESULT_CONTEXT_ITEM_ID,  GROUP_RESULT_CONTEXT_ID,  EXPERIMENT_ID,  RESULT_ID,  ATTRIBUTE_ID,  VALUE_ID,  QUALIFIER,  VALUE_DISPLAY,  VALUE_NUM,  VALUE_MIN,  VALUE_MAX) values(result_context_item_id_seq.nextval, '', 1, 180, 366, '', '', '59.6', 59.6, '', '');</v>
      </c>
    </row>
    <row r="183" spans="1:11">
      <c r="A183">
        <v>181</v>
      </c>
      <c r="B183" s="2">
        <v>1</v>
      </c>
      <c r="C183" t="s">
        <v>32</v>
      </c>
      <c r="E183">
        <v>3.0000000000000001E-3</v>
      </c>
      <c r="I183" t="str">
        <f>IF(ISNA(VLOOKUP(D183,Elements!$B$3:$G$56,2,FALSE)),H183&amp;E183&amp;IF(ISBLANK(F183), "", F183&amp;" - "&amp;G183),VLOOKUP(D183,Elements!$B$3:$G$56,2,FALSE))</f>
        <v>0.003</v>
      </c>
      <c r="K183" t="str">
        <f>"insert into result_context_item( RESULT_CONTEXT_ITEM_ID,  GROUP_RESULT_CONTEXT_ID,  EXPERIMENT_ID,  RESULT_ID,  ATTRIBUTE_ID,  VALUE_ID,  QUALIFIER,  VALUE_DISPLAY,  VALUE_NUM,  VALUE_MIN,  VALUE_MAX) values(result_context_item_id_seq.nextval, '', 1, "&amp;A183&amp;", "&amp;VLOOKUP(C183,Elements!$B$3:$G$56,6,FALSE)&amp;", '', '', '"&amp;I183&amp;"', "&amp;E183&amp;", '"&amp;F183&amp;"', '"&amp;G183&amp;"');"</f>
        <v>insert into result_context_item( RESULT_CONTEXT_ITEM_ID,  GROUP_RESULT_CONTEXT_ID,  EXPERIMENT_ID,  RESULT_ID,  ATTRIBUTE_ID,  VALUE_ID,  QUALIFIER,  VALUE_DISPLAY,  VALUE_NUM,  VALUE_MIN,  VALUE_MAX) values(result_context_item_id_seq.nextval, '', 1, 181, 366, '', '', '0.003', 0.003, '', '');</v>
      </c>
    </row>
    <row r="184" spans="1:11">
      <c r="A184">
        <v>182</v>
      </c>
      <c r="B184" s="2">
        <v>1</v>
      </c>
      <c r="C184" t="s">
        <v>32</v>
      </c>
      <c r="E184">
        <v>9.1000000000000004E-3</v>
      </c>
      <c r="I184" t="str">
        <f>IF(ISNA(VLOOKUP(D184,Elements!$B$3:$G$56,2,FALSE)),H184&amp;E184&amp;IF(ISBLANK(F184), "", F184&amp;" - "&amp;G184),VLOOKUP(D184,Elements!$B$3:$G$56,2,FALSE))</f>
        <v>0.0091</v>
      </c>
      <c r="K184" t="str">
        <f>"insert into result_context_item( RESULT_CONTEXT_ITEM_ID,  GROUP_RESULT_CONTEXT_ID,  EXPERIMENT_ID,  RESULT_ID,  ATTRIBUTE_ID,  VALUE_ID,  QUALIFIER,  VALUE_DISPLAY,  VALUE_NUM,  VALUE_MIN,  VALUE_MAX) values(result_context_item_id_seq.nextval, '', 1, "&amp;A184&amp;", "&amp;VLOOKUP(C184,Elements!$B$3:$G$56,6,FALSE)&amp;", '', '', '"&amp;I184&amp;"', "&amp;E184&amp;", '"&amp;F184&amp;"', '"&amp;G184&amp;"');"</f>
        <v>insert into result_context_item( RESULT_CONTEXT_ITEM_ID,  GROUP_RESULT_CONTEXT_ID,  EXPERIMENT_ID,  RESULT_ID,  ATTRIBUTE_ID,  VALUE_ID,  QUALIFIER,  VALUE_DISPLAY,  VALUE_NUM,  VALUE_MIN,  VALUE_MAX) values(result_context_item_id_seq.nextval, '', 1, 182, 366, '', '', '0.0091', 0.0091, '', '');</v>
      </c>
    </row>
    <row r="185" spans="1:11">
      <c r="A185">
        <v>183</v>
      </c>
      <c r="B185" s="2">
        <v>1</v>
      </c>
      <c r="C185" t="s">
        <v>32</v>
      </c>
      <c r="E185">
        <v>2.7300000000000001E-2</v>
      </c>
      <c r="I185" t="str">
        <f>IF(ISNA(VLOOKUP(D185,Elements!$B$3:$G$56,2,FALSE)),H185&amp;E185&amp;IF(ISBLANK(F185), "", F185&amp;" - "&amp;G185),VLOOKUP(D185,Elements!$B$3:$G$56,2,FALSE))</f>
        <v>0.0273</v>
      </c>
      <c r="K185" t="str">
        <f>"insert into result_context_item( RESULT_CONTEXT_ITEM_ID,  GROUP_RESULT_CONTEXT_ID,  EXPERIMENT_ID,  RESULT_ID,  ATTRIBUTE_ID,  VALUE_ID,  QUALIFIER,  VALUE_DISPLAY,  VALUE_NUM,  VALUE_MIN,  VALUE_MAX) values(result_context_item_id_seq.nextval, '', 1, "&amp;A185&amp;", "&amp;VLOOKUP(C185,Elements!$B$3:$G$56,6,FALSE)&amp;", '', '', '"&amp;I185&amp;"', "&amp;E185&amp;", '"&amp;F185&amp;"', '"&amp;G185&amp;"');"</f>
        <v>insert into result_context_item( RESULT_CONTEXT_ITEM_ID,  GROUP_RESULT_CONTEXT_ID,  EXPERIMENT_ID,  RESULT_ID,  ATTRIBUTE_ID,  VALUE_ID,  QUALIFIER,  VALUE_DISPLAY,  VALUE_NUM,  VALUE_MIN,  VALUE_MAX) values(result_context_item_id_seq.nextval, '', 1, 183, 366, '', '', '0.0273', 0.0273, '', '');</v>
      </c>
    </row>
    <row r="186" spans="1:11">
      <c r="A186">
        <v>184</v>
      </c>
      <c r="B186" s="2">
        <v>1</v>
      </c>
      <c r="C186" t="s">
        <v>32</v>
      </c>
      <c r="E186">
        <v>8.1799999999999998E-2</v>
      </c>
      <c r="I186" t="str">
        <f>IF(ISNA(VLOOKUP(D186,Elements!$B$3:$G$56,2,FALSE)),H186&amp;E186&amp;IF(ISBLANK(F186), "", F186&amp;" - "&amp;G186),VLOOKUP(D186,Elements!$B$3:$G$56,2,FALSE))</f>
        <v>0.0818</v>
      </c>
      <c r="K186" t="str">
        <f>"insert into result_context_item( RESULT_CONTEXT_ITEM_ID,  GROUP_RESULT_CONTEXT_ID,  EXPERIMENT_ID,  RESULT_ID,  ATTRIBUTE_ID,  VALUE_ID,  QUALIFIER,  VALUE_DISPLAY,  VALUE_NUM,  VALUE_MIN,  VALUE_MAX) values(result_context_item_id_seq.nextval, '', 1, "&amp;A186&amp;", "&amp;VLOOKUP(C186,Elements!$B$3:$G$56,6,FALSE)&amp;", '', '', '"&amp;I186&amp;"', "&amp;E186&amp;", '"&amp;F186&amp;"', '"&amp;G186&amp;"');"</f>
        <v>insert into result_context_item( RESULT_CONTEXT_ITEM_ID,  GROUP_RESULT_CONTEXT_ID,  EXPERIMENT_ID,  RESULT_ID,  ATTRIBUTE_ID,  VALUE_ID,  QUALIFIER,  VALUE_DISPLAY,  VALUE_NUM,  VALUE_MIN,  VALUE_MAX) values(result_context_item_id_seq.nextval, '', 1, 184, 366, '', '', '0.0818', 0.0818, '', '');</v>
      </c>
    </row>
    <row r="187" spans="1:11">
      <c r="A187">
        <v>185</v>
      </c>
      <c r="B187" s="2">
        <v>1</v>
      </c>
      <c r="C187" t="s">
        <v>32</v>
      </c>
      <c r="E187">
        <v>0.24540000000000001</v>
      </c>
      <c r="I187" t="str">
        <f>IF(ISNA(VLOOKUP(D187,Elements!$B$3:$G$56,2,FALSE)),H187&amp;E187&amp;IF(ISBLANK(F187), "", F187&amp;" - "&amp;G187),VLOOKUP(D187,Elements!$B$3:$G$56,2,FALSE))</f>
        <v>0.2454</v>
      </c>
      <c r="K187" t="str">
        <f>"insert into result_context_item( RESULT_CONTEXT_ITEM_ID,  GROUP_RESULT_CONTEXT_ID,  EXPERIMENT_ID,  RESULT_ID,  ATTRIBUTE_ID,  VALUE_ID,  QUALIFIER,  VALUE_DISPLAY,  VALUE_NUM,  VALUE_MIN,  VALUE_MAX) values(result_context_item_id_seq.nextval, '', 1, "&amp;A187&amp;", "&amp;VLOOKUP(C187,Elements!$B$3:$G$56,6,FALSE)&amp;", '', '', '"&amp;I187&amp;"', "&amp;E187&amp;", '"&amp;F187&amp;"', '"&amp;G187&amp;"');"</f>
        <v>insert into result_context_item( RESULT_CONTEXT_ITEM_ID,  GROUP_RESULT_CONTEXT_ID,  EXPERIMENT_ID,  RESULT_ID,  ATTRIBUTE_ID,  VALUE_ID,  QUALIFIER,  VALUE_DISPLAY,  VALUE_NUM,  VALUE_MIN,  VALUE_MAX) values(result_context_item_id_seq.nextval, '', 1, 185, 366, '', '', '0.2454', 0.2454, '', '');</v>
      </c>
    </row>
    <row r="188" spans="1:11">
      <c r="A188">
        <v>186</v>
      </c>
      <c r="B188" s="2">
        <v>1</v>
      </c>
      <c r="C188" t="s">
        <v>32</v>
      </c>
      <c r="E188">
        <v>0.7</v>
      </c>
      <c r="I188" t="str">
        <f>IF(ISNA(VLOOKUP(D188,Elements!$B$3:$G$56,2,FALSE)),H188&amp;E188&amp;IF(ISBLANK(F188), "", F188&amp;" - "&amp;G188),VLOOKUP(D188,Elements!$B$3:$G$56,2,FALSE))</f>
        <v>0.7</v>
      </c>
      <c r="K188" t="str">
        <f>"insert into result_context_item( RESULT_CONTEXT_ITEM_ID,  GROUP_RESULT_CONTEXT_ID,  EXPERIMENT_ID,  RESULT_ID,  ATTRIBUTE_ID,  VALUE_ID,  QUALIFIER,  VALUE_DISPLAY,  VALUE_NUM,  VALUE_MIN,  VALUE_MAX) values(result_context_item_id_seq.nextval, '', 1, "&amp;A188&amp;", "&amp;VLOOKUP(C188,Elements!$B$3:$G$56,6,FALSE)&amp;", '', '', '"&amp;I188&amp;"', "&amp;E188&amp;", '"&amp;F188&amp;"', '"&amp;G188&amp;"');"</f>
        <v>insert into result_context_item( RESULT_CONTEXT_ITEM_ID,  GROUP_RESULT_CONTEXT_ID,  EXPERIMENT_ID,  RESULT_ID,  ATTRIBUTE_ID,  VALUE_ID,  QUALIFIER,  VALUE_DISPLAY,  VALUE_NUM,  VALUE_MIN,  VALUE_MAX) values(result_context_item_id_seq.nextval, '', 1, 186, 366, '', '', '0.7', 0.7, '', '');</v>
      </c>
    </row>
    <row r="189" spans="1:11">
      <c r="A189">
        <v>187</v>
      </c>
      <c r="B189" s="2">
        <v>1</v>
      </c>
      <c r="C189" t="s">
        <v>32</v>
      </c>
      <c r="E189">
        <v>2.2000000000000002</v>
      </c>
      <c r="I189" t="str">
        <f>IF(ISNA(VLOOKUP(D189,Elements!$B$3:$G$56,2,FALSE)),H189&amp;E189&amp;IF(ISBLANK(F189), "", F189&amp;" - "&amp;G189),VLOOKUP(D189,Elements!$B$3:$G$56,2,FALSE))</f>
        <v>2.2</v>
      </c>
      <c r="K189" t="str">
        <f>"insert into result_context_item( RESULT_CONTEXT_ITEM_ID,  GROUP_RESULT_CONTEXT_ID,  EXPERIMENT_ID,  RESULT_ID,  ATTRIBUTE_ID,  VALUE_ID,  QUALIFIER,  VALUE_DISPLAY,  VALUE_NUM,  VALUE_MIN,  VALUE_MAX) values(result_context_item_id_seq.nextval, '', 1, "&amp;A189&amp;", "&amp;VLOOKUP(C189,Elements!$B$3:$G$56,6,FALSE)&amp;", '', '', '"&amp;I189&amp;"', "&amp;E189&amp;", '"&amp;F189&amp;"', '"&amp;G189&amp;"');"</f>
        <v>insert into result_context_item( RESULT_CONTEXT_ITEM_ID,  GROUP_RESULT_CONTEXT_ID,  EXPERIMENT_ID,  RESULT_ID,  ATTRIBUTE_ID,  VALUE_ID,  QUALIFIER,  VALUE_DISPLAY,  VALUE_NUM,  VALUE_MIN,  VALUE_MAX) values(result_context_item_id_seq.nextval, '', 1, 187, 366, '', '', '2.2', 2.2, '', '');</v>
      </c>
    </row>
    <row r="190" spans="1:11">
      <c r="A190">
        <v>188</v>
      </c>
      <c r="B190" s="2">
        <v>1</v>
      </c>
      <c r="C190" t="s">
        <v>32</v>
      </c>
      <c r="E190">
        <v>6.6</v>
      </c>
      <c r="I190" t="str">
        <f>IF(ISNA(VLOOKUP(D190,Elements!$B$3:$G$56,2,FALSE)),H190&amp;E190&amp;IF(ISBLANK(F190), "", F190&amp;" - "&amp;G190),VLOOKUP(D190,Elements!$B$3:$G$56,2,FALSE))</f>
        <v>6.6</v>
      </c>
      <c r="K190" t="str">
        <f>"insert into result_context_item( RESULT_CONTEXT_ITEM_ID,  GROUP_RESULT_CONTEXT_ID,  EXPERIMENT_ID,  RESULT_ID,  ATTRIBUTE_ID,  VALUE_ID,  QUALIFIER,  VALUE_DISPLAY,  VALUE_NUM,  VALUE_MIN,  VALUE_MAX) values(result_context_item_id_seq.nextval, '', 1, "&amp;A190&amp;", "&amp;VLOOKUP(C190,Elements!$B$3:$G$56,6,FALSE)&amp;", '', '', '"&amp;I190&amp;"', "&amp;E190&amp;", '"&amp;F190&amp;"', '"&amp;G190&amp;"');"</f>
        <v>insert into result_context_item( RESULT_CONTEXT_ITEM_ID,  GROUP_RESULT_CONTEXT_ID,  EXPERIMENT_ID,  RESULT_ID,  ATTRIBUTE_ID,  VALUE_ID,  QUALIFIER,  VALUE_DISPLAY,  VALUE_NUM,  VALUE_MIN,  VALUE_MAX) values(result_context_item_id_seq.nextval, '', 1, 188, 366, '', '', '6.6', 6.6, '', '');</v>
      </c>
    </row>
    <row r="191" spans="1:11">
      <c r="A191">
        <v>189</v>
      </c>
      <c r="B191" s="2">
        <v>1</v>
      </c>
      <c r="C191" t="s">
        <v>32</v>
      </c>
      <c r="E191">
        <v>19.899999999999999</v>
      </c>
      <c r="I191" t="str">
        <f>IF(ISNA(VLOOKUP(D191,Elements!$B$3:$G$56,2,FALSE)),H191&amp;E191&amp;IF(ISBLANK(F191), "", F191&amp;" - "&amp;G191),VLOOKUP(D191,Elements!$B$3:$G$56,2,FALSE))</f>
        <v>19.9</v>
      </c>
      <c r="K191" t="str">
        <f>"insert into result_context_item( RESULT_CONTEXT_ITEM_ID,  GROUP_RESULT_CONTEXT_ID,  EXPERIMENT_ID,  RESULT_ID,  ATTRIBUTE_ID,  VALUE_ID,  QUALIFIER,  VALUE_DISPLAY,  VALUE_NUM,  VALUE_MIN,  VALUE_MAX) values(result_context_item_id_seq.nextval, '', 1, "&amp;A191&amp;", "&amp;VLOOKUP(C191,Elements!$B$3:$G$56,6,FALSE)&amp;", '', '', '"&amp;I191&amp;"', "&amp;E191&amp;", '"&amp;F191&amp;"', '"&amp;G191&amp;"');"</f>
        <v>insert into result_context_item( RESULT_CONTEXT_ITEM_ID,  GROUP_RESULT_CONTEXT_ID,  EXPERIMENT_ID,  RESULT_ID,  ATTRIBUTE_ID,  VALUE_ID,  QUALIFIER,  VALUE_DISPLAY,  VALUE_NUM,  VALUE_MIN,  VALUE_MAX) values(result_context_item_id_seq.nextval, '', 1, 189, 366, '', '', '19.9', 19.9, '', '');</v>
      </c>
    </row>
    <row r="192" spans="1:11">
      <c r="A192">
        <v>190</v>
      </c>
      <c r="B192" s="2">
        <v>1</v>
      </c>
      <c r="C192" t="s">
        <v>32</v>
      </c>
      <c r="E192">
        <v>59.6</v>
      </c>
      <c r="I192" t="str">
        <f>IF(ISNA(VLOOKUP(D192,Elements!$B$3:$G$56,2,FALSE)),H192&amp;E192&amp;IF(ISBLANK(F192), "", F192&amp;" - "&amp;G192),VLOOKUP(D192,Elements!$B$3:$G$56,2,FALSE))</f>
        <v>59.6</v>
      </c>
      <c r="K192" t="str">
        <f>"insert into result_context_item( RESULT_CONTEXT_ITEM_ID,  GROUP_RESULT_CONTEXT_ID,  EXPERIMENT_ID,  RESULT_ID,  ATTRIBUTE_ID,  VALUE_ID,  QUALIFIER,  VALUE_DISPLAY,  VALUE_NUM,  VALUE_MIN,  VALUE_MAX) values(result_context_item_id_seq.nextval, '', 1, "&amp;A192&amp;", "&amp;VLOOKUP(C192,Elements!$B$3:$G$56,6,FALSE)&amp;", '', '', '"&amp;I192&amp;"', "&amp;E192&amp;", '"&amp;F192&amp;"', '"&amp;G192&amp;"');"</f>
        <v>insert into result_context_item( RESULT_CONTEXT_ITEM_ID,  GROUP_RESULT_CONTEXT_ID,  EXPERIMENT_ID,  RESULT_ID,  ATTRIBUTE_ID,  VALUE_ID,  QUALIFIER,  VALUE_DISPLAY,  VALUE_NUM,  VALUE_MIN,  VALUE_MAX) values(result_context_item_id_seq.nextval, '', 1, 190, 366, '', '', '59.6', 59.6, '', '');</v>
      </c>
    </row>
    <row r="193" spans="1:11">
      <c r="A193">
        <v>191</v>
      </c>
      <c r="B193" s="2">
        <v>1</v>
      </c>
      <c r="C193" t="s">
        <v>32</v>
      </c>
      <c r="E193">
        <v>3.0000000000000001E-3</v>
      </c>
      <c r="I193" t="str">
        <f>IF(ISNA(VLOOKUP(D193,Elements!$B$3:$G$56,2,FALSE)),H193&amp;E193&amp;IF(ISBLANK(F193), "", F193&amp;" - "&amp;G193),VLOOKUP(D193,Elements!$B$3:$G$56,2,FALSE))</f>
        <v>0.003</v>
      </c>
      <c r="K193" t="str">
        <f>"insert into result_context_item( RESULT_CONTEXT_ITEM_ID,  GROUP_RESULT_CONTEXT_ID,  EXPERIMENT_ID,  RESULT_ID,  ATTRIBUTE_ID,  VALUE_ID,  QUALIFIER,  VALUE_DISPLAY,  VALUE_NUM,  VALUE_MIN,  VALUE_MAX) values(result_context_item_id_seq.nextval, '', 1, "&amp;A193&amp;", "&amp;VLOOKUP(C193,Elements!$B$3:$G$56,6,FALSE)&amp;", '', '', '"&amp;I193&amp;"', "&amp;E193&amp;", '"&amp;F193&amp;"', '"&amp;G193&amp;"');"</f>
        <v>insert into result_context_item( RESULT_CONTEXT_ITEM_ID,  GROUP_RESULT_CONTEXT_ID,  EXPERIMENT_ID,  RESULT_ID,  ATTRIBUTE_ID,  VALUE_ID,  QUALIFIER,  VALUE_DISPLAY,  VALUE_NUM,  VALUE_MIN,  VALUE_MAX) values(result_context_item_id_seq.nextval, '', 1, 191, 366, '', '', '0.003', 0.003, '', '');</v>
      </c>
    </row>
    <row r="194" spans="1:11">
      <c r="A194">
        <v>192</v>
      </c>
      <c r="B194" s="2">
        <v>1</v>
      </c>
      <c r="C194" t="s">
        <v>32</v>
      </c>
      <c r="E194">
        <v>9.1000000000000004E-3</v>
      </c>
      <c r="I194" t="str">
        <f>IF(ISNA(VLOOKUP(D194,Elements!$B$3:$G$56,2,FALSE)),H194&amp;E194&amp;IF(ISBLANK(F194), "", F194&amp;" - "&amp;G194),VLOOKUP(D194,Elements!$B$3:$G$56,2,FALSE))</f>
        <v>0.0091</v>
      </c>
      <c r="K194" t="str">
        <f>"insert into result_context_item( RESULT_CONTEXT_ITEM_ID,  GROUP_RESULT_CONTEXT_ID,  EXPERIMENT_ID,  RESULT_ID,  ATTRIBUTE_ID,  VALUE_ID,  QUALIFIER,  VALUE_DISPLAY,  VALUE_NUM,  VALUE_MIN,  VALUE_MAX) values(result_context_item_id_seq.nextval, '', 1, "&amp;A194&amp;", "&amp;VLOOKUP(C194,Elements!$B$3:$G$56,6,FALSE)&amp;", '', '', '"&amp;I194&amp;"', "&amp;E194&amp;", '"&amp;F194&amp;"', '"&amp;G194&amp;"');"</f>
        <v>insert into result_context_item( RESULT_CONTEXT_ITEM_ID,  GROUP_RESULT_CONTEXT_ID,  EXPERIMENT_ID,  RESULT_ID,  ATTRIBUTE_ID,  VALUE_ID,  QUALIFIER,  VALUE_DISPLAY,  VALUE_NUM,  VALUE_MIN,  VALUE_MAX) values(result_context_item_id_seq.nextval, '', 1, 192, 366, '', '', '0.0091', 0.0091, '', '');</v>
      </c>
    </row>
    <row r="195" spans="1:11">
      <c r="A195">
        <v>193</v>
      </c>
      <c r="B195" s="2">
        <v>1</v>
      </c>
      <c r="C195" t="s">
        <v>32</v>
      </c>
      <c r="E195">
        <v>2.7300000000000001E-2</v>
      </c>
      <c r="I195" t="str">
        <f>IF(ISNA(VLOOKUP(D195,Elements!$B$3:$G$56,2,FALSE)),H195&amp;E195&amp;IF(ISBLANK(F195), "", F195&amp;" - "&amp;G195),VLOOKUP(D195,Elements!$B$3:$G$56,2,FALSE))</f>
        <v>0.0273</v>
      </c>
      <c r="K195" t="str">
        <f>"insert into result_context_item( RESULT_CONTEXT_ITEM_ID,  GROUP_RESULT_CONTEXT_ID,  EXPERIMENT_ID,  RESULT_ID,  ATTRIBUTE_ID,  VALUE_ID,  QUALIFIER,  VALUE_DISPLAY,  VALUE_NUM,  VALUE_MIN,  VALUE_MAX) values(result_context_item_id_seq.nextval, '', 1, "&amp;A195&amp;", "&amp;VLOOKUP(C195,Elements!$B$3:$G$56,6,FALSE)&amp;", '', '', '"&amp;I195&amp;"', "&amp;E195&amp;", '"&amp;F195&amp;"', '"&amp;G195&amp;"');"</f>
        <v>insert into result_context_item( RESULT_CONTEXT_ITEM_ID,  GROUP_RESULT_CONTEXT_ID,  EXPERIMENT_ID,  RESULT_ID,  ATTRIBUTE_ID,  VALUE_ID,  QUALIFIER,  VALUE_DISPLAY,  VALUE_NUM,  VALUE_MIN,  VALUE_MAX) values(result_context_item_id_seq.nextval, '', 1, 193, 366, '', '', '0.0273', 0.0273, '', '');</v>
      </c>
    </row>
    <row r="196" spans="1:11">
      <c r="A196">
        <v>194</v>
      </c>
      <c r="B196" s="2">
        <v>1</v>
      </c>
      <c r="C196" t="s">
        <v>32</v>
      </c>
      <c r="E196">
        <v>8.1799999999999998E-2</v>
      </c>
      <c r="I196" t="str">
        <f>IF(ISNA(VLOOKUP(D196,Elements!$B$3:$G$56,2,FALSE)),H196&amp;E196&amp;IF(ISBLANK(F196), "", F196&amp;" - "&amp;G196),VLOOKUP(D196,Elements!$B$3:$G$56,2,FALSE))</f>
        <v>0.0818</v>
      </c>
      <c r="K196" t="str">
        <f>"insert into result_context_item( RESULT_CONTEXT_ITEM_ID,  GROUP_RESULT_CONTEXT_ID,  EXPERIMENT_ID,  RESULT_ID,  ATTRIBUTE_ID,  VALUE_ID,  QUALIFIER,  VALUE_DISPLAY,  VALUE_NUM,  VALUE_MIN,  VALUE_MAX) values(result_context_item_id_seq.nextval, '', 1, "&amp;A196&amp;", "&amp;VLOOKUP(C196,Elements!$B$3:$G$56,6,FALSE)&amp;", '', '', '"&amp;I196&amp;"', "&amp;E196&amp;", '"&amp;F196&amp;"', '"&amp;G196&amp;"');"</f>
        <v>insert into result_context_item( RESULT_CONTEXT_ITEM_ID,  GROUP_RESULT_CONTEXT_ID,  EXPERIMENT_ID,  RESULT_ID,  ATTRIBUTE_ID,  VALUE_ID,  QUALIFIER,  VALUE_DISPLAY,  VALUE_NUM,  VALUE_MIN,  VALUE_MAX) values(result_context_item_id_seq.nextval, '', 1, 194, 366, '', '', '0.0818', 0.0818, '', '');</v>
      </c>
    </row>
    <row r="197" spans="1:11">
      <c r="A197">
        <v>195</v>
      </c>
      <c r="B197" s="2">
        <v>1</v>
      </c>
      <c r="C197" t="s">
        <v>32</v>
      </c>
      <c r="E197">
        <v>0.24540000000000001</v>
      </c>
      <c r="I197" t="str">
        <f>IF(ISNA(VLOOKUP(D197,Elements!$B$3:$G$56,2,FALSE)),H197&amp;E197&amp;IF(ISBLANK(F197), "", F197&amp;" - "&amp;G197),VLOOKUP(D197,Elements!$B$3:$G$56,2,FALSE))</f>
        <v>0.2454</v>
      </c>
      <c r="K197" t="str">
        <f>"insert into result_context_item( RESULT_CONTEXT_ITEM_ID,  GROUP_RESULT_CONTEXT_ID,  EXPERIMENT_ID,  RESULT_ID,  ATTRIBUTE_ID,  VALUE_ID,  QUALIFIER,  VALUE_DISPLAY,  VALUE_NUM,  VALUE_MIN,  VALUE_MAX) values(result_context_item_id_seq.nextval, '', 1, "&amp;A197&amp;", "&amp;VLOOKUP(C197,Elements!$B$3:$G$56,6,FALSE)&amp;", '', '', '"&amp;I197&amp;"', "&amp;E197&amp;", '"&amp;F197&amp;"', '"&amp;G197&amp;"');"</f>
        <v>insert into result_context_item( RESULT_CONTEXT_ITEM_ID,  GROUP_RESULT_CONTEXT_ID,  EXPERIMENT_ID,  RESULT_ID,  ATTRIBUTE_ID,  VALUE_ID,  QUALIFIER,  VALUE_DISPLAY,  VALUE_NUM,  VALUE_MIN,  VALUE_MAX) values(result_context_item_id_seq.nextval, '', 1, 195, 366, '', '', '0.2454', 0.2454, '', '');</v>
      </c>
    </row>
    <row r="198" spans="1:11">
      <c r="A198">
        <v>196</v>
      </c>
      <c r="B198" s="2">
        <v>1</v>
      </c>
      <c r="C198" t="s">
        <v>32</v>
      </c>
      <c r="E198">
        <v>0.7</v>
      </c>
      <c r="I198" t="str">
        <f>IF(ISNA(VLOOKUP(D198,Elements!$B$3:$G$56,2,FALSE)),H198&amp;E198&amp;IF(ISBLANK(F198), "", F198&amp;" - "&amp;G198),VLOOKUP(D198,Elements!$B$3:$G$56,2,FALSE))</f>
        <v>0.7</v>
      </c>
      <c r="K198" t="str">
        <f>"insert into result_context_item( RESULT_CONTEXT_ITEM_ID,  GROUP_RESULT_CONTEXT_ID,  EXPERIMENT_ID,  RESULT_ID,  ATTRIBUTE_ID,  VALUE_ID,  QUALIFIER,  VALUE_DISPLAY,  VALUE_NUM,  VALUE_MIN,  VALUE_MAX) values(result_context_item_id_seq.nextval, '', 1, "&amp;A198&amp;", "&amp;VLOOKUP(C198,Elements!$B$3:$G$56,6,FALSE)&amp;", '', '', '"&amp;I198&amp;"', "&amp;E198&amp;", '"&amp;F198&amp;"', '"&amp;G198&amp;"');"</f>
        <v>insert into result_context_item( RESULT_CONTEXT_ITEM_ID,  GROUP_RESULT_CONTEXT_ID,  EXPERIMENT_ID,  RESULT_ID,  ATTRIBUTE_ID,  VALUE_ID,  QUALIFIER,  VALUE_DISPLAY,  VALUE_NUM,  VALUE_MIN,  VALUE_MAX) values(result_context_item_id_seq.nextval, '', 1, 196, 366, '', '', '0.7', 0.7, '', '');</v>
      </c>
    </row>
    <row r="199" spans="1:11">
      <c r="A199">
        <v>197</v>
      </c>
      <c r="B199" s="2">
        <v>1</v>
      </c>
      <c r="C199" t="s">
        <v>32</v>
      </c>
      <c r="E199">
        <v>2.2000000000000002</v>
      </c>
      <c r="I199" t="str">
        <f>IF(ISNA(VLOOKUP(D199,Elements!$B$3:$G$56,2,FALSE)),H199&amp;E199&amp;IF(ISBLANK(F199), "", F199&amp;" - "&amp;G199),VLOOKUP(D199,Elements!$B$3:$G$56,2,FALSE))</f>
        <v>2.2</v>
      </c>
      <c r="K199" t="str">
        <f>"insert into result_context_item( RESULT_CONTEXT_ITEM_ID,  GROUP_RESULT_CONTEXT_ID,  EXPERIMENT_ID,  RESULT_ID,  ATTRIBUTE_ID,  VALUE_ID,  QUALIFIER,  VALUE_DISPLAY,  VALUE_NUM,  VALUE_MIN,  VALUE_MAX) values(result_context_item_id_seq.nextval, '', 1, "&amp;A199&amp;", "&amp;VLOOKUP(C199,Elements!$B$3:$G$56,6,FALSE)&amp;", '', '', '"&amp;I199&amp;"', "&amp;E199&amp;", '"&amp;F199&amp;"', '"&amp;G199&amp;"');"</f>
        <v>insert into result_context_item( RESULT_CONTEXT_ITEM_ID,  GROUP_RESULT_CONTEXT_ID,  EXPERIMENT_ID,  RESULT_ID,  ATTRIBUTE_ID,  VALUE_ID,  QUALIFIER,  VALUE_DISPLAY,  VALUE_NUM,  VALUE_MIN,  VALUE_MAX) values(result_context_item_id_seq.nextval, '', 1, 197, 366, '', '', '2.2', 2.2, '', '');</v>
      </c>
    </row>
    <row r="200" spans="1:11">
      <c r="A200">
        <v>198</v>
      </c>
      <c r="B200" s="2">
        <v>1</v>
      </c>
      <c r="C200" t="s">
        <v>32</v>
      </c>
      <c r="E200">
        <v>6.6</v>
      </c>
      <c r="I200" t="str">
        <f>IF(ISNA(VLOOKUP(D200,Elements!$B$3:$G$56,2,FALSE)),H200&amp;E200&amp;IF(ISBLANK(F200), "", F200&amp;" - "&amp;G200),VLOOKUP(D200,Elements!$B$3:$G$56,2,FALSE))</f>
        <v>6.6</v>
      </c>
      <c r="K200" t="str">
        <f>"insert into result_context_item( RESULT_CONTEXT_ITEM_ID,  GROUP_RESULT_CONTEXT_ID,  EXPERIMENT_ID,  RESULT_ID,  ATTRIBUTE_ID,  VALUE_ID,  QUALIFIER,  VALUE_DISPLAY,  VALUE_NUM,  VALUE_MIN,  VALUE_MAX) values(result_context_item_id_seq.nextval, '', 1, "&amp;A200&amp;", "&amp;VLOOKUP(C200,Elements!$B$3:$G$56,6,FALSE)&amp;", '', '', '"&amp;I200&amp;"', "&amp;E200&amp;", '"&amp;F200&amp;"', '"&amp;G200&amp;"');"</f>
        <v>insert into result_context_item( RESULT_CONTEXT_ITEM_ID,  GROUP_RESULT_CONTEXT_ID,  EXPERIMENT_ID,  RESULT_ID,  ATTRIBUTE_ID,  VALUE_ID,  QUALIFIER,  VALUE_DISPLAY,  VALUE_NUM,  VALUE_MIN,  VALUE_MAX) values(result_context_item_id_seq.nextval, '', 1, 198, 366, '', '', '6.6', 6.6, '', '');</v>
      </c>
    </row>
    <row r="201" spans="1:11">
      <c r="A201">
        <v>199</v>
      </c>
      <c r="B201" s="2">
        <v>1</v>
      </c>
      <c r="C201" t="s">
        <v>32</v>
      </c>
      <c r="E201">
        <v>19.899999999999999</v>
      </c>
      <c r="I201" t="str">
        <f>IF(ISNA(VLOOKUP(D201,Elements!$B$3:$G$56,2,FALSE)),H201&amp;E201&amp;IF(ISBLANK(F201), "", F201&amp;" - "&amp;G201),VLOOKUP(D201,Elements!$B$3:$G$56,2,FALSE))</f>
        <v>19.9</v>
      </c>
      <c r="K201" t="str">
        <f>"insert into result_context_item( RESULT_CONTEXT_ITEM_ID,  GROUP_RESULT_CONTEXT_ID,  EXPERIMENT_ID,  RESULT_ID,  ATTRIBUTE_ID,  VALUE_ID,  QUALIFIER,  VALUE_DISPLAY,  VALUE_NUM,  VALUE_MIN,  VALUE_MAX) values(result_context_item_id_seq.nextval, '', 1, "&amp;A201&amp;", "&amp;VLOOKUP(C201,Elements!$B$3:$G$56,6,FALSE)&amp;", '', '', '"&amp;I201&amp;"', "&amp;E201&amp;", '"&amp;F201&amp;"', '"&amp;G201&amp;"');"</f>
        <v>insert into result_context_item( RESULT_CONTEXT_ITEM_ID,  GROUP_RESULT_CONTEXT_ID,  EXPERIMENT_ID,  RESULT_ID,  ATTRIBUTE_ID,  VALUE_ID,  QUALIFIER,  VALUE_DISPLAY,  VALUE_NUM,  VALUE_MIN,  VALUE_MAX) values(result_context_item_id_seq.nextval, '', 1, 199, 366, '', '', '19.9', 19.9, '', '');</v>
      </c>
    </row>
    <row r="202" spans="1:11">
      <c r="A202">
        <v>200</v>
      </c>
      <c r="B202" s="2">
        <v>1</v>
      </c>
      <c r="C202" t="s">
        <v>32</v>
      </c>
      <c r="E202">
        <v>59.6</v>
      </c>
      <c r="I202" t="str">
        <f>IF(ISNA(VLOOKUP(D202,Elements!$B$3:$G$56,2,FALSE)),H202&amp;E202&amp;IF(ISBLANK(F202), "", F202&amp;" - "&amp;G202),VLOOKUP(D202,Elements!$B$3:$G$56,2,FALSE))</f>
        <v>59.6</v>
      </c>
      <c r="K202" t="str">
        <f>"insert into result_context_item( RESULT_CONTEXT_ITEM_ID,  GROUP_RESULT_CONTEXT_ID,  EXPERIMENT_ID,  RESULT_ID,  ATTRIBUTE_ID,  VALUE_ID,  QUALIFIER,  VALUE_DISPLAY,  VALUE_NUM,  VALUE_MIN,  VALUE_MAX) values(result_context_item_id_seq.nextval, '', 1, "&amp;A202&amp;", "&amp;VLOOKUP(C202,Elements!$B$3:$G$56,6,FALSE)&amp;", '', '', '"&amp;I202&amp;"', "&amp;E202&amp;", '"&amp;F202&amp;"', '"&amp;G202&amp;"');"</f>
        <v>insert into result_context_item( RESULT_CONTEXT_ITEM_ID,  GROUP_RESULT_CONTEXT_ID,  EXPERIMENT_ID,  RESULT_ID,  ATTRIBUTE_ID,  VALUE_ID,  QUALIFIER,  VALUE_DISPLAY,  VALUE_NUM,  VALUE_MIN,  VALUE_MAX) values(result_context_item_id_seq.nextval, '', 1, 200, 366, '', '', '59.6', 59.6, '', '');</v>
      </c>
    </row>
    <row r="203" spans="1:11">
      <c r="A203">
        <v>201</v>
      </c>
      <c r="B203" s="2">
        <v>1</v>
      </c>
      <c r="C203" t="s">
        <v>32</v>
      </c>
      <c r="E203">
        <v>3.0000000000000001E-3</v>
      </c>
      <c r="I203" t="str">
        <f>IF(ISNA(VLOOKUP(D203,Elements!$B$3:$G$56,2,FALSE)),H203&amp;E203&amp;IF(ISBLANK(F203), "", F203&amp;" - "&amp;G203),VLOOKUP(D203,Elements!$B$3:$G$56,2,FALSE))</f>
        <v>0.003</v>
      </c>
      <c r="K203" t="str">
        <f>"insert into result_context_item( RESULT_CONTEXT_ITEM_ID,  GROUP_RESULT_CONTEXT_ID,  EXPERIMENT_ID,  RESULT_ID,  ATTRIBUTE_ID,  VALUE_ID,  QUALIFIER,  VALUE_DISPLAY,  VALUE_NUM,  VALUE_MIN,  VALUE_MAX) values(result_context_item_id_seq.nextval, '', 1, "&amp;A203&amp;", "&amp;VLOOKUP(C203,Elements!$B$3:$G$56,6,FALSE)&amp;", '', '', '"&amp;I203&amp;"', "&amp;E203&amp;", '"&amp;F203&amp;"', '"&amp;G203&amp;"');"</f>
        <v>insert into result_context_item( RESULT_CONTEXT_ITEM_ID,  GROUP_RESULT_CONTEXT_ID,  EXPERIMENT_ID,  RESULT_ID,  ATTRIBUTE_ID,  VALUE_ID,  QUALIFIER,  VALUE_DISPLAY,  VALUE_NUM,  VALUE_MIN,  VALUE_MAX) values(result_context_item_id_seq.nextval, '', 1, 201, 366, '', '', '0.003', 0.003, '', '');</v>
      </c>
    </row>
    <row r="204" spans="1:11">
      <c r="A204">
        <v>202</v>
      </c>
      <c r="B204" s="2">
        <v>1</v>
      </c>
      <c r="C204" t="s">
        <v>32</v>
      </c>
      <c r="E204">
        <v>9.1000000000000004E-3</v>
      </c>
      <c r="I204" t="str">
        <f>IF(ISNA(VLOOKUP(D204,Elements!$B$3:$G$56,2,FALSE)),H204&amp;E204&amp;IF(ISBLANK(F204), "", F204&amp;" - "&amp;G204),VLOOKUP(D204,Elements!$B$3:$G$56,2,FALSE))</f>
        <v>0.0091</v>
      </c>
      <c r="K204" t="str">
        <f>"insert into result_context_item( RESULT_CONTEXT_ITEM_ID,  GROUP_RESULT_CONTEXT_ID,  EXPERIMENT_ID,  RESULT_ID,  ATTRIBUTE_ID,  VALUE_ID,  QUALIFIER,  VALUE_DISPLAY,  VALUE_NUM,  VALUE_MIN,  VALUE_MAX) values(result_context_item_id_seq.nextval, '', 1, "&amp;A204&amp;", "&amp;VLOOKUP(C204,Elements!$B$3:$G$56,6,FALSE)&amp;", '', '', '"&amp;I204&amp;"', "&amp;E204&amp;", '"&amp;F204&amp;"', '"&amp;G204&amp;"');"</f>
        <v>insert into result_context_item( RESULT_CONTEXT_ITEM_ID,  GROUP_RESULT_CONTEXT_ID,  EXPERIMENT_ID,  RESULT_ID,  ATTRIBUTE_ID,  VALUE_ID,  QUALIFIER,  VALUE_DISPLAY,  VALUE_NUM,  VALUE_MIN,  VALUE_MAX) values(result_context_item_id_seq.nextval, '', 1, 202, 366, '', '', '0.0091', 0.0091, '', '');</v>
      </c>
    </row>
    <row r="205" spans="1:11">
      <c r="A205">
        <v>203</v>
      </c>
      <c r="B205" s="2">
        <v>1</v>
      </c>
      <c r="C205" t="s">
        <v>32</v>
      </c>
      <c r="E205">
        <v>2.7300000000000001E-2</v>
      </c>
      <c r="I205" t="str">
        <f>IF(ISNA(VLOOKUP(D205,Elements!$B$3:$G$56,2,FALSE)),H205&amp;E205&amp;IF(ISBLANK(F205), "", F205&amp;" - "&amp;G205),VLOOKUP(D205,Elements!$B$3:$G$56,2,FALSE))</f>
        <v>0.0273</v>
      </c>
      <c r="K205" t="str">
        <f>"insert into result_context_item( RESULT_CONTEXT_ITEM_ID,  GROUP_RESULT_CONTEXT_ID,  EXPERIMENT_ID,  RESULT_ID,  ATTRIBUTE_ID,  VALUE_ID,  QUALIFIER,  VALUE_DISPLAY,  VALUE_NUM,  VALUE_MIN,  VALUE_MAX) values(result_context_item_id_seq.nextval, '', 1, "&amp;A205&amp;", "&amp;VLOOKUP(C205,Elements!$B$3:$G$56,6,FALSE)&amp;", '', '', '"&amp;I205&amp;"', "&amp;E205&amp;", '"&amp;F205&amp;"', '"&amp;G205&amp;"');"</f>
        <v>insert into result_context_item( RESULT_CONTEXT_ITEM_ID,  GROUP_RESULT_CONTEXT_ID,  EXPERIMENT_ID,  RESULT_ID,  ATTRIBUTE_ID,  VALUE_ID,  QUALIFIER,  VALUE_DISPLAY,  VALUE_NUM,  VALUE_MIN,  VALUE_MAX) values(result_context_item_id_seq.nextval, '', 1, 203, 366, '', '', '0.0273', 0.0273, '', '');</v>
      </c>
    </row>
    <row r="206" spans="1:11">
      <c r="A206">
        <v>204</v>
      </c>
      <c r="B206" s="2">
        <v>1</v>
      </c>
      <c r="C206" t="s">
        <v>32</v>
      </c>
      <c r="E206">
        <v>8.1799999999999998E-2</v>
      </c>
      <c r="I206" t="str">
        <f>IF(ISNA(VLOOKUP(D206,Elements!$B$3:$G$56,2,FALSE)),H206&amp;E206&amp;IF(ISBLANK(F206), "", F206&amp;" - "&amp;G206),VLOOKUP(D206,Elements!$B$3:$G$56,2,FALSE))</f>
        <v>0.0818</v>
      </c>
      <c r="K206" t="str">
        <f>"insert into result_context_item( RESULT_CONTEXT_ITEM_ID,  GROUP_RESULT_CONTEXT_ID,  EXPERIMENT_ID,  RESULT_ID,  ATTRIBUTE_ID,  VALUE_ID,  QUALIFIER,  VALUE_DISPLAY,  VALUE_NUM,  VALUE_MIN,  VALUE_MAX) values(result_context_item_id_seq.nextval, '', 1, "&amp;A206&amp;", "&amp;VLOOKUP(C206,Elements!$B$3:$G$56,6,FALSE)&amp;", '', '', '"&amp;I206&amp;"', "&amp;E206&amp;", '"&amp;F206&amp;"', '"&amp;G206&amp;"');"</f>
        <v>insert into result_context_item( RESULT_CONTEXT_ITEM_ID,  GROUP_RESULT_CONTEXT_ID,  EXPERIMENT_ID,  RESULT_ID,  ATTRIBUTE_ID,  VALUE_ID,  QUALIFIER,  VALUE_DISPLAY,  VALUE_NUM,  VALUE_MIN,  VALUE_MAX) values(result_context_item_id_seq.nextval, '', 1, 204, 366, '', '', '0.0818', 0.0818, '', '');</v>
      </c>
    </row>
    <row r="207" spans="1:11">
      <c r="A207">
        <v>205</v>
      </c>
      <c r="B207" s="2">
        <v>1</v>
      </c>
      <c r="C207" t="s">
        <v>32</v>
      </c>
      <c r="E207">
        <v>0.24540000000000001</v>
      </c>
      <c r="I207" t="str">
        <f>IF(ISNA(VLOOKUP(D207,Elements!$B$3:$G$56,2,FALSE)),H207&amp;E207&amp;IF(ISBLANK(F207), "", F207&amp;" - "&amp;G207),VLOOKUP(D207,Elements!$B$3:$G$56,2,FALSE))</f>
        <v>0.2454</v>
      </c>
      <c r="K207" t="str">
        <f>"insert into result_context_item( RESULT_CONTEXT_ITEM_ID,  GROUP_RESULT_CONTEXT_ID,  EXPERIMENT_ID,  RESULT_ID,  ATTRIBUTE_ID,  VALUE_ID,  QUALIFIER,  VALUE_DISPLAY,  VALUE_NUM,  VALUE_MIN,  VALUE_MAX) values(result_context_item_id_seq.nextval, '', 1, "&amp;A207&amp;", "&amp;VLOOKUP(C207,Elements!$B$3:$G$56,6,FALSE)&amp;", '', '', '"&amp;I207&amp;"', "&amp;E207&amp;", '"&amp;F207&amp;"', '"&amp;G207&amp;"');"</f>
        <v>insert into result_context_item( RESULT_CONTEXT_ITEM_ID,  GROUP_RESULT_CONTEXT_ID,  EXPERIMENT_ID,  RESULT_ID,  ATTRIBUTE_ID,  VALUE_ID,  QUALIFIER,  VALUE_DISPLAY,  VALUE_NUM,  VALUE_MIN,  VALUE_MAX) values(result_context_item_id_seq.nextval, '', 1, 205, 366, '', '', '0.2454', 0.2454, '', '');</v>
      </c>
    </row>
    <row r="208" spans="1:11">
      <c r="A208">
        <v>206</v>
      </c>
      <c r="B208" s="2">
        <v>1</v>
      </c>
      <c r="C208" t="s">
        <v>32</v>
      </c>
      <c r="E208">
        <v>0.7</v>
      </c>
      <c r="I208" t="str">
        <f>IF(ISNA(VLOOKUP(D208,Elements!$B$3:$G$56,2,FALSE)),H208&amp;E208&amp;IF(ISBLANK(F208), "", F208&amp;" - "&amp;G208),VLOOKUP(D208,Elements!$B$3:$G$56,2,FALSE))</f>
        <v>0.7</v>
      </c>
      <c r="K208" t="str">
        <f>"insert into result_context_item( RESULT_CONTEXT_ITEM_ID,  GROUP_RESULT_CONTEXT_ID,  EXPERIMENT_ID,  RESULT_ID,  ATTRIBUTE_ID,  VALUE_ID,  QUALIFIER,  VALUE_DISPLAY,  VALUE_NUM,  VALUE_MIN,  VALUE_MAX) values(result_context_item_id_seq.nextval, '', 1, "&amp;A208&amp;", "&amp;VLOOKUP(C208,Elements!$B$3:$G$56,6,FALSE)&amp;", '', '', '"&amp;I208&amp;"', "&amp;E208&amp;", '"&amp;F208&amp;"', '"&amp;G208&amp;"');"</f>
        <v>insert into result_context_item( RESULT_CONTEXT_ITEM_ID,  GROUP_RESULT_CONTEXT_ID,  EXPERIMENT_ID,  RESULT_ID,  ATTRIBUTE_ID,  VALUE_ID,  QUALIFIER,  VALUE_DISPLAY,  VALUE_NUM,  VALUE_MIN,  VALUE_MAX) values(result_context_item_id_seq.nextval, '', 1, 206, 366, '', '', '0.7', 0.7, '', '');</v>
      </c>
    </row>
    <row r="209" spans="1:11">
      <c r="A209">
        <v>207</v>
      </c>
      <c r="B209" s="2">
        <v>1</v>
      </c>
      <c r="C209" t="s">
        <v>32</v>
      </c>
      <c r="E209">
        <v>2.2000000000000002</v>
      </c>
      <c r="I209" t="str">
        <f>IF(ISNA(VLOOKUP(D209,Elements!$B$3:$G$56,2,FALSE)),H209&amp;E209&amp;IF(ISBLANK(F209), "", F209&amp;" - "&amp;G209),VLOOKUP(D209,Elements!$B$3:$G$56,2,FALSE))</f>
        <v>2.2</v>
      </c>
      <c r="K209" t="str">
        <f>"insert into result_context_item( RESULT_CONTEXT_ITEM_ID,  GROUP_RESULT_CONTEXT_ID,  EXPERIMENT_ID,  RESULT_ID,  ATTRIBUTE_ID,  VALUE_ID,  QUALIFIER,  VALUE_DISPLAY,  VALUE_NUM,  VALUE_MIN,  VALUE_MAX) values(result_context_item_id_seq.nextval, '', 1, "&amp;A209&amp;", "&amp;VLOOKUP(C209,Elements!$B$3:$G$56,6,FALSE)&amp;", '', '', '"&amp;I209&amp;"', "&amp;E209&amp;", '"&amp;F209&amp;"', '"&amp;G209&amp;"');"</f>
        <v>insert into result_context_item( RESULT_CONTEXT_ITEM_ID,  GROUP_RESULT_CONTEXT_ID,  EXPERIMENT_ID,  RESULT_ID,  ATTRIBUTE_ID,  VALUE_ID,  QUALIFIER,  VALUE_DISPLAY,  VALUE_NUM,  VALUE_MIN,  VALUE_MAX) values(result_context_item_id_seq.nextval, '', 1, 207, 366, '', '', '2.2', 2.2, '', '');</v>
      </c>
    </row>
    <row r="210" spans="1:11">
      <c r="A210">
        <v>208</v>
      </c>
      <c r="B210" s="2">
        <v>1</v>
      </c>
      <c r="C210" t="s">
        <v>32</v>
      </c>
      <c r="E210">
        <v>6.6</v>
      </c>
      <c r="I210" t="str">
        <f>IF(ISNA(VLOOKUP(D210,Elements!$B$3:$G$56,2,FALSE)),H210&amp;E210&amp;IF(ISBLANK(F210), "", F210&amp;" - "&amp;G210),VLOOKUP(D210,Elements!$B$3:$G$56,2,FALSE))</f>
        <v>6.6</v>
      </c>
      <c r="K210" t="str">
        <f>"insert into result_context_item( RESULT_CONTEXT_ITEM_ID,  GROUP_RESULT_CONTEXT_ID,  EXPERIMENT_ID,  RESULT_ID,  ATTRIBUTE_ID,  VALUE_ID,  QUALIFIER,  VALUE_DISPLAY,  VALUE_NUM,  VALUE_MIN,  VALUE_MAX) values(result_context_item_id_seq.nextval, '', 1, "&amp;A210&amp;", "&amp;VLOOKUP(C210,Elements!$B$3:$G$56,6,FALSE)&amp;", '', '', '"&amp;I210&amp;"', "&amp;E210&amp;", '"&amp;F210&amp;"', '"&amp;G210&amp;"');"</f>
        <v>insert into result_context_item( RESULT_CONTEXT_ITEM_ID,  GROUP_RESULT_CONTEXT_ID,  EXPERIMENT_ID,  RESULT_ID,  ATTRIBUTE_ID,  VALUE_ID,  QUALIFIER,  VALUE_DISPLAY,  VALUE_NUM,  VALUE_MIN,  VALUE_MAX) values(result_context_item_id_seq.nextval, '', 1, 208, 366, '', '', '6.6', 6.6, '', '');</v>
      </c>
    </row>
    <row r="211" spans="1:11">
      <c r="A211">
        <v>209</v>
      </c>
      <c r="B211" s="2">
        <v>1</v>
      </c>
      <c r="C211" t="s">
        <v>32</v>
      </c>
      <c r="E211">
        <v>19.899999999999999</v>
      </c>
      <c r="I211" t="str">
        <f>IF(ISNA(VLOOKUP(D211,Elements!$B$3:$G$56,2,FALSE)),H211&amp;E211&amp;IF(ISBLANK(F211), "", F211&amp;" - "&amp;G211),VLOOKUP(D211,Elements!$B$3:$G$56,2,FALSE))</f>
        <v>19.9</v>
      </c>
      <c r="K211" t="str">
        <f>"insert into result_context_item( RESULT_CONTEXT_ITEM_ID,  GROUP_RESULT_CONTEXT_ID,  EXPERIMENT_ID,  RESULT_ID,  ATTRIBUTE_ID,  VALUE_ID,  QUALIFIER,  VALUE_DISPLAY,  VALUE_NUM,  VALUE_MIN,  VALUE_MAX) values(result_context_item_id_seq.nextval, '', 1, "&amp;A211&amp;", "&amp;VLOOKUP(C211,Elements!$B$3:$G$56,6,FALSE)&amp;", '', '', '"&amp;I211&amp;"', "&amp;E211&amp;", '"&amp;F211&amp;"', '"&amp;G211&amp;"');"</f>
        <v>insert into result_context_item( RESULT_CONTEXT_ITEM_ID,  GROUP_RESULT_CONTEXT_ID,  EXPERIMENT_ID,  RESULT_ID,  ATTRIBUTE_ID,  VALUE_ID,  QUALIFIER,  VALUE_DISPLAY,  VALUE_NUM,  VALUE_MIN,  VALUE_MAX) values(result_context_item_id_seq.nextval, '', 1, 209, 366, '', '', '19.9', 19.9, '', '');</v>
      </c>
    </row>
    <row r="212" spans="1:11">
      <c r="A212">
        <v>210</v>
      </c>
      <c r="B212" s="2">
        <v>1</v>
      </c>
      <c r="C212" t="s">
        <v>32</v>
      </c>
      <c r="E212">
        <v>59.6</v>
      </c>
      <c r="I212" t="str">
        <f>IF(ISNA(VLOOKUP(D212,Elements!$B$3:$G$56,2,FALSE)),H212&amp;E212&amp;IF(ISBLANK(F212), "", F212&amp;" - "&amp;G212),VLOOKUP(D212,Elements!$B$3:$G$56,2,FALSE))</f>
        <v>59.6</v>
      </c>
      <c r="K212" t="str">
        <f>"insert into result_context_item( RESULT_CONTEXT_ITEM_ID,  GROUP_RESULT_CONTEXT_ID,  EXPERIMENT_ID,  RESULT_ID,  ATTRIBUTE_ID,  VALUE_ID,  QUALIFIER,  VALUE_DISPLAY,  VALUE_NUM,  VALUE_MIN,  VALUE_MAX) values(result_context_item_id_seq.nextval, '', 1, "&amp;A212&amp;", "&amp;VLOOKUP(C212,Elements!$B$3:$G$56,6,FALSE)&amp;", '', '', '"&amp;I212&amp;"', "&amp;E212&amp;", '"&amp;F212&amp;"', '"&amp;G212&amp;"');"</f>
        <v>insert into result_context_item( RESULT_CONTEXT_ITEM_ID,  GROUP_RESULT_CONTEXT_ID,  EXPERIMENT_ID,  RESULT_ID,  ATTRIBUTE_ID,  VALUE_ID,  QUALIFIER,  VALUE_DISPLAY,  VALUE_NUM,  VALUE_MIN,  VALUE_MAX) values(result_context_item_id_seq.nextval, '', 1, 210, 366, '', '', '59.6', 59.6, '', '');</v>
      </c>
    </row>
    <row r="213" spans="1:11">
      <c r="A213">
        <v>211</v>
      </c>
      <c r="B213" s="2">
        <v>1</v>
      </c>
      <c r="C213" t="s">
        <v>32</v>
      </c>
      <c r="E213">
        <v>3.0000000000000001E-3</v>
      </c>
      <c r="I213" t="str">
        <f>IF(ISNA(VLOOKUP(D213,Elements!$B$3:$G$56,2,FALSE)),H213&amp;E213&amp;IF(ISBLANK(F213), "", F213&amp;" - "&amp;G213),VLOOKUP(D213,Elements!$B$3:$G$56,2,FALSE))</f>
        <v>0.003</v>
      </c>
      <c r="K213" t="str">
        <f>"insert into result_context_item( RESULT_CONTEXT_ITEM_ID,  GROUP_RESULT_CONTEXT_ID,  EXPERIMENT_ID,  RESULT_ID,  ATTRIBUTE_ID,  VALUE_ID,  QUALIFIER,  VALUE_DISPLAY,  VALUE_NUM,  VALUE_MIN,  VALUE_MAX) values(result_context_item_id_seq.nextval, '', 1, "&amp;A213&amp;", "&amp;VLOOKUP(C213,Elements!$B$3:$G$56,6,FALSE)&amp;", '', '', '"&amp;I213&amp;"', "&amp;E213&amp;", '"&amp;F213&amp;"', '"&amp;G213&amp;"');"</f>
        <v>insert into result_context_item( RESULT_CONTEXT_ITEM_ID,  GROUP_RESULT_CONTEXT_ID,  EXPERIMENT_ID,  RESULT_ID,  ATTRIBUTE_ID,  VALUE_ID,  QUALIFIER,  VALUE_DISPLAY,  VALUE_NUM,  VALUE_MIN,  VALUE_MAX) values(result_context_item_id_seq.nextval, '', 1, 211, 366, '', '', '0.003', 0.003, '', '');</v>
      </c>
    </row>
    <row r="214" spans="1:11">
      <c r="A214">
        <v>212</v>
      </c>
      <c r="B214" s="2">
        <v>1</v>
      </c>
      <c r="C214" t="s">
        <v>32</v>
      </c>
      <c r="E214">
        <v>9.1000000000000004E-3</v>
      </c>
      <c r="I214" t="str">
        <f>IF(ISNA(VLOOKUP(D214,Elements!$B$3:$G$56,2,FALSE)),H214&amp;E214&amp;IF(ISBLANK(F214), "", F214&amp;" - "&amp;G214),VLOOKUP(D214,Elements!$B$3:$G$56,2,FALSE))</f>
        <v>0.0091</v>
      </c>
      <c r="K214" t="str">
        <f>"insert into result_context_item( RESULT_CONTEXT_ITEM_ID,  GROUP_RESULT_CONTEXT_ID,  EXPERIMENT_ID,  RESULT_ID,  ATTRIBUTE_ID,  VALUE_ID,  QUALIFIER,  VALUE_DISPLAY,  VALUE_NUM,  VALUE_MIN,  VALUE_MAX) values(result_context_item_id_seq.nextval, '', 1, "&amp;A214&amp;", "&amp;VLOOKUP(C214,Elements!$B$3:$G$56,6,FALSE)&amp;", '', '', '"&amp;I214&amp;"', "&amp;E214&amp;", '"&amp;F214&amp;"', '"&amp;G214&amp;"');"</f>
        <v>insert into result_context_item( RESULT_CONTEXT_ITEM_ID,  GROUP_RESULT_CONTEXT_ID,  EXPERIMENT_ID,  RESULT_ID,  ATTRIBUTE_ID,  VALUE_ID,  QUALIFIER,  VALUE_DISPLAY,  VALUE_NUM,  VALUE_MIN,  VALUE_MAX) values(result_context_item_id_seq.nextval, '', 1, 212, 366, '', '', '0.0091', 0.0091, '', '');</v>
      </c>
    </row>
    <row r="215" spans="1:11">
      <c r="A215">
        <v>213</v>
      </c>
      <c r="B215" s="2">
        <v>1</v>
      </c>
      <c r="C215" t="s">
        <v>32</v>
      </c>
      <c r="E215">
        <v>2.7300000000000001E-2</v>
      </c>
      <c r="I215" t="str">
        <f>IF(ISNA(VLOOKUP(D215,Elements!$B$3:$G$56,2,FALSE)),H215&amp;E215&amp;IF(ISBLANK(F215), "", F215&amp;" - "&amp;G215),VLOOKUP(D215,Elements!$B$3:$G$56,2,FALSE))</f>
        <v>0.0273</v>
      </c>
      <c r="K215" t="str">
        <f>"insert into result_context_item( RESULT_CONTEXT_ITEM_ID,  GROUP_RESULT_CONTEXT_ID,  EXPERIMENT_ID,  RESULT_ID,  ATTRIBUTE_ID,  VALUE_ID,  QUALIFIER,  VALUE_DISPLAY,  VALUE_NUM,  VALUE_MIN,  VALUE_MAX) values(result_context_item_id_seq.nextval, '', 1, "&amp;A215&amp;", "&amp;VLOOKUP(C215,Elements!$B$3:$G$56,6,FALSE)&amp;", '', '', '"&amp;I215&amp;"', "&amp;E215&amp;", '"&amp;F215&amp;"', '"&amp;G215&amp;"');"</f>
        <v>insert into result_context_item( RESULT_CONTEXT_ITEM_ID,  GROUP_RESULT_CONTEXT_ID,  EXPERIMENT_ID,  RESULT_ID,  ATTRIBUTE_ID,  VALUE_ID,  QUALIFIER,  VALUE_DISPLAY,  VALUE_NUM,  VALUE_MIN,  VALUE_MAX) values(result_context_item_id_seq.nextval, '', 1, 213, 366, '', '', '0.0273', 0.0273, '', '');</v>
      </c>
    </row>
    <row r="216" spans="1:11">
      <c r="A216">
        <v>214</v>
      </c>
      <c r="B216" s="2">
        <v>1</v>
      </c>
      <c r="C216" t="s">
        <v>32</v>
      </c>
      <c r="E216">
        <v>8.1799999999999998E-2</v>
      </c>
      <c r="I216" t="str">
        <f>IF(ISNA(VLOOKUP(D216,Elements!$B$3:$G$56,2,FALSE)),H216&amp;E216&amp;IF(ISBLANK(F216), "", F216&amp;" - "&amp;G216),VLOOKUP(D216,Elements!$B$3:$G$56,2,FALSE))</f>
        <v>0.0818</v>
      </c>
      <c r="K216" t="str">
        <f>"insert into result_context_item( RESULT_CONTEXT_ITEM_ID,  GROUP_RESULT_CONTEXT_ID,  EXPERIMENT_ID,  RESULT_ID,  ATTRIBUTE_ID,  VALUE_ID,  QUALIFIER,  VALUE_DISPLAY,  VALUE_NUM,  VALUE_MIN,  VALUE_MAX) values(result_context_item_id_seq.nextval, '', 1, "&amp;A216&amp;", "&amp;VLOOKUP(C216,Elements!$B$3:$G$56,6,FALSE)&amp;", '', '', '"&amp;I216&amp;"', "&amp;E216&amp;", '"&amp;F216&amp;"', '"&amp;G216&amp;"');"</f>
        <v>insert into result_context_item( RESULT_CONTEXT_ITEM_ID,  GROUP_RESULT_CONTEXT_ID,  EXPERIMENT_ID,  RESULT_ID,  ATTRIBUTE_ID,  VALUE_ID,  QUALIFIER,  VALUE_DISPLAY,  VALUE_NUM,  VALUE_MIN,  VALUE_MAX) values(result_context_item_id_seq.nextval, '', 1, 214, 366, '', '', '0.0818', 0.0818, '', '');</v>
      </c>
    </row>
    <row r="217" spans="1:11">
      <c r="A217">
        <v>215</v>
      </c>
      <c r="B217" s="2">
        <v>1</v>
      </c>
      <c r="C217" t="s">
        <v>32</v>
      </c>
      <c r="E217">
        <v>0.24540000000000001</v>
      </c>
      <c r="I217" t="str">
        <f>IF(ISNA(VLOOKUP(D217,Elements!$B$3:$G$56,2,FALSE)),H217&amp;E217&amp;IF(ISBLANK(F217), "", F217&amp;" - "&amp;G217),VLOOKUP(D217,Elements!$B$3:$G$56,2,FALSE))</f>
        <v>0.2454</v>
      </c>
      <c r="K217" t="str">
        <f>"insert into result_context_item( RESULT_CONTEXT_ITEM_ID,  GROUP_RESULT_CONTEXT_ID,  EXPERIMENT_ID,  RESULT_ID,  ATTRIBUTE_ID,  VALUE_ID,  QUALIFIER,  VALUE_DISPLAY,  VALUE_NUM,  VALUE_MIN,  VALUE_MAX) values(result_context_item_id_seq.nextval, '', 1, "&amp;A217&amp;", "&amp;VLOOKUP(C217,Elements!$B$3:$G$56,6,FALSE)&amp;", '', '', '"&amp;I217&amp;"', "&amp;E217&amp;", '"&amp;F217&amp;"', '"&amp;G217&amp;"');"</f>
        <v>insert into result_context_item( RESULT_CONTEXT_ITEM_ID,  GROUP_RESULT_CONTEXT_ID,  EXPERIMENT_ID,  RESULT_ID,  ATTRIBUTE_ID,  VALUE_ID,  QUALIFIER,  VALUE_DISPLAY,  VALUE_NUM,  VALUE_MIN,  VALUE_MAX) values(result_context_item_id_seq.nextval, '', 1, 215, 366, '', '', '0.2454', 0.2454, '', '');</v>
      </c>
    </row>
    <row r="218" spans="1:11">
      <c r="A218">
        <v>216</v>
      </c>
      <c r="B218" s="2">
        <v>1</v>
      </c>
      <c r="C218" t="s">
        <v>32</v>
      </c>
      <c r="E218">
        <v>0.7</v>
      </c>
      <c r="I218" t="str">
        <f>IF(ISNA(VLOOKUP(D218,Elements!$B$3:$G$56,2,FALSE)),H218&amp;E218&amp;IF(ISBLANK(F218), "", F218&amp;" - "&amp;G218),VLOOKUP(D218,Elements!$B$3:$G$56,2,FALSE))</f>
        <v>0.7</v>
      </c>
      <c r="K218" t="str">
        <f>"insert into result_context_item( RESULT_CONTEXT_ITEM_ID,  GROUP_RESULT_CONTEXT_ID,  EXPERIMENT_ID,  RESULT_ID,  ATTRIBUTE_ID,  VALUE_ID,  QUALIFIER,  VALUE_DISPLAY,  VALUE_NUM,  VALUE_MIN,  VALUE_MAX) values(result_context_item_id_seq.nextval, '', 1, "&amp;A218&amp;", "&amp;VLOOKUP(C218,Elements!$B$3:$G$56,6,FALSE)&amp;", '', '', '"&amp;I218&amp;"', "&amp;E218&amp;", '"&amp;F218&amp;"', '"&amp;G218&amp;"');"</f>
        <v>insert into result_context_item( RESULT_CONTEXT_ITEM_ID,  GROUP_RESULT_CONTEXT_ID,  EXPERIMENT_ID,  RESULT_ID,  ATTRIBUTE_ID,  VALUE_ID,  QUALIFIER,  VALUE_DISPLAY,  VALUE_NUM,  VALUE_MIN,  VALUE_MAX) values(result_context_item_id_seq.nextval, '', 1, 216, 366, '', '', '0.7', 0.7, '', '');</v>
      </c>
    </row>
    <row r="219" spans="1:11">
      <c r="A219">
        <v>217</v>
      </c>
      <c r="B219" s="2">
        <v>1</v>
      </c>
      <c r="C219" t="s">
        <v>32</v>
      </c>
      <c r="E219">
        <v>2.2000000000000002</v>
      </c>
      <c r="I219" t="str">
        <f>IF(ISNA(VLOOKUP(D219,Elements!$B$3:$G$56,2,FALSE)),H219&amp;E219&amp;IF(ISBLANK(F219), "", F219&amp;" - "&amp;G219),VLOOKUP(D219,Elements!$B$3:$G$56,2,FALSE))</f>
        <v>2.2</v>
      </c>
      <c r="K219" t="str">
        <f>"insert into result_context_item( RESULT_CONTEXT_ITEM_ID,  GROUP_RESULT_CONTEXT_ID,  EXPERIMENT_ID,  RESULT_ID,  ATTRIBUTE_ID,  VALUE_ID,  QUALIFIER,  VALUE_DISPLAY,  VALUE_NUM,  VALUE_MIN,  VALUE_MAX) values(result_context_item_id_seq.nextval, '', 1, "&amp;A219&amp;", "&amp;VLOOKUP(C219,Elements!$B$3:$G$56,6,FALSE)&amp;", '', '', '"&amp;I219&amp;"', "&amp;E219&amp;", '"&amp;F219&amp;"', '"&amp;G219&amp;"');"</f>
        <v>insert into result_context_item( RESULT_CONTEXT_ITEM_ID,  GROUP_RESULT_CONTEXT_ID,  EXPERIMENT_ID,  RESULT_ID,  ATTRIBUTE_ID,  VALUE_ID,  QUALIFIER,  VALUE_DISPLAY,  VALUE_NUM,  VALUE_MIN,  VALUE_MAX) values(result_context_item_id_seq.nextval, '', 1, 217, 366, '', '', '2.2', 2.2, '', '');</v>
      </c>
    </row>
    <row r="220" spans="1:11">
      <c r="A220">
        <v>218</v>
      </c>
      <c r="B220" s="2">
        <v>1</v>
      </c>
      <c r="C220" t="s">
        <v>32</v>
      </c>
      <c r="E220">
        <v>6.6</v>
      </c>
      <c r="I220" t="str">
        <f>IF(ISNA(VLOOKUP(D220,Elements!$B$3:$G$56,2,FALSE)),H220&amp;E220&amp;IF(ISBLANK(F220), "", F220&amp;" - "&amp;G220),VLOOKUP(D220,Elements!$B$3:$G$56,2,FALSE))</f>
        <v>6.6</v>
      </c>
      <c r="K220" t="str">
        <f>"insert into result_context_item( RESULT_CONTEXT_ITEM_ID,  GROUP_RESULT_CONTEXT_ID,  EXPERIMENT_ID,  RESULT_ID,  ATTRIBUTE_ID,  VALUE_ID,  QUALIFIER,  VALUE_DISPLAY,  VALUE_NUM,  VALUE_MIN,  VALUE_MAX) values(result_context_item_id_seq.nextval, '', 1, "&amp;A220&amp;", "&amp;VLOOKUP(C220,Elements!$B$3:$G$56,6,FALSE)&amp;", '', '', '"&amp;I220&amp;"', "&amp;E220&amp;", '"&amp;F220&amp;"', '"&amp;G220&amp;"');"</f>
        <v>insert into result_context_item( RESULT_CONTEXT_ITEM_ID,  GROUP_RESULT_CONTEXT_ID,  EXPERIMENT_ID,  RESULT_ID,  ATTRIBUTE_ID,  VALUE_ID,  QUALIFIER,  VALUE_DISPLAY,  VALUE_NUM,  VALUE_MIN,  VALUE_MAX) values(result_context_item_id_seq.nextval, '', 1, 218, 366, '', '', '6.6', 6.6, '', '');</v>
      </c>
    </row>
    <row r="221" spans="1:11">
      <c r="A221">
        <v>219</v>
      </c>
      <c r="B221" s="2">
        <v>1</v>
      </c>
      <c r="C221" t="s">
        <v>32</v>
      </c>
      <c r="E221">
        <v>19.899999999999999</v>
      </c>
      <c r="I221" t="str">
        <f>IF(ISNA(VLOOKUP(D221,Elements!$B$3:$G$56,2,FALSE)),H221&amp;E221&amp;IF(ISBLANK(F221), "", F221&amp;" - "&amp;G221),VLOOKUP(D221,Elements!$B$3:$G$56,2,FALSE))</f>
        <v>19.9</v>
      </c>
      <c r="K221" t="str">
        <f>"insert into result_context_item( RESULT_CONTEXT_ITEM_ID,  GROUP_RESULT_CONTEXT_ID,  EXPERIMENT_ID,  RESULT_ID,  ATTRIBUTE_ID,  VALUE_ID,  QUALIFIER,  VALUE_DISPLAY,  VALUE_NUM,  VALUE_MIN,  VALUE_MAX) values(result_context_item_id_seq.nextval, '', 1, "&amp;A221&amp;", "&amp;VLOOKUP(C221,Elements!$B$3:$G$56,6,FALSE)&amp;", '', '', '"&amp;I221&amp;"', "&amp;E221&amp;", '"&amp;F221&amp;"', '"&amp;G221&amp;"');"</f>
        <v>insert into result_context_item( RESULT_CONTEXT_ITEM_ID,  GROUP_RESULT_CONTEXT_ID,  EXPERIMENT_ID,  RESULT_ID,  ATTRIBUTE_ID,  VALUE_ID,  QUALIFIER,  VALUE_DISPLAY,  VALUE_NUM,  VALUE_MIN,  VALUE_MAX) values(result_context_item_id_seq.nextval, '', 1, 219, 366, '', '', '19.9', 19.9, '', '');</v>
      </c>
    </row>
    <row r="222" spans="1:11">
      <c r="A222">
        <v>220</v>
      </c>
      <c r="B222" s="2">
        <v>1</v>
      </c>
      <c r="C222" t="s">
        <v>32</v>
      </c>
      <c r="E222">
        <v>59.6</v>
      </c>
      <c r="I222" t="str">
        <f>IF(ISNA(VLOOKUP(D222,Elements!$B$3:$G$56,2,FALSE)),H222&amp;E222&amp;IF(ISBLANK(F222), "", F222&amp;" - "&amp;G222),VLOOKUP(D222,Elements!$B$3:$G$56,2,FALSE))</f>
        <v>59.6</v>
      </c>
      <c r="K222" t="str">
        <f>"insert into result_context_item( RESULT_CONTEXT_ITEM_ID,  GROUP_RESULT_CONTEXT_ID,  EXPERIMENT_ID,  RESULT_ID,  ATTRIBUTE_ID,  VALUE_ID,  QUALIFIER,  VALUE_DISPLAY,  VALUE_NUM,  VALUE_MIN,  VALUE_MAX) values(result_context_item_id_seq.nextval, '', 1, "&amp;A222&amp;", "&amp;VLOOKUP(C222,Elements!$B$3:$G$56,6,FALSE)&amp;", '', '', '"&amp;I222&amp;"', "&amp;E222&amp;", '"&amp;F222&amp;"', '"&amp;G222&amp;"');"</f>
        <v>insert into result_context_item( RESULT_CONTEXT_ITEM_ID,  GROUP_RESULT_CONTEXT_ID,  EXPERIMENT_ID,  RESULT_ID,  ATTRIBUTE_ID,  VALUE_ID,  QUALIFIER,  VALUE_DISPLAY,  VALUE_NUM,  VALUE_MIN,  VALUE_MAX) values(result_context_item_id_seq.nextval, '', 1, 220, 366, '', '', '59.6', 59.6, '', '');</v>
      </c>
    </row>
    <row r="223" spans="1:11">
      <c r="A223">
        <v>221</v>
      </c>
      <c r="B223" s="2">
        <v>1</v>
      </c>
      <c r="C223" t="s">
        <v>32</v>
      </c>
      <c r="E223">
        <v>3.0000000000000001E-3</v>
      </c>
      <c r="I223" t="str">
        <f>IF(ISNA(VLOOKUP(D223,Elements!$B$3:$G$56,2,FALSE)),H223&amp;E223&amp;IF(ISBLANK(F223), "", F223&amp;" - "&amp;G223),VLOOKUP(D223,Elements!$B$3:$G$56,2,FALSE))</f>
        <v>0.003</v>
      </c>
      <c r="K223" t="str">
        <f>"insert into result_context_item( RESULT_CONTEXT_ITEM_ID,  GROUP_RESULT_CONTEXT_ID,  EXPERIMENT_ID,  RESULT_ID,  ATTRIBUTE_ID,  VALUE_ID,  QUALIFIER,  VALUE_DISPLAY,  VALUE_NUM,  VALUE_MIN,  VALUE_MAX) values(result_context_item_id_seq.nextval, '', 1, "&amp;A223&amp;", "&amp;VLOOKUP(C223,Elements!$B$3:$G$56,6,FALSE)&amp;", '', '', '"&amp;I223&amp;"', "&amp;E223&amp;", '"&amp;F223&amp;"', '"&amp;G223&amp;"');"</f>
        <v>insert into result_context_item( RESULT_CONTEXT_ITEM_ID,  GROUP_RESULT_CONTEXT_ID,  EXPERIMENT_ID,  RESULT_ID,  ATTRIBUTE_ID,  VALUE_ID,  QUALIFIER,  VALUE_DISPLAY,  VALUE_NUM,  VALUE_MIN,  VALUE_MAX) values(result_context_item_id_seq.nextval, '', 1, 221, 366, '', '', '0.003', 0.003, '', '');</v>
      </c>
    </row>
    <row r="224" spans="1:11">
      <c r="A224">
        <v>222</v>
      </c>
      <c r="B224" s="2">
        <v>1</v>
      </c>
      <c r="C224" t="s">
        <v>32</v>
      </c>
      <c r="E224">
        <v>9.1000000000000004E-3</v>
      </c>
      <c r="I224" t="str">
        <f>IF(ISNA(VLOOKUP(D224,Elements!$B$3:$G$56,2,FALSE)),H224&amp;E224&amp;IF(ISBLANK(F224), "", F224&amp;" - "&amp;G224),VLOOKUP(D224,Elements!$B$3:$G$56,2,FALSE))</f>
        <v>0.0091</v>
      </c>
      <c r="K224" t="str">
        <f>"insert into result_context_item( RESULT_CONTEXT_ITEM_ID,  GROUP_RESULT_CONTEXT_ID,  EXPERIMENT_ID,  RESULT_ID,  ATTRIBUTE_ID,  VALUE_ID,  QUALIFIER,  VALUE_DISPLAY,  VALUE_NUM,  VALUE_MIN,  VALUE_MAX) values(result_context_item_id_seq.nextval, '', 1, "&amp;A224&amp;", "&amp;VLOOKUP(C224,Elements!$B$3:$G$56,6,FALSE)&amp;", '', '', '"&amp;I224&amp;"', "&amp;E224&amp;", '"&amp;F224&amp;"', '"&amp;G224&amp;"');"</f>
        <v>insert into result_context_item( RESULT_CONTEXT_ITEM_ID,  GROUP_RESULT_CONTEXT_ID,  EXPERIMENT_ID,  RESULT_ID,  ATTRIBUTE_ID,  VALUE_ID,  QUALIFIER,  VALUE_DISPLAY,  VALUE_NUM,  VALUE_MIN,  VALUE_MAX) values(result_context_item_id_seq.nextval, '', 1, 222, 366, '', '', '0.0091', 0.0091, '', '');</v>
      </c>
    </row>
    <row r="225" spans="1:11">
      <c r="A225">
        <v>223</v>
      </c>
      <c r="B225" s="2">
        <v>1</v>
      </c>
      <c r="C225" t="s">
        <v>32</v>
      </c>
      <c r="E225">
        <v>2.7300000000000001E-2</v>
      </c>
      <c r="I225" t="str">
        <f>IF(ISNA(VLOOKUP(D225,Elements!$B$3:$G$56,2,FALSE)),H225&amp;E225&amp;IF(ISBLANK(F225), "", F225&amp;" - "&amp;G225),VLOOKUP(D225,Elements!$B$3:$G$56,2,FALSE))</f>
        <v>0.0273</v>
      </c>
      <c r="K225" t="str">
        <f>"insert into result_context_item( RESULT_CONTEXT_ITEM_ID,  GROUP_RESULT_CONTEXT_ID,  EXPERIMENT_ID,  RESULT_ID,  ATTRIBUTE_ID,  VALUE_ID,  QUALIFIER,  VALUE_DISPLAY,  VALUE_NUM,  VALUE_MIN,  VALUE_MAX) values(result_context_item_id_seq.nextval, '', 1, "&amp;A225&amp;", "&amp;VLOOKUP(C225,Elements!$B$3:$G$56,6,FALSE)&amp;", '', '', '"&amp;I225&amp;"', "&amp;E225&amp;", '"&amp;F225&amp;"', '"&amp;G225&amp;"');"</f>
        <v>insert into result_context_item( RESULT_CONTEXT_ITEM_ID,  GROUP_RESULT_CONTEXT_ID,  EXPERIMENT_ID,  RESULT_ID,  ATTRIBUTE_ID,  VALUE_ID,  QUALIFIER,  VALUE_DISPLAY,  VALUE_NUM,  VALUE_MIN,  VALUE_MAX) values(result_context_item_id_seq.nextval, '', 1, 223, 366, '', '', '0.0273', 0.0273, '', '');</v>
      </c>
    </row>
    <row r="226" spans="1:11">
      <c r="A226">
        <v>224</v>
      </c>
      <c r="B226" s="2">
        <v>1</v>
      </c>
      <c r="C226" t="s">
        <v>32</v>
      </c>
      <c r="E226">
        <v>8.1799999999999998E-2</v>
      </c>
      <c r="I226" t="str">
        <f>IF(ISNA(VLOOKUP(D226,Elements!$B$3:$G$56,2,FALSE)),H226&amp;E226&amp;IF(ISBLANK(F226), "", F226&amp;" - "&amp;G226),VLOOKUP(D226,Elements!$B$3:$G$56,2,FALSE))</f>
        <v>0.0818</v>
      </c>
      <c r="K226" t="str">
        <f>"insert into result_context_item( RESULT_CONTEXT_ITEM_ID,  GROUP_RESULT_CONTEXT_ID,  EXPERIMENT_ID,  RESULT_ID,  ATTRIBUTE_ID,  VALUE_ID,  QUALIFIER,  VALUE_DISPLAY,  VALUE_NUM,  VALUE_MIN,  VALUE_MAX) values(result_context_item_id_seq.nextval, '', 1, "&amp;A226&amp;", "&amp;VLOOKUP(C226,Elements!$B$3:$G$56,6,FALSE)&amp;", '', '', '"&amp;I226&amp;"', "&amp;E226&amp;", '"&amp;F226&amp;"', '"&amp;G226&amp;"');"</f>
        <v>insert into result_context_item( RESULT_CONTEXT_ITEM_ID,  GROUP_RESULT_CONTEXT_ID,  EXPERIMENT_ID,  RESULT_ID,  ATTRIBUTE_ID,  VALUE_ID,  QUALIFIER,  VALUE_DISPLAY,  VALUE_NUM,  VALUE_MIN,  VALUE_MAX) values(result_context_item_id_seq.nextval, '', 1, 224, 366, '', '', '0.0818', 0.0818, '', '');</v>
      </c>
    </row>
    <row r="227" spans="1:11">
      <c r="A227">
        <v>225</v>
      </c>
      <c r="B227" s="2">
        <v>1</v>
      </c>
      <c r="C227" t="s">
        <v>32</v>
      </c>
      <c r="E227">
        <v>0.24540000000000001</v>
      </c>
      <c r="I227" t="str">
        <f>IF(ISNA(VLOOKUP(D227,Elements!$B$3:$G$56,2,FALSE)),H227&amp;E227&amp;IF(ISBLANK(F227), "", F227&amp;" - "&amp;G227),VLOOKUP(D227,Elements!$B$3:$G$56,2,FALSE))</f>
        <v>0.2454</v>
      </c>
      <c r="K227" t="str">
        <f>"insert into result_context_item( RESULT_CONTEXT_ITEM_ID,  GROUP_RESULT_CONTEXT_ID,  EXPERIMENT_ID,  RESULT_ID,  ATTRIBUTE_ID,  VALUE_ID,  QUALIFIER,  VALUE_DISPLAY,  VALUE_NUM,  VALUE_MIN,  VALUE_MAX) values(result_context_item_id_seq.nextval, '', 1, "&amp;A227&amp;", "&amp;VLOOKUP(C227,Elements!$B$3:$G$56,6,FALSE)&amp;", '', '', '"&amp;I227&amp;"', "&amp;E227&amp;", '"&amp;F227&amp;"', '"&amp;G227&amp;"');"</f>
        <v>insert into result_context_item( RESULT_CONTEXT_ITEM_ID,  GROUP_RESULT_CONTEXT_ID,  EXPERIMENT_ID,  RESULT_ID,  ATTRIBUTE_ID,  VALUE_ID,  QUALIFIER,  VALUE_DISPLAY,  VALUE_NUM,  VALUE_MIN,  VALUE_MAX) values(result_context_item_id_seq.nextval, '', 1, 225, 366, '', '', '0.2454', 0.2454, '', '');</v>
      </c>
    </row>
    <row r="228" spans="1:11">
      <c r="A228">
        <v>226</v>
      </c>
      <c r="B228" s="2">
        <v>1</v>
      </c>
      <c r="C228" t="s">
        <v>32</v>
      </c>
      <c r="E228">
        <v>0.7</v>
      </c>
      <c r="I228" t="str">
        <f>IF(ISNA(VLOOKUP(D228,Elements!$B$3:$G$56,2,FALSE)),H228&amp;E228&amp;IF(ISBLANK(F228), "", F228&amp;" - "&amp;G228),VLOOKUP(D228,Elements!$B$3:$G$56,2,FALSE))</f>
        <v>0.7</v>
      </c>
      <c r="K228" t="str">
        <f>"insert into result_context_item( RESULT_CONTEXT_ITEM_ID,  GROUP_RESULT_CONTEXT_ID,  EXPERIMENT_ID,  RESULT_ID,  ATTRIBUTE_ID,  VALUE_ID,  QUALIFIER,  VALUE_DISPLAY,  VALUE_NUM,  VALUE_MIN,  VALUE_MAX) values(result_context_item_id_seq.nextval, '', 1, "&amp;A228&amp;", "&amp;VLOOKUP(C228,Elements!$B$3:$G$56,6,FALSE)&amp;", '', '', '"&amp;I228&amp;"', "&amp;E228&amp;", '"&amp;F228&amp;"', '"&amp;G228&amp;"');"</f>
        <v>insert into result_context_item( RESULT_CONTEXT_ITEM_ID,  GROUP_RESULT_CONTEXT_ID,  EXPERIMENT_ID,  RESULT_ID,  ATTRIBUTE_ID,  VALUE_ID,  QUALIFIER,  VALUE_DISPLAY,  VALUE_NUM,  VALUE_MIN,  VALUE_MAX) values(result_context_item_id_seq.nextval, '', 1, 226, 366, '', '', '0.7', 0.7, '', '');</v>
      </c>
    </row>
    <row r="229" spans="1:11">
      <c r="A229">
        <v>227</v>
      </c>
      <c r="B229" s="2">
        <v>1</v>
      </c>
      <c r="C229" t="s">
        <v>32</v>
      </c>
      <c r="E229">
        <v>2.2000000000000002</v>
      </c>
      <c r="I229" t="str">
        <f>IF(ISNA(VLOOKUP(D229,Elements!$B$3:$G$56,2,FALSE)),H229&amp;E229&amp;IF(ISBLANK(F229), "", F229&amp;" - "&amp;G229),VLOOKUP(D229,Elements!$B$3:$G$56,2,FALSE))</f>
        <v>2.2</v>
      </c>
      <c r="K229" t="str">
        <f>"insert into result_context_item( RESULT_CONTEXT_ITEM_ID,  GROUP_RESULT_CONTEXT_ID,  EXPERIMENT_ID,  RESULT_ID,  ATTRIBUTE_ID,  VALUE_ID,  QUALIFIER,  VALUE_DISPLAY,  VALUE_NUM,  VALUE_MIN,  VALUE_MAX) values(result_context_item_id_seq.nextval, '', 1, "&amp;A229&amp;", "&amp;VLOOKUP(C229,Elements!$B$3:$G$56,6,FALSE)&amp;", '', '', '"&amp;I229&amp;"', "&amp;E229&amp;", '"&amp;F229&amp;"', '"&amp;G229&amp;"');"</f>
        <v>insert into result_context_item( RESULT_CONTEXT_ITEM_ID,  GROUP_RESULT_CONTEXT_ID,  EXPERIMENT_ID,  RESULT_ID,  ATTRIBUTE_ID,  VALUE_ID,  QUALIFIER,  VALUE_DISPLAY,  VALUE_NUM,  VALUE_MIN,  VALUE_MAX) values(result_context_item_id_seq.nextval, '', 1, 227, 366, '', '', '2.2', 2.2, '', '');</v>
      </c>
    </row>
    <row r="230" spans="1:11">
      <c r="A230">
        <v>228</v>
      </c>
      <c r="B230" s="2">
        <v>1</v>
      </c>
      <c r="C230" t="s">
        <v>32</v>
      </c>
      <c r="E230">
        <v>6.6</v>
      </c>
      <c r="I230" t="str">
        <f>IF(ISNA(VLOOKUP(D230,Elements!$B$3:$G$56,2,FALSE)),H230&amp;E230&amp;IF(ISBLANK(F230), "", F230&amp;" - "&amp;G230),VLOOKUP(D230,Elements!$B$3:$G$56,2,FALSE))</f>
        <v>6.6</v>
      </c>
      <c r="K230" t="str">
        <f>"insert into result_context_item( RESULT_CONTEXT_ITEM_ID,  GROUP_RESULT_CONTEXT_ID,  EXPERIMENT_ID,  RESULT_ID,  ATTRIBUTE_ID,  VALUE_ID,  QUALIFIER,  VALUE_DISPLAY,  VALUE_NUM,  VALUE_MIN,  VALUE_MAX) values(result_context_item_id_seq.nextval, '', 1, "&amp;A230&amp;", "&amp;VLOOKUP(C230,Elements!$B$3:$G$56,6,FALSE)&amp;", '', '', '"&amp;I230&amp;"', "&amp;E230&amp;", '"&amp;F230&amp;"', '"&amp;G230&amp;"');"</f>
        <v>insert into result_context_item( RESULT_CONTEXT_ITEM_ID,  GROUP_RESULT_CONTEXT_ID,  EXPERIMENT_ID,  RESULT_ID,  ATTRIBUTE_ID,  VALUE_ID,  QUALIFIER,  VALUE_DISPLAY,  VALUE_NUM,  VALUE_MIN,  VALUE_MAX) values(result_context_item_id_seq.nextval, '', 1, 228, 366, '', '', '6.6', 6.6, '', '');</v>
      </c>
    </row>
    <row r="231" spans="1:11">
      <c r="A231">
        <v>229</v>
      </c>
      <c r="B231" s="2">
        <v>1</v>
      </c>
      <c r="C231" t="s">
        <v>32</v>
      </c>
      <c r="E231">
        <v>19.899999999999999</v>
      </c>
      <c r="I231" t="str">
        <f>IF(ISNA(VLOOKUP(D231,Elements!$B$3:$G$56,2,FALSE)),H231&amp;E231&amp;IF(ISBLANK(F231), "", F231&amp;" - "&amp;G231),VLOOKUP(D231,Elements!$B$3:$G$56,2,FALSE))</f>
        <v>19.9</v>
      </c>
      <c r="K231" t="str">
        <f>"insert into result_context_item( RESULT_CONTEXT_ITEM_ID,  GROUP_RESULT_CONTEXT_ID,  EXPERIMENT_ID,  RESULT_ID,  ATTRIBUTE_ID,  VALUE_ID,  QUALIFIER,  VALUE_DISPLAY,  VALUE_NUM,  VALUE_MIN,  VALUE_MAX) values(result_context_item_id_seq.nextval, '', 1, "&amp;A231&amp;", "&amp;VLOOKUP(C231,Elements!$B$3:$G$56,6,FALSE)&amp;", '', '', '"&amp;I231&amp;"', "&amp;E231&amp;", '"&amp;F231&amp;"', '"&amp;G231&amp;"');"</f>
        <v>insert into result_context_item( RESULT_CONTEXT_ITEM_ID,  GROUP_RESULT_CONTEXT_ID,  EXPERIMENT_ID,  RESULT_ID,  ATTRIBUTE_ID,  VALUE_ID,  QUALIFIER,  VALUE_DISPLAY,  VALUE_NUM,  VALUE_MIN,  VALUE_MAX) values(result_context_item_id_seq.nextval, '', 1, 229, 366, '', '', '19.9', 19.9, '', '');</v>
      </c>
    </row>
    <row r="232" spans="1:11">
      <c r="A232">
        <v>230</v>
      </c>
      <c r="B232" s="2">
        <v>1</v>
      </c>
      <c r="C232" t="s">
        <v>32</v>
      </c>
      <c r="E232">
        <v>59.6</v>
      </c>
      <c r="I232" t="str">
        <f>IF(ISNA(VLOOKUP(D232,Elements!$B$3:$G$56,2,FALSE)),H232&amp;E232&amp;IF(ISBLANK(F232), "", F232&amp;" - "&amp;G232),VLOOKUP(D232,Elements!$B$3:$G$56,2,FALSE))</f>
        <v>59.6</v>
      </c>
      <c r="K232" t="str">
        <f>"insert into result_context_item( RESULT_CONTEXT_ITEM_ID,  GROUP_RESULT_CONTEXT_ID,  EXPERIMENT_ID,  RESULT_ID,  ATTRIBUTE_ID,  VALUE_ID,  QUALIFIER,  VALUE_DISPLAY,  VALUE_NUM,  VALUE_MIN,  VALUE_MAX) values(result_context_item_id_seq.nextval, '', 1, "&amp;A232&amp;", "&amp;VLOOKUP(C232,Elements!$B$3:$G$56,6,FALSE)&amp;", '', '', '"&amp;I232&amp;"', "&amp;E232&amp;", '"&amp;F232&amp;"', '"&amp;G232&amp;"');"</f>
        <v>insert into result_context_item( RESULT_CONTEXT_ITEM_ID,  GROUP_RESULT_CONTEXT_ID,  EXPERIMENT_ID,  RESULT_ID,  ATTRIBUTE_ID,  VALUE_ID,  QUALIFIER,  VALUE_DISPLAY,  VALUE_NUM,  VALUE_MIN,  VALUE_MAX) values(result_context_item_id_seq.nextval, '', 1, 230, 366, '', '', '59.6', 59.6, '', '');</v>
      </c>
    </row>
    <row r="233" spans="1:11">
      <c r="A233">
        <v>231</v>
      </c>
      <c r="B233" s="2">
        <v>1</v>
      </c>
      <c r="C233" t="s">
        <v>32</v>
      </c>
      <c r="E233">
        <v>3.0000000000000001E-3</v>
      </c>
      <c r="I233" t="str">
        <f>IF(ISNA(VLOOKUP(D233,Elements!$B$3:$G$56,2,FALSE)),H233&amp;E233&amp;IF(ISBLANK(F233), "", F233&amp;" - "&amp;G233),VLOOKUP(D233,Elements!$B$3:$G$56,2,FALSE))</f>
        <v>0.003</v>
      </c>
      <c r="K233" t="str">
        <f>"insert into result_context_item( RESULT_CONTEXT_ITEM_ID,  GROUP_RESULT_CONTEXT_ID,  EXPERIMENT_ID,  RESULT_ID,  ATTRIBUTE_ID,  VALUE_ID,  QUALIFIER,  VALUE_DISPLAY,  VALUE_NUM,  VALUE_MIN,  VALUE_MAX) values(result_context_item_id_seq.nextval, '', 1, "&amp;A233&amp;", "&amp;VLOOKUP(C233,Elements!$B$3:$G$56,6,FALSE)&amp;", '', '', '"&amp;I233&amp;"', "&amp;E233&amp;", '"&amp;F233&amp;"', '"&amp;G233&amp;"');"</f>
        <v>insert into result_context_item( RESULT_CONTEXT_ITEM_ID,  GROUP_RESULT_CONTEXT_ID,  EXPERIMENT_ID,  RESULT_ID,  ATTRIBUTE_ID,  VALUE_ID,  QUALIFIER,  VALUE_DISPLAY,  VALUE_NUM,  VALUE_MIN,  VALUE_MAX) values(result_context_item_id_seq.nextval, '', 1, 231, 366, '', '', '0.003', 0.003, '', '');</v>
      </c>
    </row>
    <row r="234" spans="1:11">
      <c r="A234">
        <v>232</v>
      </c>
      <c r="B234" s="2">
        <v>1</v>
      </c>
      <c r="C234" t="s">
        <v>32</v>
      </c>
      <c r="E234">
        <v>9.1000000000000004E-3</v>
      </c>
      <c r="I234" t="str">
        <f>IF(ISNA(VLOOKUP(D234,Elements!$B$3:$G$56,2,FALSE)),H234&amp;E234&amp;IF(ISBLANK(F234), "", F234&amp;" - "&amp;G234),VLOOKUP(D234,Elements!$B$3:$G$56,2,FALSE))</f>
        <v>0.0091</v>
      </c>
      <c r="K234" t="str">
        <f>"insert into result_context_item( RESULT_CONTEXT_ITEM_ID,  GROUP_RESULT_CONTEXT_ID,  EXPERIMENT_ID,  RESULT_ID,  ATTRIBUTE_ID,  VALUE_ID,  QUALIFIER,  VALUE_DISPLAY,  VALUE_NUM,  VALUE_MIN,  VALUE_MAX) values(result_context_item_id_seq.nextval, '', 1, "&amp;A234&amp;", "&amp;VLOOKUP(C234,Elements!$B$3:$G$56,6,FALSE)&amp;", '', '', '"&amp;I234&amp;"', "&amp;E234&amp;", '"&amp;F234&amp;"', '"&amp;G234&amp;"');"</f>
        <v>insert into result_context_item( RESULT_CONTEXT_ITEM_ID,  GROUP_RESULT_CONTEXT_ID,  EXPERIMENT_ID,  RESULT_ID,  ATTRIBUTE_ID,  VALUE_ID,  QUALIFIER,  VALUE_DISPLAY,  VALUE_NUM,  VALUE_MIN,  VALUE_MAX) values(result_context_item_id_seq.nextval, '', 1, 232, 366, '', '', '0.0091', 0.0091, '', '');</v>
      </c>
    </row>
    <row r="235" spans="1:11">
      <c r="A235">
        <v>233</v>
      </c>
      <c r="B235" s="2">
        <v>1</v>
      </c>
      <c r="C235" t="s">
        <v>32</v>
      </c>
      <c r="E235">
        <v>2.7300000000000001E-2</v>
      </c>
      <c r="I235" t="str">
        <f>IF(ISNA(VLOOKUP(D235,Elements!$B$3:$G$56,2,FALSE)),H235&amp;E235&amp;IF(ISBLANK(F235), "", F235&amp;" - "&amp;G235),VLOOKUP(D235,Elements!$B$3:$G$56,2,FALSE))</f>
        <v>0.0273</v>
      </c>
      <c r="K235" t="str">
        <f>"insert into result_context_item( RESULT_CONTEXT_ITEM_ID,  GROUP_RESULT_CONTEXT_ID,  EXPERIMENT_ID,  RESULT_ID,  ATTRIBUTE_ID,  VALUE_ID,  QUALIFIER,  VALUE_DISPLAY,  VALUE_NUM,  VALUE_MIN,  VALUE_MAX) values(result_context_item_id_seq.nextval, '', 1, "&amp;A235&amp;", "&amp;VLOOKUP(C235,Elements!$B$3:$G$56,6,FALSE)&amp;", '', '', '"&amp;I235&amp;"', "&amp;E235&amp;", '"&amp;F235&amp;"', '"&amp;G235&amp;"');"</f>
        <v>insert into result_context_item( RESULT_CONTEXT_ITEM_ID,  GROUP_RESULT_CONTEXT_ID,  EXPERIMENT_ID,  RESULT_ID,  ATTRIBUTE_ID,  VALUE_ID,  QUALIFIER,  VALUE_DISPLAY,  VALUE_NUM,  VALUE_MIN,  VALUE_MAX) values(result_context_item_id_seq.nextval, '', 1, 233, 366, '', '', '0.0273', 0.0273, '', '');</v>
      </c>
    </row>
    <row r="236" spans="1:11">
      <c r="A236">
        <v>234</v>
      </c>
      <c r="B236" s="2">
        <v>1</v>
      </c>
      <c r="C236" t="s">
        <v>32</v>
      </c>
      <c r="E236">
        <v>8.1799999999999998E-2</v>
      </c>
      <c r="I236" t="str">
        <f>IF(ISNA(VLOOKUP(D236,Elements!$B$3:$G$56,2,FALSE)),H236&amp;E236&amp;IF(ISBLANK(F236), "", F236&amp;" - "&amp;G236),VLOOKUP(D236,Elements!$B$3:$G$56,2,FALSE))</f>
        <v>0.0818</v>
      </c>
      <c r="K236" t="str">
        <f>"insert into result_context_item( RESULT_CONTEXT_ITEM_ID,  GROUP_RESULT_CONTEXT_ID,  EXPERIMENT_ID,  RESULT_ID,  ATTRIBUTE_ID,  VALUE_ID,  QUALIFIER,  VALUE_DISPLAY,  VALUE_NUM,  VALUE_MIN,  VALUE_MAX) values(result_context_item_id_seq.nextval, '', 1, "&amp;A236&amp;", "&amp;VLOOKUP(C236,Elements!$B$3:$G$56,6,FALSE)&amp;", '', '', '"&amp;I236&amp;"', "&amp;E236&amp;", '"&amp;F236&amp;"', '"&amp;G236&amp;"');"</f>
        <v>insert into result_context_item( RESULT_CONTEXT_ITEM_ID,  GROUP_RESULT_CONTEXT_ID,  EXPERIMENT_ID,  RESULT_ID,  ATTRIBUTE_ID,  VALUE_ID,  QUALIFIER,  VALUE_DISPLAY,  VALUE_NUM,  VALUE_MIN,  VALUE_MAX) values(result_context_item_id_seq.nextval, '', 1, 234, 366, '', '', '0.0818', 0.0818, '', '');</v>
      </c>
    </row>
    <row r="237" spans="1:11">
      <c r="A237">
        <v>235</v>
      </c>
      <c r="B237" s="2">
        <v>1</v>
      </c>
      <c r="C237" t="s">
        <v>32</v>
      </c>
      <c r="E237">
        <v>0.24540000000000001</v>
      </c>
      <c r="I237" t="str">
        <f>IF(ISNA(VLOOKUP(D237,Elements!$B$3:$G$56,2,FALSE)),H237&amp;E237&amp;IF(ISBLANK(F237), "", F237&amp;" - "&amp;G237),VLOOKUP(D237,Elements!$B$3:$G$56,2,FALSE))</f>
        <v>0.2454</v>
      </c>
      <c r="K237" t="str">
        <f>"insert into result_context_item( RESULT_CONTEXT_ITEM_ID,  GROUP_RESULT_CONTEXT_ID,  EXPERIMENT_ID,  RESULT_ID,  ATTRIBUTE_ID,  VALUE_ID,  QUALIFIER,  VALUE_DISPLAY,  VALUE_NUM,  VALUE_MIN,  VALUE_MAX) values(result_context_item_id_seq.nextval, '', 1, "&amp;A237&amp;", "&amp;VLOOKUP(C237,Elements!$B$3:$G$56,6,FALSE)&amp;", '', '', '"&amp;I237&amp;"', "&amp;E237&amp;", '"&amp;F237&amp;"', '"&amp;G237&amp;"');"</f>
        <v>insert into result_context_item( RESULT_CONTEXT_ITEM_ID,  GROUP_RESULT_CONTEXT_ID,  EXPERIMENT_ID,  RESULT_ID,  ATTRIBUTE_ID,  VALUE_ID,  QUALIFIER,  VALUE_DISPLAY,  VALUE_NUM,  VALUE_MIN,  VALUE_MAX) values(result_context_item_id_seq.nextval, '', 1, 235, 366, '', '', '0.2454', 0.2454, '', '');</v>
      </c>
    </row>
    <row r="238" spans="1:11">
      <c r="A238">
        <v>236</v>
      </c>
      <c r="B238" s="2">
        <v>1</v>
      </c>
      <c r="C238" t="s">
        <v>32</v>
      </c>
      <c r="E238">
        <v>0.7</v>
      </c>
      <c r="I238" t="str">
        <f>IF(ISNA(VLOOKUP(D238,Elements!$B$3:$G$56,2,FALSE)),H238&amp;E238&amp;IF(ISBLANK(F238), "", F238&amp;" - "&amp;G238),VLOOKUP(D238,Elements!$B$3:$G$56,2,FALSE))</f>
        <v>0.7</v>
      </c>
      <c r="K238" t="str">
        <f>"insert into result_context_item( RESULT_CONTEXT_ITEM_ID,  GROUP_RESULT_CONTEXT_ID,  EXPERIMENT_ID,  RESULT_ID,  ATTRIBUTE_ID,  VALUE_ID,  QUALIFIER,  VALUE_DISPLAY,  VALUE_NUM,  VALUE_MIN,  VALUE_MAX) values(result_context_item_id_seq.nextval, '', 1, "&amp;A238&amp;", "&amp;VLOOKUP(C238,Elements!$B$3:$G$56,6,FALSE)&amp;", '', '', '"&amp;I238&amp;"', "&amp;E238&amp;", '"&amp;F238&amp;"', '"&amp;G238&amp;"');"</f>
        <v>insert into result_context_item( RESULT_CONTEXT_ITEM_ID,  GROUP_RESULT_CONTEXT_ID,  EXPERIMENT_ID,  RESULT_ID,  ATTRIBUTE_ID,  VALUE_ID,  QUALIFIER,  VALUE_DISPLAY,  VALUE_NUM,  VALUE_MIN,  VALUE_MAX) values(result_context_item_id_seq.nextval, '', 1, 236, 366, '', '', '0.7', 0.7, '', '');</v>
      </c>
    </row>
    <row r="239" spans="1:11">
      <c r="A239">
        <v>237</v>
      </c>
      <c r="B239" s="2">
        <v>1</v>
      </c>
      <c r="C239" t="s">
        <v>32</v>
      </c>
      <c r="E239">
        <v>2.2000000000000002</v>
      </c>
      <c r="I239" t="str">
        <f>IF(ISNA(VLOOKUP(D239,Elements!$B$3:$G$56,2,FALSE)),H239&amp;E239&amp;IF(ISBLANK(F239), "", F239&amp;" - "&amp;G239),VLOOKUP(D239,Elements!$B$3:$G$56,2,FALSE))</f>
        <v>2.2</v>
      </c>
      <c r="K239" t="str">
        <f>"insert into result_context_item( RESULT_CONTEXT_ITEM_ID,  GROUP_RESULT_CONTEXT_ID,  EXPERIMENT_ID,  RESULT_ID,  ATTRIBUTE_ID,  VALUE_ID,  QUALIFIER,  VALUE_DISPLAY,  VALUE_NUM,  VALUE_MIN,  VALUE_MAX) values(result_context_item_id_seq.nextval, '', 1, "&amp;A239&amp;", "&amp;VLOOKUP(C239,Elements!$B$3:$G$56,6,FALSE)&amp;", '', '', '"&amp;I239&amp;"', "&amp;E239&amp;", '"&amp;F239&amp;"', '"&amp;G239&amp;"');"</f>
        <v>insert into result_context_item( RESULT_CONTEXT_ITEM_ID,  GROUP_RESULT_CONTEXT_ID,  EXPERIMENT_ID,  RESULT_ID,  ATTRIBUTE_ID,  VALUE_ID,  QUALIFIER,  VALUE_DISPLAY,  VALUE_NUM,  VALUE_MIN,  VALUE_MAX) values(result_context_item_id_seq.nextval, '', 1, 237, 366, '', '', '2.2', 2.2, '', '');</v>
      </c>
    </row>
    <row r="240" spans="1:11">
      <c r="A240">
        <v>238</v>
      </c>
      <c r="B240" s="2">
        <v>1</v>
      </c>
      <c r="C240" t="s">
        <v>32</v>
      </c>
      <c r="E240">
        <v>6.6</v>
      </c>
      <c r="I240" t="str">
        <f>IF(ISNA(VLOOKUP(D240,Elements!$B$3:$G$56,2,FALSE)),H240&amp;E240&amp;IF(ISBLANK(F240), "", F240&amp;" - "&amp;G240),VLOOKUP(D240,Elements!$B$3:$G$56,2,FALSE))</f>
        <v>6.6</v>
      </c>
      <c r="K240" t="str">
        <f>"insert into result_context_item( RESULT_CONTEXT_ITEM_ID,  GROUP_RESULT_CONTEXT_ID,  EXPERIMENT_ID,  RESULT_ID,  ATTRIBUTE_ID,  VALUE_ID,  QUALIFIER,  VALUE_DISPLAY,  VALUE_NUM,  VALUE_MIN,  VALUE_MAX) values(result_context_item_id_seq.nextval, '', 1, "&amp;A240&amp;", "&amp;VLOOKUP(C240,Elements!$B$3:$G$56,6,FALSE)&amp;", '', '', '"&amp;I240&amp;"', "&amp;E240&amp;", '"&amp;F240&amp;"', '"&amp;G240&amp;"');"</f>
        <v>insert into result_context_item( RESULT_CONTEXT_ITEM_ID,  GROUP_RESULT_CONTEXT_ID,  EXPERIMENT_ID,  RESULT_ID,  ATTRIBUTE_ID,  VALUE_ID,  QUALIFIER,  VALUE_DISPLAY,  VALUE_NUM,  VALUE_MIN,  VALUE_MAX) values(result_context_item_id_seq.nextval, '', 1, 238, 366, '', '', '6.6', 6.6, '', '');</v>
      </c>
    </row>
    <row r="241" spans="1:11">
      <c r="A241">
        <v>239</v>
      </c>
      <c r="B241" s="2">
        <v>1</v>
      </c>
      <c r="C241" t="s">
        <v>32</v>
      </c>
      <c r="E241">
        <v>19.899999999999999</v>
      </c>
      <c r="I241" t="str">
        <f>IF(ISNA(VLOOKUP(D241,Elements!$B$3:$G$56,2,FALSE)),H241&amp;E241&amp;IF(ISBLANK(F241), "", F241&amp;" - "&amp;G241),VLOOKUP(D241,Elements!$B$3:$G$56,2,FALSE))</f>
        <v>19.9</v>
      </c>
      <c r="K241" t="str">
        <f>"insert into result_context_item( RESULT_CONTEXT_ITEM_ID,  GROUP_RESULT_CONTEXT_ID,  EXPERIMENT_ID,  RESULT_ID,  ATTRIBUTE_ID,  VALUE_ID,  QUALIFIER,  VALUE_DISPLAY,  VALUE_NUM,  VALUE_MIN,  VALUE_MAX) values(result_context_item_id_seq.nextval, '', 1, "&amp;A241&amp;", "&amp;VLOOKUP(C241,Elements!$B$3:$G$56,6,FALSE)&amp;", '', '', '"&amp;I241&amp;"', "&amp;E241&amp;", '"&amp;F241&amp;"', '"&amp;G241&amp;"');"</f>
        <v>insert into result_context_item( RESULT_CONTEXT_ITEM_ID,  GROUP_RESULT_CONTEXT_ID,  EXPERIMENT_ID,  RESULT_ID,  ATTRIBUTE_ID,  VALUE_ID,  QUALIFIER,  VALUE_DISPLAY,  VALUE_NUM,  VALUE_MIN,  VALUE_MAX) values(result_context_item_id_seq.nextval, '', 1, 239, 366, '', '', '19.9', 19.9, '', '');</v>
      </c>
    </row>
    <row r="242" spans="1:11">
      <c r="A242">
        <v>240</v>
      </c>
      <c r="B242" s="2">
        <v>1</v>
      </c>
      <c r="C242" t="s">
        <v>32</v>
      </c>
      <c r="E242">
        <v>59.6</v>
      </c>
      <c r="I242" t="str">
        <f>IF(ISNA(VLOOKUP(D242,Elements!$B$3:$G$56,2,FALSE)),H242&amp;E242&amp;IF(ISBLANK(F242), "", F242&amp;" - "&amp;G242),VLOOKUP(D242,Elements!$B$3:$G$56,2,FALSE))</f>
        <v>59.6</v>
      </c>
      <c r="K242" t="str">
        <f>"insert into result_context_item( RESULT_CONTEXT_ITEM_ID,  GROUP_RESULT_CONTEXT_ID,  EXPERIMENT_ID,  RESULT_ID,  ATTRIBUTE_ID,  VALUE_ID,  QUALIFIER,  VALUE_DISPLAY,  VALUE_NUM,  VALUE_MIN,  VALUE_MAX) values(result_context_item_id_seq.nextval, '', 1, "&amp;A242&amp;", "&amp;VLOOKUP(C242,Elements!$B$3:$G$56,6,FALSE)&amp;", '', '', '"&amp;I242&amp;"', "&amp;E242&amp;", '"&amp;F242&amp;"', '"&amp;G242&amp;"');"</f>
        <v>insert into result_context_item( RESULT_CONTEXT_ITEM_ID,  GROUP_RESULT_CONTEXT_ID,  EXPERIMENT_ID,  RESULT_ID,  ATTRIBUTE_ID,  VALUE_ID,  QUALIFIER,  VALUE_DISPLAY,  VALUE_NUM,  VALUE_MIN,  VALUE_MAX) values(result_context_item_id_seq.nextval, '', 1, 240, 366, '', '', '59.6', 59.6, '', '');</v>
      </c>
    </row>
    <row r="243" spans="1:11">
      <c r="A243">
        <v>241</v>
      </c>
      <c r="B243" s="2">
        <v>1</v>
      </c>
      <c r="C243" t="s">
        <v>32</v>
      </c>
      <c r="E243">
        <v>3.0000000000000001E-3</v>
      </c>
      <c r="I243" t="str">
        <f>IF(ISNA(VLOOKUP(D243,Elements!$B$3:$G$56,2,FALSE)),H243&amp;E243&amp;IF(ISBLANK(F243), "", F243&amp;" - "&amp;G243),VLOOKUP(D243,Elements!$B$3:$G$56,2,FALSE))</f>
        <v>0.003</v>
      </c>
      <c r="K243" t="str">
        <f>"insert into result_context_item( RESULT_CONTEXT_ITEM_ID,  GROUP_RESULT_CONTEXT_ID,  EXPERIMENT_ID,  RESULT_ID,  ATTRIBUTE_ID,  VALUE_ID,  QUALIFIER,  VALUE_DISPLAY,  VALUE_NUM,  VALUE_MIN,  VALUE_MAX) values(result_context_item_id_seq.nextval, '', 1, "&amp;A243&amp;", "&amp;VLOOKUP(C243,Elements!$B$3:$G$56,6,FALSE)&amp;", '', '', '"&amp;I243&amp;"', "&amp;E243&amp;", '"&amp;F243&amp;"', '"&amp;G243&amp;"');"</f>
        <v>insert into result_context_item( RESULT_CONTEXT_ITEM_ID,  GROUP_RESULT_CONTEXT_ID,  EXPERIMENT_ID,  RESULT_ID,  ATTRIBUTE_ID,  VALUE_ID,  QUALIFIER,  VALUE_DISPLAY,  VALUE_NUM,  VALUE_MIN,  VALUE_MAX) values(result_context_item_id_seq.nextval, '', 1, 241, 366, '', '', '0.003', 0.003, '', '');</v>
      </c>
    </row>
    <row r="244" spans="1:11">
      <c r="A244">
        <v>242</v>
      </c>
      <c r="B244" s="2">
        <v>1</v>
      </c>
      <c r="C244" t="s">
        <v>32</v>
      </c>
      <c r="E244">
        <v>9.1000000000000004E-3</v>
      </c>
      <c r="I244" t="str">
        <f>IF(ISNA(VLOOKUP(D244,Elements!$B$3:$G$56,2,FALSE)),H244&amp;E244&amp;IF(ISBLANK(F244), "", F244&amp;" - "&amp;G244),VLOOKUP(D244,Elements!$B$3:$G$56,2,FALSE))</f>
        <v>0.0091</v>
      </c>
      <c r="K244" t="str">
        <f>"insert into result_context_item( RESULT_CONTEXT_ITEM_ID,  GROUP_RESULT_CONTEXT_ID,  EXPERIMENT_ID,  RESULT_ID,  ATTRIBUTE_ID,  VALUE_ID,  QUALIFIER,  VALUE_DISPLAY,  VALUE_NUM,  VALUE_MIN,  VALUE_MAX) values(result_context_item_id_seq.nextval, '', 1, "&amp;A244&amp;", "&amp;VLOOKUP(C244,Elements!$B$3:$G$56,6,FALSE)&amp;", '', '', '"&amp;I244&amp;"', "&amp;E244&amp;", '"&amp;F244&amp;"', '"&amp;G244&amp;"');"</f>
        <v>insert into result_context_item( RESULT_CONTEXT_ITEM_ID,  GROUP_RESULT_CONTEXT_ID,  EXPERIMENT_ID,  RESULT_ID,  ATTRIBUTE_ID,  VALUE_ID,  QUALIFIER,  VALUE_DISPLAY,  VALUE_NUM,  VALUE_MIN,  VALUE_MAX) values(result_context_item_id_seq.nextval, '', 1, 242, 366, '', '', '0.0091', 0.0091, '', '');</v>
      </c>
    </row>
    <row r="245" spans="1:11">
      <c r="A245">
        <v>243</v>
      </c>
      <c r="B245" s="2">
        <v>1</v>
      </c>
      <c r="C245" t="s">
        <v>32</v>
      </c>
      <c r="E245">
        <v>2.7300000000000001E-2</v>
      </c>
      <c r="I245" t="str">
        <f>IF(ISNA(VLOOKUP(D245,Elements!$B$3:$G$56,2,FALSE)),H245&amp;E245&amp;IF(ISBLANK(F245), "", F245&amp;" - "&amp;G245),VLOOKUP(D245,Elements!$B$3:$G$56,2,FALSE))</f>
        <v>0.0273</v>
      </c>
      <c r="K245" t="str">
        <f>"insert into result_context_item( RESULT_CONTEXT_ITEM_ID,  GROUP_RESULT_CONTEXT_ID,  EXPERIMENT_ID,  RESULT_ID,  ATTRIBUTE_ID,  VALUE_ID,  QUALIFIER,  VALUE_DISPLAY,  VALUE_NUM,  VALUE_MIN,  VALUE_MAX) values(result_context_item_id_seq.nextval, '', 1, "&amp;A245&amp;", "&amp;VLOOKUP(C245,Elements!$B$3:$G$56,6,FALSE)&amp;", '', '', '"&amp;I245&amp;"', "&amp;E245&amp;", '"&amp;F245&amp;"', '"&amp;G245&amp;"');"</f>
        <v>insert into result_context_item( RESULT_CONTEXT_ITEM_ID,  GROUP_RESULT_CONTEXT_ID,  EXPERIMENT_ID,  RESULT_ID,  ATTRIBUTE_ID,  VALUE_ID,  QUALIFIER,  VALUE_DISPLAY,  VALUE_NUM,  VALUE_MIN,  VALUE_MAX) values(result_context_item_id_seq.nextval, '', 1, 243, 366, '', '', '0.0273', 0.0273, '', '');</v>
      </c>
    </row>
    <row r="246" spans="1:11">
      <c r="A246">
        <v>244</v>
      </c>
      <c r="B246" s="2">
        <v>1</v>
      </c>
      <c r="C246" t="s">
        <v>32</v>
      </c>
      <c r="E246">
        <v>8.1799999999999998E-2</v>
      </c>
      <c r="I246" t="str">
        <f>IF(ISNA(VLOOKUP(D246,Elements!$B$3:$G$56,2,FALSE)),H246&amp;E246&amp;IF(ISBLANK(F246), "", F246&amp;" - "&amp;G246),VLOOKUP(D246,Elements!$B$3:$G$56,2,FALSE))</f>
        <v>0.0818</v>
      </c>
      <c r="K246" t="str">
        <f>"insert into result_context_item( RESULT_CONTEXT_ITEM_ID,  GROUP_RESULT_CONTEXT_ID,  EXPERIMENT_ID,  RESULT_ID,  ATTRIBUTE_ID,  VALUE_ID,  QUALIFIER,  VALUE_DISPLAY,  VALUE_NUM,  VALUE_MIN,  VALUE_MAX) values(result_context_item_id_seq.nextval, '', 1, "&amp;A246&amp;", "&amp;VLOOKUP(C246,Elements!$B$3:$G$56,6,FALSE)&amp;", '', '', '"&amp;I246&amp;"', "&amp;E246&amp;", '"&amp;F246&amp;"', '"&amp;G246&amp;"');"</f>
        <v>insert into result_context_item( RESULT_CONTEXT_ITEM_ID,  GROUP_RESULT_CONTEXT_ID,  EXPERIMENT_ID,  RESULT_ID,  ATTRIBUTE_ID,  VALUE_ID,  QUALIFIER,  VALUE_DISPLAY,  VALUE_NUM,  VALUE_MIN,  VALUE_MAX) values(result_context_item_id_seq.nextval, '', 1, 244, 366, '', '', '0.0818', 0.0818, '', '');</v>
      </c>
    </row>
    <row r="247" spans="1:11">
      <c r="A247">
        <v>245</v>
      </c>
      <c r="B247" s="2">
        <v>1</v>
      </c>
      <c r="C247" t="s">
        <v>32</v>
      </c>
      <c r="E247">
        <v>0.24540000000000001</v>
      </c>
      <c r="I247" t="str">
        <f>IF(ISNA(VLOOKUP(D247,Elements!$B$3:$G$56,2,FALSE)),H247&amp;E247&amp;IF(ISBLANK(F247), "", F247&amp;" - "&amp;G247),VLOOKUP(D247,Elements!$B$3:$G$56,2,FALSE))</f>
        <v>0.2454</v>
      </c>
      <c r="K247" t="str">
        <f>"insert into result_context_item( RESULT_CONTEXT_ITEM_ID,  GROUP_RESULT_CONTEXT_ID,  EXPERIMENT_ID,  RESULT_ID,  ATTRIBUTE_ID,  VALUE_ID,  QUALIFIER,  VALUE_DISPLAY,  VALUE_NUM,  VALUE_MIN,  VALUE_MAX) values(result_context_item_id_seq.nextval, '', 1, "&amp;A247&amp;", "&amp;VLOOKUP(C247,Elements!$B$3:$G$56,6,FALSE)&amp;", '', '', '"&amp;I247&amp;"', "&amp;E247&amp;", '"&amp;F247&amp;"', '"&amp;G247&amp;"');"</f>
        <v>insert into result_context_item( RESULT_CONTEXT_ITEM_ID,  GROUP_RESULT_CONTEXT_ID,  EXPERIMENT_ID,  RESULT_ID,  ATTRIBUTE_ID,  VALUE_ID,  QUALIFIER,  VALUE_DISPLAY,  VALUE_NUM,  VALUE_MIN,  VALUE_MAX) values(result_context_item_id_seq.nextval, '', 1, 245, 366, '', '', '0.2454', 0.2454, '', '');</v>
      </c>
    </row>
    <row r="248" spans="1:11">
      <c r="A248">
        <v>246</v>
      </c>
      <c r="B248" s="2">
        <v>1</v>
      </c>
      <c r="C248" t="s">
        <v>32</v>
      </c>
      <c r="E248">
        <v>0.7</v>
      </c>
      <c r="I248" t="str">
        <f>IF(ISNA(VLOOKUP(D248,Elements!$B$3:$G$56,2,FALSE)),H248&amp;E248&amp;IF(ISBLANK(F248), "", F248&amp;" - "&amp;G248),VLOOKUP(D248,Elements!$B$3:$G$56,2,FALSE))</f>
        <v>0.7</v>
      </c>
      <c r="K248" t="str">
        <f>"insert into result_context_item( RESULT_CONTEXT_ITEM_ID,  GROUP_RESULT_CONTEXT_ID,  EXPERIMENT_ID,  RESULT_ID,  ATTRIBUTE_ID,  VALUE_ID,  QUALIFIER,  VALUE_DISPLAY,  VALUE_NUM,  VALUE_MIN,  VALUE_MAX) values(result_context_item_id_seq.nextval, '', 1, "&amp;A248&amp;", "&amp;VLOOKUP(C248,Elements!$B$3:$G$56,6,FALSE)&amp;", '', '', '"&amp;I248&amp;"', "&amp;E248&amp;", '"&amp;F248&amp;"', '"&amp;G248&amp;"');"</f>
        <v>insert into result_context_item( RESULT_CONTEXT_ITEM_ID,  GROUP_RESULT_CONTEXT_ID,  EXPERIMENT_ID,  RESULT_ID,  ATTRIBUTE_ID,  VALUE_ID,  QUALIFIER,  VALUE_DISPLAY,  VALUE_NUM,  VALUE_MIN,  VALUE_MAX) values(result_context_item_id_seq.nextval, '', 1, 246, 366, '', '', '0.7', 0.7, '', '');</v>
      </c>
    </row>
    <row r="249" spans="1:11">
      <c r="A249">
        <v>247</v>
      </c>
      <c r="B249" s="2">
        <v>1</v>
      </c>
      <c r="C249" t="s">
        <v>32</v>
      </c>
      <c r="E249">
        <v>2.2000000000000002</v>
      </c>
      <c r="I249" t="str">
        <f>IF(ISNA(VLOOKUP(D249,Elements!$B$3:$G$56,2,FALSE)),H249&amp;E249&amp;IF(ISBLANK(F249), "", F249&amp;" - "&amp;G249),VLOOKUP(D249,Elements!$B$3:$G$56,2,FALSE))</f>
        <v>2.2</v>
      </c>
      <c r="K249" t="str">
        <f>"insert into result_context_item( RESULT_CONTEXT_ITEM_ID,  GROUP_RESULT_CONTEXT_ID,  EXPERIMENT_ID,  RESULT_ID,  ATTRIBUTE_ID,  VALUE_ID,  QUALIFIER,  VALUE_DISPLAY,  VALUE_NUM,  VALUE_MIN,  VALUE_MAX) values(result_context_item_id_seq.nextval, '', 1, "&amp;A249&amp;", "&amp;VLOOKUP(C249,Elements!$B$3:$G$56,6,FALSE)&amp;", '', '', '"&amp;I249&amp;"', "&amp;E249&amp;", '"&amp;F249&amp;"', '"&amp;G249&amp;"');"</f>
        <v>insert into result_context_item( RESULT_CONTEXT_ITEM_ID,  GROUP_RESULT_CONTEXT_ID,  EXPERIMENT_ID,  RESULT_ID,  ATTRIBUTE_ID,  VALUE_ID,  QUALIFIER,  VALUE_DISPLAY,  VALUE_NUM,  VALUE_MIN,  VALUE_MAX) values(result_context_item_id_seq.nextval, '', 1, 247, 366, '', '', '2.2', 2.2, '', '');</v>
      </c>
    </row>
    <row r="250" spans="1:11">
      <c r="A250">
        <v>248</v>
      </c>
      <c r="B250" s="2">
        <v>1</v>
      </c>
      <c r="C250" t="s">
        <v>32</v>
      </c>
      <c r="E250">
        <v>6.6</v>
      </c>
      <c r="I250" t="str">
        <f>IF(ISNA(VLOOKUP(D250,Elements!$B$3:$G$56,2,FALSE)),H250&amp;E250&amp;IF(ISBLANK(F250), "", F250&amp;" - "&amp;G250),VLOOKUP(D250,Elements!$B$3:$G$56,2,FALSE))</f>
        <v>6.6</v>
      </c>
      <c r="K250" t="str">
        <f>"insert into result_context_item( RESULT_CONTEXT_ITEM_ID,  GROUP_RESULT_CONTEXT_ID,  EXPERIMENT_ID,  RESULT_ID,  ATTRIBUTE_ID,  VALUE_ID,  QUALIFIER,  VALUE_DISPLAY,  VALUE_NUM,  VALUE_MIN,  VALUE_MAX) values(result_context_item_id_seq.nextval, '', 1, "&amp;A250&amp;", "&amp;VLOOKUP(C250,Elements!$B$3:$G$56,6,FALSE)&amp;", '', '', '"&amp;I250&amp;"', "&amp;E250&amp;", '"&amp;F250&amp;"', '"&amp;G250&amp;"');"</f>
        <v>insert into result_context_item( RESULT_CONTEXT_ITEM_ID,  GROUP_RESULT_CONTEXT_ID,  EXPERIMENT_ID,  RESULT_ID,  ATTRIBUTE_ID,  VALUE_ID,  QUALIFIER,  VALUE_DISPLAY,  VALUE_NUM,  VALUE_MIN,  VALUE_MAX) values(result_context_item_id_seq.nextval, '', 1, 248, 366, '', '', '6.6', 6.6, '', '');</v>
      </c>
    </row>
    <row r="251" spans="1:11">
      <c r="A251">
        <v>249</v>
      </c>
      <c r="B251" s="2">
        <v>1</v>
      </c>
      <c r="C251" t="s">
        <v>32</v>
      </c>
      <c r="E251">
        <v>19.899999999999999</v>
      </c>
      <c r="I251" t="str">
        <f>IF(ISNA(VLOOKUP(D251,Elements!$B$3:$G$56,2,FALSE)),H251&amp;E251&amp;IF(ISBLANK(F251), "", F251&amp;" - "&amp;G251),VLOOKUP(D251,Elements!$B$3:$G$56,2,FALSE))</f>
        <v>19.9</v>
      </c>
      <c r="K251" t="str">
        <f>"insert into result_context_item( RESULT_CONTEXT_ITEM_ID,  GROUP_RESULT_CONTEXT_ID,  EXPERIMENT_ID,  RESULT_ID,  ATTRIBUTE_ID,  VALUE_ID,  QUALIFIER,  VALUE_DISPLAY,  VALUE_NUM,  VALUE_MIN,  VALUE_MAX) values(result_context_item_id_seq.nextval, '', 1, "&amp;A251&amp;", "&amp;VLOOKUP(C251,Elements!$B$3:$G$56,6,FALSE)&amp;", '', '', '"&amp;I251&amp;"', "&amp;E251&amp;", '"&amp;F251&amp;"', '"&amp;G251&amp;"');"</f>
        <v>insert into result_context_item( RESULT_CONTEXT_ITEM_ID,  GROUP_RESULT_CONTEXT_ID,  EXPERIMENT_ID,  RESULT_ID,  ATTRIBUTE_ID,  VALUE_ID,  QUALIFIER,  VALUE_DISPLAY,  VALUE_NUM,  VALUE_MIN,  VALUE_MAX) values(result_context_item_id_seq.nextval, '', 1, 249, 366, '', '', '19.9', 19.9, '', '');</v>
      </c>
    </row>
    <row r="252" spans="1:11">
      <c r="A252">
        <v>250</v>
      </c>
      <c r="B252" s="2">
        <v>1</v>
      </c>
      <c r="C252" t="s">
        <v>32</v>
      </c>
      <c r="E252">
        <v>59.6</v>
      </c>
      <c r="I252" t="str">
        <f>IF(ISNA(VLOOKUP(D252,Elements!$B$3:$G$56,2,FALSE)),H252&amp;E252&amp;IF(ISBLANK(F252), "", F252&amp;" - "&amp;G252),VLOOKUP(D252,Elements!$B$3:$G$56,2,FALSE))</f>
        <v>59.6</v>
      </c>
      <c r="K252" t="str">
        <f>"insert into result_context_item( RESULT_CONTEXT_ITEM_ID,  GROUP_RESULT_CONTEXT_ID,  EXPERIMENT_ID,  RESULT_ID,  ATTRIBUTE_ID,  VALUE_ID,  QUALIFIER,  VALUE_DISPLAY,  VALUE_NUM,  VALUE_MIN,  VALUE_MAX) values(result_context_item_id_seq.nextval, '', 1, "&amp;A252&amp;", "&amp;VLOOKUP(C252,Elements!$B$3:$G$56,6,FALSE)&amp;", '', '', '"&amp;I252&amp;"', "&amp;E252&amp;", '"&amp;F252&amp;"', '"&amp;G252&amp;"');"</f>
        <v>insert into result_context_item( RESULT_CONTEXT_ITEM_ID,  GROUP_RESULT_CONTEXT_ID,  EXPERIMENT_ID,  RESULT_ID,  ATTRIBUTE_ID,  VALUE_ID,  QUALIFIER,  VALUE_DISPLAY,  VALUE_NUM,  VALUE_MIN,  VALUE_MAX) values(result_context_item_id_seq.nextval, '', 1, 250, 366, '', '', '59.6', 59.6, '', '');</v>
      </c>
    </row>
    <row r="253" spans="1:11">
      <c r="A253">
        <v>251</v>
      </c>
      <c r="B253" s="2">
        <v>1</v>
      </c>
      <c r="C253" t="s">
        <v>32</v>
      </c>
      <c r="E253">
        <v>3.0000000000000001E-3</v>
      </c>
      <c r="I253" t="str">
        <f>IF(ISNA(VLOOKUP(D253,Elements!$B$3:$G$56,2,FALSE)),H253&amp;E253&amp;IF(ISBLANK(F253), "", F253&amp;" - "&amp;G253),VLOOKUP(D253,Elements!$B$3:$G$56,2,FALSE))</f>
        <v>0.003</v>
      </c>
      <c r="K253" t="str">
        <f>"insert into result_context_item( RESULT_CONTEXT_ITEM_ID,  GROUP_RESULT_CONTEXT_ID,  EXPERIMENT_ID,  RESULT_ID,  ATTRIBUTE_ID,  VALUE_ID,  QUALIFIER,  VALUE_DISPLAY,  VALUE_NUM,  VALUE_MIN,  VALUE_MAX) values(result_context_item_id_seq.nextval, '', 1, "&amp;A253&amp;", "&amp;VLOOKUP(C253,Elements!$B$3:$G$56,6,FALSE)&amp;", '', '', '"&amp;I253&amp;"', "&amp;E253&amp;", '"&amp;F253&amp;"', '"&amp;G253&amp;"');"</f>
        <v>insert into result_context_item( RESULT_CONTEXT_ITEM_ID,  GROUP_RESULT_CONTEXT_ID,  EXPERIMENT_ID,  RESULT_ID,  ATTRIBUTE_ID,  VALUE_ID,  QUALIFIER,  VALUE_DISPLAY,  VALUE_NUM,  VALUE_MIN,  VALUE_MAX) values(result_context_item_id_seq.nextval, '', 1, 251, 366, '', '', '0.003', 0.003, '', '');</v>
      </c>
    </row>
    <row r="254" spans="1:11">
      <c r="A254">
        <v>252</v>
      </c>
      <c r="B254" s="2">
        <v>1</v>
      </c>
      <c r="C254" t="s">
        <v>32</v>
      </c>
      <c r="E254">
        <v>9.1000000000000004E-3</v>
      </c>
      <c r="I254" t="str">
        <f>IF(ISNA(VLOOKUP(D254,Elements!$B$3:$G$56,2,FALSE)),H254&amp;E254&amp;IF(ISBLANK(F254), "", F254&amp;" - "&amp;G254),VLOOKUP(D254,Elements!$B$3:$G$56,2,FALSE))</f>
        <v>0.0091</v>
      </c>
      <c r="K254" t="str">
        <f>"insert into result_context_item( RESULT_CONTEXT_ITEM_ID,  GROUP_RESULT_CONTEXT_ID,  EXPERIMENT_ID,  RESULT_ID,  ATTRIBUTE_ID,  VALUE_ID,  QUALIFIER,  VALUE_DISPLAY,  VALUE_NUM,  VALUE_MIN,  VALUE_MAX) values(result_context_item_id_seq.nextval, '', 1, "&amp;A254&amp;", "&amp;VLOOKUP(C254,Elements!$B$3:$G$56,6,FALSE)&amp;", '', '', '"&amp;I254&amp;"', "&amp;E254&amp;", '"&amp;F254&amp;"', '"&amp;G254&amp;"');"</f>
        <v>insert into result_context_item( RESULT_CONTEXT_ITEM_ID,  GROUP_RESULT_CONTEXT_ID,  EXPERIMENT_ID,  RESULT_ID,  ATTRIBUTE_ID,  VALUE_ID,  QUALIFIER,  VALUE_DISPLAY,  VALUE_NUM,  VALUE_MIN,  VALUE_MAX) values(result_context_item_id_seq.nextval, '', 1, 252, 366, '', '', '0.0091', 0.0091, '', '');</v>
      </c>
    </row>
    <row r="255" spans="1:11">
      <c r="A255">
        <v>253</v>
      </c>
      <c r="B255" s="2">
        <v>1</v>
      </c>
      <c r="C255" t="s">
        <v>32</v>
      </c>
      <c r="E255">
        <v>2.7300000000000001E-2</v>
      </c>
      <c r="I255" t="str">
        <f>IF(ISNA(VLOOKUP(D255,Elements!$B$3:$G$56,2,FALSE)),H255&amp;E255&amp;IF(ISBLANK(F255), "", F255&amp;" - "&amp;G255),VLOOKUP(D255,Elements!$B$3:$G$56,2,FALSE))</f>
        <v>0.0273</v>
      </c>
      <c r="K255" t="str">
        <f>"insert into result_context_item( RESULT_CONTEXT_ITEM_ID,  GROUP_RESULT_CONTEXT_ID,  EXPERIMENT_ID,  RESULT_ID,  ATTRIBUTE_ID,  VALUE_ID,  QUALIFIER,  VALUE_DISPLAY,  VALUE_NUM,  VALUE_MIN,  VALUE_MAX) values(result_context_item_id_seq.nextval, '', 1, "&amp;A255&amp;", "&amp;VLOOKUP(C255,Elements!$B$3:$G$56,6,FALSE)&amp;", '', '', '"&amp;I255&amp;"', "&amp;E255&amp;", '"&amp;F255&amp;"', '"&amp;G255&amp;"');"</f>
        <v>insert into result_context_item( RESULT_CONTEXT_ITEM_ID,  GROUP_RESULT_CONTEXT_ID,  EXPERIMENT_ID,  RESULT_ID,  ATTRIBUTE_ID,  VALUE_ID,  QUALIFIER,  VALUE_DISPLAY,  VALUE_NUM,  VALUE_MIN,  VALUE_MAX) values(result_context_item_id_seq.nextval, '', 1, 253, 366, '', '', '0.0273', 0.0273, '', '');</v>
      </c>
    </row>
    <row r="256" spans="1:11">
      <c r="A256">
        <v>254</v>
      </c>
      <c r="B256" s="2">
        <v>1</v>
      </c>
      <c r="C256" t="s">
        <v>32</v>
      </c>
      <c r="E256">
        <v>8.1799999999999998E-2</v>
      </c>
      <c r="I256" t="str">
        <f>IF(ISNA(VLOOKUP(D256,Elements!$B$3:$G$56,2,FALSE)),H256&amp;E256&amp;IF(ISBLANK(F256), "", F256&amp;" - "&amp;G256),VLOOKUP(D256,Elements!$B$3:$G$56,2,FALSE))</f>
        <v>0.0818</v>
      </c>
      <c r="K256" t="str">
        <f>"insert into result_context_item( RESULT_CONTEXT_ITEM_ID,  GROUP_RESULT_CONTEXT_ID,  EXPERIMENT_ID,  RESULT_ID,  ATTRIBUTE_ID,  VALUE_ID,  QUALIFIER,  VALUE_DISPLAY,  VALUE_NUM,  VALUE_MIN,  VALUE_MAX) values(result_context_item_id_seq.nextval, '', 1, "&amp;A256&amp;", "&amp;VLOOKUP(C256,Elements!$B$3:$G$56,6,FALSE)&amp;", '', '', '"&amp;I256&amp;"', "&amp;E256&amp;", '"&amp;F256&amp;"', '"&amp;G256&amp;"');"</f>
        <v>insert into result_context_item( RESULT_CONTEXT_ITEM_ID,  GROUP_RESULT_CONTEXT_ID,  EXPERIMENT_ID,  RESULT_ID,  ATTRIBUTE_ID,  VALUE_ID,  QUALIFIER,  VALUE_DISPLAY,  VALUE_NUM,  VALUE_MIN,  VALUE_MAX) values(result_context_item_id_seq.nextval, '', 1, 254, 366, '', '', '0.0818', 0.0818, '', '');</v>
      </c>
    </row>
    <row r="257" spans="1:11">
      <c r="A257">
        <v>255</v>
      </c>
      <c r="B257" s="2">
        <v>1</v>
      </c>
      <c r="C257" t="s">
        <v>32</v>
      </c>
      <c r="E257">
        <v>0.24540000000000001</v>
      </c>
      <c r="I257" t="str">
        <f>IF(ISNA(VLOOKUP(D257,Elements!$B$3:$G$56,2,FALSE)),H257&amp;E257&amp;IF(ISBLANK(F257), "", F257&amp;" - "&amp;G257),VLOOKUP(D257,Elements!$B$3:$G$56,2,FALSE))</f>
        <v>0.2454</v>
      </c>
      <c r="K257" t="str">
        <f>"insert into result_context_item( RESULT_CONTEXT_ITEM_ID,  GROUP_RESULT_CONTEXT_ID,  EXPERIMENT_ID,  RESULT_ID,  ATTRIBUTE_ID,  VALUE_ID,  QUALIFIER,  VALUE_DISPLAY,  VALUE_NUM,  VALUE_MIN,  VALUE_MAX) values(result_context_item_id_seq.nextval, '', 1, "&amp;A257&amp;", "&amp;VLOOKUP(C257,Elements!$B$3:$G$56,6,FALSE)&amp;", '', '', '"&amp;I257&amp;"', "&amp;E257&amp;", '"&amp;F257&amp;"', '"&amp;G257&amp;"');"</f>
        <v>insert into result_context_item( RESULT_CONTEXT_ITEM_ID,  GROUP_RESULT_CONTEXT_ID,  EXPERIMENT_ID,  RESULT_ID,  ATTRIBUTE_ID,  VALUE_ID,  QUALIFIER,  VALUE_DISPLAY,  VALUE_NUM,  VALUE_MIN,  VALUE_MAX) values(result_context_item_id_seq.nextval, '', 1, 255, 366, '', '', '0.2454', 0.2454, '', '');</v>
      </c>
    </row>
    <row r="258" spans="1:11">
      <c r="A258">
        <v>256</v>
      </c>
      <c r="B258" s="2">
        <v>1</v>
      </c>
      <c r="C258" t="s">
        <v>32</v>
      </c>
      <c r="E258">
        <v>0.7</v>
      </c>
      <c r="I258" t="str">
        <f>IF(ISNA(VLOOKUP(D258,Elements!$B$3:$G$56,2,FALSE)),H258&amp;E258&amp;IF(ISBLANK(F258), "", F258&amp;" - "&amp;G258),VLOOKUP(D258,Elements!$B$3:$G$56,2,FALSE))</f>
        <v>0.7</v>
      </c>
      <c r="K258" t="str">
        <f>"insert into result_context_item( RESULT_CONTEXT_ITEM_ID,  GROUP_RESULT_CONTEXT_ID,  EXPERIMENT_ID,  RESULT_ID,  ATTRIBUTE_ID,  VALUE_ID,  QUALIFIER,  VALUE_DISPLAY,  VALUE_NUM,  VALUE_MIN,  VALUE_MAX) values(result_context_item_id_seq.nextval, '', 1, "&amp;A258&amp;", "&amp;VLOOKUP(C258,Elements!$B$3:$G$56,6,FALSE)&amp;", '', '', '"&amp;I258&amp;"', "&amp;E258&amp;", '"&amp;F258&amp;"', '"&amp;G258&amp;"');"</f>
        <v>insert into result_context_item( RESULT_CONTEXT_ITEM_ID,  GROUP_RESULT_CONTEXT_ID,  EXPERIMENT_ID,  RESULT_ID,  ATTRIBUTE_ID,  VALUE_ID,  QUALIFIER,  VALUE_DISPLAY,  VALUE_NUM,  VALUE_MIN,  VALUE_MAX) values(result_context_item_id_seq.nextval, '', 1, 256, 366, '', '', '0.7', 0.7, '', '');</v>
      </c>
    </row>
    <row r="259" spans="1:11">
      <c r="A259">
        <v>257</v>
      </c>
      <c r="B259" s="2">
        <v>1</v>
      </c>
      <c r="C259" t="s">
        <v>32</v>
      </c>
      <c r="E259">
        <v>2.2000000000000002</v>
      </c>
      <c r="I259" t="str">
        <f>IF(ISNA(VLOOKUP(D259,Elements!$B$3:$G$56,2,FALSE)),H259&amp;E259&amp;IF(ISBLANK(F259), "", F259&amp;" - "&amp;G259),VLOOKUP(D259,Elements!$B$3:$G$56,2,FALSE))</f>
        <v>2.2</v>
      </c>
      <c r="K259" t="str">
        <f>"insert into result_context_item( RESULT_CONTEXT_ITEM_ID,  GROUP_RESULT_CONTEXT_ID,  EXPERIMENT_ID,  RESULT_ID,  ATTRIBUTE_ID,  VALUE_ID,  QUALIFIER,  VALUE_DISPLAY,  VALUE_NUM,  VALUE_MIN,  VALUE_MAX) values(result_context_item_id_seq.nextval, '', 1, "&amp;A259&amp;", "&amp;VLOOKUP(C259,Elements!$B$3:$G$56,6,FALSE)&amp;", '', '', '"&amp;I259&amp;"', "&amp;E259&amp;", '"&amp;F259&amp;"', '"&amp;G259&amp;"');"</f>
        <v>insert into result_context_item( RESULT_CONTEXT_ITEM_ID,  GROUP_RESULT_CONTEXT_ID,  EXPERIMENT_ID,  RESULT_ID,  ATTRIBUTE_ID,  VALUE_ID,  QUALIFIER,  VALUE_DISPLAY,  VALUE_NUM,  VALUE_MIN,  VALUE_MAX) values(result_context_item_id_seq.nextval, '', 1, 257, 366, '', '', '2.2', 2.2, '', '');</v>
      </c>
    </row>
    <row r="260" spans="1:11">
      <c r="A260">
        <v>258</v>
      </c>
      <c r="B260" s="2">
        <v>1</v>
      </c>
      <c r="C260" t="s">
        <v>32</v>
      </c>
      <c r="E260">
        <v>6.6</v>
      </c>
      <c r="I260" t="str">
        <f>IF(ISNA(VLOOKUP(D260,Elements!$B$3:$G$56,2,FALSE)),H260&amp;E260&amp;IF(ISBLANK(F260), "", F260&amp;" - "&amp;G260),VLOOKUP(D260,Elements!$B$3:$G$56,2,FALSE))</f>
        <v>6.6</v>
      </c>
      <c r="K260" t="str">
        <f>"insert into result_context_item( RESULT_CONTEXT_ITEM_ID,  GROUP_RESULT_CONTEXT_ID,  EXPERIMENT_ID,  RESULT_ID,  ATTRIBUTE_ID,  VALUE_ID,  QUALIFIER,  VALUE_DISPLAY,  VALUE_NUM,  VALUE_MIN,  VALUE_MAX) values(result_context_item_id_seq.nextval, '', 1, "&amp;A260&amp;", "&amp;VLOOKUP(C260,Elements!$B$3:$G$56,6,FALSE)&amp;", '', '', '"&amp;I260&amp;"', "&amp;E260&amp;", '"&amp;F260&amp;"', '"&amp;G260&amp;"');"</f>
        <v>insert into result_context_item( RESULT_CONTEXT_ITEM_ID,  GROUP_RESULT_CONTEXT_ID,  EXPERIMENT_ID,  RESULT_ID,  ATTRIBUTE_ID,  VALUE_ID,  QUALIFIER,  VALUE_DISPLAY,  VALUE_NUM,  VALUE_MIN,  VALUE_MAX) values(result_context_item_id_seq.nextval, '', 1, 258, 366, '', '', '6.6', 6.6, '', '');</v>
      </c>
    </row>
    <row r="261" spans="1:11">
      <c r="A261">
        <v>259</v>
      </c>
      <c r="B261" s="2">
        <v>1</v>
      </c>
      <c r="C261" t="s">
        <v>32</v>
      </c>
      <c r="E261">
        <v>19.899999999999999</v>
      </c>
      <c r="I261" t="str">
        <f>IF(ISNA(VLOOKUP(D261,Elements!$B$3:$G$56,2,FALSE)),H261&amp;E261&amp;IF(ISBLANK(F261), "", F261&amp;" - "&amp;G261),VLOOKUP(D261,Elements!$B$3:$G$56,2,FALSE))</f>
        <v>19.9</v>
      </c>
      <c r="K261" t="str">
        <f>"insert into result_context_item( RESULT_CONTEXT_ITEM_ID,  GROUP_RESULT_CONTEXT_ID,  EXPERIMENT_ID,  RESULT_ID,  ATTRIBUTE_ID,  VALUE_ID,  QUALIFIER,  VALUE_DISPLAY,  VALUE_NUM,  VALUE_MIN,  VALUE_MAX) values(result_context_item_id_seq.nextval, '', 1, "&amp;A261&amp;", "&amp;VLOOKUP(C261,Elements!$B$3:$G$56,6,FALSE)&amp;", '', '', '"&amp;I261&amp;"', "&amp;E261&amp;", '"&amp;F261&amp;"', '"&amp;G261&amp;"');"</f>
        <v>insert into result_context_item( RESULT_CONTEXT_ITEM_ID,  GROUP_RESULT_CONTEXT_ID,  EXPERIMENT_ID,  RESULT_ID,  ATTRIBUTE_ID,  VALUE_ID,  QUALIFIER,  VALUE_DISPLAY,  VALUE_NUM,  VALUE_MIN,  VALUE_MAX) values(result_context_item_id_seq.nextval, '', 1, 259, 366, '', '', '19.9', 19.9, '', '');</v>
      </c>
    </row>
    <row r="262" spans="1:11">
      <c r="A262">
        <v>260</v>
      </c>
      <c r="B262" s="2">
        <v>1</v>
      </c>
      <c r="C262" t="s">
        <v>32</v>
      </c>
      <c r="E262">
        <v>59.6</v>
      </c>
      <c r="I262" t="str">
        <f>IF(ISNA(VLOOKUP(D262,Elements!$B$3:$G$56,2,FALSE)),H262&amp;E262&amp;IF(ISBLANK(F262), "", F262&amp;" - "&amp;G262),VLOOKUP(D262,Elements!$B$3:$G$56,2,FALSE))</f>
        <v>59.6</v>
      </c>
      <c r="K262" t="str">
        <f>"insert into result_context_item( RESULT_CONTEXT_ITEM_ID,  GROUP_RESULT_CONTEXT_ID,  EXPERIMENT_ID,  RESULT_ID,  ATTRIBUTE_ID,  VALUE_ID,  QUALIFIER,  VALUE_DISPLAY,  VALUE_NUM,  VALUE_MIN,  VALUE_MAX) values(result_context_item_id_seq.nextval, '', 1, "&amp;A262&amp;", "&amp;VLOOKUP(C262,Elements!$B$3:$G$56,6,FALSE)&amp;", '', '', '"&amp;I262&amp;"', "&amp;E262&amp;", '"&amp;F262&amp;"', '"&amp;G262&amp;"');"</f>
        <v>insert into result_context_item( RESULT_CONTEXT_ITEM_ID,  GROUP_RESULT_CONTEXT_ID,  EXPERIMENT_ID,  RESULT_ID,  ATTRIBUTE_ID,  VALUE_ID,  QUALIFIER,  VALUE_DISPLAY,  VALUE_NUM,  VALUE_MIN,  VALUE_MAX) values(result_context_item_id_seq.nextval, '', 1, 260, 366, '', '', '59.6', 59.6, '', '');</v>
      </c>
    </row>
    <row r="263" spans="1:11">
      <c r="A263">
        <v>261</v>
      </c>
      <c r="B263" s="2">
        <v>1</v>
      </c>
      <c r="C263" t="s">
        <v>32</v>
      </c>
      <c r="E263">
        <v>3.0000000000000001E-3</v>
      </c>
      <c r="I263" t="str">
        <f>IF(ISNA(VLOOKUP(D263,Elements!$B$3:$G$56,2,FALSE)),H263&amp;E263&amp;IF(ISBLANK(F263), "", F263&amp;" - "&amp;G263),VLOOKUP(D263,Elements!$B$3:$G$56,2,FALSE))</f>
        <v>0.003</v>
      </c>
      <c r="K263" t="str">
        <f>"insert into result_context_item( RESULT_CONTEXT_ITEM_ID,  GROUP_RESULT_CONTEXT_ID,  EXPERIMENT_ID,  RESULT_ID,  ATTRIBUTE_ID,  VALUE_ID,  QUALIFIER,  VALUE_DISPLAY,  VALUE_NUM,  VALUE_MIN,  VALUE_MAX) values(result_context_item_id_seq.nextval, '', 1, "&amp;A263&amp;", "&amp;VLOOKUP(C263,Elements!$B$3:$G$56,6,FALSE)&amp;", '', '', '"&amp;I263&amp;"', "&amp;E263&amp;", '"&amp;F263&amp;"', '"&amp;G263&amp;"');"</f>
        <v>insert into result_context_item( RESULT_CONTEXT_ITEM_ID,  GROUP_RESULT_CONTEXT_ID,  EXPERIMENT_ID,  RESULT_ID,  ATTRIBUTE_ID,  VALUE_ID,  QUALIFIER,  VALUE_DISPLAY,  VALUE_NUM,  VALUE_MIN,  VALUE_MAX) values(result_context_item_id_seq.nextval, '', 1, 261, 366, '', '', '0.003', 0.003, '', '');</v>
      </c>
    </row>
    <row r="264" spans="1:11">
      <c r="A264">
        <v>262</v>
      </c>
      <c r="B264" s="2">
        <v>1</v>
      </c>
      <c r="C264" t="s">
        <v>32</v>
      </c>
      <c r="E264">
        <v>9.1000000000000004E-3</v>
      </c>
      <c r="I264" t="str">
        <f>IF(ISNA(VLOOKUP(D264,Elements!$B$3:$G$56,2,FALSE)),H264&amp;E264&amp;IF(ISBLANK(F264), "", F264&amp;" - "&amp;G264),VLOOKUP(D264,Elements!$B$3:$G$56,2,FALSE))</f>
        <v>0.0091</v>
      </c>
      <c r="K264" t="str">
        <f>"insert into result_context_item( RESULT_CONTEXT_ITEM_ID,  GROUP_RESULT_CONTEXT_ID,  EXPERIMENT_ID,  RESULT_ID,  ATTRIBUTE_ID,  VALUE_ID,  QUALIFIER,  VALUE_DISPLAY,  VALUE_NUM,  VALUE_MIN,  VALUE_MAX) values(result_context_item_id_seq.nextval, '', 1, "&amp;A264&amp;", "&amp;VLOOKUP(C264,Elements!$B$3:$G$56,6,FALSE)&amp;", '', '', '"&amp;I264&amp;"', "&amp;E264&amp;", '"&amp;F264&amp;"', '"&amp;G264&amp;"');"</f>
        <v>insert into result_context_item( RESULT_CONTEXT_ITEM_ID,  GROUP_RESULT_CONTEXT_ID,  EXPERIMENT_ID,  RESULT_ID,  ATTRIBUTE_ID,  VALUE_ID,  QUALIFIER,  VALUE_DISPLAY,  VALUE_NUM,  VALUE_MIN,  VALUE_MAX) values(result_context_item_id_seq.nextval, '', 1, 262, 366, '', '', '0.0091', 0.0091, '', '');</v>
      </c>
    </row>
    <row r="265" spans="1:11">
      <c r="A265">
        <v>263</v>
      </c>
      <c r="B265" s="2">
        <v>1</v>
      </c>
      <c r="C265" t="s">
        <v>32</v>
      </c>
      <c r="E265">
        <v>2.7300000000000001E-2</v>
      </c>
      <c r="I265" t="str">
        <f>IF(ISNA(VLOOKUP(D265,Elements!$B$3:$G$56,2,FALSE)),H265&amp;E265&amp;IF(ISBLANK(F265), "", F265&amp;" - "&amp;G265),VLOOKUP(D265,Elements!$B$3:$G$56,2,FALSE))</f>
        <v>0.0273</v>
      </c>
      <c r="K265" t="str">
        <f>"insert into result_context_item( RESULT_CONTEXT_ITEM_ID,  GROUP_RESULT_CONTEXT_ID,  EXPERIMENT_ID,  RESULT_ID,  ATTRIBUTE_ID,  VALUE_ID,  QUALIFIER,  VALUE_DISPLAY,  VALUE_NUM,  VALUE_MIN,  VALUE_MAX) values(result_context_item_id_seq.nextval, '', 1, "&amp;A265&amp;", "&amp;VLOOKUP(C265,Elements!$B$3:$G$56,6,FALSE)&amp;", '', '', '"&amp;I265&amp;"', "&amp;E265&amp;", '"&amp;F265&amp;"', '"&amp;G265&amp;"');"</f>
        <v>insert into result_context_item( RESULT_CONTEXT_ITEM_ID,  GROUP_RESULT_CONTEXT_ID,  EXPERIMENT_ID,  RESULT_ID,  ATTRIBUTE_ID,  VALUE_ID,  QUALIFIER,  VALUE_DISPLAY,  VALUE_NUM,  VALUE_MIN,  VALUE_MAX) values(result_context_item_id_seq.nextval, '', 1, 263, 366, '', '', '0.0273', 0.0273, '', '');</v>
      </c>
    </row>
    <row r="266" spans="1:11">
      <c r="A266">
        <v>264</v>
      </c>
      <c r="B266" s="2">
        <v>1</v>
      </c>
      <c r="C266" t="s">
        <v>32</v>
      </c>
      <c r="E266">
        <v>8.1799999999999998E-2</v>
      </c>
      <c r="I266" t="str">
        <f>IF(ISNA(VLOOKUP(D266,Elements!$B$3:$G$56,2,FALSE)),H266&amp;E266&amp;IF(ISBLANK(F266), "", F266&amp;" - "&amp;G266),VLOOKUP(D266,Elements!$B$3:$G$56,2,FALSE))</f>
        <v>0.0818</v>
      </c>
      <c r="K266" t="str">
        <f>"insert into result_context_item( RESULT_CONTEXT_ITEM_ID,  GROUP_RESULT_CONTEXT_ID,  EXPERIMENT_ID,  RESULT_ID,  ATTRIBUTE_ID,  VALUE_ID,  QUALIFIER,  VALUE_DISPLAY,  VALUE_NUM,  VALUE_MIN,  VALUE_MAX) values(result_context_item_id_seq.nextval, '', 1, "&amp;A266&amp;", "&amp;VLOOKUP(C266,Elements!$B$3:$G$56,6,FALSE)&amp;", '', '', '"&amp;I266&amp;"', "&amp;E266&amp;", '"&amp;F266&amp;"', '"&amp;G266&amp;"');"</f>
        <v>insert into result_context_item( RESULT_CONTEXT_ITEM_ID,  GROUP_RESULT_CONTEXT_ID,  EXPERIMENT_ID,  RESULT_ID,  ATTRIBUTE_ID,  VALUE_ID,  QUALIFIER,  VALUE_DISPLAY,  VALUE_NUM,  VALUE_MIN,  VALUE_MAX) values(result_context_item_id_seq.nextval, '', 1, 264, 366, '', '', '0.0818', 0.0818, '', '');</v>
      </c>
    </row>
    <row r="267" spans="1:11">
      <c r="A267">
        <v>265</v>
      </c>
      <c r="B267" s="2">
        <v>1</v>
      </c>
      <c r="C267" t="s">
        <v>32</v>
      </c>
      <c r="E267">
        <v>0.24540000000000001</v>
      </c>
      <c r="I267" t="str">
        <f>IF(ISNA(VLOOKUP(D267,Elements!$B$3:$G$56,2,FALSE)),H267&amp;E267&amp;IF(ISBLANK(F267), "", F267&amp;" - "&amp;G267),VLOOKUP(D267,Elements!$B$3:$G$56,2,FALSE))</f>
        <v>0.2454</v>
      </c>
      <c r="K267" t="str">
        <f>"insert into result_context_item( RESULT_CONTEXT_ITEM_ID,  GROUP_RESULT_CONTEXT_ID,  EXPERIMENT_ID,  RESULT_ID,  ATTRIBUTE_ID,  VALUE_ID,  QUALIFIER,  VALUE_DISPLAY,  VALUE_NUM,  VALUE_MIN,  VALUE_MAX) values(result_context_item_id_seq.nextval, '', 1, "&amp;A267&amp;", "&amp;VLOOKUP(C267,Elements!$B$3:$G$56,6,FALSE)&amp;", '', '', '"&amp;I267&amp;"', "&amp;E267&amp;", '"&amp;F267&amp;"', '"&amp;G267&amp;"');"</f>
        <v>insert into result_context_item( RESULT_CONTEXT_ITEM_ID,  GROUP_RESULT_CONTEXT_ID,  EXPERIMENT_ID,  RESULT_ID,  ATTRIBUTE_ID,  VALUE_ID,  QUALIFIER,  VALUE_DISPLAY,  VALUE_NUM,  VALUE_MIN,  VALUE_MAX) values(result_context_item_id_seq.nextval, '', 1, 265, 366, '', '', '0.2454', 0.2454, '', '');</v>
      </c>
    </row>
    <row r="268" spans="1:11">
      <c r="A268">
        <v>266</v>
      </c>
      <c r="B268" s="2">
        <v>1</v>
      </c>
      <c r="C268" t="s">
        <v>32</v>
      </c>
      <c r="E268">
        <v>0.7</v>
      </c>
      <c r="I268" t="str">
        <f>IF(ISNA(VLOOKUP(D268,Elements!$B$3:$G$56,2,FALSE)),H268&amp;E268&amp;IF(ISBLANK(F268), "", F268&amp;" - "&amp;G268),VLOOKUP(D268,Elements!$B$3:$G$56,2,FALSE))</f>
        <v>0.7</v>
      </c>
      <c r="K268" t="str">
        <f>"insert into result_context_item( RESULT_CONTEXT_ITEM_ID,  GROUP_RESULT_CONTEXT_ID,  EXPERIMENT_ID,  RESULT_ID,  ATTRIBUTE_ID,  VALUE_ID,  QUALIFIER,  VALUE_DISPLAY,  VALUE_NUM,  VALUE_MIN,  VALUE_MAX) values(result_context_item_id_seq.nextval, '', 1, "&amp;A268&amp;", "&amp;VLOOKUP(C268,Elements!$B$3:$G$56,6,FALSE)&amp;", '', '', '"&amp;I268&amp;"', "&amp;E268&amp;", '"&amp;F268&amp;"', '"&amp;G268&amp;"');"</f>
        <v>insert into result_context_item( RESULT_CONTEXT_ITEM_ID,  GROUP_RESULT_CONTEXT_ID,  EXPERIMENT_ID,  RESULT_ID,  ATTRIBUTE_ID,  VALUE_ID,  QUALIFIER,  VALUE_DISPLAY,  VALUE_NUM,  VALUE_MIN,  VALUE_MAX) values(result_context_item_id_seq.nextval, '', 1, 266, 366, '', '', '0.7', 0.7, '', '');</v>
      </c>
    </row>
    <row r="269" spans="1:11">
      <c r="A269">
        <v>267</v>
      </c>
      <c r="B269" s="2">
        <v>1</v>
      </c>
      <c r="C269" t="s">
        <v>32</v>
      </c>
      <c r="E269">
        <v>2.2000000000000002</v>
      </c>
      <c r="I269" t="str">
        <f>IF(ISNA(VLOOKUP(D269,Elements!$B$3:$G$56,2,FALSE)),H269&amp;E269&amp;IF(ISBLANK(F269), "", F269&amp;" - "&amp;G269),VLOOKUP(D269,Elements!$B$3:$G$56,2,FALSE))</f>
        <v>2.2</v>
      </c>
      <c r="K269" t="str">
        <f>"insert into result_context_item( RESULT_CONTEXT_ITEM_ID,  GROUP_RESULT_CONTEXT_ID,  EXPERIMENT_ID,  RESULT_ID,  ATTRIBUTE_ID,  VALUE_ID,  QUALIFIER,  VALUE_DISPLAY,  VALUE_NUM,  VALUE_MIN,  VALUE_MAX) values(result_context_item_id_seq.nextval, '', 1, "&amp;A269&amp;", "&amp;VLOOKUP(C269,Elements!$B$3:$G$56,6,FALSE)&amp;", '', '', '"&amp;I269&amp;"', "&amp;E269&amp;", '"&amp;F269&amp;"', '"&amp;G269&amp;"');"</f>
        <v>insert into result_context_item( RESULT_CONTEXT_ITEM_ID,  GROUP_RESULT_CONTEXT_ID,  EXPERIMENT_ID,  RESULT_ID,  ATTRIBUTE_ID,  VALUE_ID,  QUALIFIER,  VALUE_DISPLAY,  VALUE_NUM,  VALUE_MIN,  VALUE_MAX) values(result_context_item_id_seq.nextval, '', 1, 267, 366, '', '', '2.2', 2.2, '', '');</v>
      </c>
    </row>
    <row r="270" spans="1:11">
      <c r="A270">
        <v>268</v>
      </c>
      <c r="B270" s="2">
        <v>1</v>
      </c>
      <c r="C270" t="s">
        <v>32</v>
      </c>
      <c r="E270">
        <v>6.6</v>
      </c>
      <c r="I270" t="str">
        <f>IF(ISNA(VLOOKUP(D270,Elements!$B$3:$G$56,2,FALSE)),H270&amp;E270&amp;IF(ISBLANK(F270), "", F270&amp;" - "&amp;G270),VLOOKUP(D270,Elements!$B$3:$G$56,2,FALSE))</f>
        <v>6.6</v>
      </c>
      <c r="K270" t="str">
        <f>"insert into result_context_item( RESULT_CONTEXT_ITEM_ID,  GROUP_RESULT_CONTEXT_ID,  EXPERIMENT_ID,  RESULT_ID,  ATTRIBUTE_ID,  VALUE_ID,  QUALIFIER,  VALUE_DISPLAY,  VALUE_NUM,  VALUE_MIN,  VALUE_MAX) values(result_context_item_id_seq.nextval, '', 1, "&amp;A270&amp;", "&amp;VLOOKUP(C270,Elements!$B$3:$G$56,6,FALSE)&amp;", '', '', '"&amp;I270&amp;"', "&amp;E270&amp;", '"&amp;F270&amp;"', '"&amp;G270&amp;"');"</f>
        <v>insert into result_context_item( RESULT_CONTEXT_ITEM_ID,  GROUP_RESULT_CONTEXT_ID,  EXPERIMENT_ID,  RESULT_ID,  ATTRIBUTE_ID,  VALUE_ID,  QUALIFIER,  VALUE_DISPLAY,  VALUE_NUM,  VALUE_MIN,  VALUE_MAX) values(result_context_item_id_seq.nextval, '', 1, 268, 366, '', '', '6.6', 6.6, '', '');</v>
      </c>
    </row>
    <row r="271" spans="1:11">
      <c r="A271">
        <v>269</v>
      </c>
      <c r="B271" s="2">
        <v>1</v>
      </c>
      <c r="C271" t="s">
        <v>32</v>
      </c>
      <c r="E271">
        <v>19.899999999999999</v>
      </c>
      <c r="I271" t="str">
        <f>IF(ISNA(VLOOKUP(D271,Elements!$B$3:$G$56,2,FALSE)),H271&amp;E271&amp;IF(ISBLANK(F271), "", F271&amp;" - "&amp;G271),VLOOKUP(D271,Elements!$B$3:$G$56,2,FALSE))</f>
        <v>19.9</v>
      </c>
      <c r="K271" t="str">
        <f>"insert into result_context_item( RESULT_CONTEXT_ITEM_ID,  GROUP_RESULT_CONTEXT_ID,  EXPERIMENT_ID,  RESULT_ID,  ATTRIBUTE_ID,  VALUE_ID,  QUALIFIER,  VALUE_DISPLAY,  VALUE_NUM,  VALUE_MIN,  VALUE_MAX) values(result_context_item_id_seq.nextval, '', 1, "&amp;A271&amp;", "&amp;VLOOKUP(C271,Elements!$B$3:$G$56,6,FALSE)&amp;", '', '', '"&amp;I271&amp;"', "&amp;E271&amp;", '"&amp;F271&amp;"', '"&amp;G271&amp;"');"</f>
        <v>insert into result_context_item( RESULT_CONTEXT_ITEM_ID,  GROUP_RESULT_CONTEXT_ID,  EXPERIMENT_ID,  RESULT_ID,  ATTRIBUTE_ID,  VALUE_ID,  QUALIFIER,  VALUE_DISPLAY,  VALUE_NUM,  VALUE_MIN,  VALUE_MAX) values(result_context_item_id_seq.nextval, '', 1, 269, 366, '', '', '19.9', 19.9, '', '');</v>
      </c>
    </row>
    <row r="272" spans="1:11">
      <c r="A272">
        <v>270</v>
      </c>
      <c r="B272" s="2">
        <v>1</v>
      </c>
      <c r="C272" t="s">
        <v>32</v>
      </c>
      <c r="E272">
        <v>59.6</v>
      </c>
      <c r="I272" t="str">
        <f>IF(ISNA(VLOOKUP(D272,Elements!$B$3:$G$56,2,FALSE)),H272&amp;E272&amp;IF(ISBLANK(F272), "", F272&amp;" - "&amp;G272),VLOOKUP(D272,Elements!$B$3:$G$56,2,FALSE))</f>
        <v>59.6</v>
      </c>
      <c r="K272" t="str">
        <f>"insert into result_context_item( RESULT_CONTEXT_ITEM_ID,  GROUP_RESULT_CONTEXT_ID,  EXPERIMENT_ID,  RESULT_ID,  ATTRIBUTE_ID,  VALUE_ID,  QUALIFIER,  VALUE_DISPLAY,  VALUE_NUM,  VALUE_MIN,  VALUE_MAX) values(result_context_item_id_seq.nextval, '', 1, "&amp;A272&amp;", "&amp;VLOOKUP(C272,Elements!$B$3:$G$56,6,FALSE)&amp;", '', '', '"&amp;I272&amp;"', "&amp;E272&amp;", '"&amp;F272&amp;"', '"&amp;G272&amp;"');"</f>
        <v>insert into result_context_item( RESULT_CONTEXT_ITEM_ID,  GROUP_RESULT_CONTEXT_ID,  EXPERIMENT_ID,  RESULT_ID,  ATTRIBUTE_ID,  VALUE_ID,  QUALIFIER,  VALUE_DISPLAY,  VALUE_NUM,  VALUE_MIN,  VALUE_MAX) values(result_context_item_id_seq.nextval, '', 1, 270, 366, '', '', '59.6', 59.6, '', '');</v>
      </c>
    </row>
    <row r="273" spans="1:11">
      <c r="A273">
        <v>271</v>
      </c>
      <c r="B273" s="2">
        <v>1</v>
      </c>
      <c r="C273" t="s">
        <v>32</v>
      </c>
      <c r="E273">
        <v>3.0000000000000001E-3</v>
      </c>
      <c r="I273" t="str">
        <f>IF(ISNA(VLOOKUP(D273,Elements!$B$3:$G$56,2,FALSE)),H273&amp;E273&amp;IF(ISBLANK(F273), "", F273&amp;" - "&amp;G273),VLOOKUP(D273,Elements!$B$3:$G$56,2,FALSE))</f>
        <v>0.003</v>
      </c>
      <c r="K273" t="str">
        <f>"insert into result_context_item( RESULT_CONTEXT_ITEM_ID,  GROUP_RESULT_CONTEXT_ID,  EXPERIMENT_ID,  RESULT_ID,  ATTRIBUTE_ID,  VALUE_ID,  QUALIFIER,  VALUE_DISPLAY,  VALUE_NUM,  VALUE_MIN,  VALUE_MAX) values(result_context_item_id_seq.nextval, '', 1, "&amp;A273&amp;", "&amp;VLOOKUP(C273,Elements!$B$3:$G$56,6,FALSE)&amp;", '', '', '"&amp;I273&amp;"', "&amp;E273&amp;", '"&amp;F273&amp;"', '"&amp;G273&amp;"');"</f>
        <v>insert into result_context_item( RESULT_CONTEXT_ITEM_ID,  GROUP_RESULT_CONTEXT_ID,  EXPERIMENT_ID,  RESULT_ID,  ATTRIBUTE_ID,  VALUE_ID,  QUALIFIER,  VALUE_DISPLAY,  VALUE_NUM,  VALUE_MIN,  VALUE_MAX) values(result_context_item_id_seq.nextval, '', 1, 271, 366, '', '', '0.003', 0.003, '', '');</v>
      </c>
    </row>
    <row r="274" spans="1:11">
      <c r="A274">
        <v>272</v>
      </c>
      <c r="B274" s="2">
        <v>1</v>
      </c>
      <c r="C274" t="s">
        <v>32</v>
      </c>
      <c r="E274">
        <v>9.1000000000000004E-3</v>
      </c>
      <c r="I274" t="str">
        <f>IF(ISNA(VLOOKUP(D274,Elements!$B$3:$G$56,2,FALSE)),H274&amp;E274&amp;IF(ISBLANK(F274), "", F274&amp;" - "&amp;G274),VLOOKUP(D274,Elements!$B$3:$G$56,2,FALSE))</f>
        <v>0.0091</v>
      </c>
      <c r="K274" t="str">
        <f>"insert into result_context_item( RESULT_CONTEXT_ITEM_ID,  GROUP_RESULT_CONTEXT_ID,  EXPERIMENT_ID,  RESULT_ID,  ATTRIBUTE_ID,  VALUE_ID,  QUALIFIER,  VALUE_DISPLAY,  VALUE_NUM,  VALUE_MIN,  VALUE_MAX) values(result_context_item_id_seq.nextval, '', 1, "&amp;A274&amp;", "&amp;VLOOKUP(C274,Elements!$B$3:$G$56,6,FALSE)&amp;", '', '', '"&amp;I274&amp;"', "&amp;E274&amp;", '"&amp;F274&amp;"', '"&amp;G274&amp;"');"</f>
        <v>insert into result_context_item( RESULT_CONTEXT_ITEM_ID,  GROUP_RESULT_CONTEXT_ID,  EXPERIMENT_ID,  RESULT_ID,  ATTRIBUTE_ID,  VALUE_ID,  QUALIFIER,  VALUE_DISPLAY,  VALUE_NUM,  VALUE_MIN,  VALUE_MAX) values(result_context_item_id_seq.nextval, '', 1, 272, 366, '', '', '0.0091', 0.0091, '', '');</v>
      </c>
    </row>
    <row r="275" spans="1:11">
      <c r="A275">
        <v>273</v>
      </c>
      <c r="B275" s="2">
        <v>1</v>
      </c>
      <c r="C275" t="s">
        <v>32</v>
      </c>
      <c r="E275">
        <v>2.7300000000000001E-2</v>
      </c>
      <c r="I275" t="str">
        <f>IF(ISNA(VLOOKUP(D275,Elements!$B$3:$G$56,2,FALSE)),H275&amp;E275&amp;IF(ISBLANK(F275), "", F275&amp;" - "&amp;G275),VLOOKUP(D275,Elements!$B$3:$G$56,2,FALSE))</f>
        <v>0.0273</v>
      </c>
      <c r="K275" t="str">
        <f>"insert into result_context_item( RESULT_CONTEXT_ITEM_ID,  GROUP_RESULT_CONTEXT_ID,  EXPERIMENT_ID,  RESULT_ID,  ATTRIBUTE_ID,  VALUE_ID,  QUALIFIER,  VALUE_DISPLAY,  VALUE_NUM,  VALUE_MIN,  VALUE_MAX) values(result_context_item_id_seq.nextval, '', 1, "&amp;A275&amp;", "&amp;VLOOKUP(C275,Elements!$B$3:$G$56,6,FALSE)&amp;", '', '', '"&amp;I275&amp;"', "&amp;E275&amp;", '"&amp;F275&amp;"', '"&amp;G275&amp;"');"</f>
        <v>insert into result_context_item( RESULT_CONTEXT_ITEM_ID,  GROUP_RESULT_CONTEXT_ID,  EXPERIMENT_ID,  RESULT_ID,  ATTRIBUTE_ID,  VALUE_ID,  QUALIFIER,  VALUE_DISPLAY,  VALUE_NUM,  VALUE_MIN,  VALUE_MAX) values(result_context_item_id_seq.nextval, '', 1, 273, 366, '', '', '0.0273', 0.0273, '', '');</v>
      </c>
    </row>
    <row r="276" spans="1:11">
      <c r="A276">
        <v>274</v>
      </c>
      <c r="B276" s="2">
        <v>1</v>
      </c>
      <c r="C276" t="s">
        <v>32</v>
      </c>
      <c r="E276">
        <v>8.1799999999999998E-2</v>
      </c>
      <c r="I276" t="str">
        <f>IF(ISNA(VLOOKUP(D276,Elements!$B$3:$G$56,2,FALSE)),H276&amp;E276&amp;IF(ISBLANK(F276), "", F276&amp;" - "&amp;G276),VLOOKUP(D276,Elements!$B$3:$G$56,2,FALSE))</f>
        <v>0.0818</v>
      </c>
      <c r="K276" t="str">
        <f>"insert into result_context_item( RESULT_CONTEXT_ITEM_ID,  GROUP_RESULT_CONTEXT_ID,  EXPERIMENT_ID,  RESULT_ID,  ATTRIBUTE_ID,  VALUE_ID,  QUALIFIER,  VALUE_DISPLAY,  VALUE_NUM,  VALUE_MIN,  VALUE_MAX) values(result_context_item_id_seq.nextval, '', 1, "&amp;A276&amp;", "&amp;VLOOKUP(C276,Elements!$B$3:$G$56,6,FALSE)&amp;", '', '', '"&amp;I276&amp;"', "&amp;E276&amp;", '"&amp;F276&amp;"', '"&amp;G276&amp;"');"</f>
        <v>insert into result_context_item( RESULT_CONTEXT_ITEM_ID,  GROUP_RESULT_CONTEXT_ID,  EXPERIMENT_ID,  RESULT_ID,  ATTRIBUTE_ID,  VALUE_ID,  QUALIFIER,  VALUE_DISPLAY,  VALUE_NUM,  VALUE_MIN,  VALUE_MAX) values(result_context_item_id_seq.nextval, '', 1, 274, 366, '', '', '0.0818', 0.0818, '', '');</v>
      </c>
    </row>
    <row r="277" spans="1:11">
      <c r="A277">
        <v>275</v>
      </c>
      <c r="B277" s="2">
        <v>1</v>
      </c>
      <c r="C277" t="s">
        <v>32</v>
      </c>
      <c r="E277">
        <v>0.24540000000000001</v>
      </c>
      <c r="I277" t="str">
        <f>IF(ISNA(VLOOKUP(D277,Elements!$B$3:$G$56,2,FALSE)),H277&amp;E277&amp;IF(ISBLANK(F277), "", F277&amp;" - "&amp;G277),VLOOKUP(D277,Elements!$B$3:$G$56,2,FALSE))</f>
        <v>0.2454</v>
      </c>
      <c r="K277" t="str">
        <f>"insert into result_context_item( RESULT_CONTEXT_ITEM_ID,  GROUP_RESULT_CONTEXT_ID,  EXPERIMENT_ID,  RESULT_ID,  ATTRIBUTE_ID,  VALUE_ID,  QUALIFIER,  VALUE_DISPLAY,  VALUE_NUM,  VALUE_MIN,  VALUE_MAX) values(result_context_item_id_seq.nextval, '', 1, "&amp;A277&amp;", "&amp;VLOOKUP(C277,Elements!$B$3:$G$56,6,FALSE)&amp;", '', '', '"&amp;I277&amp;"', "&amp;E277&amp;", '"&amp;F277&amp;"', '"&amp;G277&amp;"');"</f>
        <v>insert into result_context_item( RESULT_CONTEXT_ITEM_ID,  GROUP_RESULT_CONTEXT_ID,  EXPERIMENT_ID,  RESULT_ID,  ATTRIBUTE_ID,  VALUE_ID,  QUALIFIER,  VALUE_DISPLAY,  VALUE_NUM,  VALUE_MIN,  VALUE_MAX) values(result_context_item_id_seq.nextval, '', 1, 275, 366, '', '', '0.2454', 0.2454, '', '');</v>
      </c>
    </row>
    <row r="278" spans="1:11">
      <c r="A278">
        <v>276</v>
      </c>
      <c r="B278" s="2">
        <v>1</v>
      </c>
      <c r="C278" t="s">
        <v>32</v>
      </c>
      <c r="E278">
        <v>0.7</v>
      </c>
      <c r="I278" t="str">
        <f>IF(ISNA(VLOOKUP(D278,Elements!$B$3:$G$56,2,FALSE)),H278&amp;E278&amp;IF(ISBLANK(F278), "", F278&amp;" - "&amp;G278),VLOOKUP(D278,Elements!$B$3:$G$56,2,FALSE))</f>
        <v>0.7</v>
      </c>
      <c r="K278" t="str">
        <f>"insert into result_context_item( RESULT_CONTEXT_ITEM_ID,  GROUP_RESULT_CONTEXT_ID,  EXPERIMENT_ID,  RESULT_ID,  ATTRIBUTE_ID,  VALUE_ID,  QUALIFIER,  VALUE_DISPLAY,  VALUE_NUM,  VALUE_MIN,  VALUE_MAX) values(result_context_item_id_seq.nextval, '', 1, "&amp;A278&amp;", "&amp;VLOOKUP(C278,Elements!$B$3:$G$56,6,FALSE)&amp;", '', '', '"&amp;I278&amp;"', "&amp;E278&amp;", '"&amp;F278&amp;"', '"&amp;G278&amp;"');"</f>
        <v>insert into result_context_item( RESULT_CONTEXT_ITEM_ID,  GROUP_RESULT_CONTEXT_ID,  EXPERIMENT_ID,  RESULT_ID,  ATTRIBUTE_ID,  VALUE_ID,  QUALIFIER,  VALUE_DISPLAY,  VALUE_NUM,  VALUE_MIN,  VALUE_MAX) values(result_context_item_id_seq.nextval, '', 1, 276, 366, '', '', '0.7', 0.7, '', '');</v>
      </c>
    </row>
    <row r="279" spans="1:11">
      <c r="A279">
        <v>277</v>
      </c>
      <c r="B279" s="2">
        <v>1</v>
      </c>
      <c r="C279" t="s">
        <v>32</v>
      </c>
      <c r="E279">
        <v>2.2000000000000002</v>
      </c>
      <c r="I279" t="str">
        <f>IF(ISNA(VLOOKUP(D279,Elements!$B$3:$G$56,2,FALSE)),H279&amp;E279&amp;IF(ISBLANK(F279), "", F279&amp;" - "&amp;G279),VLOOKUP(D279,Elements!$B$3:$G$56,2,FALSE))</f>
        <v>2.2</v>
      </c>
      <c r="K279" t="str">
        <f>"insert into result_context_item( RESULT_CONTEXT_ITEM_ID,  GROUP_RESULT_CONTEXT_ID,  EXPERIMENT_ID,  RESULT_ID,  ATTRIBUTE_ID,  VALUE_ID,  QUALIFIER,  VALUE_DISPLAY,  VALUE_NUM,  VALUE_MIN,  VALUE_MAX) values(result_context_item_id_seq.nextval, '', 1, "&amp;A279&amp;", "&amp;VLOOKUP(C279,Elements!$B$3:$G$56,6,FALSE)&amp;", '', '', '"&amp;I279&amp;"', "&amp;E279&amp;", '"&amp;F279&amp;"', '"&amp;G279&amp;"');"</f>
        <v>insert into result_context_item( RESULT_CONTEXT_ITEM_ID,  GROUP_RESULT_CONTEXT_ID,  EXPERIMENT_ID,  RESULT_ID,  ATTRIBUTE_ID,  VALUE_ID,  QUALIFIER,  VALUE_DISPLAY,  VALUE_NUM,  VALUE_MIN,  VALUE_MAX) values(result_context_item_id_seq.nextval, '', 1, 277, 366, '', '', '2.2', 2.2, '', '');</v>
      </c>
    </row>
    <row r="280" spans="1:11">
      <c r="A280">
        <v>278</v>
      </c>
      <c r="B280" s="2">
        <v>1</v>
      </c>
      <c r="C280" t="s">
        <v>32</v>
      </c>
      <c r="E280">
        <v>6.6</v>
      </c>
      <c r="I280" t="str">
        <f>IF(ISNA(VLOOKUP(D280,Elements!$B$3:$G$56,2,FALSE)),H280&amp;E280&amp;IF(ISBLANK(F280), "", F280&amp;" - "&amp;G280),VLOOKUP(D280,Elements!$B$3:$G$56,2,FALSE))</f>
        <v>6.6</v>
      </c>
      <c r="K280" t="str">
        <f>"insert into result_context_item( RESULT_CONTEXT_ITEM_ID,  GROUP_RESULT_CONTEXT_ID,  EXPERIMENT_ID,  RESULT_ID,  ATTRIBUTE_ID,  VALUE_ID,  QUALIFIER,  VALUE_DISPLAY,  VALUE_NUM,  VALUE_MIN,  VALUE_MAX) values(result_context_item_id_seq.nextval, '', 1, "&amp;A280&amp;", "&amp;VLOOKUP(C280,Elements!$B$3:$G$56,6,FALSE)&amp;", '', '', '"&amp;I280&amp;"', "&amp;E280&amp;", '"&amp;F280&amp;"', '"&amp;G280&amp;"');"</f>
        <v>insert into result_context_item( RESULT_CONTEXT_ITEM_ID,  GROUP_RESULT_CONTEXT_ID,  EXPERIMENT_ID,  RESULT_ID,  ATTRIBUTE_ID,  VALUE_ID,  QUALIFIER,  VALUE_DISPLAY,  VALUE_NUM,  VALUE_MIN,  VALUE_MAX) values(result_context_item_id_seq.nextval, '', 1, 278, 366, '', '', '6.6', 6.6, '', '');</v>
      </c>
    </row>
    <row r="281" spans="1:11">
      <c r="A281">
        <v>279</v>
      </c>
      <c r="B281" s="2">
        <v>1</v>
      </c>
      <c r="C281" t="s">
        <v>32</v>
      </c>
      <c r="E281">
        <v>19.899999999999999</v>
      </c>
      <c r="I281" t="str">
        <f>IF(ISNA(VLOOKUP(D281,Elements!$B$3:$G$56,2,FALSE)),H281&amp;E281&amp;IF(ISBLANK(F281), "", F281&amp;" - "&amp;G281),VLOOKUP(D281,Elements!$B$3:$G$56,2,FALSE))</f>
        <v>19.9</v>
      </c>
      <c r="K281" t="str">
        <f>"insert into result_context_item( RESULT_CONTEXT_ITEM_ID,  GROUP_RESULT_CONTEXT_ID,  EXPERIMENT_ID,  RESULT_ID,  ATTRIBUTE_ID,  VALUE_ID,  QUALIFIER,  VALUE_DISPLAY,  VALUE_NUM,  VALUE_MIN,  VALUE_MAX) values(result_context_item_id_seq.nextval, '', 1, "&amp;A281&amp;", "&amp;VLOOKUP(C281,Elements!$B$3:$G$56,6,FALSE)&amp;", '', '', '"&amp;I281&amp;"', "&amp;E281&amp;", '"&amp;F281&amp;"', '"&amp;G281&amp;"');"</f>
        <v>insert into result_context_item( RESULT_CONTEXT_ITEM_ID,  GROUP_RESULT_CONTEXT_ID,  EXPERIMENT_ID,  RESULT_ID,  ATTRIBUTE_ID,  VALUE_ID,  QUALIFIER,  VALUE_DISPLAY,  VALUE_NUM,  VALUE_MIN,  VALUE_MAX) values(result_context_item_id_seq.nextval, '', 1, 279, 366, '', '', '19.9', 19.9, '', '');</v>
      </c>
    </row>
    <row r="282" spans="1:11">
      <c r="A282">
        <v>280</v>
      </c>
      <c r="B282" s="2">
        <v>1</v>
      </c>
      <c r="C282" t="s">
        <v>32</v>
      </c>
      <c r="E282">
        <v>59.6</v>
      </c>
      <c r="I282" t="str">
        <f>IF(ISNA(VLOOKUP(D282,Elements!$B$3:$G$56,2,FALSE)),H282&amp;E282&amp;IF(ISBLANK(F282), "", F282&amp;" - "&amp;G282),VLOOKUP(D282,Elements!$B$3:$G$56,2,FALSE))</f>
        <v>59.6</v>
      </c>
      <c r="K282" t="str">
        <f>"insert into result_context_item( RESULT_CONTEXT_ITEM_ID,  GROUP_RESULT_CONTEXT_ID,  EXPERIMENT_ID,  RESULT_ID,  ATTRIBUTE_ID,  VALUE_ID,  QUALIFIER,  VALUE_DISPLAY,  VALUE_NUM,  VALUE_MIN,  VALUE_MAX) values(result_context_item_id_seq.nextval, '', 1, "&amp;A282&amp;", "&amp;VLOOKUP(C282,Elements!$B$3:$G$56,6,FALSE)&amp;", '', '', '"&amp;I282&amp;"', "&amp;E282&amp;", '"&amp;F282&amp;"', '"&amp;G282&amp;"');"</f>
        <v>insert into result_context_item( RESULT_CONTEXT_ITEM_ID,  GROUP_RESULT_CONTEXT_ID,  EXPERIMENT_ID,  RESULT_ID,  ATTRIBUTE_ID,  VALUE_ID,  QUALIFIER,  VALUE_DISPLAY,  VALUE_NUM,  VALUE_MIN,  VALUE_MAX) values(result_context_item_id_seq.nextval, '', 1, 280, 366, '', '', '59.6', 59.6, '', '');</v>
      </c>
    </row>
    <row r="283" spans="1:11">
      <c r="A283">
        <v>281</v>
      </c>
      <c r="B283" s="2">
        <v>1</v>
      </c>
      <c r="C283" t="s">
        <v>32</v>
      </c>
      <c r="E283">
        <v>3.0000000000000001E-3</v>
      </c>
      <c r="I283" t="str">
        <f>IF(ISNA(VLOOKUP(D283,Elements!$B$3:$G$56,2,FALSE)),H283&amp;E283&amp;IF(ISBLANK(F283), "", F283&amp;" - "&amp;G283),VLOOKUP(D283,Elements!$B$3:$G$56,2,FALSE))</f>
        <v>0.003</v>
      </c>
      <c r="K283" t="str">
        <f>"insert into result_context_item( RESULT_CONTEXT_ITEM_ID,  GROUP_RESULT_CONTEXT_ID,  EXPERIMENT_ID,  RESULT_ID,  ATTRIBUTE_ID,  VALUE_ID,  QUALIFIER,  VALUE_DISPLAY,  VALUE_NUM,  VALUE_MIN,  VALUE_MAX) values(result_context_item_id_seq.nextval, '', 1, "&amp;A283&amp;", "&amp;VLOOKUP(C283,Elements!$B$3:$G$56,6,FALSE)&amp;", '', '', '"&amp;I283&amp;"', "&amp;E283&amp;", '"&amp;F283&amp;"', '"&amp;G283&amp;"');"</f>
        <v>insert into result_context_item( RESULT_CONTEXT_ITEM_ID,  GROUP_RESULT_CONTEXT_ID,  EXPERIMENT_ID,  RESULT_ID,  ATTRIBUTE_ID,  VALUE_ID,  QUALIFIER,  VALUE_DISPLAY,  VALUE_NUM,  VALUE_MIN,  VALUE_MAX) values(result_context_item_id_seq.nextval, '', 1, 281, 366, '', '', '0.003', 0.003, '', '');</v>
      </c>
    </row>
    <row r="284" spans="1:11">
      <c r="A284">
        <v>282</v>
      </c>
      <c r="B284" s="2">
        <v>1</v>
      </c>
      <c r="C284" t="s">
        <v>32</v>
      </c>
      <c r="E284">
        <v>9.1000000000000004E-3</v>
      </c>
      <c r="I284" t="str">
        <f>IF(ISNA(VLOOKUP(D284,Elements!$B$3:$G$56,2,FALSE)),H284&amp;E284&amp;IF(ISBLANK(F284), "", F284&amp;" - "&amp;G284),VLOOKUP(D284,Elements!$B$3:$G$56,2,FALSE))</f>
        <v>0.0091</v>
      </c>
      <c r="K284" t="str">
        <f>"insert into result_context_item( RESULT_CONTEXT_ITEM_ID,  GROUP_RESULT_CONTEXT_ID,  EXPERIMENT_ID,  RESULT_ID,  ATTRIBUTE_ID,  VALUE_ID,  QUALIFIER,  VALUE_DISPLAY,  VALUE_NUM,  VALUE_MIN,  VALUE_MAX) values(result_context_item_id_seq.nextval, '', 1, "&amp;A284&amp;", "&amp;VLOOKUP(C284,Elements!$B$3:$G$56,6,FALSE)&amp;", '', '', '"&amp;I284&amp;"', "&amp;E284&amp;", '"&amp;F284&amp;"', '"&amp;G284&amp;"');"</f>
        <v>insert into result_context_item( RESULT_CONTEXT_ITEM_ID,  GROUP_RESULT_CONTEXT_ID,  EXPERIMENT_ID,  RESULT_ID,  ATTRIBUTE_ID,  VALUE_ID,  QUALIFIER,  VALUE_DISPLAY,  VALUE_NUM,  VALUE_MIN,  VALUE_MAX) values(result_context_item_id_seq.nextval, '', 1, 282, 366, '', '', '0.0091', 0.0091, '', '');</v>
      </c>
    </row>
    <row r="285" spans="1:11">
      <c r="A285">
        <v>283</v>
      </c>
      <c r="B285" s="2">
        <v>1</v>
      </c>
      <c r="C285" t="s">
        <v>32</v>
      </c>
      <c r="E285">
        <v>2.7300000000000001E-2</v>
      </c>
      <c r="I285" t="str">
        <f>IF(ISNA(VLOOKUP(D285,Elements!$B$3:$G$56,2,FALSE)),H285&amp;E285&amp;IF(ISBLANK(F285), "", F285&amp;" - "&amp;G285),VLOOKUP(D285,Elements!$B$3:$G$56,2,FALSE))</f>
        <v>0.0273</v>
      </c>
      <c r="K285" t="str">
        <f>"insert into result_context_item( RESULT_CONTEXT_ITEM_ID,  GROUP_RESULT_CONTEXT_ID,  EXPERIMENT_ID,  RESULT_ID,  ATTRIBUTE_ID,  VALUE_ID,  QUALIFIER,  VALUE_DISPLAY,  VALUE_NUM,  VALUE_MIN,  VALUE_MAX) values(result_context_item_id_seq.nextval, '', 1, "&amp;A285&amp;", "&amp;VLOOKUP(C285,Elements!$B$3:$G$56,6,FALSE)&amp;", '', '', '"&amp;I285&amp;"', "&amp;E285&amp;", '"&amp;F285&amp;"', '"&amp;G285&amp;"');"</f>
        <v>insert into result_context_item( RESULT_CONTEXT_ITEM_ID,  GROUP_RESULT_CONTEXT_ID,  EXPERIMENT_ID,  RESULT_ID,  ATTRIBUTE_ID,  VALUE_ID,  QUALIFIER,  VALUE_DISPLAY,  VALUE_NUM,  VALUE_MIN,  VALUE_MAX) values(result_context_item_id_seq.nextval, '', 1, 283, 366, '', '', '0.0273', 0.0273, '', '');</v>
      </c>
    </row>
    <row r="286" spans="1:11">
      <c r="A286">
        <v>284</v>
      </c>
      <c r="B286" s="2">
        <v>1</v>
      </c>
      <c r="C286" t="s">
        <v>32</v>
      </c>
      <c r="E286">
        <v>8.1799999999999998E-2</v>
      </c>
      <c r="I286" t="str">
        <f>IF(ISNA(VLOOKUP(D286,Elements!$B$3:$G$56,2,FALSE)),H286&amp;E286&amp;IF(ISBLANK(F286), "", F286&amp;" - "&amp;G286),VLOOKUP(D286,Elements!$B$3:$G$56,2,FALSE))</f>
        <v>0.0818</v>
      </c>
      <c r="K286" t="str">
        <f>"insert into result_context_item( RESULT_CONTEXT_ITEM_ID,  GROUP_RESULT_CONTEXT_ID,  EXPERIMENT_ID,  RESULT_ID,  ATTRIBUTE_ID,  VALUE_ID,  QUALIFIER,  VALUE_DISPLAY,  VALUE_NUM,  VALUE_MIN,  VALUE_MAX) values(result_context_item_id_seq.nextval, '', 1, "&amp;A286&amp;", "&amp;VLOOKUP(C286,Elements!$B$3:$G$56,6,FALSE)&amp;", '', '', '"&amp;I286&amp;"', "&amp;E286&amp;", '"&amp;F286&amp;"', '"&amp;G286&amp;"');"</f>
        <v>insert into result_context_item( RESULT_CONTEXT_ITEM_ID,  GROUP_RESULT_CONTEXT_ID,  EXPERIMENT_ID,  RESULT_ID,  ATTRIBUTE_ID,  VALUE_ID,  QUALIFIER,  VALUE_DISPLAY,  VALUE_NUM,  VALUE_MIN,  VALUE_MAX) values(result_context_item_id_seq.nextval, '', 1, 284, 366, '', '', '0.0818', 0.0818, '', '');</v>
      </c>
    </row>
    <row r="287" spans="1:11">
      <c r="A287">
        <v>285</v>
      </c>
      <c r="B287" s="2">
        <v>1</v>
      </c>
      <c r="C287" t="s">
        <v>32</v>
      </c>
      <c r="E287">
        <v>0.24540000000000001</v>
      </c>
      <c r="I287" t="str">
        <f>IF(ISNA(VLOOKUP(D287,Elements!$B$3:$G$56,2,FALSE)),H287&amp;E287&amp;IF(ISBLANK(F287), "", F287&amp;" - "&amp;G287),VLOOKUP(D287,Elements!$B$3:$G$56,2,FALSE))</f>
        <v>0.2454</v>
      </c>
      <c r="K287" t="str">
        <f>"insert into result_context_item( RESULT_CONTEXT_ITEM_ID,  GROUP_RESULT_CONTEXT_ID,  EXPERIMENT_ID,  RESULT_ID,  ATTRIBUTE_ID,  VALUE_ID,  QUALIFIER,  VALUE_DISPLAY,  VALUE_NUM,  VALUE_MIN,  VALUE_MAX) values(result_context_item_id_seq.nextval, '', 1, "&amp;A287&amp;", "&amp;VLOOKUP(C287,Elements!$B$3:$G$56,6,FALSE)&amp;", '', '', '"&amp;I287&amp;"', "&amp;E287&amp;", '"&amp;F287&amp;"', '"&amp;G287&amp;"');"</f>
        <v>insert into result_context_item( RESULT_CONTEXT_ITEM_ID,  GROUP_RESULT_CONTEXT_ID,  EXPERIMENT_ID,  RESULT_ID,  ATTRIBUTE_ID,  VALUE_ID,  QUALIFIER,  VALUE_DISPLAY,  VALUE_NUM,  VALUE_MIN,  VALUE_MAX) values(result_context_item_id_seq.nextval, '', 1, 285, 366, '', '', '0.2454', 0.2454, '', '');</v>
      </c>
    </row>
    <row r="288" spans="1:11">
      <c r="A288">
        <v>286</v>
      </c>
      <c r="B288" s="2">
        <v>1</v>
      </c>
      <c r="C288" t="s">
        <v>32</v>
      </c>
      <c r="E288">
        <v>0.7</v>
      </c>
      <c r="I288" t="str">
        <f>IF(ISNA(VLOOKUP(D288,Elements!$B$3:$G$56,2,FALSE)),H288&amp;E288&amp;IF(ISBLANK(F288), "", F288&amp;" - "&amp;G288),VLOOKUP(D288,Elements!$B$3:$G$56,2,FALSE))</f>
        <v>0.7</v>
      </c>
      <c r="K288" t="str">
        <f>"insert into result_context_item( RESULT_CONTEXT_ITEM_ID,  GROUP_RESULT_CONTEXT_ID,  EXPERIMENT_ID,  RESULT_ID,  ATTRIBUTE_ID,  VALUE_ID,  QUALIFIER,  VALUE_DISPLAY,  VALUE_NUM,  VALUE_MIN,  VALUE_MAX) values(result_context_item_id_seq.nextval, '', 1, "&amp;A288&amp;", "&amp;VLOOKUP(C288,Elements!$B$3:$G$56,6,FALSE)&amp;", '', '', '"&amp;I288&amp;"', "&amp;E288&amp;", '"&amp;F288&amp;"', '"&amp;G288&amp;"');"</f>
        <v>insert into result_context_item( RESULT_CONTEXT_ITEM_ID,  GROUP_RESULT_CONTEXT_ID,  EXPERIMENT_ID,  RESULT_ID,  ATTRIBUTE_ID,  VALUE_ID,  QUALIFIER,  VALUE_DISPLAY,  VALUE_NUM,  VALUE_MIN,  VALUE_MAX) values(result_context_item_id_seq.nextval, '', 1, 286, 366, '', '', '0.7', 0.7, '', '');</v>
      </c>
    </row>
    <row r="289" spans="1:11">
      <c r="A289">
        <v>287</v>
      </c>
      <c r="B289" s="2">
        <v>1</v>
      </c>
      <c r="C289" t="s">
        <v>32</v>
      </c>
      <c r="E289">
        <v>2.2000000000000002</v>
      </c>
      <c r="I289" t="str">
        <f>IF(ISNA(VLOOKUP(D289,Elements!$B$3:$G$56,2,FALSE)),H289&amp;E289&amp;IF(ISBLANK(F289), "", F289&amp;" - "&amp;G289),VLOOKUP(D289,Elements!$B$3:$G$56,2,FALSE))</f>
        <v>2.2</v>
      </c>
      <c r="K289" t="str">
        <f>"insert into result_context_item( RESULT_CONTEXT_ITEM_ID,  GROUP_RESULT_CONTEXT_ID,  EXPERIMENT_ID,  RESULT_ID,  ATTRIBUTE_ID,  VALUE_ID,  QUALIFIER,  VALUE_DISPLAY,  VALUE_NUM,  VALUE_MIN,  VALUE_MAX) values(result_context_item_id_seq.nextval, '', 1, "&amp;A289&amp;", "&amp;VLOOKUP(C289,Elements!$B$3:$G$56,6,FALSE)&amp;", '', '', '"&amp;I289&amp;"', "&amp;E289&amp;", '"&amp;F289&amp;"', '"&amp;G289&amp;"');"</f>
        <v>insert into result_context_item( RESULT_CONTEXT_ITEM_ID,  GROUP_RESULT_CONTEXT_ID,  EXPERIMENT_ID,  RESULT_ID,  ATTRIBUTE_ID,  VALUE_ID,  QUALIFIER,  VALUE_DISPLAY,  VALUE_NUM,  VALUE_MIN,  VALUE_MAX) values(result_context_item_id_seq.nextval, '', 1, 287, 366, '', '', '2.2', 2.2, '', '');</v>
      </c>
    </row>
    <row r="290" spans="1:11">
      <c r="A290">
        <v>288</v>
      </c>
      <c r="B290" s="2">
        <v>1</v>
      </c>
      <c r="C290" t="s">
        <v>32</v>
      </c>
      <c r="E290">
        <v>6.6</v>
      </c>
      <c r="I290" t="str">
        <f>IF(ISNA(VLOOKUP(D290,Elements!$B$3:$G$56,2,FALSE)),H290&amp;E290&amp;IF(ISBLANK(F290), "", F290&amp;" - "&amp;G290),VLOOKUP(D290,Elements!$B$3:$G$56,2,FALSE))</f>
        <v>6.6</v>
      </c>
      <c r="K290" t="str">
        <f>"insert into result_context_item( RESULT_CONTEXT_ITEM_ID,  GROUP_RESULT_CONTEXT_ID,  EXPERIMENT_ID,  RESULT_ID,  ATTRIBUTE_ID,  VALUE_ID,  QUALIFIER,  VALUE_DISPLAY,  VALUE_NUM,  VALUE_MIN,  VALUE_MAX) values(result_context_item_id_seq.nextval, '', 1, "&amp;A290&amp;", "&amp;VLOOKUP(C290,Elements!$B$3:$G$56,6,FALSE)&amp;", '', '', '"&amp;I290&amp;"', "&amp;E290&amp;", '"&amp;F290&amp;"', '"&amp;G290&amp;"');"</f>
        <v>insert into result_context_item( RESULT_CONTEXT_ITEM_ID,  GROUP_RESULT_CONTEXT_ID,  EXPERIMENT_ID,  RESULT_ID,  ATTRIBUTE_ID,  VALUE_ID,  QUALIFIER,  VALUE_DISPLAY,  VALUE_NUM,  VALUE_MIN,  VALUE_MAX) values(result_context_item_id_seq.nextval, '', 1, 288, 366, '', '', '6.6', 6.6, '', '');</v>
      </c>
    </row>
    <row r="291" spans="1:11">
      <c r="A291">
        <v>289</v>
      </c>
      <c r="B291" s="2">
        <v>1</v>
      </c>
      <c r="C291" t="s">
        <v>32</v>
      </c>
      <c r="E291">
        <v>19.899999999999999</v>
      </c>
      <c r="I291" t="str">
        <f>IF(ISNA(VLOOKUP(D291,Elements!$B$3:$G$56,2,FALSE)),H291&amp;E291&amp;IF(ISBLANK(F291), "", F291&amp;" - "&amp;G291),VLOOKUP(D291,Elements!$B$3:$G$56,2,FALSE))</f>
        <v>19.9</v>
      </c>
      <c r="K291" t="str">
        <f>"insert into result_context_item( RESULT_CONTEXT_ITEM_ID,  GROUP_RESULT_CONTEXT_ID,  EXPERIMENT_ID,  RESULT_ID,  ATTRIBUTE_ID,  VALUE_ID,  QUALIFIER,  VALUE_DISPLAY,  VALUE_NUM,  VALUE_MIN,  VALUE_MAX) values(result_context_item_id_seq.nextval, '', 1, "&amp;A291&amp;", "&amp;VLOOKUP(C291,Elements!$B$3:$G$56,6,FALSE)&amp;", '', '', '"&amp;I291&amp;"', "&amp;E291&amp;", '"&amp;F291&amp;"', '"&amp;G291&amp;"');"</f>
        <v>insert into result_context_item( RESULT_CONTEXT_ITEM_ID,  GROUP_RESULT_CONTEXT_ID,  EXPERIMENT_ID,  RESULT_ID,  ATTRIBUTE_ID,  VALUE_ID,  QUALIFIER,  VALUE_DISPLAY,  VALUE_NUM,  VALUE_MIN,  VALUE_MAX) values(result_context_item_id_seq.nextval, '', 1, 289, 366, '', '', '19.9', 19.9, '', '');</v>
      </c>
    </row>
    <row r="292" spans="1:11">
      <c r="A292">
        <v>290</v>
      </c>
      <c r="B292" s="2">
        <v>1</v>
      </c>
      <c r="C292" t="s">
        <v>32</v>
      </c>
      <c r="E292">
        <v>59.6</v>
      </c>
      <c r="I292" t="str">
        <f>IF(ISNA(VLOOKUP(D292,Elements!$B$3:$G$56,2,FALSE)),H292&amp;E292&amp;IF(ISBLANK(F292), "", F292&amp;" - "&amp;G292),VLOOKUP(D292,Elements!$B$3:$G$56,2,FALSE))</f>
        <v>59.6</v>
      </c>
      <c r="K292" t="str">
        <f>"insert into result_context_item( RESULT_CONTEXT_ITEM_ID,  GROUP_RESULT_CONTEXT_ID,  EXPERIMENT_ID,  RESULT_ID,  ATTRIBUTE_ID,  VALUE_ID,  QUALIFIER,  VALUE_DISPLAY,  VALUE_NUM,  VALUE_MIN,  VALUE_MAX) values(result_context_item_id_seq.nextval, '', 1, "&amp;A292&amp;", "&amp;VLOOKUP(C292,Elements!$B$3:$G$56,6,FALSE)&amp;", '', '', '"&amp;I292&amp;"', "&amp;E292&amp;", '"&amp;F292&amp;"', '"&amp;G292&amp;"');"</f>
        <v>insert into result_context_item( RESULT_CONTEXT_ITEM_ID,  GROUP_RESULT_CONTEXT_ID,  EXPERIMENT_ID,  RESULT_ID,  ATTRIBUTE_ID,  VALUE_ID,  QUALIFIER,  VALUE_DISPLAY,  VALUE_NUM,  VALUE_MIN,  VALUE_MAX) values(result_context_item_id_seq.nextval, '', 1, 290, 366, '', '', '59.6', 59.6, '', '');</v>
      </c>
    </row>
    <row r="293" spans="1:11">
      <c r="A293">
        <v>291</v>
      </c>
      <c r="B293" s="2">
        <v>1</v>
      </c>
      <c r="C293" t="s">
        <v>32</v>
      </c>
      <c r="E293">
        <v>3.0000000000000001E-3</v>
      </c>
      <c r="I293" t="str">
        <f>IF(ISNA(VLOOKUP(D293,Elements!$B$3:$G$56,2,FALSE)),H293&amp;E293&amp;IF(ISBLANK(F293), "", F293&amp;" - "&amp;G293),VLOOKUP(D293,Elements!$B$3:$G$56,2,FALSE))</f>
        <v>0.003</v>
      </c>
      <c r="K293" t="str">
        <f>"insert into result_context_item( RESULT_CONTEXT_ITEM_ID,  GROUP_RESULT_CONTEXT_ID,  EXPERIMENT_ID,  RESULT_ID,  ATTRIBUTE_ID,  VALUE_ID,  QUALIFIER,  VALUE_DISPLAY,  VALUE_NUM,  VALUE_MIN,  VALUE_MAX) values(result_context_item_id_seq.nextval, '', 1, "&amp;A293&amp;", "&amp;VLOOKUP(C293,Elements!$B$3:$G$56,6,FALSE)&amp;", '', '', '"&amp;I293&amp;"', "&amp;E293&amp;", '"&amp;F293&amp;"', '"&amp;G293&amp;"');"</f>
        <v>insert into result_context_item( RESULT_CONTEXT_ITEM_ID,  GROUP_RESULT_CONTEXT_ID,  EXPERIMENT_ID,  RESULT_ID,  ATTRIBUTE_ID,  VALUE_ID,  QUALIFIER,  VALUE_DISPLAY,  VALUE_NUM,  VALUE_MIN,  VALUE_MAX) values(result_context_item_id_seq.nextval, '', 1, 291, 366, '', '', '0.003', 0.003, '', '');</v>
      </c>
    </row>
    <row r="294" spans="1:11">
      <c r="A294">
        <v>292</v>
      </c>
      <c r="B294" s="2">
        <v>1</v>
      </c>
      <c r="C294" t="s">
        <v>32</v>
      </c>
      <c r="E294">
        <v>9.1000000000000004E-3</v>
      </c>
      <c r="I294" t="str">
        <f>IF(ISNA(VLOOKUP(D294,Elements!$B$3:$G$56,2,FALSE)),H294&amp;E294&amp;IF(ISBLANK(F294), "", F294&amp;" - "&amp;G294),VLOOKUP(D294,Elements!$B$3:$G$56,2,FALSE))</f>
        <v>0.0091</v>
      </c>
      <c r="K294" t="str">
        <f>"insert into result_context_item( RESULT_CONTEXT_ITEM_ID,  GROUP_RESULT_CONTEXT_ID,  EXPERIMENT_ID,  RESULT_ID,  ATTRIBUTE_ID,  VALUE_ID,  QUALIFIER,  VALUE_DISPLAY,  VALUE_NUM,  VALUE_MIN,  VALUE_MAX) values(result_context_item_id_seq.nextval, '', 1, "&amp;A294&amp;", "&amp;VLOOKUP(C294,Elements!$B$3:$G$56,6,FALSE)&amp;", '', '', '"&amp;I294&amp;"', "&amp;E294&amp;", '"&amp;F294&amp;"', '"&amp;G294&amp;"');"</f>
        <v>insert into result_context_item( RESULT_CONTEXT_ITEM_ID,  GROUP_RESULT_CONTEXT_ID,  EXPERIMENT_ID,  RESULT_ID,  ATTRIBUTE_ID,  VALUE_ID,  QUALIFIER,  VALUE_DISPLAY,  VALUE_NUM,  VALUE_MIN,  VALUE_MAX) values(result_context_item_id_seq.nextval, '', 1, 292, 366, '', '', '0.0091', 0.0091, '', '');</v>
      </c>
    </row>
    <row r="295" spans="1:11">
      <c r="A295">
        <v>293</v>
      </c>
      <c r="B295" s="2">
        <v>1</v>
      </c>
      <c r="C295" t="s">
        <v>32</v>
      </c>
      <c r="E295">
        <v>2.7300000000000001E-2</v>
      </c>
      <c r="I295" t="str">
        <f>IF(ISNA(VLOOKUP(D295,Elements!$B$3:$G$56,2,FALSE)),H295&amp;E295&amp;IF(ISBLANK(F295), "", F295&amp;" - "&amp;G295),VLOOKUP(D295,Elements!$B$3:$G$56,2,FALSE))</f>
        <v>0.0273</v>
      </c>
      <c r="K295" t="str">
        <f>"insert into result_context_item( RESULT_CONTEXT_ITEM_ID,  GROUP_RESULT_CONTEXT_ID,  EXPERIMENT_ID,  RESULT_ID,  ATTRIBUTE_ID,  VALUE_ID,  QUALIFIER,  VALUE_DISPLAY,  VALUE_NUM,  VALUE_MIN,  VALUE_MAX) values(result_context_item_id_seq.nextval, '', 1, "&amp;A295&amp;", "&amp;VLOOKUP(C295,Elements!$B$3:$G$56,6,FALSE)&amp;", '', '', '"&amp;I295&amp;"', "&amp;E295&amp;", '"&amp;F295&amp;"', '"&amp;G295&amp;"');"</f>
        <v>insert into result_context_item( RESULT_CONTEXT_ITEM_ID,  GROUP_RESULT_CONTEXT_ID,  EXPERIMENT_ID,  RESULT_ID,  ATTRIBUTE_ID,  VALUE_ID,  QUALIFIER,  VALUE_DISPLAY,  VALUE_NUM,  VALUE_MIN,  VALUE_MAX) values(result_context_item_id_seq.nextval, '', 1, 293, 366, '', '', '0.0273', 0.0273, '', '');</v>
      </c>
    </row>
    <row r="296" spans="1:11">
      <c r="A296">
        <v>294</v>
      </c>
      <c r="B296" s="2">
        <v>1</v>
      </c>
      <c r="C296" t="s">
        <v>32</v>
      </c>
      <c r="E296">
        <v>8.1799999999999998E-2</v>
      </c>
      <c r="I296" t="str">
        <f>IF(ISNA(VLOOKUP(D296,Elements!$B$3:$G$56,2,FALSE)),H296&amp;E296&amp;IF(ISBLANK(F296), "", F296&amp;" - "&amp;G296),VLOOKUP(D296,Elements!$B$3:$G$56,2,FALSE))</f>
        <v>0.0818</v>
      </c>
      <c r="K296" t="str">
        <f>"insert into result_context_item( RESULT_CONTEXT_ITEM_ID,  GROUP_RESULT_CONTEXT_ID,  EXPERIMENT_ID,  RESULT_ID,  ATTRIBUTE_ID,  VALUE_ID,  QUALIFIER,  VALUE_DISPLAY,  VALUE_NUM,  VALUE_MIN,  VALUE_MAX) values(result_context_item_id_seq.nextval, '', 1, "&amp;A296&amp;", "&amp;VLOOKUP(C296,Elements!$B$3:$G$56,6,FALSE)&amp;", '', '', '"&amp;I296&amp;"', "&amp;E296&amp;", '"&amp;F296&amp;"', '"&amp;G296&amp;"');"</f>
        <v>insert into result_context_item( RESULT_CONTEXT_ITEM_ID,  GROUP_RESULT_CONTEXT_ID,  EXPERIMENT_ID,  RESULT_ID,  ATTRIBUTE_ID,  VALUE_ID,  QUALIFIER,  VALUE_DISPLAY,  VALUE_NUM,  VALUE_MIN,  VALUE_MAX) values(result_context_item_id_seq.nextval, '', 1, 294, 366, '', '', '0.0818', 0.0818, '', '');</v>
      </c>
    </row>
    <row r="297" spans="1:11">
      <c r="A297">
        <v>295</v>
      </c>
      <c r="B297" s="2">
        <v>1</v>
      </c>
      <c r="C297" t="s">
        <v>32</v>
      </c>
      <c r="E297">
        <v>0.24540000000000001</v>
      </c>
      <c r="I297" t="str">
        <f>IF(ISNA(VLOOKUP(D297,Elements!$B$3:$G$56,2,FALSE)),H297&amp;E297&amp;IF(ISBLANK(F297), "", F297&amp;" - "&amp;G297),VLOOKUP(D297,Elements!$B$3:$G$56,2,FALSE))</f>
        <v>0.2454</v>
      </c>
      <c r="K297" t="str">
        <f>"insert into result_context_item( RESULT_CONTEXT_ITEM_ID,  GROUP_RESULT_CONTEXT_ID,  EXPERIMENT_ID,  RESULT_ID,  ATTRIBUTE_ID,  VALUE_ID,  QUALIFIER,  VALUE_DISPLAY,  VALUE_NUM,  VALUE_MIN,  VALUE_MAX) values(result_context_item_id_seq.nextval, '', 1, "&amp;A297&amp;", "&amp;VLOOKUP(C297,Elements!$B$3:$G$56,6,FALSE)&amp;", '', '', '"&amp;I297&amp;"', "&amp;E297&amp;", '"&amp;F297&amp;"', '"&amp;G297&amp;"');"</f>
        <v>insert into result_context_item( RESULT_CONTEXT_ITEM_ID,  GROUP_RESULT_CONTEXT_ID,  EXPERIMENT_ID,  RESULT_ID,  ATTRIBUTE_ID,  VALUE_ID,  QUALIFIER,  VALUE_DISPLAY,  VALUE_NUM,  VALUE_MIN,  VALUE_MAX) values(result_context_item_id_seq.nextval, '', 1, 295, 366, '', '', '0.2454', 0.2454, '', '');</v>
      </c>
    </row>
    <row r="298" spans="1:11">
      <c r="A298">
        <v>296</v>
      </c>
      <c r="B298" s="2">
        <v>1</v>
      </c>
      <c r="C298" t="s">
        <v>32</v>
      </c>
      <c r="E298">
        <v>0.7</v>
      </c>
      <c r="I298" t="str">
        <f>IF(ISNA(VLOOKUP(D298,Elements!$B$3:$G$56,2,FALSE)),H298&amp;E298&amp;IF(ISBLANK(F298), "", F298&amp;" - "&amp;G298),VLOOKUP(D298,Elements!$B$3:$G$56,2,FALSE))</f>
        <v>0.7</v>
      </c>
      <c r="K298" t="str">
        <f>"insert into result_context_item( RESULT_CONTEXT_ITEM_ID,  GROUP_RESULT_CONTEXT_ID,  EXPERIMENT_ID,  RESULT_ID,  ATTRIBUTE_ID,  VALUE_ID,  QUALIFIER,  VALUE_DISPLAY,  VALUE_NUM,  VALUE_MIN,  VALUE_MAX) values(result_context_item_id_seq.nextval, '', 1, "&amp;A298&amp;", "&amp;VLOOKUP(C298,Elements!$B$3:$G$56,6,FALSE)&amp;", '', '', '"&amp;I298&amp;"', "&amp;E298&amp;", '"&amp;F298&amp;"', '"&amp;G298&amp;"');"</f>
        <v>insert into result_context_item( RESULT_CONTEXT_ITEM_ID,  GROUP_RESULT_CONTEXT_ID,  EXPERIMENT_ID,  RESULT_ID,  ATTRIBUTE_ID,  VALUE_ID,  QUALIFIER,  VALUE_DISPLAY,  VALUE_NUM,  VALUE_MIN,  VALUE_MAX) values(result_context_item_id_seq.nextval, '', 1, 296, 366, '', '', '0.7', 0.7, '', '');</v>
      </c>
    </row>
    <row r="299" spans="1:11">
      <c r="A299">
        <v>297</v>
      </c>
      <c r="B299" s="2">
        <v>1</v>
      </c>
      <c r="C299" t="s">
        <v>32</v>
      </c>
      <c r="E299">
        <v>2.2000000000000002</v>
      </c>
      <c r="I299" t="str">
        <f>IF(ISNA(VLOOKUP(D299,Elements!$B$3:$G$56,2,FALSE)),H299&amp;E299&amp;IF(ISBLANK(F299), "", F299&amp;" - "&amp;G299),VLOOKUP(D299,Elements!$B$3:$G$56,2,FALSE))</f>
        <v>2.2</v>
      </c>
      <c r="K299" t="str">
        <f>"insert into result_context_item( RESULT_CONTEXT_ITEM_ID,  GROUP_RESULT_CONTEXT_ID,  EXPERIMENT_ID,  RESULT_ID,  ATTRIBUTE_ID,  VALUE_ID,  QUALIFIER,  VALUE_DISPLAY,  VALUE_NUM,  VALUE_MIN,  VALUE_MAX) values(result_context_item_id_seq.nextval, '', 1, "&amp;A299&amp;", "&amp;VLOOKUP(C299,Elements!$B$3:$G$56,6,FALSE)&amp;", '', '', '"&amp;I299&amp;"', "&amp;E299&amp;", '"&amp;F299&amp;"', '"&amp;G299&amp;"');"</f>
        <v>insert into result_context_item( RESULT_CONTEXT_ITEM_ID,  GROUP_RESULT_CONTEXT_ID,  EXPERIMENT_ID,  RESULT_ID,  ATTRIBUTE_ID,  VALUE_ID,  QUALIFIER,  VALUE_DISPLAY,  VALUE_NUM,  VALUE_MIN,  VALUE_MAX) values(result_context_item_id_seq.nextval, '', 1, 297, 366, '', '', '2.2', 2.2, '', '');</v>
      </c>
    </row>
    <row r="300" spans="1:11">
      <c r="A300">
        <v>298</v>
      </c>
      <c r="B300" s="2">
        <v>1</v>
      </c>
      <c r="C300" t="s">
        <v>32</v>
      </c>
      <c r="E300">
        <v>6.6</v>
      </c>
      <c r="I300" t="str">
        <f>IF(ISNA(VLOOKUP(D300,Elements!$B$3:$G$56,2,FALSE)),H300&amp;E300&amp;IF(ISBLANK(F300), "", F300&amp;" - "&amp;G300),VLOOKUP(D300,Elements!$B$3:$G$56,2,FALSE))</f>
        <v>6.6</v>
      </c>
      <c r="K300" t="str">
        <f>"insert into result_context_item( RESULT_CONTEXT_ITEM_ID,  GROUP_RESULT_CONTEXT_ID,  EXPERIMENT_ID,  RESULT_ID,  ATTRIBUTE_ID,  VALUE_ID,  QUALIFIER,  VALUE_DISPLAY,  VALUE_NUM,  VALUE_MIN,  VALUE_MAX) values(result_context_item_id_seq.nextval, '', 1, "&amp;A300&amp;", "&amp;VLOOKUP(C300,Elements!$B$3:$G$56,6,FALSE)&amp;", '', '', '"&amp;I300&amp;"', "&amp;E300&amp;", '"&amp;F300&amp;"', '"&amp;G300&amp;"');"</f>
        <v>insert into result_context_item( RESULT_CONTEXT_ITEM_ID,  GROUP_RESULT_CONTEXT_ID,  EXPERIMENT_ID,  RESULT_ID,  ATTRIBUTE_ID,  VALUE_ID,  QUALIFIER,  VALUE_DISPLAY,  VALUE_NUM,  VALUE_MIN,  VALUE_MAX) values(result_context_item_id_seq.nextval, '', 1, 298, 366, '', '', '6.6', 6.6, '', '');</v>
      </c>
    </row>
    <row r="301" spans="1:11">
      <c r="A301">
        <v>299</v>
      </c>
      <c r="B301" s="2">
        <v>1</v>
      </c>
      <c r="C301" t="s">
        <v>32</v>
      </c>
      <c r="E301">
        <v>19.899999999999999</v>
      </c>
      <c r="I301" t="str">
        <f>IF(ISNA(VLOOKUP(D301,Elements!$B$3:$G$56,2,FALSE)),H301&amp;E301&amp;IF(ISBLANK(F301), "", F301&amp;" - "&amp;G301),VLOOKUP(D301,Elements!$B$3:$G$56,2,FALSE))</f>
        <v>19.9</v>
      </c>
      <c r="K301" t="str">
        <f>"insert into result_context_item( RESULT_CONTEXT_ITEM_ID,  GROUP_RESULT_CONTEXT_ID,  EXPERIMENT_ID,  RESULT_ID,  ATTRIBUTE_ID,  VALUE_ID,  QUALIFIER,  VALUE_DISPLAY,  VALUE_NUM,  VALUE_MIN,  VALUE_MAX) values(result_context_item_id_seq.nextval, '', 1, "&amp;A301&amp;", "&amp;VLOOKUP(C301,Elements!$B$3:$G$56,6,FALSE)&amp;", '', '', '"&amp;I301&amp;"', "&amp;E301&amp;", '"&amp;F301&amp;"', '"&amp;G301&amp;"');"</f>
        <v>insert into result_context_item( RESULT_CONTEXT_ITEM_ID,  GROUP_RESULT_CONTEXT_ID,  EXPERIMENT_ID,  RESULT_ID,  ATTRIBUTE_ID,  VALUE_ID,  QUALIFIER,  VALUE_DISPLAY,  VALUE_NUM,  VALUE_MIN,  VALUE_MAX) values(result_context_item_id_seq.nextval, '', 1, 299, 366, '', '', '19.9', 19.9, '', '');</v>
      </c>
    </row>
    <row r="302" spans="1:11">
      <c r="A302">
        <v>300</v>
      </c>
      <c r="B302" s="2">
        <v>1</v>
      </c>
      <c r="C302" t="s">
        <v>32</v>
      </c>
      <c r="E302">
        <v>59.6</v>
      </c>
      <c r="I302" t="str">
        <f>IF(ISNA(VLOOKUP(D302,Elements!$B$3:$G$56,2,FALSE)),H302&amp;E302&amp;IF(ISBLANK(F302), "", F302&amp;" - "&amp;G302),VLOOKUP(D302,Elements!$B$3:$G$56,2,FALSE))</f>
        <v>59.6</v>
      </c>
      <c r="K302" t="str">
        <f>"insert into result_context_item( RESULT_CONTEXT_ITEM_ID,  GROUP_RESULT_CONTEXT_ID,  EXPERIMENT_ID,  RESULT_ID,  ATTRIBUTE_ID,  VALUE_ID,  QUALIFIER,  VALUE_DISPLAY,  VALUE_NUM,  VALUE_MIN,  VALUE_MAX) values(result_context_item_id_seq.nextval, '', 1, "&amp;A302&amp;", "&amp;VLOOKUP(C302,Elements!$B$3:$G$56,6,FALSE)&amp;", '', '', '"&amp;I302&amp;"', "&amp;E302&amp;", '"&amp;F302&amp;"', '"&amp;G302&amp;"');"</f>
        <v>insert into result_context_item( RESULT_CONTEXT_ITEM_ID,  GROUP_RESULT_CONTEXT_ID,  EXPERIMENT_ID,  RESULT_ID,  ATTRIBUTE_ID,  VALUE_ID,  QUALIFIER,  VALUE_DISPLAY,  VALUE_NUM,  VALUE_MIN,  VALUE_MAX) values(result_context_item_id_seq.nextval, '', 1, 300, 366, '', '', '59.6', 59.6, '', '');</v>
      </c>
    </row>
    <row r="303" spans="1:11">
      <c r="A303">
        <v>301</v>
      </c>
      <c r="B303" s="2">
        <v>1</v>
      </c>
      <c r="C303" t="s">
        <v>32</v>
      </c>
      <c r="E303">
        <v>3.0000000000000001E-3</v>
      </c>
      <c r="I303" t="str">
        <f>IF(ISNA(VLOOKUP(D303,Elements!$B$3:$G$56,2,FALSE)),H303&amp;E303&amp;IF(ISBLANK(F303), "", F303&amp;" - "&amp;G303),VLOOKUP(D303,Elements!$B$3:$G$56,2,FALSE))</f>
        <v>0.003</v>
      </c>
      <c r="K303" t="str">
        <f>"insert into result_context_item( RESULT_CONTEXT_ITEM_ID,  GROUP_RESULT_CONTEXT_ID,  EXPERIMENT_ID,  RESULT_ID,  ATTRIBUTE_ID,  VALUE_ID,  QUALIFIER,  VALUE_DISPLAY,  VALUE_NUM,  VALUE_MIN,  VALUE_MAX) values(result_context_item_id_seq.nextval, '', 1, "&amp;A303&amp;", "&amp;VLOOKUP(C303,Elements!$B$3:$G$56,6,FALSE)&amp;", '', '', '"&amp;I303&amp;"', "&amp;E303&amp;", '"&amp;F303&amp;"', '"&amp;G303&amp;"');"</f>
        <v>insert into result_context_item( RESULT_CONTEXT_ITEM_ID,  GROUP_RESULT_CONTEXT_ID,  EXPERIMENT_ID,  RESULT_ID,  ATTRIBUTE_ID,  VALUE_ID,  QUALIFIER,  VALUE_DISPLAY,  VALUE_NUM,  VALUE_MIN,  VALUE_MAX) values(result_context_item_id_seq.nextval, '', 1, 301, 366, '', '', '0.003', 0.003, '', '');</v>
      </c>
    </row>
    <row r="304" spans="1:11">
      <c r="A304">
        <v>302</v>
      </c>
      <c r="B304" s="2">
        <v>1</v>
      </c>
      <c r="C304" t="s">
        <v>32</v>
      </c>
      <c r="E304">
        <v>9.1000000000000004E-3</v>
      </c>
      <c r="I304" t="str">
        <f>IF(ISNA(VLOOKUP(D304,Elements!$B$3:$G$56,2,FALSE)),H304&amp;E304&amp;IF(ISBLANK(F304), "", F304&amp;" - "&amp;G304),VLOOKUP(D304,Elements!$B$3:$G$56,2,FALSE))</f>
        <v>0.0091</v>
      </c>
      <c r="K304" t="str">
        <f>"insert into result_context_item( RESULT_CONTEXT_ITEM_ID,  GROUP_RESULT_CONTEXT_ID,  EXPERIMENT_ID,  RESULT_ID,  ATTRIBUTE_ID,  VALUE_ID,  QUALIFIER,  VALUE_DISPLAY,  VALUE_NUM,  VALUE_MIN,  VALUE_MAX) values(result_context_item_id_seq.nextval, '', 1, "&amp;A304&amp;", "&amp;VLOOKUP(C304,Elements!$B$3:$G$56,6,FALSE)&amp;", '', '', '"&amp;I304&amp;"', "&amp;E304&amp;", '"&amp;F304&amp;"', '"&amp;G304&amp;"');"</f>
        <v>insert into result_context_item( RESULT_CONTEXT_ITEM_ID,  GROUP_RESULT_CONTEXT_ID,  EXPERIMENT_ID,  RESULT_ID,  ATTRIBUTE_ID,  VALUE_ID,  QUALIFIER,  VALUE_DISPLAY,  VALUE_NUM,  VALUE_MIN,  VALUE_MAX) values(result_context_item_id_seq.nextval, '', 1, 302, 366, '', '', '0.0091', 0.0091, '', '');</v>
      </c>
    </row>
    <row r="305" spans="1:11">
      <c r="A305">
        <v>303</v>
      </c>
      <c r="B305" s="2">
        <v>1</v>
      </c>
      <c r="C305" t="s">
        <v>32</v>
      </c>
      <c r="E305">
        <v>2.7300000000000001E-2</v>
      </c>
      <c r="I305" t="str">
        <f>IF(ISNA(VLOOKUP(D305,Elements!$B$3:$G$56,2,FALSE)),H305&amp;E305&amp;IF(ISBLANK(F305), "", F305&amp;" - "&amp;G305),VLOOKUP(D305,Elements!$B$3:$G$56,2,FALSE))</f>
        <v>0.0273</v>
      </c>
      <c r="K305" t="str">
        <f>"insert into result_context_item( RESULT_CONTEXT_ITEM_ID,  GROUP_RESULT_CONTEXT_ID,  EXPERIMENT_ID,  RESULT_ID,  ATTRIBUTE_ID,  VALUE_ID,  QUALIFIER,  VALUE_DISPLAY,  VALUE_NUM,  VALUE_MIN,  VALUE_MAX) values(result_context_item_id_seq.nextval, '', 1, "&amp;A305&amp;", "&amp;VLOOKUP(C305,Elements!$B$3:$G$56,6,FALSE)&amp;", '', '', '"&amp;I305&amp;"', "&amp;E305&amp;", '"&amp;F305&amp;"', '"&amp;G305&amp;"');"</f>
        <v>insert into result_context_item( RESULT_CONTEXT_ITEM_ID,  GROUP_RESULT_CONTEXT_ID,  EXPERIMENT_ID,  RESULT_ID,  ATTRIBUTE_ID,  VALUE_ID,  QUALIFIER,  VALUE_DISPLAY,  VALUE_NUM,  VALUE_MIN,  VALUE_MAX) values(result_context_item_id_seq.nextval, '', 1, 303, 366, '', '', '0.0273', 0.0273, '', '');</v>
      </c>
    </row>
    <row r="306" spans="1:11">
      <c r="A306">
        <v>304</v>
      </c>
      <c r="B306" s="2">
        <v>1</v>
      </c>
      <c r="C306" t="s">
        <v>32</v>
      </c>
      <c r="E306">
        <v>8.1799999999999998E-2</v>
      </c>
      <c r="I306" t="str">
        <f>IF(ISNA(VLOOKUP(D306,Elements!$B$3:$G$56,2,FALSE)),H306&amp;E306&amp;IF(ISBLANK(F306), "", F306&amp;" - "&amp;G306),VLOOKUP(D306,Elements!$B$3:$G$56,2,FALSE))</f>
        <v>0.0818</v>
      </c>
      <c r="K306" t="str">
        <f>"insert into result_context_item( RESULT_CONTEXT_ITEM_ID,  GROUP_RESULT_CONTEXT_ID,  EXPERIMENT_ID,  RESULT_ID,  ATTRIBUTE_ID,  VALUE_ID,  QUALIFIER,  VALUE_DISPLAY,  VALUE_NUM,  VALUE_MIN,  VALUE_MAX) values(result_context_item_id_seq.nextval, '', 1, "&amp;A306&amp;", "&amp;VLOOKUP(C306,Elements!$B$3:$G$56,6,FALSE)&amp;", '', '', '"&amp;I306&amp;"', "&amp;E306&amp;", '"&amp;F306&amp;"', '"&amp;G306&amp;"');"</f>
        <v>insert into result_context_item( RESULT_CONTEXT_ITEM_ID,  GROUP_RESULT_CONTEXT_ID,  EXPERIMENT_ID,  RESULT_ID,  ATTRIBUTE_ID,  VALUE_ID,  QUALIFIER,  VALUE_DISPLAY,  VALUE_NUM,  VALUE_MIN,  VALUE_MAX) values(result_context_item_id_seq.nextval, '', 1, 304, 366, '', '', '0.0818', 0.0818, '', '');</v>
      </c>
    </row>
    <row r="307" spans="1:11">
      <c r="A307">
        <v>305</v>
      </c>
      <c r="B307" s="2">
        <v>1</v>
      </c>
      <c r="C307" t="s">
        <v>32</v>
      </c>
      <c r="E307">
        <v>0.24540000000000001</v>
      </c>
      <c r="I307" t="str">
        <f>IF(ISNA(VLOOKUP(D307,Elements!$B$3:$G$56,2,FALSE)),H307&amp;E307&amp;IF(ISBLANK(F307), "", F307&amp;" - "&amp;G307),VLOOKUP(D307,Elements!$B$3:$G$56,2,FALSE))</f>
        <v>0.2454</v>
      </c>
      <c r="K307" t="str">
        <f>"insert into result_context_item( RESULT_CONTEXT_ITEM_ID,  GROUP_RESULT_CONTEXT_ID,  EXPERIMENT_ID,  RESULT_ID,  ATTRIBUTE_ID,  VALUE_ID,  QUALIFIER,  VALUE_DISPLAY,  VALUE_NUM,  VALUE_MIN,  VALUE_MAX) values(result_context_item_id_seq.nextval, '', 1, "&amp;A307&amp;", "&amp;VLOOKUP(C307,Elements!$B$3:$G$56,6,FALSE)&amp;", '', '', '"&amp;I307&amp;"', "&amp;E307&amp;", '"&amp;F307&amp;"', '"&amp;G307&amp;"');"</f>
        <v>insert into result_context_item( RESULT_CONTEXT_ITEM_ID,  GROUP_RESULT_CONTEXT_ID,  EXPERIMENT_ID,  RESULT_ID,  ATTRIBUTE_ID,  VALUE_ID,  QUALIFIER,  VALUE_DISPLAY,  VALUE_NUM,  VALUE_MIN,  VALUE_MAX) values(result_context_item_id_seq.nextval, '', 1, 305, 366, '', '', '0.2454', 0.2454, '', '');</v>
      </c>
    </row>
    <row r="308" spans="1:11">
      <c r="A308">
        <v>306</v>
      </c>
      <c r="B308" s="2">
        <v>1</v>
      </c>
      <c r="C308" t="s">
        <v>32</v>
      </c>
      <c r="E308">
        <v>0.7</v>
      </c>
      <c r="I308" t="str">
        <f>IF(ISNA(VLOOKUP(D308,Elements!$B$3:$G$56,2,FALSE)),H308&amp;E308&amp;IF(ISBLANK(F308), "", F308&amp;" - "&amp;G308),VLOOKUP(D308,Elements!$B$3:$G$56,2,FALSE))</f>
        <v>0.7</v>
      </c>
      <c r="K308" t="str">
        <f>"insert into result_context_item( RESULT_CONTEXT_ITEM_ID,  GROUP_RESULT_CONTEXT_ID,  EXPERIMENT_ID,  RESULT_ID,  ATTRIBUTE_ID,  VALUE_ID,  QUALIFIER,  VALUE_DISPLAY,  VALUE_NUM,  VALUE_MIN,  VALUE_MAX) values(result_context_item_id_seq.nextval, '', 1, "&amp;A308&amp;", "&amp;VLOOKUP(C308,Elements!$B$3:$G$56,6,FALSE)&amp;", '', '', '"&amp;I308&amp;"', "&amp;E308&amp;", '"&amp;F308&amp;"', '"&amp;G308&amp;"');"</f>
        <v>insert into result_context_item( RESULT_CONTEXT_ITEM_ID,  GROUP_RESULT_CONTEXT_ID,  EXPERIMENT_ID,  RESULT_ID,  ATTRIBUTE_ID,  VALUE_ID,  QUALIFIER,  VALUE_DISPLAY,  VALUE_NUM,  VALUE_MIN,  VALUE_MAX) values(result_context_item_id_seq.nextval, '', 1, 306, 366, '', '', '0.7', 0.7, '', '');</v>
      </c>
    </row>
    <row r="309" spans="1:11">
      <c r="A309">
        <v>307</v>
      </c>
      <c r="B309" s="2">
        <v>1</v>
      </c>
      <c r="C309" t="s">
        <v>32</v>
      </c>
      <c r="E309">
        <v>2.2000000000000002</v>
      </c>
      <c r="I309" t="str">
        <f>IF(ISNA(VLOOKUP(D309,Elements!$B$3:$G$56,2,FALSE)),H309&amp;E309&amp;IF(ISBLANK(F309), "", F309&amp;" - "&amp;G309),VLOOKUP(D309,Elements!$B$3:$G$56,2,FALSE))</f>
        <v>2.2</v>
      </c>
      <c r="K309" t="str">
        <f>"insert into result_context_item( RESULT_CONTEXT_ITEM_ID,  GROUP_RESULT_CONTEXT_ID,  EXPERIMENT_ID,  RESULT_ID,  ATTRIBUTE_ID,  VALUE_ID,  QUALIFIER,  VALUE_DISPLAY,  VALUE_NUM,  VALUE_MIN,  VALUE_MAX) values(result_context_item_id_seq.nextval, '', 1, "&amp;A309&amp;", "&amp;VLOOKUP(C309,Elements!$B$3:$G$56,6,FALSE)&amp;", '', '', '"&amp;I309&amp;"', "&amp;E309&amp;", '"&amp;F309&amp;"', '"&amp;G309&amp;"');"</f>
        <v>insert into result_context_item( RESULT_CONTEXT_ITEM_ID,  GROUP_RESULT_CONTEXT_ID,  EXPERIMENT_ID,  RESULT_ID,  ATTRIBUTE_ID,  VALUE_ID,  QUALIFIER,  VALUE_DISPLAY,  VALUE_NUM,  VALUE_MIN,  VALUE_MAX) values(result_context_item_id_seq.nextval, '', 1, 307, 366, '', '', '2.2', 2.2, '', '');</v>
      </c>
    </row>
    <row r="310" spans="1:11">
      <c r="A310">
        <v>308</v>
      </c>
      <c r="B310" s="2">
        <v>1</v>
      </c>
      <c r="C310" t="s">
        <v>32</v>
      </c>
      <c r="E310">
        <v>6.6</v>
      </c>
      <c r="I310" t="str">
        <f>IF(ISNA(VLOOKUP(D310,Elements!$B$3:$G$56,2,FALSE)),H310&amp;E310&amp;IF(ISBLANK(F310), "", F310&amp;" - "&amp;G310),VLOOKUP(D310,Elements!$B$3:$G$56,2,FALSE))</f>
        <v>6.6</v>
      </c>
      <c r="K310" t="str">
        <f>"insert into result_context_item( RESULT_CONTEXT_ITEM_ID,  GROUP_RESULT_CONTEXT_ID,  EXPERIMENT_ID,  RESULT_ID,  ATTRIBUTE_ID,  VALUE_ID,  QUALIFIER,  VALUE_DISPLAY,  VALUE_NUM,  VALUE_MIN,  VALUE_MAX) values(result_context_item_id_seq.nextval, '', 1, "&amp;A310&amp;", "&amp;VLOOKUP(C310,Elements!$B$3:$G$56,6,FALSE)&amp;", '', '', '"&amp;I310&amp;"', "&amp;E310&amp;", '"&amp;F310&amp;"', '"&amp;G310&amp;"');"</f>
        <v>insert into result_context_item( RESULT_CONTEXT_ITEM_ID,  GROUP_RESULT_CONTEXT_ID,  EXPERIMENT_ID,  RESULT_ID,  ATTRIBUTE_ID,  VALUE_ID,  QUALIFIER,  VALUE_DISPLAY,  VALUE_NUM,  VALUE_MIN,  VALUE_MAX) values(result_context_item_id_seq.nextval, '', 1, 308, 366, '', '', '6.6', 6.6, '', '');</v>
      </c>
    </row>
    <row r="311" spans="1:11">
      <c r="A311">
        <v>309</v>
      </c>
      <c r="B311" s="2">
        <v>1</v>
      </c>
      <c r="C311" t="s">
        <v>32</v>
      </c>
      <c r="E311">
        <v>19.899999999999999</v>
      </c>
      <c r="I311" t="str">
        <f>IF(ISNA(VLOOKUP(D311,Elements!$B$3:$G$56,2,FALSE)),H311&amp;E311&amp;IF(ISBLANK(F311), "", F311&amp;" - "&amp;G311),VLOOKUP(D311,Elements!$B$3:$G$56,2,FALSE))</f>
        <v>19.9</v>
      </c>
      <c r="K311" t="str">
        <f>"insert into result_context_item( RESULT_CONTEXT_ITEM_ID,  GROUP_RESULT_CONTEXT_ID,  EXPERIMENT_ID,  RESULT_ID,  ATTRIBUTE_ID,  VALUE_ID,  QUALIFIER,  VALUE_DISPLAY,  VALUE_NUM,  VALUE_MIN,  VALUE_MAX) values(result_context_item_id_seq.nextval, '', 1, "&amp;A311&amp;", "&amp;VLOOKUP(C311,Elements!$B$3:$G$56,6,FALSE)&amp;", '', '', '"&amp;I311&amp;"', "&amp;E311&amp;", '"&amp;F311&amp;"', '"&amp;G311&amp;"');"</f>
        <v>insert into result_context_item( RESULT_CONTEXT_ITEM_ID,  GROUP_RESULT_CONTEXT_ID,  EXPERIMENT_ID,  RESULT_ID,  ATTRIBUTE_ID,  VALUE_ID,  QUALIFIER,  VALUE_DISPLAY,  VALUE_NUM,  VALUE_MIN,  VALUE_MAX) values(result_context_item_id_seq.nextval, '', 1, 309, 366, '', '', '19.9', 19.9, '', '');</v>
      </c>
    </row>
    <row r="312" spans="1:11">
      <c r="A312">
        <v>310</v>
      </c>
      <c r="B312" s="2">
        <v>1</v>
      </c>
      <c r="C312" t="s">
        <v>32</v>
      </c>
      <c r="E312">
        <v>59.6</v>
      </c>
      <c r="I312" t="str">
        <f>IF(ISNA(VLOOKUP(D312,Elements!$B$3:$G$56,2,FALSE)),H312&amp;E312&amp;IF(ISBLANK(F312), "", F312&amp;" - "&amp;G312),VLOOKUP(D312,Elements!$B$3:$G$56,2,FALSE))</f>
        <v>59.6</v>
      </c>
      <c r="K312" t="str">
        <f>"insert into result_context_item( RESULT_CONTEXT_ITEM_ID,  GROUP_RESULT_CONTEXT_ID,  EXPERIMENT_ID,  RESULT_ID,  ATTRIBUTE_ID,  VALUE_ID,  QUALIFIER,  VALUE_DISPLAY,  VALUE_NUM,  VALUE_MIN,  VALUE_MAX) values(result_context_item_id_seq.nextval, '', 1, "&amp;A312&amp;", "&amp;VLOOKUP(C312,Elements!$B$3:$G$56,6,FALSE)&amp;", '', '', '"&amp;I312&amp;"', "&amp;E312&amp;", '"&amp;F312&amp;"', '"&amp;G312&amp;"');"</f>
        <v>insert into result_context_item( RESULT_CONTEXT_ITEM_ID,  GROUP_RESULT_CONTEXT_ID,  EXPERIMENT_ID,  RESULT_ID,  ATTRIBUTE_ID,  VALUE_ID,  QUALIFIER,  VALUE_DISPLAY,  VALUE_NUM,  VALUE_MIN,  VALUE_MAX) values(result_context_item_id_seq.nextval, '', 1, 310, 366, '', '', '59.6', 59.6, '', '');</v>
      </c>
    </row>
    <row r="313" spans="1:11">
      <c r="A313">
        <v>311</v>
      </c>
      <c r="B313" s="2">
        <v>1</v>
      </c>
      <c r="C313" t="s">
        <v>32</v>
      </c>
      <c r="E313">
        <v>3.0000000000000001E-3</v>
      </c>
      <c r="I313" t="str">
        <f>IF(ISNA(VLOOKUP(D313,Elements!$B$3:$G$56,2,FALSE)),H313&amp;E313&amp;IF(ISBLANK(F313), "", F313&amp;" - "&amp;G313),VLOOKUP(D313,Elements!$B$3:$G$56,2,FALSE))</f>
        <v>0.003</v>
      </c>
      <c r="K313" t="str">
        <f>"insert into result_context_item( RESULT_CONTEXT_ITEM_ID,  GROUP_RESULT_CONTEXT_ID,  EXPERIMENT_ID,  RESULT_ID,  ATTRIBUTE_ID,  VALUE_ID,  QUALIFIER,  VALUE_DISPLAY,  VALUE_NUM,  VALUE_MIN,  VALUE_MAX) values(result_context_item_id_seq.nextval, '', 1, "&amp;A313&amp;", "&amp;VLOOKUP(C313,Elements!$B$3:$G$56,6,FALSE)&amp;", '', '', '"&amp;I313&amp;"', "&amp;E313&amp;", '"&amp;F313&amp;"', '"&amp;G313&amp;"');"</f>
        <v>insert into result_context_item( RESULT_CONTEXT_ITEM_ID,  GROUP_RESULT_CONTEXT_ID,  EXPERIMENT_ID,  RESULT_ID,  ATTRIBUTE_ID,  VALUE_ID,  QUALIFIER,  VALUE_DISPLAY,  VALUE_NUM,  VALUE_MIN,  VALUE_MAX) values(result_context_item_id_seq.nextval, '', 1, 311, 366, '', '', '0.003', 0.003, '', '');</v>
      </c>
    </row>
    <row r="314" spans="1:11">
      <c r="A314">
        <v>312</v>
      </c>
      <c r="B314" s="2">
        <v>1</v>
      </c>
      <c r="C314" t="s">
        <v>32</v>
      </c>
      <c r="E314">
        <v>9.1000000000000004E-3</v>
      </c>
      <c r="I314" t="str">
        <f>IF(ISNA(VLOOKUP(D314,Elements!$B$3:$G$56,2,FALSE)),H314&amp;E314&amp;IF(ISBLANK(F314), "", F314&amp;" - "&amp;G314),VLOOKUP(D314,Elements!$B$3:$G$56,2,FALSE))</f>
        <v>0.0091</v>
      </c>
      <c r="K314" t="str">
        <f>"insert into result_context_item( RESULT_CONTEXT_ITEM_ID,  GROUP_RESULT_CONTEXT_ID,  EXPERIMENT_ID,  RESULT_ID,  ATTRIBUTE_ID,  VALUE_ID,  QUALIFIER,  VALUE_DISPLAY,  VALUE_NUM,  VALUE_MIN,  VALUE_MAX) values(result_context_item_id_seq.nextval, '', 1, "&amp;A314&amp;", "&amp;VLOOKUP(C314,Elements!$B$3:$G$56,6,FALSE)&amp;", '', '', '"&amp;I314&amp;"', "&amp;E314&amp;", '"&amp;F314&amp;"', '"&amp;G314&amp;"');"</f>
        <v>insert into result_context_item( RESULT_CONTEXT_ITEM_ID,  GROUP_RESULT_CONTEXT_ID,  EXPERIMENT_ID,  RESULT_ID,  ATTRIBUTE_ID,  VALUE_ID,  QUALIFIER,  VALUE_DISPLAY,  VALUE_NUM,  VALUE_MIN,  VALUE_MAX) values(result_context_item_id_seq.nextval, '', 1, 312, 366, '', '', '0.0091', 0.0091, '', '');</v>
      </c>
    </row>
    <row r="315" spans="1:11">
      <c r="A315">
        <v>313</v>
      </c>
      <c r="B315" s="2">
        <v>1</v>
      </c>
      <c r="C315" t="s">
        <v>32</v>
      </c>
      <c r="E315">
        <v>2.7300000000000001E-2</v>
      </c>
      <c r="I315" t="str">
        <f>IF(ISNA(VLOOKUP(D315,Elements!$B$3:$G$56,2,FALSE)),H315&amp;E315&amp;IF(ISBLANK(F315), "", F315&amp;" - "&amp;G315),VLOOKUP(D315,Elements!$B$3:$G$56,2,FALSE))</f>
        <v>0.0273</v>
      </c>
      <c r="K315" t="str">
        <f>"insert into result_context_item( RESULT_CONTEXT_ITEM_ID,  GROUP_RESULT_CONTEXT_ID,  EXPERIMENT_ID,  RESULT_ID,  ATTRIBUTE_ID,  VALUE_ID,  QUALIFIER,  VALUE_DISPLAY,  VALUE_NUM,  VALUE_MIN,  VALUE_MAX) values(result_context_item_id_seq.nextval, '', 1, "&amp;A315&amp;", "&amp;VLOOKUP(C315,Elements!$B$3:$G$56,6,FALSE)&amp;", '', '', '"&amp;I315&amp;"', "&amp;E315&amp;", '"&amp;F315&amp;"', '"&amp;G315&amp;"');"</f>
        <v>insert into result_context_item( RESULT_CONTEXT_ITEM_ID,  GROUP_RESULT_CONTEXT_ID,  EXPERIMENT_ID,  RESULT_ID,  ATTRIBUTE_ID,  VALUE_ID,  QUALIFIER,  VALUE_DISPLAY,  VALUE_NUM,  VALUE_MIN,  VALUE_MAX) values(result_context_item_id_seq.nextval, '', 1, 313, 366, '', '', '0.0273', 0.0273, '', '');</v>
      </c>
    </row>
    <row r="316" spans="1:11">
      <c r="A316">
        <v>314</v>
      </c>
      <c r="B316" s="2">
        <v>1</v>
      </c>
      <c r="C316" t="s">
        <v>32</v>
      </c>
      <c r="E316">
        <v>8.1799999999999998E-2</v>
      </c>
      <c r="I316" t="str">
        <f>IF(ISNA(VLOOKUP(D316,Elements!$B$3:$G$56,2,FALSE)),H316&amp;E316&amp;IF(ISBLANK(F316), "", F316&amp;" - "&amp;G316),VLOOKUP(D316,Elements!$B$3:$G$56,2,FALSE))</f>
        <v>0.0818</v>
      </c>
      <c r="K316" t="str">
        <f>"insert into result_context_item( RESULT_CONTEXT_ITEM_ID,  GROUP_RESULT_CONTEXT_ID,  EXPERIMENT_ID,  RESULT_ID,  ATTRIBUTE_ID,  VALUE_ID,  QUALIFIER,  VALUE_DISPLAY,  VALUE_NUM,  VALUE_MIN,  VALUE_MAX) values(result_context_item_id_seq.nextval, '', 1, "&amp;A316&amp;", "&amp;VLOOKUP(C316,Elements!$B$3:$G$56,6,FALSE)&amp;", '', '', '"&amp;I316&amp;"', "&amp;E316&amp;", '"&amp;F316&amp;"', '"&amp;G316&amp;"');"</f>
        <v>insert into result_context_item( RESULT_CONTEXT_ITEM_ID,  GROUP_RESULT_CONTEXT_ID,  EXPERIMENT_ID,  RESULT_ID,  ATTRIBUTE_ID,  VALUE_ID,  QUALIFIER,  VALUE_DISPLAY,  VALUE_NUM,  VALUE_MIN,  VALUE_MAX) values(result_context_item_id_seq.nextval, '', 1, 314, 366, '', '', '0.0818', 0.0818, '', '');</v>
      </c>
    </row>
    <row r="317" spans="1:11">
      <c r="A317">
        <v>315</v>
      </c>
      <c r="B317" s="2">
        <v>1</v>
      </c>
      <c r="C317" t="s">
        <v>32</v>
      </c>
      <c r="E317">
        <v>0.24540000000000001</v>
      </c>
      <c r="I317" t="str">
        <f>IF(ISNA(VLOOKUP(D317,Elements!$B$3:$G$56,2,FALSE)),H317&amp;E317&amp;IF(ISBLANK(F317), "", F317&amp;" - "&amp;G317),VLOOKUP(D317,Elements!$B$3:$G$56,2,FALSE))</f>
        <v>0.2454</v>
      </c>
      <c r="K317" t="str">
        <f>"insert into result_context_item( RESULT_CONTEXT_ITEM_ID,  GROUP_RESULT_CONTEXT_ID,  EXPERIMENT_ID,  RESULT_ID,  ATTRIBUTE_ID,  VALUE_ID,  QUALIFIER,  VALUE_DISPLAY,  VALUE_NUM,  VALUE_MIN,  VALUE_MAX) values(result_context_item_id_seq.nextval, '', 1, "&amp;A317&amp;", "&amp;VLOOKUP(C317,Elements!$B$3:$G$56,6,FALSE)&amp;", '', '', '"&amp;I317&amp;"', "&amp;E317&amp;", '"&amp;F317&amp;"', '"&amp;G317&amp;"');"</f>
        <v>insert into result_context_item( RESULT_CONTEXT_ITEM_ID,  GROUP_RESULT_CONTEXT_ID,  EXPERIMENT_ID,  RESULT_ID,  ATTRIBUTE_ID,  VALUE_ID,  QUALIFIER,  VALUE_DISPLAY,  VALUE_NUM,  VALUE_MIN,  VALUE_MAX) values(result_context_item_id_seq.nextval, '', 1, 315, 366, '', '', '0.2454', 0.2454, '', '');</v>
      </c>
    </row>
    <row r="318" spans="1:11">
      <c r="A318">
        <v>316</v>
      </c>
      <c r="B318" s="2">
        <v>1</v>
      </c>
      <c r="C318" t="s">
        <v>32</v>
      </c>
      <c r="E318">
        <v>0.7</v>
      </c>
      <c r="I318" t="str">
        <f>IF(ISNA(VLOOKUP(D318,Elements!$B$3:$G$56,2,FALSE)),H318&amp;E318&amp;IF(ISBLANK(F318), "", F318&amp;" - "&amp;G318),VLOOKUP(D318,Elements!$B$3:$G$56,2,FALSE))</f>
        <v>0.7</v>
      </c>
      <c r="K318" t="str">
        <f>"insert into result_context_item( RESULT_CONTEXT_ITEM_ID,  GROUP_RESULT_CONTEXT_ID,  EXPERIMENT_ID,  RESULT_ID,  ATTRIBUTE_ID,  VALUE_ID,  QUALIFIER,  VALUE_DISPLAY,  VALUE_NUM,  VALUE_MIN,  VALUE_MAX) values(result_context_item_id_seq.nextval, '', 1, "&amp;A318&amp;", "&amp;VLOOKUP(C318,Elements!$B$3:$G$56,6,FALSE)&amp;", '', '', '"&amp;I318&amp;"', "&amp;E318&amp;", '"&amp;F318&amp;"', '"&amp;G318&amp;"');"</f>
        <v>insert into result_context_item( RESULT_CONTEXT_ITEM_ID,  GROUP_RESULT_CONTEXT_ID,  EXPERIMENT_ID,  RESULT_ID,  ATTRIBUTE_ID,  VALUE_ID,  QUALIFIER,  VALUE_DISPLAY,  VALUE_NUM,  VALUE_MIN,  VALUE_MAX) values(result_context_item_id_seq.nextval, '', 1, 316, 366, '', '', '0.7', 0.7, '', '');</v>
      </c>
    </row>
    <row r="319" spans="1:11">
      <c r="A319">
        <v>317</v>
      </c>
      <c r="B319" s="2">
        <v>1</v>
      </c>
      <c r="C319" t="s">
        <v>32</v>
      </c>
      <c r="E319">
        <v>2.2000000000000002</v>
      </c>
      <c r="I319" t="str">
        <f>IF(ISNA(VLOOKUP(D319,Elements!$B$3:$G$56,2,FALSE)),H319&amp;E319&amp;IF(ISBLANK(F319), "", F319&amp;" - "&amp;G319),VLOOKUP(D319,Elements!$B$3:$G$56,2,FALSE))</f>
        <v>2.2</v>
      </c>
      <c r="K319" t="str">
        <f>"insert into result_context_item( RESULT_CONTEXT_ITEM_ID,  GROUP_RESULT_CONTEXT_ID,  EXPERIMENT_ID,  RESULT_ID,  ATTRIBUTE_ID,  VALUE_ID,  QUALIFIER,  VALUE_DISPLAY,  VALUE_NUM,  VALUE_MIN,  VALUE_MAX) values(result_context_item_id_seq.nextval, '', 1, "&amp;A319&amp;", "&amp;VLOOKUP(C319,Elements!$B$3:$G$56,6,FALSE)&amp;", '', '', '"&amp;I319&amp;"', "&amp;E319&amp;", '"&amp;F319&amp;"', '"&amp;G319&amp;"');"</f>
        <v>insert into result_context_item( RESULT_CONTEXT_ITEM_ID,  GROUP_RESULT_CONTEXT_ID,  EXPERIMENT_ID,  RESULT_ID,  ATTRIBUTE_ID,  VALUE_ID,  QUALIFIER,  VALUE_DISPLAY,  VALUE_NUM,  VALUE_MIN,  VALUE_MAX) values(result_context_item_id_seq.nextval, '', 1, 317, 366, '', '', '2.2', 2.2, '', '');</v>
      </c>
    </row>
    <row r="320" spans="1:11">
      <c r="A320">
        <v>318</v>
      </c>
      <c r="B320" s="2">
        <v>1</v>
      </c>
      <c r="C320" t="s">
        <v>32</v>
      </c>
      <c r="E320">
        <v>6.6</v>
      </c>
      <c r="I320" t="str">
        <f>IF(ISNA(VLOOKUP(D320,Elements!$B$3:$G$56,2,FALSE)),H320&amp;E320&amp;IF(ISBLANK(F320), "", F320&amp;" - "&amp;G320),VLOOKUP(D320,Elements!$B$3:$G$56,2,FALSE))</f>
        <v>6.6</v>
      </c>
      <c r="K320" t="str">
        <f>"insert into result_context_item( RESULT_CONTEXT_ITEM_ID,  GROUP_RESULT_CONTEXT_ID,  EXPERIMENT_ID,  RESULT_ID,  ATTRIBUTE_ID,  VALUE_ID,  QUALIFIER,  VALUE_DISPLAY,  VALUE_NUM,  VALUE_MIN,  VALUE_MAX) values(result_context_item_id_seq.nextval, '', 1, "&amp;A320&amp;", "&amp;VLOOKUP(C320,Elements!$B$3:$G$56,6,FALSE)&amp;", '', '', '"&amp;I320&amp;"', "&amp;E320&amp;", '"&amp;F320&amp;"', '"&amp;G320&amp;"');"</f>
        <v>insert into result_context_item( RESULT_CONTEXT_ITEM_ID,  GROUP_RESULT_CONTEXT_ID,  EXPERIMENT_ID,  RESULT_ID,  ATTRIBUTE_ID,  VALUE_ID,  QUALIFIER,  VALUE_DISPLAY,  VALUE_NUM,  VALUE_MIN,  VALUE_MAX) values(result_context_item_id_seq.nextval, '', 1, 318, 366, '', '', '6.6', 6.6, '', '');</v>
      </c>
    </row>
    <row r="321" spans="1:11">
      <c r="A321">
        <v>319</v>
      </c>
      <c r="B321" s="2">
        <v>1</v>
      </c>
      <c r="C321" t="s">
        <v>32</v>
      </c>
      <c r="E321">
        <v>19.899999999999999</v>
      </c>
      <c r="I321" t="str">
        <f>IF(ISNA(VLOOKUP(D321,Elements!$B$3:$G$56,2,FALSE)),H321&amp;E321&amp;IF(ISBLANK(F321), "", F321&amp;" - "&amp;G321),VLOOKUP(D321,Elements!$B$3:$G$56,2,FALSE))</f>
        <v>19.9</v>
      </c>
      <c r="K321" t="str">
        <f>"insert into result_context_item( RESULT_CONTEXT_ITEM_ID,  GROUP_RESULT_CONTEXT_ID,  EXPERIMENT_ID,  RESULT_ID,  ATTRIBUTE_ID,  VALUE_ID,  QUALIFIER,  VALUE_DISPLAY,  VALUE_NUM,  VALUE_MIN,  VALUE_MAX) values(result_context_item_id_seq.nextval, '', 1, "&amp;A321&amp;", "&amp;VLOOKUP(C321,Elements!$B$3:$G$56,6,FALSE)&amp;", '', '', '"&amp;I321&amp;"', "&amp;E321&amp;", '"&amp;F321&amp;"', '"&amp;G321&amp;"');"</f>
        <v>insert into result_context_item( RESULT_CONTEXT_ITEM_ID,  GROUP_RESULT_CONTEXT_ID,  EXPERIMENT_ID,  RESULT_ID,  ATTRIBUTE_ID,  VALUE_ID,  QUALIFIER,  VALUE_DISPLAY,  VALUE_NUM,  VALUE_MIN,  VALUE_MAX) values(result_context_item_id_seq.nextval, '', 1, 319, 366, '', '', '19.9', 19.9, '', '');</v>
      </c>
    </row>
    <row r="322" spans="1:11">
      <c r="A322">
        <v>320</v>
      </c>
      <c r="B322" s="2">
        <v>1</v>
      </c>
      <c r="C322" t="s">
        <v>32</v>
      </c>
      <c r="E322">
        <v>59.6</v>
      </c>
      <c r="I322" t="str">
        <f>IF(ISNA(VLOOKUP(D322,Elements!$B$3:$G$56,2,FALSE)),H322&amp;E322&amp;IF(ISBLANK(F322), "", F322&amp;" - "&amp;G322),VLOOKUP(D322,Elements!$B$3:$G$56,2,FALSE))</f>
        <v>59.6</v>
      </c>
      <c r="K322" t="str">
        <f>"insert into result_context_item( RESULT_CONTEXT_ITEM_ID,  GROUP_RESULT_CONTEXT_ID,  EXPERIMENT_ID,  RESULT_ID,  ATTRIBUTE_ID,  VALUE_ID,  QUALIFIER,  VALUE_DISPLAY,  VALUE_NUM,  VALUE_MIN,  VALUE_MAX) values(result_context_item_id_seq.nextval, '', 1, "&amp;A322&amp;", "&amp;VLOOKUP(C322,Elements!$B$3:$G$56,6,FALSE)&amp;", '', '', '"&amp;I322&amp;"', "&amp;E322&amp;", '"&amp;F322&amp;"', '"&amp;G322&amp;"');"</f>
        <v>insert into result_context_item( RESULT_CONTEXT_ITEM_ID,  GROUP_RESULT_CONTEXT_ID,  EXPERIMENT_ID,  RESULT_ID,  ATTRIBUTE_ID,  VALUE_ID,  QUALIFIER,  VALUE_DISPLAY,  VALUE_NUM,  VALUE_MIN,  VALUE_MAX) values(result_context_item_id_seq.nextval, '', 1, 320, 366, '', '', '59.6', 59.6, '', '');</v>
      </c>
    </row>
    <row r="323" spans="1:11">
      <c r="A323">
        <v>321</v>
      </c>
      <c r="B323" s="2">
        <v>1</v>
      </c>
      <c r="C323" t="s">
        <v>32</v>
      </c>
      <c r="E323">
        <v>3.0000000000000001E-3</v>
      </c>
      <c r="I323" t="str">
        <f>IF(ISNA(VLOOKUP(D323,Elements!$B$3:$G$56,2,FALSE)),H323&amp;E323&amp;IF(ISBLANK(F323), "", F323&amp;" - "&amp;G323),VLOOKUP(D323,Elements!$B$3:$G$56,2,FALSE))</f>
        <v>0.003</v>
      </c>
      <c r="K323" t="str">
        <f>"insert into result_context_item( RESULT_CONTEXT_ITEM_ID,  GROUP_RESULT_CONTEXT_ID,  EXPERIMENT_ID,  RESULT_ID,  ATTRIBUTE_ID,  VALUE_ID,  QUALIFIER,  VALUE_DISPLAY,  VALUE_NUM,  VALUE_MIN,  VALUE_MAX) values(result_context_item_id_seq.nextval, '', 1, "&amp;A323&amp;", "&amp;VLOOKUP(C323,Elements!$B$3:$G$56,6,FALSE)&amp;", '', '', '"&amp;I323&amp;"', "&amp;E323&amp;", '"&amp;F323&amp;"', '"&amp;G323&amp;"');"</f>
        <v>insert into result_context_item( RESULT_CONTEXT_ITEM_ID,  GROUP_RESULT_CONTEXT_ID,  EXPERIMENT_ID,  RESULT_ID,  ATTRIBUTE_ID,  VALUE_ID,  QUALIFIER,  VALUE_DISPLAY,  VALUE_NUM,  VALUE_MIN,  VALUE_MAX) values(result_context_item_id_seq.nextval, '', 1, 321, 366, '', '', '0.003', 0.003, '', '');</v>
      </c>
    </row>
    <row r="324" spans="1:11">
      <c r="A324">
        <v>322</v>
      </c>
      <c r="B324" s="2">
        <v>1</v>
      </c>
      <c r="C324" t="s">
        <v>32</v>
      </c>
      <c r="E324">
        <v>9.1000000000000004E-3</v>
      </c>
      <c r="I324" t="str">
        <f>IF(ISNA(VLOOKUP(D324,Elements!$B$3:$G$56,2,FALSE)),H324&amp;E324&amp;IF(ISBLANK(F324), "", F324&amp;" - "&amp;G324),VLOOKUP(D324,Elements!$B$3:$G$56,2,FALSE))</f>
        <v>0.0091</v>
      </c>
      <c r="K324" t="str">
        <f>"insert into result_context_item( RESULT_CONTEXT_ITEM_ID,  GROUP_RESULT_CONTEXT_ID,  EXPERIMENT_ID,  RESULT_ID,  ATTRIBUTE_ID,  VALUE_ID,  QUALIFIER,  VALUE_DISPLAY,  VALUE_NUM,  VALUE_MIN,  VALUE_MAX) values(result_context_item_id_seq.nextval, '', 1, "&amp;A324&amp;", "&amp;VLOOKUP(C324,Elements!$B$3:$G$56,6,FALSE)&amp;", '', '', '"&amp;I324&amp;"', "&amp;E324&amp;", '"&amp;F324&amp;"', '"&amp;G324&amp;"');"</f>
        <v>insert into result_context_item( RESULT_CONTEXT_ITEM_ID,  GROUP_RESULT_CONTEXT_ID,  EXPERIMENT_ID,  RESULT_ID,  ATTRIBUTE_ID,  VALUE_ID,  QUALIFIER,  VALUE_DISPLAY,  VALUE_NUM,  VALUE_MIN,  VALUE_MAX) values(result_context_item_id_seq.nextval, '', 1, 322, 366, '', '', '0.0091', 0.0091, '', '');</v>
      </c>
    </row>
    <row r="325" spans="1:11">
      <c r="A325">
        <v>323</v>
      </c>
      <c r="B325" s="2">
        <v>1</v>
      </c>
      <c r="C325" t="s">
        <v>32</v>
      </c>
      <c r="E325">
        <v>2.7300000000000001E-2</v>
      </c>
      <c r="I325" t="str">
        <f>IF(ISNA(VLOOKUP(D325,Elements!$B$3:$G$56,2,FALSE)),H325&amp;E325&amp;IF(ISBLANK(F325), "", F325&amp;" - "&amp;G325),VLOOKUP(D325,Elements!$B$3:$G$56,2,FALSE))</f>
        <v>0.0273</v>
      </c>
      <c r="K325" t="str">
        <f>"insert into result_context_item( RESULT_CONTEXT_ITEM_ID,  GROUP_RESULT_CONTEXT_ID,  EXPERIMENT_ID,  RESULT_ID,  ATTRIBUTE_ID,  VALUE_ID,  QUALIFIER,  VALUE_DISPLAY,  VALUE_NUM,  VALUE_MIN,  VALUE_MAX) values(result_context_item_id_seq.nextval, '', 1, "&amp;A325&amp;", "&amp;VLOOKUP(C325,Elements!$B$3:$G$56,6,FALSE)&amp;", '', '', '"&amp;I325&amp;"', "&amp;E325&amp;", '"&amp;F325&amp;"', '"&amp;G325&amp;"');"</f>
        <v>insert into result_context_item( RESULT_CONTEXT_ITEM_ID,  GROUP_RESULT_CONTEXT_ID,  EXPERIMENT_ID,  RESULT_ID,  ATTRIBUTE_ID,  VALUE_ID,  QUALIFIER,  VALUE_DISPLAY,  VALUE_NUM,  VALUE_MIN,  VALUE_MAX) values(result_context_item_id_seq.nextval, '', 1, 323, 366, '', '', '0.0273', 0.0273, '', '');</v>
      </c>
    </row>
    <row r="326" spans="1:11">
      <c r="A326">
        <v>324</v>
      </c>
      <c r="B326" s="2">
        <v>1</v>
      </c>
      <c r="C326" t="s">
        <v>32</v>
      </c>
      <c r="E326">
        <v>8.1799999999999998E-2</v>
      </c>
      <c r="I326" t="str">
        <f>IF(ISNA(VLOOKUP(D326,Elements!$B$3:$G$56,2,FALSE)),H326&amp;E326&amp;IF(ISBLANK(F326), "", F326&amp;" - "&amp;G326),VLOOKUP(D326,Elements!$B$3:$G$56,2,FALSE))</f>
        <v>0.0818</v>
      </c>
      <c r="K326" t="str">
        <f>"insert into result_context_item( RESULT_CONTEXT_ITEM_ID,  GROUP_RESULT_CONTEXT_ID,  EXPERIMENT_ID,  RESULT_ID,  ATTRIBUTE_ID,  VALUE_ID,  QUALIFIER,  VALUE_DISPLAY,  VALUE_NUM,  VALUE_MIN,  VALUE_MAX) values(result_context_item_id_seq.nextval, '', 1, "&amp;A326&amp;", "&amp;VLOOKUP(C326,Elements!$B$3:$G$56,6,FALSE)&amp;", '', '', '"&amp;I326&amp;"', "&amp;E326&amp;", '"&amp;F326&amp;"', '"&amp;G326&amp;"');"</f>
        <v>insert into result_context_item( RESULT_CONTEXT_ITEM_ID,  GROUP_RESULT_CONTEXT_ID,  EXPERIMENT_ID,  RESULT_ID,  ATTRIBUTE_ID,  VALUE_ID,  QUALIFIER,  VALUE_DISPLAY,  VALUE_NUM,  VALUE_MIN,  VALUE_MAX) values(result_context_item_id_seq.nextval, '', 1, 324, 366, '', '', '0.0818', 0.0818, '', '');</v>
      </c>
    </row>
    <row r="327" spans="1:11">
      <c r="A327">
        <v>325</v>
      </c>
      <c r="B327" s="2">
        <v>1</v>
      </c>
      <c r="C327" t="s">
        <v>32</v>
      </c>
      <c r="E327">
        <v>0.24540000000000001</v>
      </c>
      <c r="I327" t="str">
        <f>IF(ISNA(VLOOKUP(D327,Elements!$B$3:$G$56,2,FALSE)),H327&amp;E327&amp;IF(ISBLANK(F327), "", F327&amp;" - "&amp;G327),VLOOKUP(D327,Elements!$B$3:$G$56,2,FALSE))</f>
        <v>0.2454</v>
      </c>
      <c r="K327" t="str">
        <f>"insert into result_context_item( RESULT_CONTEXT_ITEM_ID,  GROUP_RESULT_CONTEXT_ID,  EXPERIMENT_ID,  RESULT_ID,  ATTRIBUTE_ID,  VALUE_ID,  QUALIFIER,  VALUE_DISPLAY,  VALUE_NUM,  VALUE_MIN,  VALUE_MAX) values(result_context_item_id_seq.nextval, '', 1, "&amp;A327&amp;", "&amp;VLOOKUP(C327,Elements!$B$3:$G$56,6,FALSE)&amp;", '', '', '"&amp;I327&amp;"', "&amp;E327&amp;", '"&amp;F327&amp;"', '"&amp;G327&amp;"');"</f>
        <v>insert into result_context_item( RESULT_CONTEXT_ITEM_ID,  GROUP_RESULT_CONTEXT_ID,  EXPERIMENT_ID,  RESULT_ID,  ATTRIBUTE_ID,  VALUE_ID,  QUALIFIER,  VALUE_DISPLAY,  VALUE_NUM,  VALUE_MIN,  VALUE_MAX) values(result_context_item_id_seq.nextval, '', 1, 325, 366, '', '', '0.2454', 0.2454, '', '');</v>
      </c>
    </row>
    <row r="328" spans="1:11">
      <c r="A328">
        <v>326</v>
      </c>
      <c r="B328" s="2">
        <v>1</v>
      </c>
      <c r="C328" t="s">
        <v>32</v>
      </c>
      <c r="E328">
        <v>0.7</v>
      </c>
      <c r="I328" t="str">
        <f>IF(ISNA(VLOOKUP(D328,Elements!$B$3:$G$56,2,FALSE)),H328&amp;E328&amp;IF(ISBLANK(F328), "", F328&amp;" - "&amp;G328),VLOOKUP(D328,Elements!$B$3:$G$56,2,FALSE))</f>
        <v>0.7</v>
      </c>
      <c r="K328" t="str">
        <f>"insert into result_context_item( RESULT_CONTEXT_ITEM_ID,  GROUP_RESULT_CONTEXT_ID,  EXPERIMENT_ID,  RESULT_ID,  ATTRIBUTE_ID,  VALUE_ID,  QUALIFIER,  VALUE_DISPLAY,  VALUE_NUM,  VALUE_MIN,  VALUE_MAX) values(result_context_item_id_seq.nextval, '', 1, "&amp;A328&amp;", "&amp;VLOOKUP(C328,Elements!$B$3:$G$56,6,FALSE)&amp;", '', '', '"&amp;I328&amp;"', "&amp;E328&amp;", '"&amp;F328&amp;"', '"&amp;G328&amp;"');"</f>
        <v>insert into result_context_item( RESULT_CONTEXT_ITEM_ID,  GROUP_RESULT_CONTEXT_ID,  EXPERIMENT_ID,  RESULT_ID,  ATTRIBUTE_ID,  VALUE_ID,  QUALIFIER,  VALUE_DISPLAY,  VALUE_NUM,  VALUE_MIN,  VALUE_MAX) values(result_context_item_id_seq.nextval, '', 1, 326, 366, '', '', '0.7', 0.7, '', '');</v>
      </c>
    </row>
    <row r="329" spans="1:11">
      <c r="A329">
        <v>327</v>
      </c>
      <c r="B329" s="2">
        <v>1</v>
      </c>
      <c r="C329" t="s">
        <v>32</v>
      </c>
      <c r="E329">
        <v>2.2000000000000002</v>
      </c>
      <c r="I329" t="str">
        <f>IF(ISNA(VLOOKUP(D329,Elements!$B$3:$G$56,2,FALSE)),H329&amp;E329&amp;IF(ISBLANK(F329), "", F329&amp;" - "&amp;G329),VLOOKUP(D329,Elements!$B$3:$G$56,2,FALSE))</f>
        <v>2.2</v>
      </c>
      <c r="K329" t="str">
        <f>"insert into result_context_item( RESULT_CONTEXT_ITEM_ID,  GROUP_RESULT_CONTEXT_ID,  EXPERIMENT_ID,  RESULT_ID,  ATTRIBUTE_ID,  VALUE_ID,  QUALIFIER,  VALUE_DISPLAY,  VALUE_NUM,  VALUE_MIN,  VALUE_MAX) values(result_context_item_id_seq.nextval, '', 1, "&amp;A329&amp;", "&amp;VLOOKUP(C329,Elements!$B$3:$G$56,6,FALSE)&amp;", '', '', '"&amp;I329&amp;"', "&amp;E329&amp;", '"&amp;F329&amp;"', '"&amp;G329&amp;"');"</f>
        <v>insert into result_context_item( RESULT_CONTEXT_ITEM_ID,  GROUP_RESULT_CONTEXT_ID,  EXPERIMENT_ID,  RESULT_ID,  ATTRIBUTE_ID,  VALUE_ID,  QUALIFIER,  VALUE_DISPLAY,  VALUE_NUM,  VALUE_MIN,  VALUE_MAX) values(result_context_item_id_seq.nextval, '', 1, 327, 366, '', '', '2.2', 2.2, '', '');</v>
      </c>
    </row>
    <row r="330" spans="1:11">
      <c r="A330">
        <v>328</v>
      </c>
      <c r="B330" s="2">
        <v>1</v>
      </c>
      <c r="C330" t="s">
        <v>32</v>
      </c>
      <c r="E330">
        <v>6.6</v>
      </c>
      <c r="I330" t="str">
        <f>IF(ISNA(VLOOKUP(D330,Elements!$B$3:$G$56,2,FALSE)),H330&amp;E330&amp;IF(ISBLANK(F330), "", F330&amp;" - "&amp;G330),VLOOKUP(D330,Elements!$B$3:$G$56,2,FALSE))</f>
        <v>6.6</v>
      </c>
      <c r="K330" t="str">
        <f>"insert into result_context_item( RESULT_CONTEXT_ITEM_ID,  GROUP_RESULT_CONTEXT_ID,  EXPERIMENT_ID,  RESULT_ID,  ATTRIBUTE_ID,  VALUE_ID,  QUALIFIER,  VALUE_DISPLAY,  VALUE_NUM,  VALUE_MIN,  VALUE_MAX) values(result_context_item_id_seq.nextval, '', 1, "&amp;A330&amp;", "&amp;VLOOKUP(C330,Elements!$B$3:$G$56,6,FALSE)&amp;", '', '', '"&amp;I330&amp;"', "&amp;E330&amp;", '"&amp;F330&amp;"', '"&amp;G330&amp;"');"</f>
        <v>insert into result_context_item( RESULT_CONTEXT_ITEM_ID,  GROUP_RESULT_CONTEXT_ID,  EXPERIMENT_ID,  RESULT_ID,  ATTRIBUTE_ID,  VALUE_ID,  QUALIFIER,  VALUE_DISPLAY,  VALUE_NUM,  VALUE_MIN,  VALUE_MAX) values(result_context_item_id_seq.nextval, '', 1, 328, 366, '', '', '6.6', 6.6, '', '');</v>
      </c>
    </row>
    <row r="331" spans="1:11">
      <c r="A331">
        <v>329</v>
      </c>
      <c r="B331" s="2">
        <v>1</v>
      </c>
      <c r="C331" t="s">
        <v>32</v>
      </c>
      <c r="E331">
        <v>19.899999999999999</v>
      </c>
      <c r="I331" t="str">
        <f>IF(ISNA(VLOOKUP(D331,Elements!$B$3:$G$56,2,FALSE)),H331&amp;E331&amp;IF(ISBLANK(F331), "", F331&amp;" - "&amp;G331),VLOOKUP(D331,Elements!$B$3:$G$56,2,FALSE))</f>
        <v>19.9</v>
      </c>
      <c r="K331" t="str">
        <f>"insert into result_context_item( RESULT_CONTEXT_ITEM_ID,  GROUP_RESULT_CONTEXT_ID,  EXPERIMENT_ID,  RESULT_ID,  ATTRIBUTE_ID,  VALUE_ID,  QUALIFIER,  VALUE_DISPLAY,  VALUE_NUM,  VALUE_MIN,  VALUE_MAX) values(result_context_item_id_seq.nextval, '', 1, "&amp;A331&amp;", "&amp;VLOOKUP(C331,Elements!$B$3:$G$56,6,FALSE)&amp;", '', '', '"&amp;I331&amp;"', "&amp;E331&amp;", '"&amp;F331&amp;"', '"&amp;G331&amp;"');"</f>
        <v>insert into result_context_item( RESULT_CONTEXT_ITEM_ID,  GROUP_RESULT_CONTEXT_ID,  EXPERIMENT_ID,  RESULT_ID,  ATTRIBUTE_ID,  VALUE_ID,  QUALIFIER,  VALUE_DISPLAY,  VALUE_NUM,  VALUE_MIN,  VALUE_MAX) values(result_context_item_id_seq.nextval, '', 1, 329, 366, '', '', '19.9', 19.9, '', '');</v>
      </c>
    </row>
    <row r="332" spans="1:11">
      <c r="A332">
        <v>330</v>
      </c>
      <c r="B332" s="2">
        <v>1</v>
      </c>
      <c r="C332" t="s">
        <v>32</v>
      </c>
      <c r="E332">
        <v>59.6</v>
      </c>
      <c r="I332" t="str">
        <f>IF(ISNA(VLOOKUP(D332,Elements!$B$3:$G$56,2,FALSE)),H332&amp;E332&amp;IF(ISBLANK(F332), "", F332&amp;" - "&amp;G332),VLOOKUP(D332,Elements!$B$3:$G$56,2,FALSE))</f>
        <v>59.6</v>
      </c>
      <c r="K332" t="str">
        <f>"insert into result_context_item( RESULT_CONTEXT_ITEM_ID,  GROUP_RESULT_CONTEXT_ID,  EXPERIMENT_ID,  RESULT_ID,  ATTRIBUTE_ID,  VALUE_ID,  QUALIFIER,  VALUE_DISPLAY,  VALUE_NUM,  VALUE_MIN,  VALUE_MAX) values(result_context_item_id_seq.nextval, '', 1, "&amp;A332&amp;", "&amp;VLOOKUP(C332,Elements!$B$3:$G$56,6,FALSE)&amp;", '', '', '"&amp;I332&amp;"', "&amp;E332&amp;", '"&amp;F332&amp;"', '"&amp;G332&amp;"');"</f>
        <v>insert into result_context_item( RESULT_CONTEXT_ITEM_ID,  GROUP_RESULT_CONTEXT_ID,  EXPERIMENT_ID,  RESULT_ID,  ATTRIBUTE_ID,  VALUE_ID,  QUALIFIER,  VALUE_DISPLAY,  VALUE_NUM,  VALUE_MIN,  VALUE_MAX) values(result_context_item_id_seq.nextval, '', 1, 330, 366, '', '', '59.6', 59.6, '', '');</v>
      </c>
    </row>
    <row r="333" spans="1:11">
      <c r="A333">
        <v>331</v>
      </c>
      <c r="B333" s="2">
        <v>1</v>
      </c>
      <c r="C333" t="s">
        <v>32</v>
      </c>
      <c r="E333">
        <v>3.0000000000000001E-3</v>
      </c>
      <c r="I333" t="str">
        <f>IF(ISNA(VLOOKUP(D333,Elements!$B$3:$G$56,2,FALSE)),H333&amp;E333&amp;IF(ISBLANK(F333), "", F333&amp;" - "&amp;G333),VLOOKUP(D333,Elements!$B$3:$G$56,2,FALSE))</f>
        <v>0.003</v>
      </c>
      <c r="K333" t="str">
        <f>"insert into result_context_item( RESULT_CONTEXT_ITEM_ID,  GROUP_RESULT_CONTEXT_ID,  EXPERIMENT_ID,  RESULT_ID,  ATTRIBUTE_ID,  VALUE_ID,  QUALIFIER,  VALUE_DISPLAY,  VALUE_NUM,  VALUE_MIN,  VALUE_MAX) values(result_context_item_id_seq.nextval, '', 1, "&amp;A333&amp;", "&amp;VLOOKUP(C333,Elements!$B$3:$G$56,6,FALSE)&amp;", '', '', '"&amp;I333&amp;"', "&amp;E333&amp;", '"&amp;F333&amp;"', '"&amp;G333&amp;"');"</f>
        <v>insert into result_context_item( RESULT_CONTEXT_ITEM_ID,  GROUP_RESULT_CONTEXT_ID,  EXPERIMENT_ID,  RESULT_ID,  ATTRIBUTE_ID,  VALUE_ID,  QUALIFIER,  VALUE_DISPLAY,  VALUE_NUM,  VALUE_MIN,  VALUE_MAX) values(result_context_item_id_seq.nextval, '', 1, 331, 366, '', '', '0.003', 0.003, '', '');</v>
      </c>
    </row>
    <row r="334" spans="1:11">
      <c r="A334">
        <v>332</v>
      </c>
      <c r="B334" s="2">
        <v>1</v>
      </c>
      <c r="C334" t="s">
        <v>32</v>
      </c>
      <c r="E334">
        <v>9.1000000000000004E-3</v>
      </c>
      <c r="I334" t="str">
        <f>IF(ISNA(VLOOKUP(D334,Elements!$B$3:$G$56,2,FALSE)),H334&amp;E334&amp;IF(ISBLANK(F334), "", F334&amp;" - "&amp;G334),VLOOKUP(D334,Elements!$B$3:$G$56,2,FALSE))</f>
        <v>0.0091</v>
      </c>
      <c r="K334" t="str">
        <f>"insert into result_context_item( RESULT_CONTEXT_ITEM_ID,  GROUP_RESULT_CONTEXT_ID,  EXPERIMENT_ID,  RESULT_ID,  ATTRIBUTE_ID,  VALUE_ID,  QUALIFIER,  VALUE_DISPLAY,  VALUE_NUM,  VALUE_MIN,  VALUE_MAX) values(result_context_item_id_seq.nextval, '', 1, "&amp;A334&amp;", "&amp;VLOOKUP(C334,Elements!$B$3:$G$56,6,FALSE)&amp;", '', '', '"&amp;I334&amp;"', "&amp;E334&amp;", '"&amp;F334&amp;"', '"&amp;G334&amp;"');"</f>
        <v>insert into result_context_item( RESULT_CONTEXT_ITEM_ID,  GROUP_RESULT_CONTEXT_ID,  EXPERIMENT_ID,  RESULT_ID,  ATTRIBUTE_ID,  VALUE_ID,  QUALIFIER,  VALUE_DISPLAY,  VALUE_NUM,  VALUE_MIN,  VALUE_MAX) values(result_context_item_id_seq.nextval, '', 1, 332, 366, '', '', '0.0091', 0.0091, '', '');</v>
      </c>
    </row>
    <row r="335" spans="1:11">
      <c r="A335">
        <v>333</v>
      </c>
      <c r="B335" s="2">
        <v>1</v>
      </c>
      <c r="C335" t="s">
        <v>32</v>
      </c>
      <c r="E335">
        <v>2.7300000000000001E-2</v>
      </c>
      <c r="I335" t="str">
        <f>IF(ISNA(VLOOKUP(D335,Elements!$B$3:$G$56,2,FALSE)),H335&amp;E335&amp;IF(ISBLANK(F335), "", F335&amp;" - "&amp;G335),VLOOKUP(D335,Elements!$B$3:$G$56,2,FALSE))</f>
        <v>0.0273</v>
      </c>
      <c r="K335" t="str">
        <f>"insert into result_context_item( RESULT_CONTEXT_ITEM_ID,  GROUP_RESULT_CONTEXT_ID,  EXPERIMENT_ID,  RESULT_ID,  ATTRIBUTE_ID,  VALUE_ID,  QUALIFIER,  VALUE_DISPLAY,  VALUE_NUM,  VALUE_MIN,  VALUE_MAX) values(result_context_item_id_seq.nextval, '', 1, "&amp;A335&amp;", "&amp;VLOOKUP(C335,Elements!$B$3:$G$56,6,FALSE)&amp;", '', '', '"&amp;I335&amp;"', "&amp;E335&amp;", '"&amp;F335&amp;"', '"&amp;G335&amp;"');"</f>
        <v>insert into result_context_item( RESULT_CONTEXT_ITEM_ID,  GROUP_RESULT_CONTEXT_ID,  EXPERIMENT_ID,  RESULT_ID,  ATTRIBUTE_ID,  VALUE_ID,  QUALIFIER,  VALUE_DISPLAY,  VALUE_NUM,  VALUE_MIN,  VALUE_MAX) values(result_context_item_id_seq.nextval, '', 1, 333, 366, '', '', '0.0273', 0.0273, '', '');</v>
      </c>
    </row>
    <row r="336" spans="1:11">
      <c r="A336">
        <v>334</v>
      </c>
      <c r="B336" s="2">
        <v>1</v>
      </c>
      <c r="C336" t="s">
        <v>32</v>
      </c>
      <c r="E336">
        <v>8.1799999999999998E-2</v>
      </c>
      <c r="I336" t="str">
        <f>IF(ISNA(VLOOKUP(D336,Elements!$B$3:$G$56,2,FALSE)),H336&amp;E336&amp;IF(ISBLANK(F336), "", F336&amp;" - "&amp;G336),VLOOKUP(D336,Elements!$B$3:$G$56,2,FALSE))</f>
        <v>0.0818</v>
      </c>
      <c r="K336" t="str">
        <f>"insert into result_context_item( RESULT_CONTEXT_ITEM_ID,  GROUP_RESULT_CONTEXT_ID,  EXPERIMENT_ID,  RESULT_ID,  ATTRIBUTE_ID,  VALUE_ID,  QUALIFIER,  VALUE_DISPLAY,  VALUE_NUM,  VALUE_MIN,  VALUE_MAX) values(result_context_item_id_seq.nextval, '', 1, "&amp;A336&amp;", "&amp;VLOOKUP(C336,Elements!$B$3:$G$56,6,FALSE)&amp;", '', '', '"&amp;I336&amp;"', "&amp;E336&amp;", '"&amp;F336&amp;"', '"&amp;G336&amp;"');"</f>
        <v>insert into result_context_item( RESULT_CONTEXT_ITEM_ID,  GROUP_RESULT_CONTEXT_ID,  EXPERIMENT_ID,  RESULT_ID,  ATTRIBUTE_ID,  VALUE_ID,  QUALIFIER,  VALUE_DISPLAY,  VALUE_NUM,  VALUE_MIN,  VALUE_MAX) values(result_context_item_id_seq.nextval, '', 1, 334, 366, '', '', '0.0818', 0.0818, '', '');</v>
      </c>
    </row>
    <row r="337" spans="1:11">
      <c r="A337">
        <v>335</v>
      </c>
      <c r="B337" s="2">
        <v>1</v>
      </c>
      <c r="C337" t="s">
        <v>32</v>
      </c>
      <c r="E337">
        <v>0.24540000000000001</v>
      </c>
      <c r="I337" t="str">
        <f>IF(ISNA(VLOOKUP(D337,Elements!$B$3:$G$56,2,FALSE)),H337&amp;E337&amp;IF(ISBLANK(F337), "", F337&amp;" - "&amp;G337),VLOOKUP(D337,Elements!$B$3:$G$56,2,FALSE))</f>
        <v>0.2454</v>
      </c>
      <c r="K337" t="str">
        <f>"insert into result_context_item( RESULT_CONTEXT_ITEM_ID,  GROUP_RESULT_CONTEXT_ID,  EXPERIMENT_ID,  RESULT_ID,  ATTRIBUTE_ID,  VALUE_ID,  QUALIFIER,  VALUE_DISPLAY,  VALUE_NUM,  VALUE_MIN,  VALUE_MAX) values(result_context_item_id_seq.nextval, '', 1, "&amp;A337&amp;", "&amp;VLOOKUP(C337,Elements!$B$3:$G$56,6,FALSE)&amp;", '', '', '"&amp;I337&amp;"', "&amp;E337&amp;", '"&amp;F337&amp;"', '"&amp;G337&amp;"');"</f>
        <v>insert into result_context_item( RESULT_CONTEXT_ITEM_ID,  GROUP_RESULT_CONTEXT_ID,  EXPERIMENT_ID,  RESULT_ID,  ATTRIBUTE_ID,  VALUE_ID,  QUALIFIER,  VALUE_DISPLAY,  VALUE_NUM,  VALUE_MIN,  VALUE_MAX) values(result_context_item_id_seq.nextval, '', 1, 335, 366, '', '', '0.2454', 0.2454, '', '');</v>
      </c>
    </row>
    <row r="338" spans="1:11">
      <c r="A338">
        <v>336</v>
      </c>
      <c r="B338" s="2">
        <v>1</v>
      </c>
      <c r="C338" t="s">
        <v>32</v>
      </c>
      <c r="E338">
        <v>0.7</v>
      </c>
      <c r="I338" t="str">
        <f>IF(ISNA(VLOOKUP(D338,Elements!$B$3:$G$56,2,FALSE)),H338&amp;E338&amp;IF(ISBLANK(F338), "", F338&amp;" - "&amp;G338),VLOOKUP(D338,Elements!$B$3:$G$56,2,FALSE))</f>
        <v>0.7</v>
      </c>
      <c r="K338" t="str">
        <f>"insert into result_context_item( RESULT_CONTEXT_ITEM_ID,  GROUP_RESULT_CONTEXT_ID,  EXPERIMENT_ID,  RESULT_ID,  ATTRIBUTE_ID,  VALUE_ID,  QUALIFIER,  VALUE_DISPLAY,  VALUE_NUM,  VALUE_MIN,  VALUE_MAX) values(result_context_item_id_seq.nextval, '', 1, "&amp;A338&amp;", "&amp;VLOOKUP(C338,Elements!$B$3:$G$56,6,FALSE)&amp;", '', '', '"&amp;I338&amp;"', "&amp;E338&amp;", '"&amp;F338&amp;"', '"&amp;G338&amp;"');"</f>
        <v>insert into result_context_item( RESULT_CONTEXT_ITEM_ID,  GROUP_RESULT_CONTEXT_ID,  EXPERIMENT_ID,  RESULT_ID,  ATTRIBUTE_ID,  VALUE_ID,  QUALIFIER,  VALUE_DISPLAY,  VALUE_NUM,  VALUE_MIN,  VALUE_MAX) values(result_context_item_id_seq.nextval, '', 1, 336, 366, '', '', '0.7', 0.7, '', '');</v>
      </c>
    </row>
    <row r="339" spans="1:11">
      <c r="A339">
        <v>337</v>
      </c>
      <c r="B339" s="2">
        <v>1</v>
      </c>
      <c r="C339" t="s">
        <v>32</v>
      </c>
      <c r="E339">
        <v>2.2000000000000002</v>
      </c>
      <c r="I339" t="str">
        <f>IF(ISNA(VLOOKUP(D339,Elements!$B$3:$G$56,2,FALSE)),H339&amp;E339&amp;IF(ISBLANK(F339), "", F339&amp;" - "&amp;G339),VLOOKUP(D339,Elements!$B$3:$G$56,2,FALSE))</f>
        <v>2.2</v>
      </c>
      <c r="K339" t="str">
        <f>"insert into result_context_item( RESULT_CONTEXT_ITEM_ID,  GROUP_RESULT_CONTEXT_ID,  EXPERIMENT_ID,  RESULT_ID,  ATTRIBUTE_ID,  VALUE_ID,  QUALIFIER,  VALUE_DISPLAY,  VALUE_NUM,  VALUE_MIN,  VALUE_MAX) values(result_context_item_id_seq.nextval, '', 1, "&amp;A339&amp;", "&amp;VLOOKUP(C339,Elements!$B$3:$G$56,6,FALSE)&amp;", '', '', '"&amp;I339&amp;"', "&amp;E339&amp;", '"&amp;F339&amp;"', '"&amp;G339&amp;"');"</f>
        <v>insert into result_context_item( RESULT_CONTEXT_ITEM_ID,  GROUP_RESULT_CONTEXT_ID,  EXPERIMENT_ID,  RESULT_ID,  ATTRIBUTE_ID,  VALUE_ID,  QUALIFIER,  VALUE_DISPLAY,  VALUE_NUM,  VALUE_MIN,  VALUE_MAX) values(result_context_item_id_seq.nextval, '', 1, 337, 366, '', '', '2.2', 2.2, '', '');</v>
      </c>
    </row>
    <row r="340" spans="1:11">
      <c r="A340">
        <v>338</v>
      </c>
      <c r="B340" s="2">
        <v>1</v>
      </c>
      <c r="C340" t="s">
        <v>32</v>
      </c>
      <c r="E340">
        <v>6.6</v>
      </c>
      <c r="I340" t="str">
        <f>IF(ISNA(VLOOKUP(D340,Elements!$B$3:$G$56,2,FALSE)),H340&amp;E340&amp;IF(ISBLANK(F340), "", F340&amp;" - "&amp;G340),VLOOKUP(D340,Elements!$B$3:$G$56,2,FALSE))</f>
        <v>6.6</v>
      </c>
      <c r="K340" t="str">
        <f>"insert into result_context_item( RESULT_CONTEXT_ITEM_ID,  GROUP_RESULT_CONTEXT_ID,  EXPERIMENT_ID,  RESULT_ID,  ATTRIBUTE_ID,  VALUE_ID,  QUALIFIER,  VALUE_DISPLAY,  VALUE_NUM,  VALUE_MIN,  VALUE_MAX) values(result_context_item_id_seq.nextval, '', 1, "&amp;A340&amp;", "&amp;VLOOKUP(C340,Elements!$B$3:$G$56,6,FALSE)&amp;", '', '', '"&amp;I340&amp;"', "&amp;E340&amp;", '"&amp;F340&amp;"', '"&amp;G340&amp;"');"</f>
        <v>insert into result_context_item( RESULT_CONTEXT_ITEM_ID,  GROUP_RESULT_CONTEXT_ID,  EXPERIMENT_ID,  RESULT_ID,  ATTRIBUTE_ID,  VALUE_ID,  QUALIFIER,  VALUE_DISPLAY,  VALUE_NUM,  VALUE_MIN,  VALUE_MAX) values(result_context_item_id_seq.nextval, '', 1, 338, 366, '', '', '6.6', 6.6, '', '');</v>
      </c>
    </row>
    <row r="341" spans="1:11">
      <c r="A341">
        <v>339</v>
      </c>
      <c r="B341" s="2">
        <v>1</v>
      </c>
      <c r="C341" t="s">
        <v>32</v>
      </c>
      <c r="E341">
        <v>19.899999999999999</v>
      </c>
      <c r="I341" t="str">
        <f>IF(ISNA(VLOOKUP(D341,Elements!$B$3:$G$56,2,FALSE)),H341&amp;E341&amp;IF(ISBLANK(F341), "", F341&amp;" - "&amp;G341),VLOOKUP(D341,Elements!$B$3:$G$56,2,FALSE))</f>
        <v>19.9</v>
      </c>
      <c r="K341" t="str">
        <f>"insert into result_context_item( RESULT_CONTEXT_ITEM_ID,  GROUP_RESULT_CONTEXT_ID,  EXPERIMENT_ID,  RESULT_ID,  ATTRIBUTE_ID,  VALUE_ID,  QUALIFIER,  VALUE_DISPLAY,  VALUE_NUM,  VALUE_MIN,  VALUE_MAX) values(result_context_item_id_seq.nextval, '', 1, "&amp;A341&amp;", "&amp;VLOOKUP(C341,Elements!$B$3:$G$56,6,FALSE)&amp;", '', '', '"&amp;I341&amp;"', "&amp;E341&amp;", '"&amp;F341&amp;"', '"&amp;G341&amp;"');"</f>
        <v>insert into result_context_item( RESULT_CONTEXT_ITEM_ID,  GROUP_RESULT_CONTEXT_ID,  EXPERIMENT_ID,  RESULT_ID,  ATTRIBUTE_ID,  VALUE_ID,  QUALIFIER,  VALUE_DISPLAY,  VALUE_NUM,  VALUE_MIN,  VALUE_MAX) values(result_context_item_id_seq.nextval, '', 1, 339, 366, '', '', '19.9', 19.9, '', '');</v>
      </c>
    </row>
    <row r="342" spans="1:11">
      <c r="A342">
        <v>340</v>
      </c>
      <c r="B342" s="2">
        <v>1</v>
      </c>
      <c r="C342" t="s">
        <v>32</v>
      </c>
      <c r="E342">
        <v>59.6</v>
      </c>
      <c r="I342" t="str">
        <f>IF(ISNA(VLOOKUP(D342,Elements!$B$3:$G$56,2,FALSE)),H342&amp;E342&amp;IF(ISBLANK(F342), "", F342&amp;" - "&amp;G342),VLOOKUP(D342,Elements!$B$3:$G$56,2,FALSE))</f>
        <v>59.6</v>
      </c>
      <c r="K342" t="str">
        <f>"insert into result_context_item( RESULT_CONTEXT_ITEM_ID,  GROUP_RESULT_CONTEXT_ID,  EXPERIMENT_ID,  RESULT_ID,  ATTRIBUTE_ID,  VALUE_ID,  QUALIFIER,  VALUE_DISPLAY,  VALUE_NUM,  VALUE_MIN,  VALUE_MAX) values(result_context_item_id_seq.nextval, '', 1, "&amp;A342&amp;", "&amp;VLOOKUP(C342,Elements!$B$3:$G$56,6,FALSE)&amp;", '', '', '"&amp;I342&amp;"', "&amp;E342&amp;", '"&amp;F342&amp;"', '"&amp;G342&amp;"');"</f>
        <v>insert into result_context_item( RESULT_CONTEXT_ITEM_ID,  GROUP_RESULT_CONTEXT_ID,  EXPERIMENT_ID,  RESULT_ID,  ATTRIBUTE_ID,  VALUE_ID,  QUALIFIER,  VALUE_DISPLAY,  VALUE_NUM,  VALUE_MIN,  VALUE_MAX) values(result_context_item_id_seq.nextval, '', 1, 340, 366, '', '', '59.6', 59.6, '', '');</v>
      </c>
    </row>
    <row r="343" spans="1:11">
      <c r="A343">
        <v>341</v>
      </c>
      <c r="B343" s="2">
        <v>1</v>
      </c>
      <c r="C343" t="s">
        <v>32</v>
      </c>
      <c r="E343">
        <v>3.0000000000000001E-3</v>
      </c>
      <c r="I343" t="str">
        <f>IF(ISNA(VLOOKUP(D343,Elements!$B$3:$G$56,2,FALSE)),H343&amp;E343&amp;IF(ISBLANK(F343), "", F343&amp;" - "&amp;G343),VLOOKUP(D343,Elements!$B$3:$G$56,2,FALSE))</f>
        <v>0.003</v>
      </c>
      <c r="K343" t="str">
        <f>"insert into result_context_item( RESULT_CONTEXT_ITEM_ID,  GROUP_RESULT_CONTEXT_ID,  EXPERIMENT_ID,  RESULT_ID,  ATTRIBUTE_ID,  VALUE_ID,  QUALIFIER,  VALUE_DISPLAY,  VALUE_NUM,  VALUE_MIN,  VALUE_MAX) values(result_context_item_id_seq.nextval, '', 1, "&amp;A343&amp;", "&amp;VLOOKUP(C343,Elements!$B$3:$G$56,6,FALSE)&amp;", '', '', '"&amp;I343&amp;"', "&amp;E343&amp;", '"&amp;F343&amp;"', '"&amp;G343&amp;"');"</f>
        <v>insert into result_context_item( RESULT_CONTEXT_ITEM_ID,  GROUP_RESULT_CONTEXT_ID,  EXPERIMENT_ID,  RESULT_ID,  ATTRIBUTE_ID,  VALUE_ID,  QUALIFIER,  VALUE_DISPLAY,  VALUE_NUM,  VALUE_MIN,  VALUE_MAX) values(result_context_item_id_seq.nextval, '', 1, 341, 366, '', '', '0.003', 0.003, '', '');</v>
      </c>
    </row>
    <row r="344" spans="1:11">
      <c r="A344">
        <v>342</v>
      </c>
      <c r="B344" s="2">
        <v>1</v>
      </c>
      <c r="C344" t="s">
        <v>32</v>
      </c>
      <c r="E344">
        <v>9.1000000000000004E-3</v>
      </c>
      <c r="I344" t="str">
        <f>IF(ISNA(VLOOKUP(D344,Elements!$B$3:$G$56,2,FALSE)),H344&amp;E344&amp;IF(ISBLANK(F344), "", F344&amp;" - "&amp;G344),VLOOKUP(D344,Elements!$B$3:$G$56,2,FALSE))</f>
        <v>0.0091</v>
      </c>
      <c r="K344" t="str">
        <f>"insert into result_context_item( RESULT_CONTEXT_ITEM_ID,  GROUP_RESULT_CONTEXT_ID,  EXPERIMENT_ID,  RESULT_ID,  ATTRIBUTE_ID,  VALUE_ID,  QUALIFIER,  VALUE_DISPLAY,  VALUE_NUM,  VALUE_MIN,  VALUE_MAX) values(result_context_item_id_seq.nextval, '', 1, "&amp;A344&amp;", "&amp;VLOOKUP(C344,Elements!$B$3:$G$56,6,FALSE)&amp;", '', '', '"&amp;I344&amp;"', "&amp;E344&amp;", '"&amp;F344&amp;"', '"&amp;G344&amp;"');"</f>
        <v>insert into result_context_item( RESULT_CONTEXT_ITEM_ID,  GROUP_RESULT_CONTEXT_ID,  EXPERIMENT_ID,  RESULT_ID,  ATTRIBUTE_ID,  VALUE_ID,  QUALIFIER,  VALUE_DISPLAY,  VALUE_NUM,  VALUE_MIN,  VALUE_MAX) values(result_context_item_id_seq.nextval, '', 1, 342, 366, '', '', '0.0091', 0.0091, '', '');</v>
      </c>
    </row>
    <row r="345" spans="1:11">
      <c r="A345">
        <v>343</v>
      </c>
      <c r="B345" s="2">
        <v>1</v>
      </c>
      <c r="C345" t="s">
        <v>32</v>
      </c>
      <c r="E345">
        <v>2.7300000000000001E-2</v>
      </c>
      <c r="I345" t="str">
        <f>IF(ISNA(VLOOKUP(D345,Elements!$B$3:$G$56,2,FALSE)),H345&amp;E345&amp;IF(ISBLANK(F345), "", F345&amp;" - "&amp;G345),VLOOKUP(D345,Elements!$B$3:$G$56,2,FALSE))</f>
        <v>0.0273</v>
      </c>
      <c r="K345" t="str">
        <f>"insert into result_context_item( RESULT_CONTEXT_ITEM_ID,  GROUP_RESULT_CONTEXT_ID,  EXPERIMENT_ID,  RESULT_ID,  ATTRIBUTE_ID,  VALUE_ID,  QUALIFIER,  VALUE_DISPLAY,  VALUE_NUM,  VALUE_MIN,  VALUE_MAX) values(result_context_item_id_seq.nextval, '', 1, "&amp;A345&amp;", "&amp;VLOOKUP(C345,Elements!$B$3:$G$56,6,FALSE)&amp;", '', '', '"&amp;I345&amp;"', "&amp;E345&amp;", '"&amp;F345&amp;"', '"&amp;G345&amp;"');"</f>
        <v>insert into result_context_item( RESULT_CONTEXT_ITEM_ID,  GROUP_RESULT_CONTEXT_ID,  EXPERIMENT_ID,  RESULT_ID,  ATTRIBUTE_ID,  VALUE_ID,  QUALIFIER,  VALUE_DISPLAY,  VALUE_NUM,  VALUE_MIN,  VALUE_MAX) values(result_context_item_id_seq.nextval, '', 1, 343, 366, '', '', '0.0273', 0.0273, '', '');</v>
      </c>
    </row>
    <row r="346" spans="1:11">
      <c r="A346">
        <v>344</v>
      </c>
      <c r="B346" s="2">
        <v>1</v>
      </c>
      <c r="C346" t="s">
        <v>32</v>
      </c>
      <c r="E346">
        <v>8.1799999999999998E-2</v>
      </c>
      <c r="I346" t="str">
        <f>IF(ISNA(VLOOKUP(D346,Elements!$B$3:$G$56,2,FALSE)),H346&amp;E346&amp;IF(ISBLANK(F346), "", F346&amp;" - "&amp;G346),VLOOKUP(D346,Elements!$B$3:$G$56,2,FALSE))</f>
        <v>0.0818</v>
      </c>
      <c r="K346" t="str">
        <f>"insert into result_context_item( RESULT_CONTEXT_ITEM_ID,  GROUP_RESULT_CONTEXT_ID,  EXPERIMENT_ID,  RESULT_ID,  ATTRIBUTE_ID,  VALUE_ID,  QUALIFIER,  VALUE_DISPLAY,  VALUE_NUM,  VALUE_MIN,  VALUE_MAX) values(result_context_item_id_seq.nextval, '', 1, "&amp;A346&amp;", "&amp;VLOOKUP(C346,Elements!$B$3:$G$56,6,FALSE)&amp;", '', '', '"&amp;I346&amp;"', "&amp;E346&amp;", '"&amp;F346&amp;"', '"&amp;G346&amp;"');"</f>
        <v>insert into result_context_item( RESULT_CONTEXT_ITEM_ID,  GROUP_RESULT_CONTEXT_ID,  EXPERIMENT_ID,  RESULT_ID,  ATTRIBUTE_ID,  VALUE_ID,  QUALIFIER,  VALUE_DISPLAY,  VALUE_NUM,  VALUE_MIN,  VALUE_MAX) values(result_context_item_id_seq.nextval, '', 1, 344, 366, '', '', '0.0818', 0.0818, '', '');</v>
      </c>
    </row>
    <row r="347" spans="1:11">
      <c r="A347">
        <v>345</v>
      </c>
      <c r="B347" s="2">
        <v>1</v>
      </c>
      <c r="C347" t="s">
        <v>32</v>
      </c>
      <c r="E347">
        <v>0.24540000000000001</v>
      </c>
      <c r="I347" t="str">
        <f>IF(ISNA(VLOOKUP(D347,Elements!$B$3:$G$56,2,FALSE)),H347&amp;E347&amp;IF(ISBLANK(F347), "", F347&amp;" - "&amp;G347),VLOOKUP(D347,Elements!$B$3:$G$56,2,FALSE))</f>
        <v>0.2454</v>
      </c>
      <c r="K347" t="str">
        <f>"insert into result_context_item( RESULT_CONTEXT_ITEM_ID,  GROUP_RESULT_CONTEXT_ID,  EXPERIMENT_ID,  RESULT_ID,  ATTRIBUTE_ID,  VALUE_ID,  QUALIFIER,  VALUE_DISPLAY,  VALUE_NUM,  VALUE_MIN,  VALUE_MAX) values(result_context_item_id_seq.nextval, '', 1, "&amp;A347&amp;", "&amp;VLOOKUP(C347,Elements!$B$3:$G$56,6,FALSE)&amp;", '', '', '"&amp;I347&amp;"', "&amp;E347&amp;", '"&amp;F347&amp;"', '"&amp;G347&amp;"');"</f>
        <v>insert into result_context_item( RESULT_CONTEXT_ITEM_ID,  GROUP_RESULT_CONTEXT_ID,  EXPERIMENT_ID,  RESULT_ID,  ATTRIBUTE_ID,  VALUE_ID,  QUALIFIER,  VALUE_DISPLAY,  VALUE_NUM,  VALUE_MIN,  VALUE_MAX) values(result_context_item_id_seq.nextval, '', 1, 345, 366, '', '', '0.2454', 0.2454, '', '');</v>
      </c>
    </row>
    <row r="348" spans="1:11">
      <c r="A348">
        <v>346</v>
      </c>
      <c r="B348" s="2">
        <v>1</v>
      </c>
      <c r="C348" t="s">
        <v>32</v>
      </c>
      <c r="E348">
        <v>0.7</v>
      </c>
      <c r="I348" t="str">
        <f>IF(ISNA(VLOOKUP(D348,Elements!$B$3:$G$56,2,FALSE)),H348&amp;E348&amp;IF(ISBLANK(F348), "", F348&amp;" - "&amp;G348),VLOOKUP(D348,Elements!$B$3:$G$56,2,FALSE))</f>
        <v>0.7</v>
      </c>
      <c r="K348" t="str">
        <f>"insert into result_context_item( RESULT_CONTEXT_ITEM_ID,  GROUP_RESULT_CONTEXT_ID,  EXPERIMENT_ID,  RESULT_ID,  ATTRIBUTE_ID,  VALUE_ID,  QUALIFIER,  VALUE_DISPLAY,  VALUE_NUM,  VALUE_MIN,  VALUE_MAX) values(result_context_item_id_seq.nextval, '', 1, "&amp;A348&amp;", "&amp;VLOOKUP(C348,Elements!$B$3:$G$56,6,FALSE)&amp;", '', '', '"&amp;I348&amp;"', "&amp;E348&amp;", '"&amp;F348&amp;"', '"&amp;G348&amp;"');"</f>
        <v>insert into result_context_item( RESULT_CONTEXT_ITEM_ID,  GROUP_RESULT_CONTEXT_ID,  EXPERIMENT_ID,  RESULT_ID,  ATTRIBUTE_ID,  VALUE_ID,  QUALIFIER,  VALUE_DISPLAY,  VALUE_NUM,  VALUE_MIN,  VALUE_MAX) values(result_context_item_id_seq.nextval, '', 1, 346, 366, '', '', '0.7', 0.7, '', '');</v>
      </c>
    </row>
    <row r="349" spans="1:11">
      <c r="A349">
        <v>347</v>
      </c>
      <c r="B349" s="2">
        <v>1</v>
      </c>
      <c r="C349" t="s">
        <v>32</v>
      </c>
      <c r="E349">
        <v>2.2000000000000002</v>
      </c>
      <c r="I349" t="str">
        <f>IF(ISNA(VLOOKUP(D349,Elements!$B$3:$G$56,2,FALSE)),H349&amp;E349&amp;IF(ISBLANK(F349), "", F349&amp;" - "&amp;G349),VLOOKUP(D349,Elements!$B$3:$G$56,2,FALSE))</f>
        <v>2.2</v>
      </c>
      <c r="K349" t="str">
        <f>"insert into result_context_item( RESULT_CONTEXT_ITEM_ID,  GROUP_RESULT_CONTEXT_ID,  EXPERIMENT_ID,  RESULT_ID,  ATTRIBUTE_ID,  VALUE_ID,  QUALIFIER,  VALUE_DISPLAY,  VALUE_NUM,  VALUE_MIN,  VALUE_MAX) values(result_context_item_id_seq.nextval, '', 1, "&amp;A349&amp;", "&amp;VLOOKUP(C349,Elements!$B$3:$G$56,6,FALSE)&amp;", '', '', '"&amp;I349&amp;"', "&amp;E349&amp;", '"&amp;F349&amp;"', '"&amp;G349&amp;"');"</f>
        <v>insert into result_context_item( RESULT_CONTEXT_ITEM_ID,  GROUP_RESULT_CONTEXT_ID,  EXPERIMENT_ID,  RESULT_ID,  ATTRIBUTE_ID,  VALUE_ID,  QUALIFIER,  VALUE_DISPLAY,  VALUE_NUM,  VALUE_MIN,  VALUE_MAX) values(result_context_item_id_seq.nextval, '', 1, 347, 366, '', '', '2.2', 2.2, '', '');</v>
      </c>
    </row>
    <row r="350" spans="1:11">
      <c r="A350">
        <v>348</v>
      </c>
      <c r="B350" s="2">
        <v>1</v>
      </c>
      <c r="C350" t="s">
        <v>32</v>
      </c>
      <c r="E350">
        <v>6.6</v>
      </c>
      <c r="I350" t="str">
        <f>IF(ISNA(VLOOKUP(D350,Elements!$B$3:$G$56,2,FALSE)),H350&amp;E350&amp;IF(ISBLANK(F350), "", F350&amp;" - "&amp;G350),VLOOKUP(D350,Elements!$B$3:$G$56,2,FALSE))</f>
        <v>6.6</v>
      </c>
      <c r="K350" t="str">
        <f>"insert into result_context_item( RESULT_CONTEXT_ITEM_ID,  GROUP_RESULT_CONTEXT_ID,  EXPERIMENT_ID,  RESULT_ID,  ATTRIBUTE_ID,  VALUE_ID,  QUALIFIER,  VALUE_DISPLAY,  VALUE_NUM,  VALUE_MIN,  VALUE_MAX) values(result_context_item_id_seq.nextval, '', 1, "&amp;A350&amp;", "&amp;VLOOKUP(C350,Elements!$B$3:$G$56,6,FALSE)&amp;", '', '', '"&amp;I350&amp;"', "&amp;E350&amp;", '"&amp;F350&amp;"', '"&amp;G350&amp;"');"</f>
        <v>insert into result_context_item( RESULT_CONTEXT_ITEM_ID,  GROUP_RESULT_CONTEXT_ID,  EXPERIMENT_ID,  RESULT_ID,  ATTRIBUTE_ID,  VALUE_ID,  QUALIFIER,  VALUE_DISPLAY,  VALUE_NUM,  VALUE_MIN,  VALUE_MAX) values(result_context_item_id_seq.nextval, '', 1, 348, 366, '', '', '6.6', 6.6, '', '');</v>
      </c>
    </row>
    <row r="351" spans="1:11">
      <c r="A351">
        <v>349</v>
      </c>
      <c r="B351" s="2">
        <v>1</v>
      </c>
      <c r="C351" t="s">
        <v>32</v>
      </c>
      <c r="E351">
        <v>19.899999999999999</v>
      </c>
      <c r="I351" t="str">
        <f>IF(ISNA(VLOOKUP(D351,Elements!$B$3:$G$56,2,FALSE)),H351&amp;E351&amp;IF(ISBLANK(F351), "", F351&amp;" - "&amp;G351),VLOOKUP(D351,Elements!$B$3:$G$56,2,FALSE))</f>
        <v>19.9</v>
      </c>
      <c r="K351" t="str">
        <f>"insert into result_context_item( RESULT_CONTEXT_ITEM_ID,  GROUP_RESULT_CONTEXT_ID,  EXPERIMENT_ID,  RESULT_ID,  ATTRIBUTE_ID,  VALUE_ID,  QUALIFIER,  VALUE_DISPLAY,  VALUE_NUM,  VALUE_MIN,  VALUE_MAX) values(result_context_item_id_seq.nextval, '', 1, "&amp;A351&amp;", "&amp;VLOOKUP(C351,Elements!$B$3:$G$56,6,FALSE)&amp;", '', '', '"&amp;I351&amp;"', "&amp;E351&amp;", '"&amp;F351&amp;"', '"&amp;G351&amp;"');"</f>
        <v>insert into result_context_item( RESULT_CONTEXT_ITEM_ID,  GROUP_RESULT_CONTEXT_ID,  EXPERIMENT_ID,  RESULT_ID,  ATTRIBUTE_ID,  VALUE_ID,  QUALIFIER,  VALUE_DISPLAY,  VALUE_NUM,  VALUE_MIN,  VALUE_MAX) values(result_context_item_id_seq.nextval, '', 1, 349, 366, '', '', '19.9', 19.9, '', '');</v>
      </c>
    </row>
    <row r="352" spans="1:11">
      <c r="A352">
        <v>350</v>
      </c>
      <c r="B352" s="2">
        <v>1</v>
      </c>
      <c r="C352" t="s">
        <v>32</v>
      </c>
      <c r="E352">
        <v>59.6</v>
      </c>
      <c r="I352" t="str">
        <f>IF(ISNA(VLOOKUP(D352,Elements!$B$3:$G$56,2,FALSE)),H352&amp;E352&amp;IF(ISBLANK(F352), "", F352&amp;" - "&amp;G352),VLOOKUP(D352,Elements!$B$3:$G$56,2,FALSE))</f>
        <v>59.6</v>
      </c>
      <c r="K352" t="str">
        <f>"insert into result_context_item( RESULT_CONTEXT_ITEM_ID,  GROUP_RESULT_CONTEXT_ID,  EXPERIMENT_ID,  RESULT_ID,  ATTRIBUTE_ID,  VALUE_ID,  QUALIFIER,  VALUE_DISPLAY,  VALUE_NUM,  VALUE_MIN,  VALUE_MAX) values(result_context_item_id_seq.nextval, '', 1, "&amp;A352&amp;", "&amp;VLOOKUP(C352,Elements!$B$3:$G$56,6,FALSE)&amp;", '', '', '"&amp;I352&amp;"', "&amp;E352&amp;", '"&amp;F352&amp;"', '"&amp;G352&amp;"');"</f>
        <v>insert into result_context_item( RESULT_CONTEXT_ITEM_ID,  GROUP_RESULT_CONTEXT_ID,  EXPERIMENT_ID,  RESULT_ID,  ATTRIBUTE_ID,  VALUE_ID,  QUALIFIER,  VALUE_DISPLAY,  VALUE_NUM,  VALUE_MIN,  VALUE_MAX) values(result_context_item_id_seq.nextval, '', 1, 350, 366, '', '', '59.6', 59.6, '', '');</v>
      </c>
    </row>
    <row r="353" spans="1:11">
      <c r="A353">
        <v>351</v>
      </c>
      <c r="B353" s="2">
        <v>1</v>
      </c>
      <c r="C353" t="s">
        <v>32</v>
      </c>
      <c r="E353">
        <v>3.0000000000000001E-3</v>
      </c>
      <c r="I353" t="str">
        <f>IF(ISNA(VLOOKUP(D353,Elements!$B$3:$G$56,2,FALSE)),H353&amp;E353&amp;IF(ISBLANK(F353), "", F353&amp;" - "&amp;G353),VLOOKUP(D353,Elements!$B$3:$G$56,2,FALSE))</f>
        <v>0.003</v>
      </c>
      <c r="K353" t="str">
        <f>"insert into result_context_item( RESULT_CONTEXT_ITEM_ID,  GROUP_RESULT_CONTEXT_ID,  EXPERIMENT_ID,  RESULT_ID,  ATTRIBUTE_ID,  VALUE_ID,  QUALIFIER,  VALUE_DISPLAY,  VALUE_NUM,  VALUE_MIN,  VALUE_MAX) values(result_context_item_id_seq.nextval, '', 1, "&amp;A353&amp;", "&amp;VLOOKUP(C353,Elements!$B$3:$G$56,6,FALSE)&amp;", '', '', '"&amp;I353&amp;"', "&amp;E353&amp;", '"&amp;F353&amp;"', '"&amp;G353&amp;"');"</f>
        <v>insert into result_context_item( RESULT_CONTEXT_ITEM_ID,  GROUP_RESULT_CONTEXT_ID,  EXPERIMENT_ID,  RESULT_ID,  ATTRIBUTE_ID,  VALUE_ID,  QUALIFIER,  VALUE_DISPLAY,  VALUE_NUM,  VALUE_MIN,  VALUE_MAX) values(result_context_item_id_seq.nextval, '', 1, 351, 366, '', '', '0.003', 0.003, '', '');</v>
      </c>
    </row>
    <row r="354" spans="1:11">
      <c r="A354">
        <v>352</v>
      </c>
      <c r="B354" s="2">
        <v>1</v>
      </c>
      <c r="C354" t="s">
        <v>32</v>
      </c>
      <c r="E354">
        <v>9.1000000000000004E-3</v>
      </c>
      <c r="I354" t="str">
        <f>IF(ISNA(VLOOKUP(D354,Elements!$B$3:$G$56,2,FALSE)),H354&amp;E354&amp;IF(ISBLANK(F354), "", F354&amp;" - "&amp;G354),VLOOKUP(D354,Elements!$B$3:$G$56,2,FALSE))</f>
        <v>0.0091</v>
      </c>
      <c r="K354" t="str">
        <f>"insert into result_context_item( RESULT_CONTEXT_ITEM_ID,  GROUP_RESULT_CONTEXT_ID,  EXPERIMENT_ID,  RESULT_ID,  ATTRIBUTE_ID,  VALUE_ID,  QUALIFIER,  VALUE_DISPLAY,  VALUE_NUM,  VALUE_MIN,  VALUE_MAX) values(result_context_item_id_seq.nextval, '', 1, "&amp;A354&amp;", "&amp;VLOOKUP(C354,Elements!$B$3:$G$56,6,FALSE)&amp;", '', '', '"&amp;I354&amp;"', "&amp;E354&amp;", '"&amp;F354&amp;"', '"&amp;G354&amp;"');"</f>
        <v>insert into result_context_item( RESULT_CONTEXT_ITEM_ID,  GROUP_RESULT_CONTEXT_ID,  EXPERIMENT_ID,  RESULT_ID,  ATTRIBUTE_ID,  VALUE_ID,  QUALIFIER,  VALUE_DISPLAY,  VALUE_NUM,  VALUE_MIN,  VALUE_MAX) values(result_context_item_id_seq.nextval, '', 1, 352, 366, '', '', '0.0091', 0.0091, '', '');</v>
      </c>
    </row>
    <row r="355" spans="1:11">
      <c r="A355">
        <v>353</v>
      </c>
      <c r="B355" s="2">
        <v>1</v>
      </c>
      <c r="C355" t="s">
        <v>32</v>
      </c>
      <c r="E355">
        <v>2.7300000000000001E-2</v>
      </c>
      <c r="I355" t="str">
        <f>IF(ISNA(VLOOKUP(D355,Elements!$B$3:$G$56,2,FALSE)),H355&amp;E355&amp;IF(ISBLANK(F355), "", F355&amp;" - "&amp;G355),VLOOKUP(D355,Elements!$B$3:$G$56,2,FALSE))</f>
        <v>0.0273</v>
      </c>
      <c r="K355" t="str">
        <f>"insert into result_context_item( RESULT_CONTEXT_ITEM_ID,  GROUP_RESULT_CONTEXT_ID,  EXPERIMENT_ID,  RESULT_ID,  ATTRIBUTE_ID,  VALUE_ID,  QUALIFIER,  VALUE_DISPLAY,  VALUE_NUM,  VALUE_MIN,  VALUE_MAX) values(result_context_item_id_seq.nextval, '', 1, "&amp;A355&amp;", "&amp;VLOOKUP(C355,Elements!$B$3:$G$56,6,FALSE)&amp;", '', '', '"&amp;I355&amp;"', "&amp;E355&amp;", '"&amp;F355&amp;"', '"&amp;G355&amp;"');"</f>
        <v>insert into result_context_item( RESULT_CONTEXT_ITEM_ID,  GROUP_RESULT_CONTEXT_ID,  EXPERIMENT_ID,  RESULT_ID,  ATTRIBUTE_ID,  VALUE_ID,  QUALIFIER,  VALUE_DISPLAY,  VALUE_NUM,  VALUE_MIN,  VALUE_MAX) values(result_context_item_id_seq.nextval, '', 1, 353, 366, '', '', '0.0273', 0.0273, '', '');</v>
      </c>
    </row>
    <row r="356" spans="1:11">
      <c r="A356">
        <v>354</v>
      </c>
      <c r="B356" s="2">
        <v>1</v>
      </c>
      <c r="C356" t="s">
        <v>32</v>
      </c>
      <c r="E356">
        <v>8.1799999999999998E-2</v>
      </c>
      <c r="I356" t="str">
        <f>IF(ISNA(VLOOKUP(D356,Elements!$B$3:$G$56,2,FALSE)),H356&amp;E356&amp;IF(ISBLANK(F356), "", F356&amp;" - "&amp;G356),VLOOKUP(D356,Elements!$B$3:$G$56,2,FALSE))</f>
        <v>0.0818</v>
      </c>
      <c r="K356" t="str">
        <f>"insert into result_context_item( RESULT_CONTEXT_ITEM_ID,  GROUP_RESULT_CONTEXT_ID,  EXPERIMENT_ID,  RESULT_ID,  ATTRIBUTE_ID,  VALUE_ID,  QUALIFIER,  VALUE_DISPLAY,  VALUE_NUM,  VALUE_MIN,  VALUE_MAX) values(result_context_item_id_seq.nextval, '', 1, "&amp;A356&amp;", "&amp;VLOOKUP(C356,Elements!$B$3:$G$56,6,FALSE)&amp;", '', '', '"&amp;I356&amp;"', "&amp;E356&amp;", '"&amp;F356&amp;"', '"&amp;G356&amp;"');"</f>
        <v>insert into result_context_item( RESULT_CONTEXT_ITEM_ID,  GROUP_RESULT_CONTEXT_ID,  EXPERIMENT_ID,  RESULT_ID,  ATTRIBUTE_ID,  VALUE_ID,  QUALIFIER,  VALUE_DISPLAY,  VALUE_NUM,  VALUE_MIN,  VALUE_MAX) values(result_context_item_id_seq.nextval, '', 1, 354, 366, '', '', '0.0818', 0.0818, '', '');</v>
      </c>
    </row>
    <row r="357" spans="1:11">
      <c r="A357">
        <v>355</v>
      </c>
      <c r="B357" s="2">
        <v>1</v>
      </c>
      <c r="C357" t="s">
        <v>32</v>
      </c>
      <c r="E357">
        <v>0.24540000000000001</v>
      </c>
      <c r="I357" t="str">
        <f>IF(ISNA(VLOOKUP(D357,Elements!$B$3:$G$56,2,FALSE)),H357&amp;E357&amp;IF(ISBLANK(F357), "", F357&amp;" - "&amp;G357),VLOOKUP(D357,Elements!$B$3:$G$56,2,FALSE))</f>
        <v>0.2454</v>
      </c>
      <c r="K357" t="str">
        <f>"insert into result_context_item( RESULT_CONTEXT_ITEM_ID,  GROUP_RESULT_CONTEXT_ID,  EXPERIMENT_ID,  RESULT_ID,  ATTRIBUTE_ID,  VALUE_ID,  QUALIFIER,  VALUE_DISPLAY,  VALUE_NUM,  VALUE_MIN,  VALUE_MAX) values(result_context_item_id_seq.nextval, '', 1, "&amp;A357&amp;", "&amp;VLOOKUP(C357,Elements!$B$3:$G$56,6,FALSE)&amp;", '', '', '"&amp;I357&amp;"', "&amp;E357&amp;", '"&amp;F357&amp;"', '"&amp;G357&amp;"');"</f>
        <v>insert into result_context_item( RESULT_CONTEXT_ITEM_ID,  GROUP_RESULT_CONTEXT_ID,  EXPERIMENT_ID,  RESULT_ID,  ATTRIBUTE_ID,  VALUE_ID,  QUALIFIER,  VALUE_DISPLAY,  VALUE_NUM,  VALUE_MIN,  VALUE_MAX) values(result_context_item_id_seq.nextval, '', 1, 355, 366, '', '', '0.2454', 0.2454, '', '');</v>
      </c>
    </row>
    <row r="358" spans="1:11">
      <c r="A358">
        <v>356</v>
      </c>
      <c r="B358" s="2">
        <v>1</v>
      </c>
      <c r="C358" t="s">
        <v>32</v>
      </c>
      <c r="E358">
        <v>0.7</v>
      </c>
      <c r="I358" t="str">
        <f>IF(ISNA(VLOOKUP(D358,Elements!$B$3:$G$56,2,FALSE)),H358&amp;E358&amp;IF(ISBLANK(F358), "", F358&amp;" - "&amp;G358),VLOOKUP(D358,Elements!$B$3:$G$56,2,FALSE))</f>
        <v>0.7</v>
      </c>
      <c r="K358" t="str">
        <f>"insert into result_context_item( RESULT_CONTEXT_ITEM_ID,  GROUP_RESULT_CONTEXT_ID,  EXPERIMENT_ID,  RESULT_ID,  ATTRIBUTE_ID,  VALUE_ID,  QUALIFIER,  VALUE_DISPLAY,  VALUE_NUM,  VALUE_MIN,  VALUE_MAX) values(result_context_item_id_seq.nextval, '', 1, "&amp;A358&amp;", "&amp;VLOOKUP(C358,Elements!$B$3:$G$56,6,FALSE)&amp;", '', '', '"&amp;I358&amp;"', "&amp;E358&amp;", '"&amp;F358&amp;"', '"&amp;G358&amp;"');"</f>
        <v>insert into result_context_item( RESULT_CONTEXT_ITEM_ID,  GROUP_RESULT_CONTEXT_ID,  EXPERIMENT_ID,  RESULT_ID,  ATTRIBUTE_ID,  VALUE_ID,  QUALIFIER,  VALUE_DISPLAY,  VALUE_NUM,  VALUE_MIN,  VALUE_MAX) values(result_context_item_id_seq.nextval, '', 1, 356, 366, '', '', '0.7', 0.7, '', '');</v>
      </c>
    </row>
    <row r="359" spans="1:11">
      <c r="A359">
        <v>357</v>
      </c>
      <c r="B359" s="2">
        <v>1</v>
      </c>
      <c r="C359" t="s">
        <v>32</v>
      </c>
      <c r="E359">
        <v>2.2000000000000002</v>
      </c>
      <c r="I359" t="str">
        <f>IF(ISNA(VLOOKUP(D359,Elements!$B$3:$G$56,2,FALSE)),H359&amp;E359&amp;IF(ISBLANK(F359), "", F359&amp;" - "&amp;G359),VLOOKUP(D359,Elements!$B$3:$G$56,2,FALSE))</f>
        <v>2.2</v>
      </c>
      <c r="K359" t="str">
        <f>"insert into result_context_item( RESULT_CONTEXT_ITEM_ID,  GROUP_RESULT_CONTEXT_ID,  EXPERIMENT_ID,  RESULT_ID,  ATTRIBUTE_ID,  VALUE_ID,  QUALIFIER,  VALUE_DISPLAY,  VALUE_NUM,  VALUE_MIN,  VALUE_MAX) values(result_context_item_id_seq.nextval, '', 1, "&amp;A359&amp;", "&amp;VLOOKUP(C359,Elements!$B$3:$G$56,6,FALSE)&amp;", '', '', '"&amp;I359&amp;"', "&amp;E359&amp;", '"&amp;F359&amp;"', '"&amp;G359&amp;"');"</f>
        <v>insert into result_context_item( RESULT_CONTEXT_ITEM_ID,  GROUP_RESULT_CONTEXT_ID,  EXPERIMENT_ID,  RESULT_ID,  ATTRIBUTE_ID,  VALUE_ID,  QUALIFIER,  VALUE_DISPLAY,  VALUE_NUM,  VALUE_MIN,  VALUE_MAX) values(result_context_item_id_seq.nextval, '', 1, 357, 366, '', '', '2.2', 2.2, '', '');</v>
      </c>
    </row>
    <row r="360" spans="1:11">
      <c r="A360">
        <v>358</v>
      </c>
      <c r="B360" s="2">
        <v>1</v>
      </c>
      <c r="C360" t="s">
        <v>32</v>
      </c>
      <c r="E360">
        <v>6.6</v>
      </c>
      <c r="I360" t="str">
        <f>IF(ISNA(VLOOKUP(D360,Elements!$B$3:$G$56,2,FALSE)),H360&amp;E360&amp;IF(ISBLANK(F360), "", F360&amp;" - "&amp;G360),VLOOKUP(D360,Elements!$B$3:$G$56,2,FALSE))</f>
        <v>6.6</v>
      </c>
      <c r="K360" t="str">
        <f>"insert into result_context_item( RESULT_CONTEXT_ITEM_ID,  GROUP_RESULT_CONTEXT_ID,  EXPERIMENT_ID,  RESULT_ID,  ATTRIBUTE_ID,  VALUE_ID,  QUALIFIER,  VALUE_DISPLAY,  VALUE_NUM,  VALUE_MIN,  VALUE_MAX) values(result_context_item_id_seq.nextval, '', 1, "&amp;A360&amp;", "&amp;VLOOKUP(C360,Elements!$B$3:$G$56,6,FALSE)&amp;", '', '', '"&amp;I360&amp;"', "&amp;E360&amp;", '"&amp;F360&amp;"', '"&amp;G360&amp;"');"</f>
        <v>insert into result_context_item( RESULT_CONTEXT_ITEM_ID,  GROUP_RESULT_CONTEXT_ID,  EXPERIMENT_ID,  RESULT_ID,  ATTRIBUTE_ID,  VALUE_ID,  QUALIFIER,  VALUE_DISPLAY,  VALUE_NUM,  VALUE_MIN,  VALUE_MAX) values(result_context_item_id_seq.nextval, '', 1, 358, 366, '', '', '6.6', 6.6, '', '');</v>
      </c>
    </row>
    <row r="361" spans="1:11">
      <c r="A361">
        <v>359</v>
      </c>
      <c r="B361" s="2">
        <v>1</v>
      </c>
      <c r="C361" t="s">
        <v>32</v>
      </c>
      <c r="E361">
        <v>19.899999999999999</v>
      </c>
      <c r="I361" t="str">
        <f>IF(ISNA(VLOOKUP(D361,Elements!$B$3:$G$56,2,FALSE)),H361&amp;E361&amp;IF(ISBLANK(F361), "", F361&amp;" - "&amp;G361),VLOOKUP(D361,Elements!$B$3:$G$56,2,FALSE))</f>
        <v>19.9</v>
      </c>
      <c r="K361" t="str">
        <f>"insert into result_context_item( RESULT_CONTEXT_ITEM_ID,  GROUP_RESULT_CONTEXT_ID,  EXPERIMENT_ID,  RESULT_ID,  ATTRIBUTE_ID,  VALUE_ID,  QUALIFIER,  VALUE_DISPLAY,  VALUE_NUM,  VALUE_MIN,  VALUE_MAX) values(result_context_item_id_seq.nextval, '', 1, "&amp;A361&amp;", "&amp;VLOOKUP(C361,Elements!$B$3:$G$56,6,FALSE)&amp;", '', '', '"&amp;I361&amp;"', "&amp;E361&amp;", '"&amp;F361&amp;"', '"&amp;G361&amp;"');"</f>
        <v>insert into result_context_item( RESULT_CONTEXT_ITEM_ID,  GROUP_RESULT_CONTEXT_ID,  EXPERIMENT_ID,  RESULT_ID,  ATTRIBUTE_ID,  VALUE_ID,  QUALIFIER,  VALUE_DISPLAY,  VALUE_NUM,  VALUE_MIN,  VALUE_MAX) values(result_context_item_id_seq.nextval, '', 1, 359, 366, '', '', '19.9', 19.9, '', '');</v>
      </c>
    </row>
    <row r="362" spans="1:11">
      <c r="A362">
        <v>360</v>
      </c>
      <c r="B362" s="2">
        <v>1</v>
      </c>
      <c r="C362" t="s">
        <v>32</v>
      </c>
      <c r="E362">
        <v>59.6</v>
      </c>
      <c r="I362" t="str">
        <f>IF(ISNA(VLOOKUP(D362,Elements!$B$3:$G$56,2,FALSE)),H362&amp;E362&amp;IF(ISBLANK(F362), "", F362&amp;" - "&amp;G362),VLOOKUP(D362,Elements!$B$3:$G$56,2,FALSE))</f>
        <v>59.6</v>
      </c>
      <c r="K362" t="str">
        <f>"insert into result_context_item( RESULT_CONTEXT_ITEM_ID,  GROUP_RESULT_CONTEXT_ID,  EXPERIMENT_ID,  RESULT_ID,  ATTRIBUTE_ID,  VALUE_ID,  QUALIFIER,  VALUE_DISPLAY,  VALUE_NUM,  VALUE_MIN,  VALUE_MAX) values(result_context_item_id_seq.nextval, '', 1, "&amp;A362&amp;", "&amp;VLOOKUP(C362,Elements!$B$3:$G$56,6,FALSE)&amp;", '', '', '"&amp;I362&amp;"', "&amp;E362&amp;", '"&amp;F362&amp;"', '"&amp;G362&amp;"');"</f>
        <v>insert into result_context_item( RESULT_CONTEXT_ITEM_ID,  GROUP_RESULT_CONTEXT_ID,  EXPERIMENT_ID,  RESULT_ID,  ATTRIBUTE_ID,  VALUE_ID,  QUALIFIER,  VALUE_DISPLAY,  VALUE_NUM,  VALUE_MIN,  VALUE_MAX) values(result_context_item_id_seq.nextval, '', 1, 360, 366, '', '', '59.6', 59.6, '', '');</v>
      </c>
    </row>
    <row r="363" spans="1:11">
      <c r="A363">
        <v>361</v>
      </c>
      <c r="B363" s="2">
        <v>1</v>
      </c>
      <c r="C363" t="s">
        <v>32</v>
      </c>
      <c r="E363">
        <v>3.0000000000000001E-3</v>
      </c>
      <c r="I363" t="str">
        <f>IF(ISNA(VLOOKUP(D363,Elements!$B$3:$G$56,2,FALSE)),H363&amp;E363&amp;IF(ISBLANK(F363), "", F363&amp;" - "&amp;G363),VLOOKUP(D363,Elements!$B$3:$G$56,2,FALSE))</f>
        <v>0.003</v>
      </c>
      <c r="K363" t="str">
        <f>"insert into result_context_item( RESULT_CONTEXT_ITEM_ID,  GROUP_RESULT_CONTEXT_ID,  EXPERIMENT_ID,  RESULT_ID,  ATTRIBUTE_ID,  VALUE_ID,  QUALIFIER,  VALUE_DISPLAY,  VALUE_NUM,  VALUE_MIN,  VALUE_MAX) values(result_context_item_id_seq.nextval, '', 1, "&amp;A363&amp;", "&amp;VLOOKUP(C363,Elements!$B$3:$G$56,6,FALSE)&amp;", '', '', '"&amp;I363&amp;"', "&amp;E363&amp;", '"&amp;F363&amp;"', '"&amp;G363&amp;"');"</f>
        <v>insert into result_context_item( RESULT_CONTEXT_ITEM_ID,  GROUP_RESULT_CONTEXT_ID,  EXPERIMENT_ID,  RESULT_ID,  ATTRIBUTE_ID,  VALUE_ID,  QUALIFIER,  VALUE_DISPLAY,  VALUE_NUM,  VALUE_MIN,  VALUE_MAX) values(result_context_item_id_seq.nextval, '', 1, 361, 366, '', '', '0.003', 0.003, '', '');</v>
      </c>
    </row>
    <row r="364" spans="1:11">
      <c r="A364">
        <v>362</v>
      </c>
      <c r="B364" s="2">
        <v>1</v>
      </c>
      <c r="C364" t="s">
        <v>32</v>
      </c>
      <c r="E364">
        <v>9.1000000000000004E-3</v>
      </c>
      <c r="I364" t="str">
        <f>IF(ISNA(VLOOKUP(D364,Elements!$B$3:$G$56,2,FALSE)),H364&amp;E364&amp;IF(ISBLANK(F364), "", F364&amp;" - "&amp;G364),VLOOKUP(D364,Elements!$B$3:$G$56,2,FALSE))</f>
        <v>0.0091</v>
      </c>
      <c r="K364" t="str">
        <f>"insert into result_context_item( RESULT_CONTEXT_ITEM_ID,  GROUP_RESULT_CONTEXT_ID,  EXPERIMENT_ID,  RESULT_ID,  ATTRIBUTE_ID,  VALUE_ID,  QUALIFIER,  VALUE_DISPLAY,  VALUE_NUM,  VALUE_MIN,  VALUE_MAX) values(result_context_item_id_seq.nextval, '', 1, "&amp;A364&amp;", "&amp;VLOOKUP(C364,Elements!$B$3:$G$56,6,FALSE)&amp;", '', '', '"&amp;I364&amp;"', "&amp;E364&amp;", '"&amp;F364&amp;"', '"&amp;G364&amp;"');"</f>
        <v>insert into result_context_item( RESULT_CONTEXT_ITEM_ID,  GROUP_RESULT_CONTEXT_ID,  EXPERIMENT_ID,  RESULT_ID,  ATTRIBUTE_ID,  VALUE_ID,  QUALIFIER,  VALUE_DISPLAY,  VALUE_NUM,  VALUE_MIN,  VALUE_MAX) values(result_context_item_id_seq.nextval, '', 1, 362, 366, '', '', '0.0091', 0.0091, '', '');</v>
      </c>
    </row>
    <row r="365" spans="1:11">
      <c r="A365">
        <v>363</v>
      </c>
      <c r="B365" s="2">
        <v>1</v>
      </c>
      <c r="C365" t="s">
        <v>32</v>
      </c>
      <c r="E365">
        <v>2.7300000000000001E-2</v>
      </c>
      <c r="I365" t="str">
        <f>IF(ISNA(VLOOKUP(D365,Elements!$B$3:$G$56,2,FALSE)),H365&amp;E365&amp;IF(ISBLANK(F365), "", F365&amp;" - "&amp;G365),VLOOKUP(D365,Elements!$B$3:$G$56,2,FALSE))</f>
        <v>0.0273</v>
      </c>
      <c r="K365" t="str">
        <f>"insert into result_context_item( RESULT_CONTEXT_ITEM_ID,  GROUP_RESULT_CONTEXT_ID,  EXPERIMENT_ID,  RESULT_ID,  ATTRIBUTE_ID,  VALUE_ID,  QUALIFIER,  VALUE_DISPLAY,  VALUE_NUM,  VALUE_MIN,  VALUE_MAX) values(result_context_item_id_seq.nextval, '', 1, "&amp;A365&amp;", "&amp;VLOOKUP(C365,Elements!$B$3:$G$56,6,FALSE)&amp;", '', '', '"&amp;I365&amp;"', "&amp;E365&amp;", '"&amp;F365&amp;"', '"&amp;G365&amp;"');"</f>
        <v>insert into result_context_item( RESULT_CONTEXT_ITEM_ID,  GROUP_RESULT_CONTEXT_ID,  EXPERIMENT_ID,  RESULT_ID,  ATTRIBUTE_ID,  VALUE_ID,  QUALIFIER,  VALUE_DISPLAY,  VALUE_NUM,  VALUE_MIN,  VALUE_MAX) values(result_context_item_id_seq.nextval, '', 1, 363, 366, '', '', '0.0273', 0.0273, '', '');</v>
      </c>
    </row>
    <row r="366" spans="1:11">
      <c r="A366">
        <v>364</v>
      </c>
      <c r="B366" s="2">
        <v>1</v>
      </c>
      <c r="C366" t="s">
        <v>32</v>
      </c>
      <c r="E366">
        <v>8.1799999999999998E-2</v>
      </c>
      <c r="I366" t="str">
        <f>IF(ISNA(VLOOKUP(D366,Elements!$B$3:$G$56,2,FALSE)),H366&amp;E366&amp;IF(ISBLANK(F366), "", F366&amp;" - "&amp;G366),VLOOKUP(D366,Elements!$B$3:$G$56,2,FALSE))</f>
        <v>0.0818</v>
      </c>
      <c r="K366" t="str">
        <f>"insert into result_context_item( RESULT_CONTEXT_ITEM_ID,  GROUP_RESULT_CONTEXT_ID,  EXPERIMENT_ID,  RESULT_ID,  ATTRIBUTE_ID,  VALUE_ID,  QUALIFIER,  VALUE_DISPLAY,  VALUE_NUM,  VALUE_MIN,  VALUE_MAX) values(result_context_item_id_seq.nextval, '', 1, "&amp;A366&amp;", "&amp;VLOOKUP(C366,Elements!$B$3:$G$56,6,FALSE)&amp;", '', '', '"&amp;I366&amp;"', "&amp;E366&amp;", '"&amp;F366&amp;"', '"&amp;G366&amp;"');"</f>
        <v>insert into result_context_item( RESULT_CONTEXT_ITEM_ID,  GROUP_RESULT_CONTEXT_ID,  EXPERIMENT_ID,  RESULT_ID,  ATTRIBUTE_ID,  VALUE_ID,  QUALIFIER,  VALUE_DISPLAY,  VALUE_NUM,  VALUE_MIN,  VALUE_MAX) values(result_context_item_id_seq.nextval, '', 1, 364, 366, '', '', '0.0818', 0.0818, '', '');</v>
      </c>
    </row>
    <row r="367" spans="1:11">
      <c r="A367">
        <v>365</v>
      </c>
      <c r="B367" s="2">
        <v>1</v>
      </c>
      <c r="C367" t="s">
        <v>32</v>
      </c>
      <c r="E367">
        <v>0.24540000000000001</v>
      </c>
      <c r="I367" t="str">
        <f>IF(ISNA(VLOOKUP(D367,Elements!$B$3:$G$56,2,FALSE)),H367&amp;E367&amp;IF(ISBLANK(F367), "", F367&amp;" - "&amp;G367),VLOOKUP(D367,Elements!$B$3:$G$56,2,FALSE))</f>
        <v>0.2454</v>
      </c>
      <c r="K367" t="str">
        <f>"insert into result_context_item( RESULT_CONTEXT_ITEM_ID,  GROUP_RESULT_CONTEXT_ID,  EXPERIMENT_ID,  RESULT_ID,  ATTRIBUTE_ID,  VALUE_ID,  QUALIFIER,  VALUE_DISPLAY,  VALUE_NUM,  VALUE_MIN,  VALUE_MAX) values(result_context_item_id_seq.nextval, '', 1, "&amp;A367&amp;", "&amp;VLOOKUP(C367,Elements!$B$3:$G$56,6,FALSE)&amp;", '', '', '"&amp;I367&amp;"', "&amp;E367&amp;", '"&amp;F367&amp;"', '"&amp;G367&amp;"');"</f>
        <v>insert into result_context_item( RESULT_CONTEXT_ITEM_ID,  GROUP_RESULT_CONTEXT_ID,  EXPERIMENT_ID,  RESULT_ID,  ATTRIBUTE_ID,  VALUE_ID,  QUALIFIER,  VALUE_DISPLAY,  VALUE_NUM,  VALUE_MIN,  VALUE_MAX) values(result_context_item_id_seq.nextval, '', 1, 365, 366, '', '', '0.2454', 0.2454, '', '');</v>
      </c>
    </row>
    <row r="368" spans="1:11">
      <c r="A368">
        <v>366</v>
      </c>
      <c r="B368" s="2">
        <v>1</v>
      </c>
      <c r="C368" t="s">
        <v>32</v>
      </c>
      <c r="E368">
        <v>0.7</v>
      </c>
      <c r="I368" t="str">
        <f>IF(ISNA(VLOOKUP(D368,Elements!$B$3:$G$56,2,FALSE)),H368&amp;E368&amp;IF(ISBLANK(F368), "", F368&amp;" - "&amp;G368),VLOOKUP(D368,Elements!$B$3:$G$56,2,FALSE))</f>
        <v>0.7</v>
      </c>
      <c r="K368" t="str">
        <f>"insert into result_context_item( RESULT_CONTEXT_ITEM_ID,  GROUP_RESULT_CONTEXT_ID,  EXPERIMENT_ID,  RESULT_ID,  ATTRIBUTE_ID,  VALUE_ID,  QUALIFIER,  VALUE_DISPLAY,  VALUE_NUM,  VALUE_MIN,  VALUE_MAX) values(result_context_item_id_seq.nextval, '', 1, "&amp;A368&amp;", "&amp;VLOOKUP(C368,Elements!$B$3:$G$56,6,FALSE)&amp;", '', '', '"&amp;I368&amp;"', "&amp;E368&amp;", '"&amp;F368&amp;"', '"&amp;G368&amp;"');"</f>
        <v>insert into result_context_item( RESULT_CONTEXT_ITEM_ID,  GROUP_RESULT_CONTEXT_ID,  EXPERIMENT_ID,  RESULT_ID,  ATTRIBUTE_ID,  VALUE_ID,  QUALIFIER,  VALUE_DISPLAY,  VALUE_NUM,  VALUE_MIN,  VALUE_MAX) values(result_context_item_id_seq.nextval, '', 1, 366, 366, '', '', '0.7', 0.7, '', '');</v>
      </c>
    </row>
    <row r="369" spans="1:11">
      <c r="A369">
        <v>367</v>
      </c>
      <c r="B369" s="2">
        <v>1</v>
      </c>
      <c r="C369" t="s">
        <v>32</v>
      </c>
      <c r="E369">
        <v>2.2000000000000002</v>
      </c>
      <c r="I369" t="str">
        <f>IF(ISNA(VLOOKUP(D369,Elements!$B$3:$G$56,2,FALSE)),H369&amp;E369&amp;IF(ISBLANK(F369), "", F369&amp;" - "&amp;G369),VLOOKUP(D369,Elements!$B$3:$G$56,2,FALSE))</f>
        <v>2.2</v>
      </c>
      <c r="K369" t="str">
        <f>"insert into result_context_item( RESULT_CONTEXT_ITEM_ID,  GROUP_RESULT_CONTEXT_ID,  EXPERIMENT_ID,  RESULT_ID,  ATTRIBUTE_ID,  VALUE_ID,  QUALIFIER,  VALUE_DISPLAY,  VALUE_NUM,  VALUE_MIN,  VALUE_MAX) values(result_context_item_id_seq.nextval, '', 1, "&amp;A369&amp;", "&amp;VLOOKUP(C369,Elements!$B$3:$G$56,6,FALSE)&amp;", '', '', '"&amp;I369&amp;"', "&amp;E369&amp;", '"&amp;F369&amp;"', '"&amp;G369&amp;"');"</f>
        <v>insert into result_context_item( RESULT_CONTEXT_ITEM_ID,  GROUP_RESULT_CONTEXT_ID,  EXPERIMENT_ID,  RESULT_ID,  ATTRIBUTE_ID,  VALUE_ID,  QUALIFIER,  VALUE_DISPLAY,  VALUE_NUM,  VALUE_MIN,  VALUE_MAX) values(result_context_item_id_seq.nextval, '', 1, 367, 366, '', '', '2.2', 2.2, '', '');</v>
      </c>
    </row>
    <row r="370" spans="1:11">
      <c r="A370">
        <v>368</v>
      </c>
      <c r="B370" s="2">
        <v>1</v>
      </c>
      <c r="C370" t="s">
        <v>32</v>
      </c>
      <c r="E370">
        <v>6.6</v>
      </c>
      <c r="I370" t="str">
        <f>IF(ISNA(VLOOKUP(D370,Elements!$B$3:$G$56,2,FALSE)),H370&amp;E370&amp;IF(ISBLANK(F370), "", F370&amp;" - "&amp;G370),VLOOKUP(D370,Elements!$B$3:$G$56,2,FALSE))</f>
        <v>6.6</v>
      </c>
      <c r="K370" t="str">
        <f>"insert into result_context_item( RESULT_CONTEXT_ITEM_ID,  GROUP_RESULT_CONTEXT_ID,  EXPERIMENT_ID,  RESULT_ID,  ATTRIBUTE_ID,  VALUE_ID,  QUALIFIER,  VALUE_DISPLAY,  VALUE_NUM,  VALUE_MIN,  VALUE_MAX) values(result_context_item_id_seq.nextval, '', 1, "&amp;A370&amp;", "&amp;VLOOKUP(C370,Elements!$B$3:$G$56,6,FALSE)&amp;", '', '', '"&amp;I370&amp;"', "&amp;E370&amp;", '"&amp;F370&amp;"', '"&amp;G370&amp;"');"</f>
        <v>insert into result_context_item( RESULT_CONTEXT_ITEM_ID,  GROUP_RESULT_CONTEXT_ID,  EXPERIMENT_ID,  RESULT_ID,  ATTRIBUTE_ID,  VALUE_ID,  QUALIFIER,  VALUE_DISPLAY,  VALUE_NUM,  VALUE_MIN,  VALUE_MAX) values(result_context_item_id_seq.nextval, '', 1, 368, 366, '', '', '6.6', 6.6, '', '');</v>
      </c>
    </row>
    <row r="371" spans="1:11">
      <c r="A371">
        <v>369</v>
      </c>
      <c r="B371" s="2">
        <v>1</v>
      </c>
      <c r="C371" t="s">
        <v>32</v>
      </c>
      <c r="E371">
        <v>19.899999999999999</v>
      </c>
      <c r="I371" t="str">
        <f>IF(ISNA(VLOOKUP(D371,Elements!$B$3:$G$56,2,FALSE)),H371&amp;E371&amp;IF(ISBLANK(F371), "", F371&amp;" - "&amp;G371),VLOOKUP(D371,Elements!$B$3:$G$56,2,FALSE))</f>
        <v>19.9</v>
      </c>
      <c r="K371" t="str">
        <f>"insert into result_context_item( RESULT_CONTEXT_ITEM_ID,  GROUP_RESULT_CONTEXT_ID,  EXPERIMENT_ID,  RESULT_ID,  ATTRIBUTE_ID,  VALUE_ID,  QUALIFIER,  VALUE_DISPLAY,  VALUE_NUM,  VALUE_MIN,  VALUE_MAX) values(result_context_item_id_seq.nextval, '', 1, "&amp;A371&amp;", "&amp;VLOOKUP(C371,Elements!$B$3:$G$56,6,FALSE)&amp;", '', '', '"&amp;I371&amp;"', "&amp;E371&amp;", '"&amp;F371&amp;"', '"&amp;G371&amp;"');"</f>
        <v>insert into result_context_item( RESULT_CONTEXT_ITEM_ID,  GROUP_RESULT_CONTEXT_ID,  EXPERIMENT_ID,  RESULT_ID,  ATTRIBUTE_ID,  VALUE_ID,  QUALIFIER,  VALUE_DISPLAY,  VALUE_NUM,  VALUE_MIN,  VALUE_MAX) values(result_context_item_id_seq.nextval, '', 1, 369, 366, '', '', '19.9', 19.9, '', '');</v>
      </c>
    </row>
    <row r="372" spans="1:11">
      <c r="A372">
        <v>370</v>
      </c>
      <c r="B372" s="2">
        <v>1</v>
      </c>
      <c r="C372" t="s">
        <v>32</v>
      </c>
      <c r="E372">
        <v>59.6</v>
      </c>
      <c r="I372" t="str">
        <f>IF(ISNA(VLOOKUP(D372,Elements!$B$3:$G$56,2,FALSE)),H372&amp;E372&amp;IF(ISBLANK(F372), "", F372&amp;" - "&amp;G372),VLOOKUP(D372,Elements!$B$3:$G$56,2,FALSE))</f>
        <v>59.6</v>
      </c>
      <c r="K372" t="str">
        <f>"insert into result_context_item( RESULT_CONTEXT_ITEM_ID,  GROUP_RESULT_CONTEXT_ID,  EXPERIMENT_ID,  RESULT_ID,  ATTRIBUTE_ID,  VALUE_ID,  QUALIFIER,  VALUE_DISPLAY,  VALUE_NUM,  VALUE_MIN,  VALUE_MAX) values(result_context_item_id_seq.nextval, '', 1, "&amp;A372&amp;", "&amp;VLOOKUP(C372,Elements!$B$3:$G$56,6,FALSE)&amp;", '', '', '"&amp;I372&amp;"', "&amp;E372&amp;", '"&amp;F372&amp;"', '"&amp;G372&amp;"');"</f>
        <v>insert into result_context_item( RESULT_CONTEXT_ITEM_ID,  GROUP_RESULT_CONTEXT_ID,  EXPERIMENT_ID,  RESULT_ID,  ATTRIBUTE_ID,  VALUE_ID,  QUALIFIER,  VALUE_DISPLAY,  VALUE_NUM,  VALUE_MIN,  VALUE_MAX) values(result_context_item_id_seq.nextval, '', 1, 370, 366, '', '', '59.6', 59.6, '', '');</v>
      </c>
    </row>
    <row r="373" spans="1:11">
      <c r="A373">
        <v>371</v>
      </c>
      <c r="B373" s="2">
        <v>1</v>
      </c>
      <c r="C373" t="s">
        <v>32</v>
      </c>
      <c r="E373">
        <v>3.0000000000000001E-3</v>
      </c>
      <c r="I373" t="str">
        <f>IF(ISNA(VLOOKUP(D373,Elements!$B$3:$G$56,2,FALSE)),H373&amp;E373&amp;IF(ISBLANK(F373), "", F373&amp;" - "&amp;G373),VLOOKUP(D373,Elements!$B$3:$G$56,2,FALSE))</f>
        <v>0.003</v>
      </c>
      <c r="K373" t="str">
        <f>"insert into result_context_item( RESULT_CONTEXT_ITEM_ID,  GROUP_RESULT_CONTEXT_ID,  EXPERIMENT_ID,  RESULT_ID,  ATTRIBUTE_ID,  VALUE_ID,  QUALIFIER,  VALUE_DISPLAY,  VALUE_NUM,  VALUE_MIN,  VALUE_MAX) values(result_context_item_id_seq.nextval, '', 1, "&amp;A373&amp;", "&amp;VLOOKUP(C373,Elements!$B$3:$G$56,6,FALSE)&amp;", '', '', '"&amp;I373&amp;"', "&amp;E373&amp;", '"&amp;F373&amp;"', '"&amp;G373&amp;"');"</f>
        <v>insert into result_context_item( RESULT_CONTEXT_ITEM_ID,  GROUP_RESULT_CONTEXT_ID,  EXPERIMENT_ID,  RESULT_ID,  ATTRIBUTE_ID,  VALUE_ID,  QUALIFIER,  VALUE_DISPLAY,  VALUE_NUM,  VALUE_MIN,  VALUE_MAX) values(result_context_item_id_seq.nextval, '', 1, 371, 366, '', '', '0.003', 0.003, '', '');</v>
      </c>
    </row>
    <row r="374" spans="1:11">
      <c r="A374">
        <v>372</v>
      </c>
      <c r="B374" s="2">
        <v>1</v>
      </c>
      <c r="C374" t="s">
        <v>32</v>
      </c>
      <c r="E374">
        <v>9.1000000000000004E-3</v>
      </c>
      <c r="I374" t="str">
        <f>IF(ISNA(VLOOKUP(D374,Elements!$B$3:$G$56,2,FALSE)),H374&amp;E374&amp;IF(ISBLANK(F374), "", F374&amp;" - "&amp;G374),VLOOKUP(D374,Elements!$B$3:$G$56,2,FALSE))</f>
        <v>0.0091</v>
      </c>
      <c r="K374" t="str">
        <f>"insert into result_context_item( RESULT_CONTEXT_ITEM_ID,  GROUP_RESULT_CONTEXT_ID,  EXPERIMENT_ID,  RESULT_ID,  ATTRIBUTE_ID,  VALUE_ID,  QUALIFIER,  VALUE_DISPLAY,  VALUE_NUM,  VALUE_MIN,  VALUE_MAX) values(result_context_item_id_seq.nextval, '', 1, "&amp;A374&amp;", "&amp;VLOOKUP(C374,Elements!$B$3:$G$56,6,FALSE)&amp;", '', '', '"&amp;I374&amp;"', "&amp;E374&amp;", '"&amp;F374&amp;"', '"&amp;G374&amp;"');"</f>
        <v>insert into result_context_item( RESULT_CONTEXT_ITEM_ID,  GROUP_RESULT_CONTEXT_ID,  EXPERIMENT_ID,  RESULT_ID,  ATTRIBUTE_ID,  VALUE_ID,  QUALIFIER,  VALUE_DISPLAY,  VALUE_NUM,  VALUE_MIN,  VALUE_MAX) values(result_context_item_id_seq.nextval, '', 1, 372, 366, '', '', '0.0091', 0.0091, '', '');</v>
      </c>
    </row>
    <row r="375" spans="1:11">
      <c r="A375">
        <v>373</v>
      </c>
      <c r="B375" s="2">
        <v>1</v>
      </c>
      <c r="C375" t="s">
        <v>32</v>
      </c>
      <c r="E375">
        <v>2.7300000000000001E-2</v>
      </c>
      <c r="I375" t="str">
        <f>IF(ISNA(VLOOKUP(D375,Elements!$B$3:$G$56,2,FALSE)),H375&amp;E375&amp;IF(ISBLANK(F375), "", F375&amp;" - "&amp;G375),VLOOKUP(D375,Elements!$B$3:$G$56,2,FALSE))</f>
        <v>0.0273</v>
      </c>
      <c r="K375" t="str">
        <f>"insert into result_context_item( RESULT_CONTEXT_ITEM_ID,  GROUP_RESULT_CONTEXT_ID,  EXPERIMENT_ID,  RESULT_ID,  ATTRIBUTE_ID,  VALUE_ID,  QUALIFIER,  VALUE_DISPLAY,  VALUE_NUM,  VALUE_MIN,  VALUE_MAX) values(result_context_item_id_seq.nextval, '', 1, "&amp;A375&amp;", "&amp;VLOOKUP(C375,Elements!$B$3:$G$56,6,FALSE)&amp;", '', '', '"&amp;I375&amp;"', "&amp;E375&amp;", '"&amp;F375&amp;"', '"&amp;G375&amp;"');"</f>
        <v>insert into result_context_item( RESULT_CONTEXT_ITEM_ID,  GROUP_RESULT_CONTEXT_ID,  EXPERIMENT_ID,  RESULT_ID,  ATTRIBUTE_ID,  VALUE_ID,  QUALIFIER,  VALUE_DISPLAY,  VALUE_NUM,  VALUE_MIN,  VALUE_MAX) values(result_context_item_id_seq.nextval, '', 1, 373, 366, '', '', '0.0273', 0.0273, '', '');</v>
      </c>
    </row>
    <row r="376" spans="1:11">
      <c r="A376">
        <v>374</v>
      </c>
      <c r="B376" s="2">
        <v>1</v>
      </c>
      <c r="C376" t="s">
        <v>32</v>
      </c>
      <c r="E376">
        <v>8.1799999999999998E-2</v>
      </c>
      <c r="I376" t="str">
        <f>IF(ISNA(VLOOKUP(D376,Elements!$B$3:$G$56,2,FALSE)),H376&amp;E376&amp;IF(ISBLANK(F376), "", F376&amp;" - "&amp;G376),VLOOKUP(D376,Elements!$B$3:$G$56,2,FALSE))</f>
        <v>0.0818</v>
      </c>
      <c r="K376" t="str">
        <f>"insert into result_context_item( RESULT_CONTEXT_ITEM_ID,  GROUP_RESULT_CONTEXT_ID,  EXPERIMENT_ID,  RESULT_ID,  ATTRIBUTE_ID,  VALUE_ID,  QUALIFIER,  VALUE_DISPLAY,  VALUE_NUM,  VALUE_MIN,  VALUE_MAX) values(result_context_item_id_seq.nextval, '', 1, "&amp;A376&amp;", "&amp;VLOOKUP(C376,Elements!$B$3:$G$56,6,FALSE)&amp;", '', '', '"&amp;I376&amp;"', "&amp;E376&amp;", '"&amp;F376&amp;"', '"&amp;G376&amp;"');"</f>
        <v>insert into result_context_item( RESULT_CONTEXT_ITEM_ID,  GROUP_RESULT_CONTEXT_ID,  EXPERIMENT_ID,  RESULT_ID,  ATTRIBUTE_ID,  VALUE_ID,  QUALIFIER,  VALUE_DISPLAY,  VALUE_NUM,  VALUE_MIN,  VALUE_MAX) values(result_context_item_id_seq.nextval, '', 1, 374, 366, '', '', '0.0818', 0.0818, '', '');</v>
      </c>
    </row>
    <row r="377" spans="1:11">
      <c r="A377">
        <v>375</v>
      </c>
      <c r="B377" s="2">
        <v>1</v>
      </c>
      <c r="C377" t="s">
        <v>32</v>
      </c>
      <c r="E377">
        <v>0.24540000000000001</v>
      </c>
      <c r="I377" t="str">
        <f>IF(ISNA(VLOOKUP(D377,Elements!$B$3:$G$56,2,FALSE)),H377&amp;E377&amp;IF(ISBLANK(F377), "", F377&amp;" - "&amp;G377),VLOOKUP(D377,Elements!$B$3:$G$56,2,FALSE))</f>
        <v>0.2454</v>
      </c>
      <c r="K377" t="str">
        <f>"insert into result_context_item( RESULT_CONTEXT_ITEM_ID,  GROUP_RESULT_CONTEXT_ID,  EXPERIMENT_ID,  RESULT_ID,  ATTRIBUTE_ID,  VALUE_ID,  QUALIFIER,  VALUE_DISPLAY,  VALUE_NUM,  VALUE_MIN,  VALUE_MAX) values(result_context_item_id_seq.nextval, '', 1, "&amp;A377&amp;", "&amp;VLOOKUP(C377,Elements!$B$3:$G$56,6,FALSE)&amp;", '', '', '"&amp;I377&amp;"', "&amp;E377&amp;", '"&amp;F377&amp;"', '"&amp;G377&amp;"');"</f>
        <v>insert into result_context_item( RESULT_CONTEXT_ITEM_ID,  GROUP_RESULT_CONTEXT_ID,  EXPERIMENT_ID,  RESULT_ID,  ATTRIBUTE_ID,  VALUE_ID,  QUALIFIER,  VALUE_DISPLAY,  VALUE_NUM,  VALUE_MIN,  VALUE_MAX) values(result_context_item_id_seq.nextval, '', 1, 375, 366, '', '', '0.2454', 0.2454, '', '');</v>
      </c>
    </row>
    <row r="378" spans="1:11">
      <c r="A378">
        <v>376</v>
      </c>
      <c r="B378" s="2">
        <v>1</v>
      </c>
      <c r="C378" t="s">
        <v>32</v>
      </c>
      <c r="E378">
        <v>0.7</v>
      </c>
      <c r="I378" t="str">
        <f>IF(ISNA(VLOOKUP(D378,Elements!$B$3:$G$56,2,FALSE)),H378&amp;E378&amp;IF(ISBLANK(F378), "", F378&amp;" - "&amp;G378),VLOOKUP(D378,Elements!$B$3:$G$56,2,FALSE))</f>
        <v>0.7</v>
      </c>
      <c r="K378" t="str">
        <f>"insert into result_context_item( RESULT_CONTEXT_ITEM_ID,  GROUP_RESULT_CONTEXT_ID,  EXPERIMENT_ID,  RESULT_ID,  ATTRIBUTE_ID,  VALUE_ID,  QUALIFIER,  VALUE_DISPLAY,  VALUE_NUM,  VALUE_MIN,  VALUE_MAX) values(result_context_item_id_seq.nextval, '', 1, "&amp;A378&amp;", "&amp;VLOOKUP(C378,Elements!$B$3:$G$56,6,FALSE)&amp;", '', '', '"&amp;I378&amp;"', "&amp;E378&amp;", '"&amp;F378&amp;"', '"&amp;G378&amp;"');"</f>
        <v>insert into result_context_item( RESULT_CONTEXT_ITEM_ID,  GROUP_RESULT_CONTEXT_ID,  EXPERIMENT_ID,  RESULT_ID,  ATTRIBUTE_ID,  VALUE_ID,  QUALIFIER,  VALUE_DISPLAY,  VALUE_NUM,  VALUE_MIN,  VALUE_MAX) values(result_context_item_id_seq.nextval, '', 1, 376, 366, '', '', '0.7', 0.7, '', '');</v>
      </c>
    </row>
    <row r="379" spans="1:11">
      <c r="A379">
        <v>377</v>
      </c>
      <c r="B379" s="2">
        <v>1</v>
      </c>
      <c r="C379" t="s">
        <v>32</v>
      </c>
      <c r="E379">
        <v>2.2000000000000002</v>
      </c>
      <c r="I379" t="str">
        <f>IF(ISNA(VLOOKUP(D379,Elements!$B$3:$G$56,2,FALSE)),H379&amp;E379&amp;IF(ISBLANK(F379), "", F379&amp;" - "&amp;G379),VLOOKUP(D379,Elements!$B$3:$G$56,2,FALSE))</f>
        <v>2.2</v>
      </c>
      <c r="K379" t="str">
        <f>"insert into result_context_item( RESULT_CONTEXT_ITEM_ID,  GROUP_RESULT_CONTEXT_ID,  EXPERIMENT_ID,  RESULT_ID,  ATTRIBUTE_ID,  VALUE_ID,  QUALIFIER,  VALUE_DISPLAY,  VALUE_NUM,  VALUE_MIN,  VALUE_MAX) values(result_context_item_id_seq.nextval, '', 1, "&amp;A379&amp;", "&amp;VLOOKUP(C379,Elements!$B$3:$G$56,6,FALSE)&amp;", '', '', '"&amp;I379&amp;"', "&amp;E379&amp;", '"&amp;F379&amp;"', '"&amp;G379&amp;"');"</f>
        <v>insert into result_context_item( RESULT_CONTEXT_ITEM_ID,  GROUP_RESULT_CONTEXT_ID,  EXPERIMENT_ID,  RESULT_ID,  ATTRIBUTE_ID,  VALUE_ID,  QUALIFIER,  VALUE_DISPLAY,  VALUE_NUM,  VALUE_MIN,  VALUE_MAX) values(result_context_item_id_seq.nextval, '', 1, 377, 366, '', '', '2.2', 2.2, '', '');</v>
      </c>
    </row>
    <row r="380" spans="1:11">
      <c r="A380">
        <v>378</v>
      </c>
      <c r="B380" s="2">
        <v>1</v>
      </c>
      <c r="C380" t="s">
        <v>32</v>
      </c>
      <c r="E380">
        <v>6.6</v>
      </c>
      <c r="I380" t="str">
        <f>IF(ISNA(VLOOKUP(D380,Elements!$B$3:$G$56,2,FALSE)),H380&amp;E380&amp;IF(ISBLANK(F380), "", F380&amp;" - "&amp;G380),VLOOKUP(D380,Elements!$B$3:$G$56,2,FALSE))</f>
        <v>6.6</v>
      </c>
      <c r="K380" t="str">
        <f>"insert into result_context_item( RESULT_CONTEXT_ITEM_ID,  GROUP_RESULT_CONTEXT_ID,  EXPERIMENT_ID,  RESULT_ID,  ATTRIBUTE_ID,  VALUE_ID,  QUALIFIER,  VALUE_DISPLAY,  VALUE_NUM,  VALUE_MIN,  VALUE_MAX) values(result_context_item_id_seq.nextval, '', 1, "&amp;A380&amp;", "&amp;VLOOKUP(C380,Elements!$B$3:$G$56,6,FALSE)&amp;", '', '', '"&amp;I380&amp;"', "&amp;E380&amp;", '"&amp;F380&amp;"', '"&amp;G380&amp;"');"</f>
        <v>insert into result_context_item( RESULT_CONTEXT_ITEM_ID,  GROUP_RESULT_CONTEXT_ID,  EXPERIMENT_ID,  RESULT_ID,  ATTRIBUTE_ID,  VALUE_ID,  QUALIFIER,  VALUE_DISPLAY,  VALUE_NUM,  VALUE_MIN,  VALUE_MAX) values(result_context_item_id_seq.nextval, '', 1, 378, 366, '', '', '6.6', 6.6, '', '');</v>
      </c>
    </row>
    <row r="381" spans="1:11">
      <c r="A381">
        <v>379</v>
      </c>
      <c r="B381" s="2">
        <v>1</v>
      </c>
      <c r="C381" t="s">
        <v>32</v>
      </c>
      <c r="E381">
        <v>19.899999999999999</v>
      </c>
      <c r="I381" t="str">
        <f>IF(ISNA(VLOOKUP(D381,Elements!$B$3:$G$56,2,FALSE)),H381&amp;E381&amp;IF(ISBLANK(F381), "", F381&amp;" - "&amp;G381),VLOOKUP(D381,Elements!$B$3:$G$56,2,FALSE))</f>
        <v>19.9</v>
      </c>
      <c r="K381" t="str">
        <f>"insert into result_context_item( RESULT_CONTEXT_ITEM_ID,  GROUP_RESULT_CONTEXT_ID,  EXPERIMENT_ID,  RESULT_ID,  ATTRIBUTE_ID,  VALUE_ID,  QUALIFIER,  VALUE_DISPLAY,  VALUE_NUM,  VALUE_MIN,  VALUE_MAX) values(result_context_item_id_seq.nextval, '', 1, "&amp;A381&amp;", "&amp;VLOOKUP(C381,Elements!$B$3:$G$56,6,FALSE)&amp;", '', '', '"&amp;I381&amp;"', "&amp;E381&amp;", '"&amp;F381&amp;"', '"&amp;G381&amp;"');"</f>
        <v>insert into result_context_item( RESULT_CONTEXT_ITEM_ID,  GROUP_RESULT_CONTEXT_ID,  EXPERIMENT_ID,  RESULT_ID,  ATTRIBUTE_ID,  VALUE_ID,  QUALIFIER,  VALUE_DISPLAY,  VALUE_NUM,  VALUE_MIN,  VALUE_MAX) values(result_context_item_id_seq.nextval, '', 1, 379, 366, '', '', '19.9', 19.9, '', '');</v>
      </c>
    </row>
    <row r="382" spans="1:11">
      <c r="A382">
        <v>380</v>
      </c>
      <c r="B382" s="2">
        <v>1</v>
      </c>
      <c r="C382" t="s">
        <v>32</v>
      </c>
      <c r="E382">
        <v>59.6</v>
      </c>
      <c r="I382" t="str">
        <f>IF(ISNA(VLOOKUP(D382,Elements!$B$3:$G$56,2,FALSE)),H382&amp;E382&amp;IF(ISBLANK(F382), "", F382&amp;" - "&amp;G382),VLOOKUP(D382,Elements!$B$3:$G$56,2,FALSE))</f>
        <v>59.6</v>
      </c>
      <c r="K382" t="str">
        <f>"insert into result_context_item( RESULT_CONTEXT_ITEM_ID,  GROUP_RESULT_CONTEXT_ID,  EXPERIMENT_ID,  RESULT_ID,  ATTRIBUTE_ID,  VALUE_ID,  QUALIFIER,  VALUE_DISPLAY,  VALUE_NUM,  VALUE_MIN,  VALUE_MAX) values(result_context_item_id_seq.nextval, '', 1, "&amp;A382&amp;", "&amp;VLOOKUP(C382,Elements!$B$3:$G$56,6,FALSE)&amp;", '', '', '"&amp;I382&amp;"', "&amp;E382&amp;", '"&amp;F382&amp;"', '"&amp;G382&amp;"');"</f>
        <v>insert into result_context_item( RESULT_CONTEXT_ITEM_ID,  GROUP_RESULT_CONTEXT_ID,  EXPERIMENT_ID,  RESULT_ID,  ATTRIBUTE_ID,  VALUE_ID,  QUALIFIER,  VALUE_DISPLAY,  VALUE_NUM,  VALUE_MIN,  VALUE_MAX) values(result_context_item_id_seq.nextval, '', 1, 380, 366, '', '', '59.6', 59.6, '', '');</v>
      </c>
    </row>
    <row r="383" spans="1:11">
      <c r="A383">
        <v>381</v>
      </c>
      <c r="B383" s="2">
        <v>1</v>
      </c>
      <c r="C383" t="s">
        <v>32</v>
      </c>
      <c r="E383">
        <v>3.0000000000000001E-3</v>
      </c>
      <c r="I383" t="str">
        <f>IF(ISNA(VLOOKUP(D383,Elements!$B$3:$G$56,2,FALSE)),H383&amp;E383&amp;IF(ISBLANK(F383), "", F383&amp;" - "&amp;G383),VLOOKUP(D383,Elements!$B$3:$G$56,2,FALSE))</f>
        <v>0.003</v>
      </c>
      <c r="K383" t="str">
        <f>"insert into result_context_item( RESULT_CONTEXT_ITEM_ID,  GROUP_RESULT_CONTEXT_ID,  EXPERIMENT_ID,  RESULT_ID,  ATTRIBUTE_ID,  VALUE_ID,  QUALIFIER,  VALUE_DISPLAY,  VALUE_NUM,  VALUE_MIN,  VALUE_MAX) values(result_context_item_id_seq.nextval, '', 1, "&amp;A383&amp;", "&amp;VLOOKUP(C383,Elements!$B$3:$G$56,6,FALSE)&amp;", '', '', '"&amp;I383&amp;"', "&amp;E383&amp;", '"&amp;F383&amp;"', '"&amp;G383&amp;"');"</f>
        <v>insert into result_context_item( RESULT_CONTEXT_ITEM_ID,  GROUP_RESULT_CONTEXT_ID,  EXPERIMENT_ID,  RESULT_ID,  ATTRIBUTE_ID,  VALUE_ID,  QUALIFIER,  VALUE_DISPLAY,  VALUE_NUM,  VALUE_MIN,  VALUE_MAX) values(result_context_item_id_seq.nextval, '', 1, 381, 366, '', '', '0.003', 0.003, '', '');</v>
      </c>
    </row>
    <row r="384" spans="1:11">
      <c r="A384">
        <v>382</v>
      </c>
      <c r="B384" s="2">
        <v>1</v>
      </c>
      <c r="C384" t="s">
        <v>32</v>
      </c>
      <c r="E384">
        <v>9.1000000000000004E-3</v>
      </c>
      <c r="I384" t="str">
        <f>IF(ISNA(VLOOKUP(D384,Elements!$B$3:$G$56,2,FALSE)),H384&amp;E384&amp;IF(ISBLANK(F384), "", F384&amp;" - "&amp;G384),VLOOKUP(D384,Elements!$B$3:$G$56,2,FALSE))</f>
        <v>0.0091</v>
      </c>
      <c r="K384" t="str">
        <f>"insert into result_context_item( RESULT_CONTEXT_ITEM_ID,  GROUP_RESULT_CONTEXT_ID,  EXPERIMENT_ID,  RESULT_ID,  ATTRIBUTE_ID,  VALUE_ID,  QUALIFIER,  VALUE_DISPLAY,  VALUE_NUM,  VALUE_MIN,  VALUE_MAX) values(result_context_item_id_seq.nextval, '', 1, "&amp;A384&amp;", "&amp;VLOOKUP(C384,Elements!$B$3:$G$56,6,FALSE)&amp;", '', '', '"&amp;I384&amp;"', "&amp;E384&amp;", '"&amp;F384&amp;"', '"&amp;G384&amp;"');"</f>
        <v>insert into result_context_item( RESULT_CONTEXT_ITEM_ID,  GROUP_RESULT_CONTEXT_ID,  EXPERIMENT_ID,  RESULT_ID,  ATTRIBUTE_ID,  VALUE_ID,  QUALIFIER,  VALUE_DISPLAY,  VALUE_NUM,  VALUE_MIN,  VALUE_MAX) values(result_context_item_id_seq.nextval, '', 1, 382, 366, '', '', '0.0091', 0.0091, '', '');</v>
      </c>
    </row>
    <row r="385" spans="1:11">
      <c r="A385">
        <v>383</v>
      </c>
      <c r="B385" s="2">
        <v>1</v>
      </c>
      <c r="C385" t="s">
        <v>32</v>
      </c>
      <c r="E385">
        <v>2.7300000000000001E-2</v>
      </c>
      <c r="I385" t="str">
        <f>IF(ISNA(VLOOKUP(D385,Elements!$B$3:$G$56,2,FALSE)),H385&amp;E385&amp;IF(ISBLANK(F385), "", F385&amp;" - "&amp;G385),VLOOKUP(D385,Elements!$B$3:$G$56,2,FALSE))</f>
        <v>0.0273</v>
      </c>
      <c r="K385" t="str">
        <f>"insert into result_context_item( RESULT_CONTEXT_ITEM_ID,  GROUP_RESULT_CONTEXT_ID,  EXPERIMENT_ID,  RESULT_ID,  ATTRIBUTE_ID,  VALUE_ID,  QUALIFIER,  VALUE_DISPLAY,  VALUE_NUM,  VALUE_MIN,  VALUE_MAX) values(result_context_item_id_seq.nextval, '', 1, "&amp;A385&amp;", "&amp;VLOOKUP(C385,Elements!$B$3:$G$56,6,FALSE)&amp;", '', '', '"&amp;I385&amp;"', "&amp;E385&amp;", '"&amp;F385&amp;"', '"&amp;G385&amp;"');"</f>
        <v>insert into result_context_item( RESULT_CONTEXT_ITEM_ID,  GROUP_RESULT_CONTEXT_ID,  EXPERIMENT_ID,  RESULT_ID,  ATTRIBUTE_ID,  VALUE_ID,  QUALIFIER,  VALUE_DISPLAY,  VALUE_NUM,  VALUE_MIN,  VALUE_MAX) values(result_context_item_id_seq.nextval, '', 1, 383, 366, '', '', '0.0273', 0.0273, '', '');</v>
      </c>
    </row>
    <row r="386" spans="1:11">
      <c r="A386">
        <v>384</v>
      </c>
      <c r="B386" s="2">
        <v>1</v>
      </c>
      <c r="C386" t="s">
        <v>32</v>
      </c>
      <c r="E386">
        <v>8.1799999999999998E-2</v>
      </c>
      <c r="I386" t="str">
        <f>IF(ISNA(VLOOKUP(D386,Elements!$B$3:$G$56,2,FALSE)),H386&amp;E386&amp;IF(ISBLANK(F386), "", F386&amp;" - "&amp;G386),VLOOKUP(D386,Elements!$B$3:$G$56,2,FALSE))</f>
        <v>0.0818</v>
      </c>
      <c r="K386" t="str">
        <f>"insert into result_context_item( RESULT_CONTEXT_ITEM_ID,  GROUP_RESULT_CONTEXT_ID,  EXPERIMENT_ID,  RESULT_ID,  ATTRIBUTE_ID,  VALUE_ID,  QUALIFIER,  VALUE_DISPLAY,  VALUE_NUM,  VALUE_MIN,  VALUE_MAX) values(result_context_item_id_seq.nextval, '', 1, "&amp;A386&amp;", "&amp;VLOOKUP(C386,Elements!$B$3:$G$56,6,FALSE)&amp;", '', '', '"&amp;I386&amp;"', "&amp;E386&amp;", '"&amp;F386&amp;"', '"&amp;G386&amp;"');"</f>
        <v>insert into result_context_item( RESULT_CONTEXT_ITEM_ID,  GROUP_RESULT_CONTEXT_ID,  EXPERIMENT_ID,  RESULT_ID,  ATTRIBUTE_ID,  VALUE_ID,  QUALIFIER,  VALUE_DISPLAY,  VALUE_NUM,  VALUE_MIN,  VALUE_MAX) values(result_context_item_id_seq.nextval, '', 1, 384, 366, '', '', '0.0818', 0.0818, '', '');</v>
      </c>
    </row>
    <row r="387" spans="1:11">
      <c r="A387">
        <v>385</v>
      </c>
      <c r="B387" s="2">
        <v>1</v>
      </c>
      <c r="C387" t="s">
        <v>32</v>
      </c>
      <c r="E387">
        <v>0.24540000000000001</v>
      </c>
      <c r="I387" t="str">
        <f>IF(ISNA(VLOOKUP(D387,Elements!$B$3:$G$56,2,FALSE)),H387&amp;E387&amp;IF(ISBLANK(F387), "", F387&amp;" - "&amp;G387),VLOOKUP(D387,Elements!$B$3:$G$56,2,FALSE))</f>
        <v>0.2454</v>
      </c>
      <c r="K387" t="str">
        <f>"insert into result_context_item( RESULT_CONTEXT_ITEM_ID,  GROUP_RESULT_CONTEXT_ID,  EXPERIMENT_ID,  RESULT_ID,  ATTRIBUTE_ID,  VALUE_ID,  QUALIFIER,  VALUE_DISPLAY,  VALUE_NUM,  VALUE_MIN,  VALUE_MAX) values(result_context_item_id_seq.nextval, '', 1, "&amp;A387&amp;", "&amp;VLOOKUP(C387,Elements!$B$3:$G$56,6,FALSE)&amp;", '', '', '"&amp;I387&amp;"', "&amp;E387&amp;", '"&amp;F387&amp;"', '"&amp;G387&amp;"');"</f>
        <v>insert into result_context_item( RESULT_CONTEXT_ITEM_ID,  GROUP_RESULT_CONTEXT_ID,  EXPERIMENT_ID,  RESULT_ID,  ATTRIBUTE_ID,  VALUE_ID,  QUALIFIER,  VALUE_DISPLAY,  VALUE_NUM,  VALUE_MIN,  VALUE_MAX) values(result_context_item_id_seq.nextval, '', 1, 385, 366, '', '', '0.2454', 0.2454, '', '');</v>
      </c>
    </row>
    <row r="388" spans="1:11">
      <c r="A388">
        <v>386</v>
      </c>
      <c r="B388" s="2">
        <v>1</v>
      </c>
      <c r="C388" t="s">
        <v>32</v>
      </c>
      <c r="E388">
        <v>0.7</v>
      </c>
      <c r="I388" t="str">
        <f>IF(ISNA(VLOOKUP(D388,Elements!$B$3:$G$56,2,FALSE)),H388&amp;E388&amp;IF(ISBLANK(F388), "", F388&amp;" - "&amp;G388),VLOOKUP(D388,Elements!$B$3:$G$56,2,FALSE))</f>
        <v>0.7</v>
      </c>
      <c r="K388" t="str">
        <f>"insert into result_context_item( RESULT_CONTEXT_ITEM_ID,  GROUP_RESULT_CONTEXT_ID,  EXPERIMENT_ID,  RESULT_ID,  ATTRIBUTE_ID,  VALUE_ID,  QUALIFIER,  VALUE_DISPLAY,  VALUE_NUM,  VALUE_MIN,  VALUE_MAX) values(result_context_item_id_seq.nextval, '', 1, "&amp;A388&amp;", "&amp;VLOOKUP(C388,Elements!$B$3:$G$56,6,FALSE)&amp;", '', '', '"&amp;I388&amp;"', "&amp;E388&amp;", '"&amp;F388&amp;"', '"&amp;G388&amp;"');"</f>
        <v>insert into result_context_item( RESULT_CONTEXT_ITEM_ID,  GROUP_RESULT_CONTEXT_ID,  EXPERIMENT_ID,  RESULT_ID,  ATTRIBUTE_ID,  VALUE_ID,  QUALIFIER,  VALUE_DISPLAY,  VALUE_NUM,  VALUE_MIN,  VALUE_MAX) values(result_context_item_id_seq.nextval, '', 1, 386, 366, '', '', '0.7', 0.7, '', '');</v>
      </c>
    </row>
    <row r="389" spans="1:11">
      <c r="A389">
        <v>387</v>
      </c>
      <c r="B389" s="2">
        <v>1</v>
      </c>
      <c r="C389" t="s">
        <v>32</v>
      </c>
      <c r="E389">
        <v>2.2000000000000002</v>
      </c>
      <c r="I389" t="str">
        <f>IF(ISNA(VLOOKUP(D389,Elements!$B$3:$G$56,2,FALSE)),H389&amp;E389&amp;IF(ISBLANK(F389), "", F389&amp;" - "&amp;G389),VLOOKUP(D389,Elements!$B$3:$G$56,2,FALSE))</f>
        <v>2.2</v>
      </c>
      <c r="K389" t="str">
        <f>"insert into result_context_item( RESULT_CONTEXT_ITEM_ID,  GROUP_RESULT_CONTEXT_ID,  EXPERIMENT_ID,  RESULT_ID,  ATTRIBUTE_ID,  VALUE_ID,  QUALIFIER,  VALUE_DISPLAY,  VALUE_NUM,  VALUE_MIN,  VALUE_MAX) values(result_context_item_id_seq.nextval, '', 1, "&amp;A389&amp;", "&amp;VLOOKUP(C389,Elements!$B$3:$G$56,6,FALSE)&amp;", '', '', '"&amp;I389&amp;"', "&amp;E389&amp;", '"&amp;F389&amp;"', '"&amp;G389&amp;"');"</f>
        <v>insert into result_context_item( RESULT_CONTEXT_ITEM_ID,  GROUP_RESULT_CONTEXT_ID,  EXPERIMENT_ID,  RESULT_ID,  ATTRIBUTE_ID,  VALUE_ID,  QUALIFIER,  VALUE_DISPLAY,  VALUE_NUM,  VALUE_MIN,  VALUE_MAX) values(result_context_item_id_seq.nextval, '', 1, 387, 366, '', '', '2.2', 2.2, '', '');</v>
      </c>
    </row>
    <row r="390" spans="1:11">
      <c r="A390">
        <v>388</v>
      </c>
      <c r="B390" s="2">
        <v>1</v>
      </c>
      <c r="C390" t="s">
        <v>32</v>
      </c>
      <c r="E390">
        <v>6.6</v>
      </c>
      <c r="I390" t="str">
        <f>IF(ISNA(VLOOKUP(D390,Elements!$B$3:$G$56,2,FALSE)),H390&amp;E390&amp;IF(ISBLANK(F390), "", F390&amp;" - "&amp;G390),VLOOKUP(D390,Elements!$B$3:$G$56,2,FALSE))</f>
        <v>6.6</v>
      </c>
      <c r="K390" t="str">
        <f>"insert into result_context_item( RESULT_CONTEXT_ITEM_ID,  GROUP_RESULT_CONTEXT_ID,  EXPERIMENT_ID,  RESULT_ID,  ATTRIBUTE_ID,  VALUE_ID,  QUALIFIER,  VALUE_DISPLAY,  VALUE_NUM,  VALUE_MIN,  VALUE_MAX) values(result_context_item_id_seq.nextval, '', 1, "&amp;A390&amp;", "&amp;VLOOKUP(C390,Elements!$B$3:$G$56,6,FALSE)&amp;", '', '', '"&amp;I390&amp;"', "&amp;E390&amp;", '"&amp;F390&amp;"', '"&amp;G390&amp;"');"</f>
        <v>insert into result_context_item( RESULT_CONTEXT_ITEM_ID,  GROUP_RESULT_CONTEXT_ID,  EXPERIMENT_ID,  RESULT_ID,  ATTRIBUTE_ID,  VALUE_ID,  QUALIFIER,  VALUE_DISPLAY,  VALUE_NUM,  VALUE_MIN,  VALUE_MAX) values(result_context_item_id_seq.nextval, '', 1, 388, 366, '', '', '6.6', 6.6, '', '');</v>
      </c>
    </row>
    <row r="391" spans="1:11">
      <c r="A391">
        <v>389</v>
      </c>
      <c r="B391" s="2">
        <v>1</v>
      </c>
      <c r="C391" t="s">
        <v>32</v>
      </c>
      <c r="E391">
        <v>19.899999999999999</v>
      </c>
      <c r="I391" t="str">
        <f>IF(ISNA(VLOOKUP(D391,Elements!$B$3:$G$56,2,FALSE)),H391&amp;E391&amp;IF(ISBLANK(F391), "", F391&amp;" - "&amp;G391),VLOOKUP(D391,Elements!$B$3:$G$56,2,FALSE))</f>
        <v>19.9</v>
      </c>
      <c r="K391" t="str">
        <f>"insert into result_context_item( RESULT_CONTEXT_ITEM_ID,  GROUP_RESULT_CONTEXT_ID,  EXPERIMENT_ID,  RESULT_ID,  ATTRIBUTE_ID,  VALUE_ID,  QUALIFIER,  VALUE_DISPLAY,  VALUE_NUM,  VALUE_MIN,  VALUE_MAX) values(result_context_item_id_seq.nextval, '', 1, "&amp;A391&amp;", "&amp;VLOOKUP(C391,Elements!$B$3:$G$56,6,FALSE)&amp;", '', '', '"&amp;I391&amp;"', "&amp;E391&amp;", '"&amp;F391&amp;"', '"&amp;G391&amp;"');"</f>
        <v>insert into result_context_item( RESULT_CONTEXT_ITEM_ID,  GROUP_RESULT_CONTEXT_ID,  EXPERIMENT_ID,  RESULT_ID,  ATTRIBUTE_ID,  VALUE_ID,  QUALIFIER,  VALUE_DISPLAY,  VALUE_NUM,  VALUE_MIN,  VALUE_MAX) values(result_context_item_id_seq.nextval, '', 1, 389, 366, '', '', '19.9', 19.9, '', '');</v>
      </c>
    </row>
    <row r="392" spans="1:11">
      <c r="A392">
        <v>390</v>
      </c>
      <c r="B392" s="2">
        <v>1</v>
      </c>
      <c r="C392" t="s">
        <v>32</v>
      </c>
      <c r="E392">
        <v>59.6</v>
      </c>
      <c r="I392" t="str">
        <f>IF(ISNA(VLOOKUP(D392,Elements!$B$3:$G$56,2,FALSE)),H392&amp;E392&amp;IF(ISBLANK(F392), "", F392&amp;" - "&amp;G392),VLOOKUP(D392,Elements!$B$3:$G$56,2,FALSE))</f>
        <v>59.6</v>
      </c>
      <c r="K392" t="str">
        <f>"insert into result_context_item( RESULT_CONTEXT_ITEM_ID,  GROUP_RESULT_CONTEXT_ID,  EXPERIMENT_ID,  RESULT_ID,  ATTRIBUTE_ID,  VALUE_ID,  QUALIFIER,  VALUE_DISPLAY,  VALUE_NUM,  VALUE_MIN,  VALUE_MAX) values(result_context_item_id_seq.nextval, '', 1, "&amp;A392&amp;", "&amp;VLOOKUP(C392,Elements!$B$3:$G$56,6,FALSE)&amp;", '', '', '"&amp;I392&amp;"', "&amp;E392&amp;", '"&amp;F392&amp;"', '"&amp;G392&amp;"');"</f>
        <v>insert into result_context_item( RESULT_CONTEXT_ITEM_ID,  GROUP_RESULT_CONTEXT_ID,  EXPERIMENT_ID,  RESULT_ID,  ATTRIBUTE_ID,  VALUE_ID,  QUALIFIER,  VALUE_DISPLAY,  VALUE_NUM,  VALUE_MIN,  VALUE_MAX) values(result_context_item_id_seq.nextval, '', 1, 390, 366, '', '', '59.6', 59.6, '', '');</v>
      </c>
    </row>
    <row r="393" spans="1:11">
      <c r="A393">
        <v>391</v>
      </c>
      <c r="B393" s="2">
        <v>1</v>
      </c>
      <c r="C393" t="s">
        <v>32</v>
      </c>
      <c r="E393">
        <v>3.0000000000000001E-3</v>
      </c>
      <c r="I393" t="str">
        <f>IF(ISNA(VLOOKUP(D393,Elements!$B$3:$G$56,2,FALSE)),H393&amp;E393&amp;IF(ISBLANK(F393), "", F393&amp;" - "&amp;G393),VLOOKUP(D393,Elements!$B$3:$G$56,2,FALSE))</f>
        <v>0.003</v>
      </c>
      <c r="K393" t="str">
        <f>"insert into result_context_item( RESULT_CONTEXT_ITEM_ID,  GROUP_RESULT_CONTEXT_ID,  EXPERIMENT_ID,  RESULT_ID,  ATTRIBUTE_ID,  VALUE_ID,  QUALIFIER,  VALUE_DISPLAY,  VALUE_NUM,  VALUE_MIN,  VALUE_MAX) values(result_context_item_id_seq.nextval, '', 1, "&amp;A393&amp;", "&amp;VLOOKUP(C393,Elements!$B$3:$G$56,6,FALSE)&amp;", '', '', '"&amp;I393&amp;"', "&amp;E393&amp;", '"&amp;F393&amp;"', '"&amp;G393&amp;"');"</f>
        <v>insert into result_context_item( RESULT_CONTEXT_ITEM_ID,  GROUP_RESULT_CONTEXT_ID,  EXPERIMENT_ID,  RESULT_ID,  ATTRIBUTE_ID,  VALUE_ID,  QUALIFIER,  VALUE_DISPLAY,  VALUE_NUM,  VALUE_MIN,  VALUE_MAX) values(result_context_item_id_seq.nextval, '', 1, 391, 366, '', '', '0.003', 0.003, '', '');</v>
      </c>
    </row>
    <row r="394" spans="1:11">
      <c r="A394">
        <v>392</v>
      </c>
      <c r="B394" s="2">
        <v>1</v>
      </c>
      <c r="C394" t="s">
        <v>32</v>
      </c>
      <c r="E394">
        <v>9.1000000000000004E-3</v>
      </c>
      <c r="I394" t="str">
        <f>IF(ISNA(VLOOKUP(D394,Elements!$B$3:$G$56,2,FALSE)),H394&amp;E394&amp;IF(ISBLANK(F394), "", F394&amp;" - "&amp;G394),VLOOKUP(D394,Elements!$B$3:$G$56,2,FALSE))</f>
        <v>0.0091</v>
      </c>
      <c r="K394" t="str">
        <f>"insert into result_context_item( RESULT_CONTEXT_ITEM_ID,  GROUP_RESULT_CONTEXT_ID,  EXPERIMENT_ID,  RESULT_ID,  ATTRIBUTE_ID,  VALUE_ID,  QUALIFIER,  VALUE_DISPLAY,  VALUE_NUM,  VALUE_MIN,  VALUE_MAX) values(result_context_item_id_seq.nextval, '', 1, "&amp;A394&amp;", "&amp;VLOOKUP(C394,Elements!$B$3:$G$56,6,FALSE)&amp;", '', '', '"&amp;I394&amp;"', "&amp;E394&amp;", '"&amp;F394&amp;"', '"&amp;G394&amp;"');"</f>
        <v>insert into result_context_item( RESULT_CONTEXT_ITEM_ID,  GROUP_RESULT_CONTEXT_ID,  EXPERIMENT_ID,  RESULT_ID,  ATTRIBUTE_ID,  VALUE_ID,  QUALIFIER,  VALUE_DISPLAY,  VALUE_NUM,  VALUE_MIN,  VALUE_MAX) values(result_context_item_id_seq.nextval, '', 1, 392, 366, '', '', '0.0091', 0.0091, '', '');</v>
      </c>
    </row>
    <row r="395" spans="1:11">
      <c r="A395">
        <v>393</v>
      </c>
      <c r="B395" s="2">
        <v>1</v>
      </c>
      <c r="C395" t="s">
        <v>32</v>
      </c>
      <c r="E395">
        <v>2.7300000000000001E-2</v>
      </c>
      <c r="I395" t="str">
        <f>IF(ISNA(VLOOKUP(D395,Elements!$B$3:$G$56,2,FALSE)),H395&amp;E395&amp;IF(ISBLANK(F395), "", F395&amp;" - "&amp;G395),VLOOKUP(D395,Elements!$B$3:$G$56,2,FALSE))</f>
        <v>0.0273</v>
      </c>
      <c r="K395" t="str">
        <f>"insert into result_context_item( RESULT_CONTEXT_ITEM_ID,  GROUP_RESULT_CONTEXT_ID,  EXPERIMENT_ID,  RESULT_ID,  ATTRIBUTE_ID,  VALUE_ID,  QUALIFIER,  VALUE_DISPLAY,  VALUE_NUM,  VALUE_MIN,  VALUE_MAX) values(result_context_item_id_seq.nextval, '', 1, "&amp;A395&amp;", "&amp;VLOOKUP(C395,Elements!$B$3:$G$56,6,FALSE)&amp;", '', '', '"&amp;I395&amp;"', "&amp;E395&amp;", '"&amp;F395&amp;"', '"&amp;G395&amp;"');"</f>
        <v>insert into result_context_item( RESULT_CONTEXT_ITEM_ID,  GROUP_RESULT_CONTEXT_ID,  EXPERIMENT_ID,  RESULT_ID,  ATTRIBUTE_ID,  VALUE_ID,  QUALIFIER,  VALUE_DISPLAY,  VALUE_NUM,  VALUE_MIN,  VALUE_MAX) values(result_context_item_id_seq.nextval, '', 1, 393, 366, '', '', '0.0273', 0.0273, '', '');</v>
      </c>
    </row>
    <row r="396" spans="1:11">
      <c r="A396">
        <v>394</v>
      </c>
      <c r="B396" s="2">
        <v>1</v>
      </c>
      <c r="C396" t="s">
        <v>32</v>
      </c>
      <c r="E396">
        <v>8.1799999999999998E-2</v>
      </c>
      <c r="I396" t="str">
        <f>IF(ISNA(VLOOKUP(D396,Elements!$B$3:$G$56,2,FALSE)),H396&amp;E396&amp;IF(ISBLANK(F396), "", F396&amp;" - "&amp;G396),VLOOKUP(D396,Elements!$B$3:$G$56,2,FALSE))</f>
        <v>0.0818</v>
      </c>
      <c r="K396" t="str">
        <f>"insert into result_context_item( RESULT_CONTEXT_ITEM_ID,  GROUP_RESULT_CONTEXT_ID,  EXPERIMENT_ID,  RESULT_ID,  ATTRIBUTE_ID,  VALUE_ID,  QUALIFIER,  VALUE_DISPLAY,  VALUE_NUM,  VALUE_MIN,  VALUE_MAX) values(result_context_item_id_seq.nextval, '', 1, "&amp;A396&amp;", "&amp;VLOOKUP(C396,Elements!$B$3:$G$56,6,FALSE)&amp;", '', '', '"&amp;I396&amp;"', "&amp;E396&amp;", '"&amp;F396&amp;"', '"&amp;G396&amp;"');"</f>
        <v>insert into result_context_item( RESULT_CONTEXT_ITEM_ID,  GROUP_RESULT_CONTEXT_ID,  EXPERIMENT_ID,  RESULT_ID,  ATTRIBUTE_ID,  VALUE_ID,  QUALIFIER,  VALUE_DISPLAY,  VALUE_NUM,  VALUE_MIN,  VALUE_MAX) values(result_context_item_id_seq.nextval, '', 1, 394, 366, '', '', '0.0818', 0.0818, '', '');</v>
      </c>
    </row>
    <row r="397" spans="1:11">
      <c r="A397">
        <v>395</v>
      </c>
      <c r="B397" s="2">
        <v>1</v>
      </c>
      <c r="C397" t="s">
        <v>32</v>
      </c>
      <c r="E397">
        <v>0.24540000000000001</v>
      </c>
      <c r="I397" t="str">
        <f>IF(ISNA(VLOOKUP(D397,Elements!$B$3:$G$56,2,FALSE)),H397&amp;E397&amp;IF(ISBLANK(F397), "", F397&amp;" - "&amp;G397),VLOOKUP(D397,Elements!$B$3:$G$56,2,FALSE))</f>
        <v>0.2454</v>
      </c>
      <c r="K397" t="str">
        <f>"insert into result_context_item( RESULT_CONTEXT_ITEM_ID,  GROUP_RESULT_CONTEXT_ID,  EXPERIMENT_ID,  RESULT_ID,  ATTRIBUTE_ID,  VALUE_ID,  QUALIFIER,  VALUE_DISPLAY,  VALUE_NUM,  VALUE_MIN,  VALUE_MAX) values(result_context_item_id_seq.nextval, '', 1, "&amp;A397&amp;", "&amp;VLOOKUP(C397,Elements!$B$3:$G$56,6,FALSE)&amp;", '', '', '"&amp;I397&amp;"', "&amp;E397&amp;", '"&amp;F397&amp;"', '"&amp;G397&amp;"');"</f>
        <v>insert into result_context_item( RESULT_CONTEXT_ITEM_ID,  GROUP_RESULT_CONTEXT_ID,  EXPERIMENT_ID,  RESULT_ID,  ATTRIBUTE_ID,  VALUE_ID,  QUALIFIER,  VALUE_DISPLAY,  VALUE_NUM,  VALUE_MIN,  VALUE_MAX) values(result_context_item_id_seq.nextval, '', 1, 395, 366, '', '', '0.2454', 0.2454, '', '');</v>
      </c>
    </row>
    <row r="398" spans="1:11">
      <c r="A398">
        <v>396</v>
      </c>
      <c r="B398" s="2">
        <v>1</v>
      </c>
      <c r="C398" t="s">
        <v>32</v>
      </c>
      <c r="E398">
        <v>0.7</v>
      </c>
      <c r="I398" t="str">
        <f>IF(ISNA(VLOOKUP(D398,Elements!$B$3:$G$56,2,FALSE)),H398&amp;E398&amp;IF(ISBLANK(F398), "", F398&amp;" - "&amp;G398),VLOOKUP(D398,Elements!$B$3:$G$56,2,FALSE))</f>
        <v>0.7</v>
      </c>
      <c r="K398" t="str">
        <f>"insert into result_context_item( RESULT_CONTEXT_ITEM_ID,  GROUP_RESULT_CONTEXT_ID,  EXPERIMENT_ID,  RESULT_ID,  ATTRIBUTE_ID,  VALUE_ID,  QUALIFIER,  VALUE_DISPLAY,  VALUE_NUM,  VALUE_MIN,  VALUE_MAX) values(result_context_item_id_seq.nextval, '', 1, "&amp;A398&amp;", "&amp;VLOOKUP(C398,Elements!$B$3:$G$56,6,FALSE)&amp;", '', '', '"&amp;I398&amp;"', "&amp;E398&amp;", '"&amp;F398&amp;"', '"&amp;G398&amp;"');"</f>
        <v>insert into result_context_item( RESULT_CONTEXT_ITEM_ID,  GROUP_RESULT_CONTEXT_ID,  EXPERIMENT_ID,  RESULT_ID,  ATTRIBUTE_ID,  VALUE_ID,  QUALIFIER,  VALUE_DISPLAY,  VALUE_NUM,  VALUE_MIN,  VALUE_MAX) values(result_context_item_id_seq.nextval, '', 1, 396, 366, '', '', '0.7', 0.7, '', '');</v>
      </c>
    </row>
    <row r="399" spans="1:11">
      <c r="A399">
        <v>397</v>
      </c>
      <c r="B399" s="2">
        <v>1</v>
      </c>
      <c r="C399" t="s">
        <v>32</v>
      </c>
      <c r="E399">
        <v>2.2000000000000002</v>
      </c>
      <c r="I399" t="str">
        <f>IF(ISNA(VLOOKUP(D399,Elements!$B$3:$G$56,2,FALSE)),H399&amp;E399&amp;IF(ISBLANK(F399), "", F399&amp;" - "&amp;G399),VLOOKUP(D399,Elements!$B$3:$G$56,2,FALSE))</f>
        <v>2.2</v>
      </c>
      <c r="K399" t="str">
        <f>"insert into result_context_item( RESULT_CONTEXT_ITEM_ID,  GROUP_RESULT_CONTEXT_ID,  EXPERIMENT_ID,  RESULT_ID,  ATTRIBUTE_ID,  VALUE_ID,  QUALIFIER,  VALUE_DISPLAY,  VALUE_NUM,  VALUE_MIN,  VALUE_MAX) values(result_context_item_id_seq.nextval, '', 1, "&amp;A399&amp;", "&amp;VLOOKUP(C399,Elements!$B$3:$G$56,6,FALSE)&amp;", '', '', '"&amp;I399&amp;"', "&amp;E399&amp;", '"&amp;F399&amp;"', '"&amp;G399&amp;"');"</f>
        <v>insert into result_context_item( RESULT_CONTEXT_ITEM_ID,  GROUP_RESULT_CONTEXT_ID,  EXPERIMENT_ID,  RESULT_ID,  ATTRIBUTE_ID,  VALUE_ID,  QUALIFIER,  VALUE_DISPLAY,  VALUE_NUM,  VALUE_MIN,  VALUE_MAX) values(result_context_item_id_seq.nextval, '', 1, 397, 366, '', '', '2.2', 2.2, '', '');</v>
      </c>
    </row>
    <row r="400" spans="1:11">
      <c r="A400">
        <v>398</v>
      </c>
      <c r="B400" s="2">
        <v>1</v>
      </c>
      <c r="C400" t="s">
        <v>32</v>
      </c>
      <c r="E400">
        <v>6.6</v>
      </c>
      <c r="I400" t="str">
        <f>IF(ISNA(VLOOKUP(D400,Elements!$B$3:$G$56,2,FALSE)),H400&amp;E400&amp;IF(ISBLANK(F400), "", F400&amp;" - "&amp;G400),VLOOKUP(D400,Elements!$B$3:$G$56,2,FALSE))</f>
        <v>6.6</v>
      </c>
      <c r="K400" t="str">
        <f>"insert into result_context_item( RESULT_CONTEXT_ITEM_ID,  GROUP_RESULT_CONTEXT_ID,  EXPERIMENT_ID,  RESULT_ID,  ATTRIBUTE_ID,  VALUE_ID,  QUALIFIER,  VALUE_DISPLAY,  VALUE_NUM,  VALUE_MIN,  VALUE_MAX) values(result_context_item_id_seq.nextval, '', 1, "&amp;A400&amp;", "&amp;VLOOKUP(C400,Elements!$B$3:$G$56,6,FALSE)&amp;", '', '', '"&amp;I400&amp;"', "&amp;E400&amp;", '"&amp;F400&amp;"', '"&amp;G400&amp;"');"</f>
        <v>insert into result_context_item( RESULT_CONTEXT_ITEM_ID,  GROUP_RESULT_CONTEXT_ID,  EXPERIMENT_ID,  RESULT_ID,  ATTRIBUTE_ID,  VALUE_ID,  QUALIFIER,  VALUE_DISPLAY,  VALUE_NUM,  VALUE_MIN,  VALUE_MAX) values(result_context_item_id_seq.nextval, '', 1, 398, 366, '', '', '6.6', 6.6, '', '');</v>
      </c>
    </row>
    <row r="401" spans="1:11">
      <c r="A401">
        <v>399</v>
      </c>
      <c r="B401" s="2">
        <v>1</v>
      </c>
      <c r="C401" t="s">
        <v>32</v>
      </c>
      <c r="E401">
        <v>19.899999999999999</v>
      </c>
      <c r="I401" t="str">
        <f>IF(ISNA(VLOOKUP(D401,Elements!$B$3:$G$56,2,FALSE)),H401&amp;E401&amp;IF(ISBLANK(F401), "", F401&amp;" - "&amp;G401),VLOOKUP(D401,Elements!$B$3:$G$56,2,FALSE))</f>
        <v>19.9</v>
      </c>
      <c r="K401" t="str">
        <f>"insert into result_context_item( RESULT_CONTEXT_ITEM_ID,  GROUP_RESULT_CONTEXT_ID,  EXPERIMENT_ID,  RESULT_ID,  ATTRIBUTE_ID,  VALUE_ID,  QUALIFIER,  VALUE_DISPLAY,  VALUE_NUM,  VALUE_MIN,  VALUE_MAX) values(result_context_item_id_seq.nextval, '', 1, "&amp;A401&amp;", "&amp;VLOOKUP(C401,Elements!$B$3:$G$56,6,FALSE)&amp;", '', '', '"&amp;I401&amp;"', "&amp;E401&amp;", '"&amp;F401&amp;"', '"&amp;G401&amp;"');"</f>
        <v>insert into result_context_item( RESULT_CONTEXT_ITEM_ID,  GROUP_RESULT_CONTEXT_ID,  EXPERIMENT_ID,  RESULT_ID,  ATTRIBUTE_ID,  VALUE_ID,  QUALIFIER,  VALUE_DISPLAY,  VALUE_NUM,  VALUE_MIN,  VALUE_MAX) values(result_context_item_id_seq.nextval, '', 1, 399, 366, '', '', '19.9', 19.9, '', '');</v>
      </c>
    </row>
    <row r="402" spans="1:11">
      <c r="A402">
        <v>400</v>
      </c>
      <c r="B402" s="2">
        <v>1</v>
      </c>
      <c r="C402" t="s">
        <v>32</v>
      </c>
      <c r="E402">
        <v>59.6</v>
      </c>
      <c r="I402" t="str">
        <f>IF(ISNA(VLOOKUP(D402,Elements!$B$3:$G$56,2,FALSE)),H402&amp;E402&amp;IF(ISBLANK(F402), "", F402&amp;" - "&amp;G402),VLOOKUP(D402,Elements!$B$3:$G$56,2,FALSE))</f>
        <v>59.6</v>
      </c>
      <c r="K402" t="str">
        <f>"insert into result_context_item( RESULT_CONTEXT_ITEM_ID,  GROUP_RESULT_CONTEXT_ID,  EXPERIMENT_ID,  RESULT_ID,  ATTRIBUTE_ID,  VALUE_ID,  QUALIFIER,  VALUE_DISPLAY,  VALUE_NUM,  VALUE_MIN,  VALUE_MAX) values(result_context_item_id_seq.nextval, '', 1, "&amp;A402&amp;", "&amp;VLOOKUP(C402,Elements!$B$3:$G$56,6,FALSE)&amp;", '', '', '"&amp;I402&amp;"', "&amp;E402&amp;", '"&amp;F402&amp;"', '"&amp;G402&amp;"');"</f>
        <v>insert into result_context_item( RESULT_CONTEXT_ITEM_ID,  GROUP_RESULT_CONTEXT_ID,  EXPERIMENT_ID,  RESULT_ID,  ATTRIBUTE_ID,  VALUE_ID,  QUALIFIER,  VALUE_DISPLAY,  VALUE_NUM,  VALUE_MIN,  VALUE_MAX) values(result_context_item_id_seq.nextval, '', 1, 400, 366, '', '', '59.6', 59.6, '', '');</v>
      </c>
    </row>
    <row r="403" spans="1:11">
      <c r="A403">
        <v>401</v>
      </c>
      <c r="B403" s="2">
        <v>1</v>
      </c>
      <c r="C403" t="s">
        <v>32</v>
      </c>
      <c r="E403">
        <v>3.0000000000000001E-3</v>
      </c>
      <c r="I403" t="str">
        <f>IF(ISNA(VLOOKUP(D403,Elements!$B$3:$G$56,2,FALSE)),H403&amp;E403&amp;IF(ISBLANK(F403), "", F403&amp;" - "&amp;G403),VLOOKUP(D403,Elements!$B$3:$G$56,2,FALSE))</f>
        <v>0.003</v>
      </c>
      <c r="K403" t="str">
        <f>"insert into result_context_item( RESULT_CONTEXT_ITEM_ID,  GROUP_RESULT_CONTEXT_ID,  EXPERIMENT_ID,  RESULT_ID,  ATTRIBUTE_ID,  VALUE_ID,  QUALIFIER,  VALUE_DISPLAY,  VALUE_NUM,  VALUE_MIN,  VALUE_MAX) values(result_context_item_id_seq.nextval, '', 1, "&amp;A403&amp;", "&amp;VLOOKUP(C403,Elements!$B$3:$G$56,6,FALSE)&amp;", '', '', '"&amp;I403&amp;"', "&amp;E403&amp;", '"&amp;F403&amp;"', '"&amp;G403&amp;"');"</f>
        <v>insert into result_context_item( RESULT_CONTEXT_ITEM_ID,  GROUP_RESULT_CONTEXT_ID,  EXPERIMENT_ID,  RESULT_ID,  ATTRIBUTE_ID,  VALUE_ID,  QUALIFIER,  VALUE_DISPLAY,  VALUE_NUM,  VALUE_MIN,  VALUE_MAX) values(result_context_item_id_seq.nextval, '', 1, 401, 366, '', '', '0.003', 0.003, '', '');</v>
      </c>
    </row>
    <row r="404" spans="1:11">
      <c r="A404">
        <v>402</v>
      </c>
      <c r="B404" s="2">
        <v>1</v>
      </c>
      <c r="C404" t="s">
        <v>32</v>
      </c>
      <c r="E404">
        <v>9.1000000000000004E-3</v>
      </c>
      <c r="I404" t="str">
        <f>IF(ISNA(VLOOKUP(D404,Elements!$B$3:$G$56,2,FALSE)),H404&amp;E404&amp;IF(ISBLANK(F404), "", F404&amp;" - "&amp;G404),VLOOKUP(D404,Elements!$B$3:$G$56,2,FALSE))</f>
        <v>0.0091</v>
      </c>
      <c r="K404" t="str">
        <f>"insert into result_context_item( RESULT_CONTEXT_ITEM_ID,  GROUP_RESULT_CONTEXT_ID,  EXPERIMENT_ID,  RESULT_ID,  ATTRIBUTE_ID,  VALUE_ID,  QUALIFIER,  VALUE_DISPLAY,  VALUE_NUM,  VALUE_MIN,  VALUE_MAX) values(result_context_item_id_seq.nextval, '', 1, "&amp;A404&amp;", "&amp;VLOOKUP(C404,Elements!$B$3:$G$56,6,FALSE)&amp;", '', '', '"&amp;I404&amp;"', "&amp;E404&amp;", '"&amp;F404&amp;"', '"&amp;G404&amp;"');"</f>
        <v>insert into result_context_item( RESULT_CONTEXT_ITEM_ID,  GROUP_RESULT_CONTEXT_ID,  EXPERIMENT_ID,  RESULT_ID,  ATTRIBUTE_ID,  VALUE_ID,  QUALIFIER,  VALUE_DISPLAY,  VALUE_NUM,  VALUE_MIN,  VALUE_MAX) values(result_context_item_id_seq.nextval, '', 1, 402, 366, '', '', '0.0091', 0.0091, '', '');</v>
      </c>
    </row>
    <row r="405" spans="1:11">
      <c r="A405">
        <v>403</v>
      </c>
      <c r="B405" s="2">
        <v>1</v>
      </c>
      <c r="C405" t="s">
        <v>32</v>
      </c>
      <c r="E405">
        <v>2.7300000000000001E-2</v>
      </c>
      <c r="I405" t="str">
        <f>IF(ISNA(VLOOKUP(D405,Elements!$B$3:$G$56,2,FALSE)),H405&amp;E405&amp;IF(ISBLANK(F405), "", F405&amp;" - "&amp;G405),VLOOKUP(D405,Elements!$B$3:$G$56,2,FALSE))</f>
        <v>0.0273</v>
      </c>
      <c r="K405" t="str">
        <f>"insert into result_context_item( RESULT_CONTEXT_ITEM_ID,  GROUP_RESULT_CONTEXT_ID,  EXPERIMENT_ID,  RESULT_ID,  ATTRIBUTE_ID,  VALUE_ID,  QUALIFIER,  VALUE_DISPLAY,  VALUE_NUM,  VALUE_MIN,  VALUE_MAX) values(result_context_item_id_seq.nextval, '', 1, "&amp;A405&amp;", "&amp;VLOOKUP(C405,Elements!$B$3:$G$56,6,FALSE)&amp;", '', '', '"&amp;I405&amp;"', "&amp;E405&amp;", '"&amp;F405&amp;"', '"&amp;G405&amp;"');"</f>
        <v>insert into result_context_item( RESULT_CONTEXT_ITEM_ID,  GROUP_RESULT_CONTEXT_ID,  EXPERIMENT_ID,  RESULT_ID,  ATTRIBUTE_ID,  VALUE_ID,  QUALIFIER,  VALUE_DISPLAY,  VALUE_NUM,  VALUE_MIN,  VALUE_MAX) values(result_context_item_id_seq.nextval, '', 1, 403, 366, '', '', '0.0273', 0.0273, '', '');</v>
      </c>
    </row>
    <row r="406" spans="1:11">
      <c r="A406">
        <v>404</v>
      </c>
      <c r="B406" s="2">
        <v>1</v>
      </c>
      <c r="C406" t="s">
        <v>32</v>
      </c>
      <c r="E406">
        <v>8.1799999999999998E-2</v>
      </c>
      <c r="I406" t="str">
        <f>IF(ISNA(VLOOKUP(D406,Elements!$B$3:$G$56,2,FALSE)),H406&amp;E406&amp;IF(ISBLANK(F406), "", F406&amp;" - "&amp;G406),VLOOKUP(D406,Elements!$B$3:$G$56,2,FALSE))</f>
        <v>0.0818</v>
      </c>
      <c r="K406" t="str">
        <f>"insert into result_context_item( RESULT_CONTEXT_ITEM_ID,  GROUP_RESULT_CONTEXT_ID,  EXPERIMENT_ID,  RESULT_ID,  ATTRIBUTE_ID,  VALUE_ID,  QUALIFIER,  VALUE_DISPLAY,  VALUE_NUM,  VALUE_MIN,  VALUE_MAX) values(result_context_item_id_seq.nextval, '', 1, "&amp;A406&amp;", "&amp;VLOOKUP(C406,Elements!$B$3:$G$56,6,FALSE)&amp;", '', '', '"&amp;I406&amp;"', "&amp;E406&amp;", '"&amp;F406&amp;"', '"&amp;G406&amp;"');"</f>
        <v>insert into result_context_item( RESULT_CONTEXT_ITEM_ID,  GROUP_RESULT_CONTEXT_ID,  EXPERIMENT_ID,  RESULT_ID,  ATTRIBUTE_ID,  VALUE_ID,  QUALIFIER,  VALUE_DISPLAY,  VALUE_NUM,  VALUE_MIN,  VALUE_MAX) values(result_context_item_id_seq.nextval, '', 1, 404, 366, '', '', '0.0818', 0.0818, '', '');</v>
      </c>
    </row>
    <row r="407" spans="1:11">
      <c r="A407">
        <v>405</v>
      </c>
      <c r="B407" s="2">
        <v>1</v>
      </c>
      <c r="C407" t="s">
        <v>32</v>
      </c>
      <c r="E407">
        <v>0.24540000000000001</v>
      </c>
      <c r="I407" t="str">
        <f>IF(ISNA(VLOOKUP(D407,Elements!$B$3:$G$56,2,FALSE)),H407&amp;E407&amp;IF(ISBLANK(F407), "", F407&amp;" - "&amp;G407),VLOOKUP(D407,Elements!$B$3:$G$56,2,FALSE))</f>
        <v>0.2454</v>
      </c>
      <c r="K407" t="str">
        <f>"insert into result_context_item( RESULT_CONTEXT_ITEM_ID,  GROUP_RESULT_CONTEXT_ID,  EXPERIMENT_ID,  RESULT_ID,  ATTRIBUTE_ID,  VALUE_ID,  QUALIFIER,  VALUE_DISPLAY,  VALUE_NUM,  VALUE_MIN,  VALUE_MAX) values(result_context_item_id_seq.nextval, '', 1, "&amp;A407&amp;", "&amp;VLOOKUP(C407,Elements!$B$3:$G$56,6,FALSE)&amp;", '', '', '"&amp;I407&amp;"', "&amp;E407&amp;", '"&amp;F407&amp;"', '"&amp;G407&amp;"');"</f>
        <v>insert into result_context_item( RESULT_CONTEXT_ITEM_ID,  GROUP_RESULT_CONTEXT_ID,  EXPERIMENT_ID,  RESULT_ID,  ATTRIBUTE_ID,  VALUE_ID,  QUALIFIER,  VALUE_DISPLAY,  VALUE_NUM,  VALUE_MIN,  VALUE_MAX) values(result_context_item_id_seq.nextval, '', 1, 405, 366, '', '', '0.2454', 0.2454, '', '');</v>
      </c>
    </row>
    <row r="408" spans="1:11">
      <c r="A408">
        <v>406</v>
      </c>
      <c r="B408" s="2">
        <v>1</v>
      </c>
      <c r="C408" t="s">
        <v>32</v>
      </c>
      <c r="E408">
        <v>0.7</v>
      </c>
      <c r="I408" t="str">
        <f>IF(ISNA(VLOOKUP(D408,Elements!$B$3:$G$56,2,FALSE)),H408&amp;E408&amp;IF(ISBLANK(F408), "", F408&amp;" - "&amp;G408),VLOOKUP(D408,Elements!$B$3:$G$56,2,FALSE))</f>
        <v>0.7</v>
      </c>
      <c r="K408" t="str">
        <f>"insert into result_context_item( RESULT_CONTEXT_ITEM_ID,  GROUP_RESULT_CONTEXT_ID,  EXPERIMENT_ID,  RESULT_ID,  ATTRIBUTE_ID,  VALUE_ID,  QUALIFIER,  VALUE_DISPLAY,  VALUE_NUM,  VALUE_MIN,  VALUE_MAX) values(result_context_item_id_seq.nextval, '', 1, "&amp;A408&amp;", "&amp;VLOOKUP(C408,Elements!$B$3:$G$56,6,FALSE)&amp;", '', '', '"&amp;I408&amp;"', "&amp;E408&amp;", '"&amp;F408&amp;"', '"&amp;G408&amp;"');"</f>
        <v>insert into result_context_item( RESULT_CONTEXT_ITEM_ID,  GROUP_RESULT_CONTEXT_ID,  EXPERIMENT_ID,  RESULT_ID,  ATTRIBUTE_ID,  VALUE_ID,  QUALIFIER,  VALUE_DISPLAY,  VALUE_NUM,  VALUE_MIN,  VALUE_MAX) values(result_context_item_id_seq.nextval, '', 1, 406, 366, '', '', '0.7', 0.7, '', '');</v>
      </c>
    </row>
    <row r="409" spans="1:11">
      <c r="A409">
        <v>407</v>
      </c>
      <c r="B409" s="2">
        <v>1</v>
      </c>
      <c r="C409" t="s">
        <v>32</v>
      </c>
      <c r="E409">
        <v>2.2000000000000002</v>
      </c>
      <c r="I409" t="str">
        <f>IF(ISNA(VLOOKUP(D409,Elements!$B$3:$G$56,2,FALSE)),H409&amp;E409&amp;IF(ISBLANK(F409), "", F409&amp;" - "&amp;G409),VLOOKUP(D409,Elements!$B$3:$G$56,2,FALSE))</f>
        <v>2.2</v>
      </c>
      <c r="K409" t="str">
        <f>"insert into result_context_item( RESULT_CONTEXT_ITEM_ID,  GROUP_RESULT_CONTEXT_ID,  EXPERIMENT_ID,  RESULT_ID,  ATTRIBUTE_ID,  VALUE_ID,  QUALIFIER,  VALUE_DISPLAY,  VALUE_NUM,  VALUE_MIN,  VALUE_MAX) values(result_context_item_id_seq.nextval, '', 1, "&amp;A409&amp;", "&amp;VLOOKUP(C409,Elements!$B$3:$G$56,6,FALSE)&amp;", '', '', '"&amp;I409&amp;"', "&amp;E409&amp;", '"&amp;F409&amp;"', '"&amp;G409&amp;"');"</f>
        <v>insert into result_context_item( RESULT_CONTEXT_ITEM_ID,  GROUP_RESULT_CONTEXT_ID,  EXPERIMENT_ID,  RESULT_ID,  ATTRIBUTE_ID,  VALUE_ID,  QUALIFIER,  VALUE_DISPLAY,  VALUE_NUM,  VALUE_MIN,  VALUE_MAX) values(result_context_item_id_seq.nextval, '', 1, 407, 366, '', '', '2.2', 2.2, '', '');</v>
      </c>
    </row>
    <row r="410" spans="1:11">
      <c r="A410">
        <v>408</v>
      </c>
      <c r="B410" s="2">
        <v>1</v>
      </c>
      <c r="C410" t="s">
        <v>32</v>
      </c>
      <c r="E410">
        <v>6.6</v>
      </c>
      <c r="I410" t="str">
        <f>IF(ISNA(VLOOKUP(D410,Elements!$B$3:$G$56,2,FALSE)),H410&amp;E410&amp;IF(ISBLANK(F410), "", F410&amp;" - "&amp;G410),VLOOKUP(D410,Elements!$B$3:$G$56,2,FALSE))</f>
        <v>6.6</v>
      </c>
      <c r="K410" t="str">
        <f>"insert into result_context_item( RESULT_CONTEXT_ITEM_ID,  GROUP_RESULT_CONTEXT_ID,  EXPERIMENT_ID,  RESULT_ID,  ATTRIBUTE_ID,  VALUE_ID,  QUALIFIER,  VALUE_DISPLAY,  VALUE_NUM,  VALUE_MIN,  VALUE_MAX) values(result_context_item_id_seq.nextval, '', 1, "&amp;A410&amp;", "&amp;VLOOKUP(C410,Elements!$B$3:$G$56,6,FALSE)&amp;", '', '', '"&amp;I410&amp;"', "&amp;E410&amp;", '"&amp;F410&amp;"', '"&amp;G410&amp;"');"</f>
        <v>insert into result_context_item( RESULT_CONTEXT_ITEM_ID,  GROUP_RESULT_CONTEXT_ID,  EXPERIMENT_ID,  RESULT_ID,  ATTRIBUTE_ID,  VALUE_ID,  QUALIFIER,  VALUE_DISPLAY,  VALUE_NUM,  VALUE_MIN,  VALUE_MAX) values(result_context_item_id_seq.nextval, '', 1, 408, 366, '', '', '6.6', 6.6, '', '');</v>
      </c>
    </row>
    <row r="411" spans="1:11">
      <c r="A411">
        <v>409</v>
      </c>
      <c r="B411" s="2">
        <v>1</v>
      </c>
      <c r="C411" t="s">
        <v>32</v>
      </c>
      <c r="E411">
        <v>19.899999999999999</v>
      </c>
      <c r="I411" t="str">
        <f>IF(ISNA(VLOOKUP(D411,Elements!$B$3:$G$56,2,FALSE)),H411&amp;E411&amp;IF(ISBLANK(F411), "", F411&amp;" - "&amp;G411),VLOOKUP(D411,Elements!$B$3:$G$56,2,FALSE))</f>
        <v>19.9</v>
      </c>
      <c r="K411" t="str">
        <f>"insert into result_context_item( RESULT_CONTEXT_ITEM_ID,  GROUP_RESULT_CONTEXT_ID,  EXPERIMENT_ID,  RESULT_ID,  ATTRIBUTE_ID,  VALUE_ID,  QUALIFIER,  VALUE_DISPLAY,  VALUE_NUM,  VALUE_MIN,  VALUE_MAX) values(result_context_item_id_seq.nextval, '', 1, "&amp;A411&amp;", "&amp;VLOOKUP(C411,Elements!$B$3:$G$56,6,FALSE)&amp;", '', '', '"&amp;I411&amp;"', "&amp;E411&amp;", '"&amp;F411&amp;"', '"&amp;G411&amp;"');"</f>
        <v>insert into result_context_item( RESULT_CONTEXT_ITEM_ID,  GROUP_RESULT_CONTEXT_ID,  EXPERIMENT_ID,  RESULT_ID,  ATTRIBUTE_ID,  VALUE_ID,  QUALIFIER,  VALUE_DISPLAY,  VALUE_NUM,  VALUE_MIN,  VALUE_MAX) values(result_context_item_id_seq.nextval, '', 1, 409, 366, '', '', '19.9', 19.9, '', '');</v>
      </c>
    </row>
    <row r="412" spans="1:11">
      <c r="A412">
        <v>410</v>
      </c>
      <c r="B412" s="2">
        <v>1</v>
      </c>
      <c r="C412" t="s">
        <v>32</v>
      </c>
      <c r="E412">
        <v>59.6</v>
      </c>
      <c r="I412" t="str">
        <f>IF(ISNA(VLOOKUP(D412,Elements!$B$3:$G$56,2,FALSE)),H412&amp;E412&amp;IF(ISBLANK(F412), "", F412&amp;" - "&amp;G412),VLOOKUP(D412,Elements!$B$3:$G$56,2,FALSE))</f>
        <v>59.6</v>
      </c>
      <c r="K412" t="str">
        <f>"insert into result_context_item( RESULT_CONTEXT_ITEM_ID,  GROUP_RESULT_CONTEXT_ID,  EXPERIMENT_ID,  RESULT_ID,  ATTRIBUTE_ID,  VALUE_ID,  QUALIFIER,  VALUE_DISPLAY,  VALUE_NUM,  VALUE_MIN,  VALUE_MAX) values(result_context_item_id_seq.nextval, '', 1, "&amp;A412&amp;", "&amp;VLOOKUP(C412,Elements!$B$3:$G$56,6,FALSE)&amp;", '', '', '"&amp;I412&amp;"', "&amp;E412&amp;", '"&amp;F412&amp;"', '"&amp;G412&amp;"');"</f>
        <v>insert into result_context_item( RESULT_CONTEXT_ITEM_ID,  GROUP_RESULT_CONTEXT_ID,  EXPERIMENT_ID,  RESULT_ID,  ATTRIBUTE_ID,  VALUE_ID,  QUALIFIER,  VALUE_DISPLAY,  VALUE_NUM,  VALUE_MIN,  VALUE_MAX) values(result_context_item_id_seq.nextval, '', 1, 410, 366, '', '', '59.6', 59.6, '', '');</v>
      </c>
    </row>
    <row r="413" spans="1:11">
      <c r="A413">
        <v>411</v>
      </c>
      <c r="B413" s="2">
        <v>1</v>
      </c>
      <c r="C413" t="s">
        <v>32</v>
      </c>
      <c r="E413">
        <v>3.0000000000000001E-3</v>
      </c>
      <c r="I413" t="str">
        <f>IF(ISNA(VLOOKUP(D413,Elements!$B$3:$G$56,2,FALSE)),H413&amp;E413&amp;IF(ISBLANK(F413), "", F413&amp;" - "&amp;G413),VLOOKUP(D413,Elements!$B$3:$G$56,2,FALSE))</f>
        <v>0.003</v>
      </c>
      <c r="K413" t="str">
        <f>"insert into result_context_item( RESULT_CONTEXT_ITEM_ID,  GROUP_RESULT_CONTEXT_ID,  EXPERIMENT_ID,  RESULT_ID,  ATTRIBUTE_ID,  VALUE_ID,  QUALIFIER,  VALUE_DISPLAY,  VALUE_NUM,  VALUE_MIN,  VALUE_MAX) values(result_context_item_id_seq.nextval, '', 1, "&amp;A413&amp;", "&amp;VLOOKUP(C413,Elements!$B$3:$G$56,6,FALSE)&amp;", '', '', '"&amp;I413&amp;"', "&amp;E413&amp;", '"&amp;F413&amp;"', '"&amp;G413&amp;"');"</f>
        <v>insert into result_context_item( RESULT_CONTEXT_ITEM_ID,  GROUP_RESULT_CONTEXT_ID,  EXPERIMENT_ID,  RESULT_ID,  ATTRIBUTE_ID,  VALUE_ID,  QUALIFIER,  VALUE_DISPLAY,  VALUE_NUM,  VALUE_MIN,  VALUE_MAX) values(result_context_item_id_seq.nextval, '', 1, 411, 366, '', '', '0.003', 0.003, '', '');</v>
      </c>
    </row>
    <row r="414" spans="1:11">
      <c r="A414">
        <v>412</v>
      </c>
      <c r="B414" s="2">
        <v>1</v>
      </c>
      <c r="C414" t="s">
        <v>32</v>
      </c>
      <c r="E414">
        <v>9.1000000000000004E-3</v>
      </c>
      <c r="I414" t="str">
        <f>IF(ISNA(VLOOKUP(D414,Elements!$B$3:$G$56,2,FALSE)),H414&amp;E414&amp;IF(ISBLANK(F414), "", F414&amp;" - "&amp;G414),VLOOKUP(D414,Elements!$B$3:$G$56,2,FALSE))</f>
        <v>0.0091</v>
      </c>
      <c r="K414" t="str">
        <f>"insert into result_context_item( RESULT_CONTEXT_ITEM_ID,  GROUP_RESULT_CONTEXT_ID,  EXPERIMENT_ID,  RESULT_ID,  ATTRIBUTE_ID,  VALUE_ID,  QUALIFIER,  VALUE_DISPLAY,  VALUE_NUM,  VALUE_MIN,  VALUE_MAX) values(result_context_item_id_seq.nextval, '', 1, "&amp;A414&amp;", "&amp;VLOOKUP(C414,Elements!$B$3:$G$56,6,FALSE)&amp;", '', '', '"&amp;I414&amp;"', "&amp;E414&amp;", '"&amp;F414&amp;"', '"&amp;G414&amp;"');"</f>
        <v>insert into result_context_item( RESULT_CONTEXT_ITEM_ID,  GROUP_RESULT_CONTEXT_ID,  EXPERIMENT_ID,  RESULT_ID,  ATTRIBUTE_ID,  VALUE_ID,  QUALIFIER,  VALUE_DISPLAY,  VALUE_NUM,  VALUE_MIN,  VALUE_MAX) values(result_context_item_id_seq.nextval, '', 1, 412, 366, '', '', '0.0091', 0.0091, '', '');</v>
      </c>
    </row>
    <row r="415" spans="1:11">
      <c r="A415">
        <v>413</v>
      </c>
      <c r="B415" s="2">
        <v>1</v>
      </c>
      <c r="C415" t="s">
        <v>32</v>
      </c>
      <c r="E415">
        <v>2.7300000000000001E-2</v>
      </c>
      <c r="I415" t="str">
        <f>IF(ISNA(VLOOKUP(D415,Elements!$B$3:$G$56,2,FALSE)),H415&amp;E415&amp;IF(ISBLANK(F415), "", F415&amp;" - "&amp;G415),VLOOKUP(D415,Elements!$B$3:$G$56,2,FALSE))</f>
        <v>0.0273</v>
      </c>
      <c r="K415" t="str">
        <f>"insert into result_context_item( RESULT_CONTEXT_ITEM_ID,  GROUP_RESULT_CONTEXT_ID,  EXPERIMENT_ID,  RESULT_ID,  ATTRIBUTE_ID,  VALUE_ID,  QUALIFIER,  VALUE_DISPLAY,  VALUE_NUM,  VALUE_MIN,  VALUE_MAX) values(result_context_item_id_seq.nextval, '', 1, "&amp;A415&amp;", "&amp;VLOOKUP(C415,Elements!$B$3:$G$56,6,FALSE)&amp;", '', '', '"&amp;I415&amp;"', "&amp;E415&amp;", '"&amp;F415&amp;"', '"&amp;G415&amp;"');"</f>
        <v>insert into result_context_item( RESULT_CONTEXT_ITEM_ID,  GROUP_RESULT_CONTEXT_ID,  EXPERIMENT_ID,  RESULT_ID,  ATTRIBUTE_ID,  VALUE_ID,  QUALIFIER,  VALUE_DISPLAY,  VALUE_NUM,  VALUE_MIN,  VALUE_MAX) values(result_context_item_id_seq.nextval, '', 1, 413, 366, '', '', '0.0273', 0.0273, '', '');</v>
      </c>
    </row>
    <row r="416" spans="1:11">
      <c r="A416">
        <v>414</v>
      </c>
      <c r="B416" s="2">
        <v>1</v>
      </c>
      <c r="C416" t="s">
        <v>32</v>
      </c>
      <c r="E416">
        <v>8.1799999999999998E-2</v>
      </c>
      <c r="I416" t="str">
        <f>IF(ISNA(VLOOKUP(D416,Elements!$B$3:$G$56,2,FALSE)),H416&amp;E416&amp;IF(ISBLANK(F416), "", F416&amp;" - "&amp;G416),VLOOKUP(D416,Elements!$B$3:$G$56,2,FALSE))</f>
        <v>0.0818</v>
      </c>
      <c r="K416" t="str">
        <f>"insert into result_context_item( RESULT_CONTEXT_ITEM_ID,  GROUP_RESULT_CONTEXT_ID,  EXPERIMENT_ID,  RESULT_ID,  ATTRIBUTE_ID,  VALUE_ID,  QUALIFIER,  VALUE_DISPLAY,  VALUE_NUM,  VALUE_MIN,  VALUE_MAX) values(result_context_item_id_seq.nextval, '', 1, "&amp;A416&amp;", "&amp;VLOOKUP(C416,Elements!$B$3:$G$56,6,FALSE)&amp;", '', '', '"&amp;I416&amp;"', "&amp;E416&amp;", '"&amp;F416&amp;"', '"&amp;G416&amp;"');"</f>
        <v>insert into result_context_item( RESULT_CONTEXT_ITEM_ID,  GROUP_RESULT_CONTEXT_ID,  EXPERIMENT_ID,  RESULT_ID,  ATTRIBUTE_ID,  VALUE_ID,  QUALIFIER,  VALUE_DISPLAY,  VALUE_NUM,  VALUE_MIN,  VALUE_MAX) values(result_context_item_id_seq.nextval, '', 1, 414, 366, '', '', '0.0818', 0.0818, '', '');</v>
      </c>
    </row>
    <row r="417" spans="1:11">
      <c r="A417">
        <v>415</v>
      </c>
      <c r="B417" s="2">
        <v>1</v>
      </c>
      <c r="C417" t="s">
        <v>32</v>
      </c>
      <c r="E417">
        <v>0.24540000000000001</v>
      </c>
      <c r="I417" t="str">
        <f>IF(ISNA(VLOOKUP(D417,Elements!$B$3:$G$56,2,FALSE)),H417&amp;E417&amp;IF(ISBLANK(F417), "", F417&amp;" - "&amp;G417),VLOOKUP(D417,Elements!$B$3:$G$56,2,FALSE))</f>
        <v>0.2454</v>
      </c>
      <c r="K417" t="str">
        <f>"insert into result_context_item( RESULT_CONTEXT_ITEM_ID,  GROUP_RESULT_CONTEXT_ID,  EXPERIMENT_ID,  RESULT_ID,  ATTRIBUTE_ID,  VALUE_ID,  QUALIFIER,  VALUE_DISPLAY,  VALUE_NUM,  VALUE_MIN,  VALUE_MAX) values(result_context_item_id_seq.nextval, '', 1, "&amp;A417&amp;", "&amp;VLOOKUP(C417,Elements!$B$3:$G$56,6,FALSE)&amp;", '', '', '"&amp;I417&amp;"', "&amp;E417&amp;", '"&amp;F417&amp;"', '"&amp;G417&amp;"');"</f>
        <v>insert into result_context_item( RESULT_CONTEXT_ITEM_ID,  GROUP_RESULT_CONTEXT_ID,  EXPERIMENT_ID,  RESULT_ID,  ATTRIBUTE_ID,  VALUE_ID,  QUALIFIER,  VALUE_DISPLAY,  VALUE_NUM,  VALUE_MIN,  VALUE_MAX) values(result_context_item_id_seq.nextval, '', 1, 415, 366, '', '', '0.2454', 0.2454, '', '');</v>
      </c>
    </row>
    <row r="418" spans="1:11">
      <c r="A418">
        <v>416</v>
      </c>
      <c r="B418" s="2">
        <v>1</v>
      </c>
      <c r="C418" t="s">
        <v>32</v>
      </c>
      <c r="E418">
        <v>0.7</v>
      </c>
      <c r="I418" t="str">
        <f>IF(ISNA(VLOOKUP(D418,Elements!$B$3:$G$56,2,FALSE)),H418&amp;E418&amp;IF(ISBLANK(F418), "", F418&amp;" - "&amp;G418),VLOOKUP(D418,Elements!$B$3:$G$56,2,FALSE))</f>
        <v>0.7</v>
      </c>
      <c r="K418" t="str">
        <f>"insert into result_context_item( RESULT_CONTEXT_ITEM_ID,  GROUP_RESULT_CONTEXT_ID,  EXPERIMENT_ID,  RESULT_ID,  ATTRIBUTE_ID,  VALUE_ID,  QUALIFIER,  VALUE_DISPLAY,  VALUE_NUM,  VALUE_MIN,  VALUE_MAX) values(result_context_item_id_seq.nextval, '', 1, "&amp;A418&amp;", "&amp;VLOOKUP(C418,Elements!$B$3:$G$56,6,FALSE)&amp;", '', '', '"&amp;I418&amp;"', "&amp;E418&amp;", '"&amp;F418&amp;"', '"&amp;G418&amp;"');"</f>
        <v>insert into result_context_item( RESULT_CONTEXT_ITEM_ID,  GROUP_RESULT_CONTEXT_ID,  EXPERIMENT_ID,  RESULT_ID,  ATTRIBUTE_ID,  VALUE_ID,  QUALIFIER,  VALUE_DISPLAY,  VALUE_NUM,  VALUE_MIN,  VALUE_MAX) values(result_context_item_id_seq.nextval, '', 1, 416, 366, '', '', '0.7', 0.7, '', '');</v>
      </c>
    </row>
    <row r="419" spans="1:11">
      <c r="A419">
        <v>417</v>
      </c>
      <c r="B419" s="2">
        <v>1</v>
      </c>
      <c r="C419" t="s">
        <v>32</v>
      </c>
      <c r="E419">
        <v>2.2000000000000002</v>
      </c>
      <c r="I419" t="str">
        <f>IF(ISNA(VLOOKUP(D419,Elements!$B$3:$G$56,2,FALSE)),H419&amp;E419&amp;IF(ISBLANK(F419), "", F419&amp;" - "&amp;G419),VLOOKUP(D419,Elements!$B$3:$G$56,2,FALSE))</f>
        <v>2.2</v>
      </c>
      <c r="K419" t="str">
        <f>"insert into result_context_item( RESULT_CONTEXT_ITEM_ID,  GROUP_RESULT_CONTEXT_ID,  EXPERIMENT_ID,  RESULT_ID,  ATTRIBUTE_ID,  VALUE_ID,  QUALIFIER,  VALUE_DISPLAY,  VALUE_NUM,  VALUE_MIN,  VALUE_MAX) values(result_context_item_id_seq.nextval, '', 1, "&amp;A419&amp;", "&amp;VLOOKUP(C419,Elements!$B$3:$G$56,6,FALSE)&amp;", '', '', '"&amp;I419&amp;"', "&amp;E419&amp;", '"&amp;F419&amp;"', '"&amp;G419&amp;"');"</f>
        <v>insert into result_context_item( RESULT_CONTEXT_ITEM_ID,  GROUP_RESULT_CONTEXT_ID,  EXPERIMENT_ID,  RESULT_ID,  ATTRIBUTE_ID,  VALUE_ID,  QUALIFIER,  VALUE_DISPLAY,  VALUE_NUM,  VALUE_MIN,  VALUE_MAX) values(result_context_item_id_seq.nextval, '', 1, 417, 366, '', '', '2.2', 2.2, '', '');</v>
      </c>
    </row>
    <row r="420" spans="1:11">
      <c r="A420">
        <v>418</v>
      </c>
      <c r="B420" s="2">
        <v>1</v>
      </c>
      <c r="C420" t="s">
        <v>32</v>
      </c>
      <c r="E420">
        <v>6.6</v>
      </c>
      <c r="I420" t="str">
        <f>IF(ISNA(VLOOKUP(D420,Elements!$B$3:$G$56,2,FALSE)),H420&amp;E420&amp;IF(ISBLANK(F420), "", F420&amp;" - "&amp;G420),VLOOKUP(D420,Elements!$B$3:$G$56,2,FALSE))</f>
        <v>6.6</v>
      </c>
      <c r="K420" t="str">
        <f>"insert into result_context_item( RESULT_CONTEXT_ITEM_ID,  GROUP_RESULT_CONTEXT_ID,  EXPERIMENT_ID,  RESULT_ID,  ATTRIBUTE_ID,  VALUE_ID,  QUALIFIER,  VALUE_DISPLAY,  VALUE_NUM,  VALUE_MIN,  VALUE_MAX) values(result_context_item_id_seq.nextval, '', 1, "&amp;A420&amp;", "&amp;VLOOKUP(C420,Elements!$B$3:$G$56,6,FALSE)&amp;", '', '', '"&amp;I420&amp;"', "&amp;E420&amp;", '"&amp;F420&amp;"', '"&amp;G420&amp;"');"</f>
        <v>insert into result_context_item( RESULT_CONTEXT_ITEM_ID,  GROUP_RESULT_CONTEXT_ID,  EXPERIMENT_ID,  RESULT_ID,  ATTRIBUTE_ID,  VALUE_ID,  QUALIFIER,  VALUE_DISPLAY,  VALUE_NUM,  VALUE_MIN,  VALUE_MAX) values(result_context_item_id_seq.nextval, '', 1, 418, 366, '', '', '6.6', 6.6, '', '');</v>
      </c>
    </row>
    <row r="421" spans="1:11">
      <c r="A421">
        <v>419</v>
      </c>
      <c r="B421" s="2">
        <v>1</v>
      </c>
      <c r="C421" t="s">
        <v>32</v>
      </c>
      <c r="E421">
        <v>19.899999999999999</v>
      </c>
      <c r="I421" t="str">
        <f>IF(ISNA(VLOOKUP(D421,Elements!$B$3:$G$56,2,FALSE)),H421&amp;E421&amp;IF(ISBLANK(F421), "", F421&amp;" - "&amp;G421),VLOOKUP(D421,Elements!$B$3:$G$56,2,FALSE))</f>
        <v>19.9</v>
      </c>
      <c r="K421" t="str">
        <f>"insert into result_context_item( RESULT_CONTEXT_ITEM_ID,  GROUP_RESULT_CONTEXT_ID,  EXPERIMENT_ID,  RESULT_ID,  ATTRIBUTE_ID,  VALUE_ID,  QUALIFIER,  VALUE_DISPLAY,  VALUE_NUM,  VALUE_MIN,  VALUE_MAX) values(result_context_item_id_seq.nextval, '', 1, "&amp;A421&amp;", "&amp;VLOOKUP(C421,Elements!$B$3:$G$56,6,FALSE)&amp;", '', '', '"&amp;I421&amp;"', "&amp;E421&amp;", '"&amp;F421&amp;"', '"&amp;G421&amp;"');"</f>
        <v>insert into result_context_item( RESULT_CONTEXT_ITEM_ID,  GROUP_RESULT_CONTEXT_ID,  EXPERIMENT_ID,  RESULT_ID,  ATTRIBUTE_ID,  VALUE_ID,  QUALIFIER,  VALUE_DISPLAY,  VALUE_NUM,  VALUE_MIN,  VALUE_MAX) values(result_context_item_id_seq.nextval, '', 1, 419, 366, '', '', '19.9', 19.9, '', '');</v>
      </c>
    </row>
    <row r="422" spans="1:11">
      <c r="A422">
        <v>420</v>
      </c>
      <c r="B422" s="2">
        <v>1</v>
      </c>
      <c r="C422" t="s">
        <v>32</v>
      </c>
      <c r="E422">
        <v>59.6</v>
      </c>
      <c r="I422" t="str">
        <f>IF(ISNA(VLOOKUP(D422,Elements!$B$3:$G$56,2,FALSE)),H422&amp;E422&amp;IF(ISBLANK(F422), "", F422&amp;" - "&amp;G422),VLOOKUP(D422,Elements!$B$3:$G$56,2,FALSE))</f>
        <v>59.6</v>
      </c>
      <c r="K422" t="str">
        <f>"insert into result_context_item( RESULT_CONTEXT_ITEM_ID,  GROUP_RESULT_CONTEXT_ID,  EXPERIMENT_ID,  RESULT_ID,  ATTRIBUTE_ID,  VALUE_ID,  QUALIFIER,  VALUE_DISPLAY,  VALUE_NUM,  VALUE_MIN,  VALUE_MAX) values(result_context_item_id_seq.nextval, '', 1, "&amp;A422&amp;", "&amp;VLOOKUP(C422,Elements!$B$3:$G$56,6,FALSE)&amp;", '', '', '"&amp;I422&amp;"', "&amp;E422&amp;", '"&amp;F422&amp;"', '"&amp;G422&amp;"');"</f>
        <v>insert into result_context_item( RESULT_CONTEXT_ITEM_ID,  GROUP_RESULT_CONTEXT_ID,  EXPERIMENT_ID,  RESULT_ID,  ATTRIBUTE_ID,  VALUE_ID,  QUALIFIER,  VALUE_DISPLAY,  VALUE_NUM,  VALUE_MIN,  VALUE_MAX) values(result_context_item_id_seq.nextval, '', 1, 420, 366, '', '', '59.6', 59.6, '', '');</v>
      </c>
    </row>
    <row r="423" spans="1:11">
      <c r="A423">
        <v>421</v>
      </c>
      <c r="B423" s="2">
        <v>1</v>
      </c>
      <c r="C423" t="s">
        <v>32</v>
      </c>
      <c r="E423">
        <v>3.0000000000000001E-3</v>
      </c>
      <c r="I423" t="str">
        <f>IF(ISNA(VLOOKUP(D423,Elements!$B$3:$G$56,2,FALSE)),H423&amp;E423&amp;IF(ISBLANK(F423), "", F423&amp;" - "&amp;G423),VLOOKUP(D423,Elements!$B$3:$G$56,2,FALSE))</f>
        <v>0.003</v>
      </c>
      <c r="K423" t="str">
        <f>"insert into result_context_item( RESULT_CONTEXT_ITEM_ID,  GROUP_RESULT_CONTEXT_ID,  EXPERIMENT_ID,  RESULT_ID,  ATTRIBUTE_ID,  VALUE_ID,  QUALIFIER,  VALUE_DISPLAY,  VALUE_NUM,  VALUE_MIN,  VALUE_MAX) values(result_context_item_id_seq.nextval, '', 1, "&amp;A423&amp;", "&amp;VLOOKUP(C423,Elements!$B$3:$G$56,6,FALSE)&amp;", '', '', '"&amp;I423&amp;"', "&amp;E423&amp;", '"&amp;F423&amp;"', '"&amp;G423&amp;"');"</f>
        <v>insert into result_context_item( RESULT_CONTEXT_ITEM_ID,  GROUP_RESULT_CONTEXT_ID,  EXPERIMENT_ID,  RESULT_ID,  ATTRIBUTE_ID,  VALUE_ID,  QUALIFIER,  VALUE_DISPLAY,  VALUE_NUM,  VALUE_MIN,  VALUE_MAX) values(result_context_item_id_seq.nextval, '', 1, 421, 366, '', '', '0.003', 0.003, '', '');</v>
      </c>
    </row>
    <row r="424" spans="1:11">
      <c r="A424">
        <v>422</v>
      </c>
      <c r="B424" s="2">
        <v>1</v>
      </c>
      <c r="C424" t="s">
        <v>32</v>
      </c>
      <c r="E424">
        <v>9.1000000000000004E-3</v>
      </c>
      <c r="I424" t="str">
        <f>IF(ISNA(VLOOKUP(D424,Elements!$B$3:$G$56,2,FALSE)),H424&amp;E424&amp;IF(ISBLANK(F424), "", F424&amp;" - "&amp;G424),VLOOKUP(D424,Elements!$B$3:$G$56,2,FALSE))</f>
        <v>0.0091</v>
      </c>
      <c r="K424" t="str">
        <f>"insert into result_context_item( RESULT_CONTEXT_ITEM_ID,  GROUP_RESULT_CONTEXT_ID,  EXPERIMENT_ID,  RESULT_ID,  ATTRIBUTE_ID,  VALUE_ID,  QUALIFIER,  VALUE_DISPLAY,  VALUE_NUM,  VALUE_MIN,  VALUE_MAX) values(result_context_item_id_seq.nextval, '', 1, "&amp;A424&amp;", "&amp;VLOOKUP(C424,Elements!$B$3:$G$56,6,FALSE)&amp;", '', '', '"&amp;I424&amp;"', "&amp;E424&amp;", '"&amp;F424&amp;"', '"&amp;G424&amp;"');"</f>
        <v>insert into result_context_item( RESULT_CONTEXT_ITEM_ID,  GROUP_RESULT_CONTEXT_ID,  EXPERIMENT_ID,  RESULT_ID,  ATTRIBUTE_ID,  VALUE_ID,  QUALIFIER,  VALUE_DISPLAY,  VALUE_NUM,  VALUE_MIN,  VALUE_MAX) values(result_context_item_id_seq.nextval, '', 1, 422, 366, '', '', '0.0091', 0.0091, '', '');</v>
      </c>
    </row>
    <row r="425" spans="1:11">
      <c r="A425">
        <v>423</v>
      </c>
      <c r="B425" s="2">
        <v>1</v>
      </c>
      <c r="C425" t="s">
        <v>32</v>
      </c>
      <c r="E425">
        <v>2.7300000000000001E-2</v>
      </c>
      <c r="I425" t="str">
        <f>IF(ISNA(VLOOKUP(D425,Elements!$B$3:$G$56,2,FALSE)),H425&amp;E425&amp;IF(ISBLANK(F425), "", F425&amp;" - "&amp;G425),VLOOKUP(D425,Elements!$B$3:$G$56,2,FALSE))</f>
        <v>0.0273</v>
      </c>
      <c r="K425" t="str">
        <f>"insert into result_context_item( RESULT_CONTEXT_ITEM_ID,  GROUP_RESULT_CONTEXT_ID,  EXPERIMENT_ID,  RESULT_ID,  ATTRIBUTE_ID,  VALUE_ID,  QUALIFIER,  VALUE_DISPLAY,  VALUE_NUM,  VALUE_MIN,  VALUE_MAX) values(result_context_item_id_seq.nextval, '', 1, "&amp;A425&amp;", "&amp;VLOOKUP(C425,Elements!$B$3:$G$56,6,FALSE)&amp;", '', '', '"&amp;I425&amp;"', "&amp;E425&amp;", '"&amp;F425&amp;"', '"&amp;G425&amp;"');"</f>
        <v>insert into result_context_item( RESULT_CONTEXT_ITEM_ID,  GROUP_RESULT_CONTEXT_ID,  EXPERIMENT_ID,  RESULT_ID,  ATTRIBUTE_ID,  VALUE_ID,  QUALIFIER,  VALUE_DISPLAY,  VALUE_NUM,  VALUE_MIN,  VALUE_MAX) values(result_context_item_id_seq.nextval, '', 1, 423, 366, '', '', '0.0273', 0.0273, '', '');</v>
      </c>
    </row>
    <row r="426" spans="1:11">
      <c r="A426">
        <v>424</v>
      </c>
      <c r="B426" s="2">
        <v>1</v>
      </c>
      <c r="C426" t="s">
        <v>32</v>
      </c>
      <c r="E426">
        <v>8.1799999999999998E-2</v>
      </c>
      <c r="I426" t="str">
        <f>IF(ISNA(VLOOKUP(D426,Elements!$B$3:$G$56,2,FALSE)),H426&amp;E426&amp;IF(ISBLANK(F426), "", F426&amp;" - "&amp;G426),VLOOKUP(D426,Elements!$B$3:$G$56,2,FALSE))</f>
        <v>0.0818</v>
      </c>
      <c r="K426" t="str">
        <f>"insert into result_context_item( RESULT_CONTEXT_ITEM_ID,  GROUP_RESULT_CONTEXT_ID,  EXPERIMENT_ID,  RESULT_ID,  ATTRIBUTE_ID,  VALUE_ID,  QUALIFIER,  VALUE_DISPLAY,  VALUE_NUM,  VALUE_MIN,  VALUE_MAX) values(result_context_item_id_seq.nextval, '', 1, "&amp;A426&amp;", "&amp;VLOOKUP(C426,Elements!$B$3:$G$56,6,FALSE)&amp;", '', '', '"&amp;I426&amp;"', "&amp;E426&amp;", '"&amp;F426&amp;"', '"&amp;G426&amp;"');"</f>
        <v>insert into result_context_item( RESULT_CONTEXT_ITEM_ID,  GROUP_RESULT_CONTEXT_ID,  EXPERIMENT_ID,  RESULT_ID,  ATTRIBUTE_ID,  VALUE_ID,  QUALIFIER,  VALUE_DISPLAY,  VALUE_NUM,  VALUE_MIN,  VALUE_MAX) values(result_context_item_id_seq.nextval, '', 1, 424, 366, '', '', '0.0818', 0.0818, '', '');</v>
      </c>
    </row>
    <row r="427" spans="1:11">
      <c r="A427">
        <v>425</v>
      </c>
      <c r="B427" s="2">
        <v>1</v>
      </c>
      <c r="C427" t="s">
        <v>32</v>
      </c>
      <c r="E427">
        <v>0.24540000000000001</v>
      </c>
      <c r="I427" t="str">
        <f>IF(ISNA(VLOOKUP(D427,Elements!$B$3:$G$56,2,FALSE)),H427&amp;E427&amp;IF(ISBLANK(F427), "", F427&amp;" - "&amp;G427),VLOOKUP(D427,Elements!$B$3:$G$56,2,FALSE))</f>
        <v>0.2454</v>
      </c>
      <c r="K427" t="str">
        <f>"insert into result_context_item( RESULT_CONTEXT_ITEM_ID,  GROUP_RESULT_CONTEXT_ID,  EXPERIMENT_ID,  RESULT_ID,  ATTRIBUTE_ID,  VALUE_ID,  QUALIFIER,  VALUE_DISPLAY,  VALUE_NUM,  VALUE_MIN,  VALUE_MAX) values(result_context_item_id_seq.nextval, '', 1, "&amp;A427&amp;", "&amp;VLOOKUP(C427,Elements!$B$3:$G$56,6,FALSE)&amp;", '', '', '"&amp;I427&amp;"', "&amp;E427&amp;", '"&amp;F427&amp;"', '"&amp;G427&amp;"');"</f>
        <v>insert into result_context_item( RESULT_CONTEXT_ITEM_ID,  GROUP_RESULT_CONTEXT_ID,  EXPERIMENT_ID,  RESULT_ID,  ATTRIBUTE_ID,  VALUE_ID,  QUALIFIER,  VALUE_DISPLAY,  VALUE_NUM,  VALUE_MIN,  VALUE_MAX) values(result_context_item_id_seq.nextval, '', 1, 425, 366, '', '', '0.2454', 0.2454, '', '');</v>
      </c>
    </row>
    <row r="428" spans="1:11">
      <c r="A428">
        <v>426</v>
      </c>
      <c r="B428" s="2">
        <v>1</v>
      </c>
      <c r="C428" t="s">
        <v>32</v>
      </c>
      <c r="E428">
        <v>0.7</v>
      </c>
      <c r="I428" t="str">
        <f>IF(ISNA(VLOOKUP(D428,Elements!$B$3:$G$56,2,FALSE)),H428&amp;E428&amp;IF(ISBLANK(F428), "", F428&amp;" - "&amp;G428),VLOOKUP(D428,Elements!$B$3:$G$56,2,FALSE))</f>
        <v>0.7</v>
      </c>
      <c r="K428" t="str">
        <f>"insert into result_context_item( RESULT_CONTEXT_ITEM_ID,  GROUP_RESULT_CONTEXT_ID,  EXPERIMENT_ID,  RESULT_ID,  ATTRIBUTE_ID,  VALUE_ID,  QUALIFIER,  VALUE_DISPLAY,  VALUE_NUM,  VALUE_MIN,  VALUE_MAX) values(result_context_item_id_seq.nextval, '', 1, "&amp;A428&amp;", "&amp;VLOOKUP(C428,Elements!$B$3:$G$56,6,FALSE)&amp;", '', '', '"&amp;I428&amp;"', "&amp;E428&amp;", '"&amp;F428&amp;"', '"&amp;G428&amp;"');"</f>
        <v>insert into result_context_item( RESULT_CONTEXT_ITEM_ID,  GROUP_RESULT_CONTEXT_ID,  EXPERIMENT_ID,  RESULT_ID,  ATTRIBUTE_ID,  VALUE_ID,  QUALIFIER,  VALUE_DISPLAY,  VALUE_NUM,  VALUE_MIN,  VALUE_MAX) values(result_context_item_id_seq.nextval, '', 1, 426, 366, '', '', '0.7', 0.7, '', '');</v>
      </c>
    </row>
    <row r="429" spans="1:11">
      <c r="A429">
        <v>427</v>
      </c>
      <c r="B429" s="2">
        <v>1</v>
      </c>
      <c r="C429" t="s">
        <v>32</v>
      </c>
      <c r="E429">
        <v>2.2000000000000002</v>
      </c>
      <c r="I429" t="str">
        <f>IF(ISNA(VLOOKUP(D429,Elements!$B$3:$G$56,2,FALSE)),H429&amp;E429&amp;IF(ISBLANK(F429), "", F429&amp;" - "&amp;G429),VLOOKUP(D429,Elements!$B$3:$G$56,2,FALSE))</f>
        <v>2.2</v>
      </c>
      <c r="K429" t="str">
        <f>"insert into result_context_item( RESULT_CONTEXT_ITEM_ID,  GROUP_RESULT_CONTEXT_ID,  EXPERIMENT_ID,  RESULT_ID,  ATTRIBUTE_ID,  VALUE_ID,  QUALIFIER,  VALUE_DISPLAY,  VALUE_NUM,  VALUE_MIN,  VALUE_MAX) values(result_context_item_id_seq.nextval, '', 1, "&amp;A429&amp;", "&amp;VLOOKUP(C429,Elements!$B$3:$G$56,6,FALSE)&amp;", '', '', '"&amp;I429&amp;"', "&amp;E429&amp;", '"&amp;F429&amp;"', '"&amp;G429&amp;"');"</f>
        <v>insert into result_context_item( RESULT_CONTEXT_ITEM_ID,  GROUP_RESULT_CONTEXT_ID,  EXPERIMENT_ID,  RESULT_ID,  ATTRIBUTE_ID,  VALUE_ID,  QUALIFIER,  VALUE_DISPLAY,  VALUE_NUM,  VALUE_MIN,  VALUE_MAX) values(result_context_item_id_seq.nextval, '', 1, 427, 366, '', '', '2.2', 2.2, '', '');</v>
      </c>
    </row>
    <row r="430" spans="1:11">
      <c r="A430">
        <v>428</v>
      </c>
      <c r="B430" s="2">
        <v>1</v>
      </c>
      <c r="C430" t="s">
        <v>32</v>
      </c>
      <c r="E430">
        <v>6.6</v>
      </c>
      <c r="I430" t="str">
        <f>IF(ISNA(VLOOKUP(D430,Elements!$B$3:$G$56,2,FALSE)),H430&amp;E430&amp;IF(ISBLANK(F430), "", F430&amp;" - "&amp;G430),VLOOKUP(D430,Elements!$B$3:$G$56,2,FALSE))</f>
        <v>6.6</v>
      </c>
      <c r="K430" t="str">
        <f>"insert into result_context_item( RESULT_CONTEXT_ITEM_ID,  GROUP_RESULT_CONTEXT_ID,  EXPERIMENT_ID,  RESULT_ID,  ATTRIBUTE_ID,  VALUE_ID,  QUALIFIER,  VALUE_DISPLAY,  VALUE_NUM,  VALUE_MIN,  VALUE_MAX) values(result_context_item_id_seq.nextval, '', 1, "&amp;A430&amp;", "&amp;VLOOKUP(C430,Elements!$B$3:$G$56,6,FALSE)&amp;", '', '', '"&amp;I430&amp;"', "&amp;E430&amp;", '"&amp;F430&amp;"', '"&amp;G430&amp;"');"</f>
        <v>insert into result_context_item( RESULT_CONTEXT_ITEM_ID,  GROUP_RESULT_CONTEXT_ID,  EXPERIMENT_ID,  RESULT_ID,  ATTRIBUTE_ID,  VALUE_ID,  QUALIFIER,  VALUE_DISPLAY,  VALUE_NUM,  VALUE_MIN,  VALUE_MAX) values(result_context_item_id_seq.nextval, '', 1, 428, 366, '', '', '6.6', 6.6, '', '');</v>
      </c>
    </row>
    <row r="431" spans="1:11">
      <c r="A431">
        <v>429</v>
      </c>
      <c r="B431" s="2">
        <v>1</v>
      </c>
      <c r="C431" t="s">
        <v>32</v>
      </c>
      <c r="E431">
        <v>19.899999999999999</v>
      </c>
      <c r="I431" t="str">
        <f>IF(ISNA(VLOOKUP(D431,Elements!$B$3:$G$56,2,FALSE)),H431&amp;E431&amp;IF(ISBLANK(F431), "", F431&amp;" - "&amp;G431),VLOOKUP(D431,Elements!$B$3:$G$56,2,FALSE))</f>
        <v>19.9</v>
      </c>
      <c r="K431" t="str">
        <f>"insert into result_context_item( RESULT_CONTEXT_ITEM_ID,  GROUP_RESULT_CONTEXT_ID,  EXPERIMENT_ID,  RESULT_ID,  ATTRIBUTE_ID,  VALUE_ID,  QUALIFIER,  VALUE_DISPLAY,  VALUE_NUM,  VALUE_MIN,  VALUE_MAX) values(result_context_item_id_seq.nextval, '', 1, "&amp;A431&amp;", "&amp;VLOOKUP(C431,Elements!$B$3:$G$56,6,FALSE)&amp;", '', '', '"&amp;I431&amp;"', "&amp;E431&amp;", '"&amp;F431&amp;"', '"&amp;G431&amp;"');"</f>
        <v>insert into result_context_item( RESULT_CONTEXT_ITEM_ID,  GROUP_RESULT_CONTEXT_ID,  EXPERIMENT_ID,  RESULT_ID,  ATTRIBUTE_ID,  VALUE_ID,  QUALIFIER,  VALUE_DISPLAY,  VALUE_NUM,  VALUE_MIN,  VALUE_MAX) values(result_context_item_id_seq.nextval, '', 1, 429, 366, '', '', '19.9', 19.9, '', '');</v>
      </c>
    </row>
    <row r="432" spans="1:11">
      <c r="A432">
        <v>430</v>
      </c>
      <c r="B432" s="2">
        <v>1</v>
      </c>
      <c r="C432" t="s">
        <v>32</v>
      </c>
      <c r="E432">
        <v>59.6</v>
      </c>
      <c r="I432" t="str">
        <f>IF(ISNA(VLOOKUP(D432,Elements!$B$3:$G$56,2,FALSE)),H432&amp;E432&amp;IF(ISBLANK(F432), "", F432&amp;" - "&amp;G432),VLOOKUP(D432,Elements!$B$3:$G$56,2,FALSE))</f>
        <v>59.6</v>
      </c>
      <c r="K432" t="str">
        <f>"insert into result_context_item( RESULT_CONTEXT_ITEM_ID,  GROUP_RESULT_CONTEXT_ID,  EXPERIMENT_ID,  RESULT_ID,  ATTRIBUTE_ID,  VALUE_ID,  QUALIFIER,  VALUE_DISPLAY,  VALUE_NUM,  VALUE_MIN,  VALUE_MAX) values(result_context_item_id_seq.nextval, '', 1, "&amp;A432&amp;", "&amp;VLOOKUP(C432,Elements!$B$3:$G$56,6,FALSE)&amp;", '', '', '"&amp;I432&amp;"', "&amp;E432&amp;", '"&amp;F432&amp;"', '"&amp;G432&amp;"');"</f>
        <v>insert into result_context_item( RESULT_CONTEXT_ITEM_ID,  GROUP_RESULT_CONTEXT_ID,  EXPERIMENT_ID,  RESULT_ID,  ATTRIBUTE_ID,  VALUE_ID,  QUALIFIER,  VALUE_DISPLAY,  VALUE_NUM,  VALUE_MIN,  VALUE_MAX) values(result_context_item_id_seq.nextval, '', 1, 430, 366, '', '', '59.6', 59.6, '', '');</v>
      </c>
    </row>
    <row r="433" spans="1:11">
      <c r="A433">
        <v>431</v>
      </c>
      <c r="B433" s="2">
        <v>1</v>
      </c>
      <c r="C433" t="s">
        <v>32</v>
      </c>
      <c r="E433">
        <v>3.0000000000000001E-3</v>
      </c>
      <c r="I433" t="str">
        <f>IF(ISNA(VLOOKUP(D433,Elements!$B$3:$G$56,2,FALSE)),H433&amp;E433&amp;IF(ISBLANK(F433), "", F433&amp;" - "&amp;G433),VLOOKUP(D433,Elements!$B$3:$G$56,2,FALSE))</f>
        <v>0.003</v>
      </c>
      <c r="K433" t="str">
        <f>"insert into result_context_item( RESULT_CONTEXT_ITEM_ID,  GROUP_RESULT_CONTEXT_ID,  EXPERIMENT_ID,  RESULT_ID,  ATTRIBUTE_ID,  VALUE_ID,  QUALIFIER,  VALUE_DISPLAY,  VALUE_NUM,  VALUE_MIN,  VALUE_MAX) values(result_context_item_id_seq.nextval, '', 1, "&amp;A433&amp;", "&amp;VLOOKUP(C433,Elements!$B$3:$G$56,6,FALSE)&amp;", '', '', '"&amp;I433&amp;"', "&amp;E433&amp;", '"&amp;F433&amp;"', '"&amp;G433&amp;"');"</f>
        <v>insert into result_context_item( RESULT_CONTEXT_ITEM_ID,  GROUP_RESULT_CONTEXT_ID,  EXPERIMENT_ID,  RESULT_ID,  ATTRIBUTE_ID,  VALUE_ID,  QUALIFIER,  VALUE_DISPLAY,  VALUE_NUM,  VALUE_MIN,  VALUE_MAX) values(result_context_item_id_seq.nextval, '', 1, 431, 366, '', '', '0.003', 0.003, '', '');</v>
      </c>
    </row>
    <row r="434" spans="1:11">
      <c r="A434">
        <v>432</v>
      </c>
      <c r="B434" s="2">
        <v>1</v>
      </c>
      <c r="C434" t="s">
        <v>32</v>
      </c>
      <c r="E434">
        <v>9.1000000000000004E-3</v>
      </c>
      <c r="I434" t="str">
        <f>IF(ISNA(VLOOKUP(D434,Elements!$B$3:$G$56,2,FALSE)),H434&amp;E434&amp;IF(ISBLANK(F434), "", F434&amp;" - "&amp;G434),VLOOKUP(D434,Elements!$B$3:$G$56,2,FALSE))</f>
        <v>0.0091</v>
      </c>
      <c r="K434" t="str">
        <f>"insert into result_context_item( RESULT_CONTEXT_ITEM_ID,  GROUP_RESULT_CONTEXT_ID,  EXPERIMENT_ID,  RESULT_ID,  ATTRIBUTE_ID,  VALUE_ID,  QUALIFIER,  VALUE_DISPLAY,  VALUE_NUM,  VALUE_MIN,  VALUE_MAX) values(result_context_item_id_seq.nextval, '', 1, "&amp;A434&amp;", "&amp;VLOOKUP(C434,Elements!$B$3:$G$56,6,FALSE)&amp;", '', '', '"&amp;I434&amp;"', "&amp;E434&amp;", '"&amp;F434&amp;"', '"&amp;G434&amp;"');"</f>
        <v>insert into result_context_item( RESULT_CONTEXT_ITEM_ID,  GROUP_RESULT_CONTEXT_ID,  EXPERIMENT_ID,  RESULT_ID,  ATTRIBUTE_ID,  VALUE_ID,  QUALIFIER,  VALUE_DISPLAY,  VALUE_NUM,  VALUE_MIN,  VALUE_MAX) values(result_context_item_id_seq.nextval, '', 1, 432, 366, '', '', '0.0091', 0.0091, '', '');</v>
      </c>
    </row>
    <row r="435" spans="1:11">
      <c r="A435">
        <v>433</v>
      </c>
      <c r="B435" s="2">
        <v>1</v>
      </c>
      <c r="C435" t="s">
        <v>32</v>
      </c>
      <c r="E435">
        <v>2.7300000000000001E-2</v>
      </c>
      <c r="I435" t="str">
        <f>IF(ISNA(VLOOKUP(D435,Elements!$B$3:$G$56,2,FALSE)),H435&amp;E435&amp;IF(ISBLANK(F435), "", F435&amp;" - "&amp;G435),VLOOKUP(D435,Elements!$B$3:$G$56,2,FALSE))</f>
        <v>0.0273</v>
      </c>
      <c r="K435" t="str">
        <f>"insert into result_context_item( RESULT_CONTEXT_ITEM_ID,  GROUP_RESULT_CONTEXT_ID,  EXPERIMENT_ID,  RESULT_ID,  ATTRIBUTE_ID,  VALUE_ID,  QUALIFIER,  VALUE_DISPLAY,  VALUE_NUM,  VALUE_MIN,  VALUE_MAX) values(result_context_item_id_seq.nextval, '', 1, "&amp;A435&amp;", "&amp;VLOOKUP(C435,Elements!$B$3:$G$56,6,FALSE)&amp;", '', '', '"&amp;I435&amp;"', "&amp;E435&amp;", '"&amp;F435&amp;"', '"&amp;G435&amp;"');"</f>
        <v>insert into result_context_item( RESULT_CONTEXT_ITEM_ID,  GROUP_RESULT_CONTEXT_ID,  EXPERIMENT_ID,  RESULT_ID,  ATTRIBUTE_ID,  VALUE_ID,  QUALIFIER,  VALUE_DISPLAY,  VALUE_NUM,  VALUE_MIN,  VALUE_MAX) values(result_context_item_id_seq.nextval, '', 1, 433, 366, '', '', '0.0273', 0.0273, '', '');</v>
      </c>
    </row>
    <row r="436" spans="1:11">
      <c r="A436">
        <v>434</v>
      </c>
      <c r="B436" s="2">
        <v>1</v>
      </c>
      <c r="C436" t="s">
        <v>32</v>
      </c>
      <c r="E436">
        <v>8.1799999999999998E-2</v>
      </c>
      <c r="I436" t="str">
        <f>IF(ISNA(VLOOKUP(D436,Elements!$B$3:$G$56,2,FALSE)),H436&amp;E436&amp;IF(ISBLANK(F436), "", F436&amp;" - "&amp;G436),VLOOKUP(D436,Elements!$B$3:$G$56,2,FALSE))</f>
        <v>0.0818</v>
      </c>
      <c r="K436" t="str">
        <f>"insert into result_context_item( RESULT_CONTEXT_ITEM_ID,  GROUP_RESULT_CONTEXT_ID,  EXPERIMENT_ID,  RESULT_ID,  ATTRIBUTE_ID,  VALUE_ID,  QUALIFIER,  VALUE_DISPLAY,  VALUE_NUM,  VALUE_MIN,  VALUE_MAX) values(result_context_item_id_seq.nextval, '', 1, "&amp;A436&amp;", "&amp;VLOOKUP(C436,Elements!$B$3:$G$56,6,FALSE)&amp;", '', '', '"&amp;I436&amp;"', "&amp;E436&amp;", '"&amp;F436&amp;"', '"&amp;G436&amp;"');"</f>
        <v>insert into result_context_item( RESULT_CONTEXT_ITEM_ID,  GROUP_RESULT_CONTEXT_ID,  EXPERIMENT_ID,  RESULT_ID,  ATTRIBUTE_ID,  VALUE_ID,  QUALIFIER,  VALUE_DISPLAY,  VALUE_NUM,  VALUE_MIN,  VALUE_MAX) values(result_context_item_id_seq.nextval, '', 1, 434, 366, '', '', '0.0818', 0.0818, '', '');</v>
      </c>
    </row>
    <row r="437" spans="1:11">
      <c r="A437">
        <v>435</v>
      </c>
      <c r="B437" s="2">
        <v>1</v>
      </c>
      <c r="C437" t="s">
        <v>32</v>
      </c>
      <c r="E437">
        <v>0.24540000000000001</v>
      </c>
      <c r="I437" t="str">
        <f>IF(ISNA(VLOOKUP(D437,Elements!$B$3:$G$56,2,FALSE)),H437&amp;E437&amp;IF(ISBLANK(F437), "", F437&amp;" - "&amp;G437),VLOOKUP(D437,Elements!$B$3:$G$56,2,FALSE))</f>
        <v>0.2454</v>
      </c>
      <c r="K437" t="str">
        <f>"insert into result_context_item( RESULT_CONTEXT_ITEM_ID,  GROUP_RESULT_CONTEXT_ID,  EXPERIMENT_ID,  RESULT_ID,  ATTRIBUTE_ID,  VALUE_ID,  QUALIFIER,  VALUE_DISPLAY,  VALUE_NUM,  VALUE_MIN,  VALUE_MAX) values(result_context_item_id_seq.nextval, '', 1, "&amp;A437&amp;", "&amp;VLOOKUP(C437,Elements!$B$3:$G$56,6,FALSE)&amp;", '', '', '"&amp;I437&amp;"', "&amp;E437&amp;", '"&amp;F437&amp;"', '"&amp;G437&amp;"');"</f>
        <v>insert into result_context_item( RESULT_CONTEXT_ITEM_ID,  GROUP_RESULT_CONTEXT_ID,  EXPERIMENT_ID,  RESULT_ID,  ATTRIBUTE_ID,  VALUE_ID,  QUALIFIER,  VALUE_DISPLAY,  VALUE_NUM,  VALUE_MIN,  VALUE_MAX) values(result_context_item_id_seq.nextval, '', 1, 435, 366, '', '', '0.2454', 0.2454, '', '');</v>
      </c>
    </row>
    <row r="438" spans="1:11">
      <c r="A438">
        <v>436</v>
      </c>
      <c r="B438" s="2">
        <v>1</v>
      </c>
      <c r="C438" t="s">
        <v>32</v>
      </c>
      <c r="E438">
        <v>0.7</v>
      </c>
      <c r="I438" t="str">
        <f>IF(ISNA(VLOOKUP(D438,Elements!$B$3:$G$56,2,FALSE)),H438&amp;E438&amp;IF(ISBLANK(F438), "", F438&amp;" - "&amp;G438),VLOOKUP(D438,Elements!$B$3:$G$56,2,FALSE))</f>
        <v>0.7</v>
      </c>
      <c r="K438" t="str">
        <f>"insert into result_context_item( RESULT_CONTEXT_ITEM_ID,  GROUP_RESULT_CONTEXT_ID,  EXPERIMENT_ID,  RESULT_ID,  ATTRIBUTE_ID,  VALUE_ID,  QUALIFIER,  VALUE_DISPLAY,  VALUE_NUM,  VALUE_MIN,  VALUE_MAX) values(result_context_item_id_seq.nextval, '', 1, "&amp;A438&amp;", "&amp;VLOOKUP(C438,Elements!$B$3:$G$56,6,FALSE)&amp;", '', '', '"&amp;I438&amp;"', "&amp;E438&amp;", '"&amp;F438&amp;"', '"&amp;G438&amp;"');"</f>
        <v>insert into result_context_item( RESULT_CONTEXT_ITEM_ID,  GROUP_RESULT_CONTEXT_ID,  EXPERIMENT_ID,  RESULT_ID,  ATTRIBUTE_ID,  VALUE_ID,  QUALIFIER,  VALUE_DISPLAY,  VALUE_NUM,  VALUE_MIN,  VALUE_MAX) values(result_context_item_id_seq.nextval, '', 1, 436, 366, '', '', '0.7', 0.7, '', '');</v>
      </c>
    </row>
    <row r="439" spans="1:11">
      <c r="A439">
        <v>437</v>
      </c>
      <c r="B439" s="2">
        <v>1</v>
      </c>
      <c r="C439" t="s">
        <v>32</v>
      </c>
      <c r="E439">
        <v>2.2000000000000002</v>
      </c>
      <c r="I439" t="str">
        <f>IF(ISNA(VLOOKUP(D439,Elements!$B$3:$G$56,2,FALSE)),H439&amp;E439&amp;IF(ISBLANK(F439), "", F439&amp;" - "&amp;G439),VLOOKUP(D439,Elements!$B$3:$G$56,2,FALSE))</f>
        <v>2.2</v>
      </c>
      <c r="K439" t="str">
        <f>"insert into result_context_item( RESULT_CONTEXT_ITEM_ID,  GROUP_RESULT_CONTEXT_ID,  EXPERIMENT_ID,  RESULT_ID,  ATTRIBUTE_ID,  VALUE_ID,  QUALIFIER,  VALUE_DISPLAY,  VALUE_NUM,  VALUE_MIN,  VALUE_MAX) values(result_context_item_id_seq.nextval, '', 1, "&amp;A439&amp;", "&amp;VLOOKUP(C439,Elements!$B$3:$G$56,6,FALSE)&amp;", '', '', '"&amp;I439&amp;"', "&amp;E439&amp;", '"&amp;F439&amp;"', '"&amp;G439&amp;"');"</f>
        <v>insert into result_context_item( RESULT_CONTEXT_ITEM_ID,  GROUP_RESULT_CONTEXT_ID,  EXPERIMENT_ID,  RESULT_ID,  ATTRIBUTE_ID,  VALUE_ID,  QUALIFIER,  VALUE_DISPLAY,  VALUE_NUM,  VALUE_MIN,  VALUE_MAX) values(result_context_item_id_seq.nextval, '', 1, 437, 366, '', '', '2.2', 2.2, '', '');</v>
      </c>
    </row>
    <row r="440" spans="1:11">
      <c r="A440">
        <v>438</v>
      </c>
      <c r="B440" s="2">
        <v>1</v>
      </c>
      <c r="C440" t="s">
        <v>32</v>
      </c>
      <c r="E440">
        <v>6.6</v>
      </c>
      <c r="I440" t="str">
        <f>IF(ISNA(VLOOKUP(D440,Elements!$B$3:$G$56,2,FALSE)),H440&amp;E440&amp;IF(ISBLANK(F440), "", F440&amp;" - "&amp;G440),VLOOKUP(D440,Elements!$B$3:$G$56,2,FALSE))</f>
        <v>6.6</v>
      </c>
      <c r="K440" t="str">
        <f>"insert into result_context_item( RESULT_CONTEXT_ITEM_ID,  GROUP_RESULT_CONTEXT_ID,  EXPERIMENT_ID,  RESULT_ID,  ATTRIBUTE_ID,  VALUE_ID,  QUALIFIER,  VALUE_DISPLAY,  VALUE_NUM,  VALUE_MIN,  VALUE_MAX) values(result_context_item_id_seq.nextval, '', 1, "&amp;A440&amp;", "&amp;VLOOKUP(C440,Elements!$B$3:$G$56,6,FALSE)&amp;", '', '', '"&amp;I440&amp;"', "&amp;E440&amp;", '"&amp;F440&amp;"', '"&amp;G440&amp;"');"</f>
        <v>insert into result_context_item( RESULT_CONTEXT_ITEM_ID,  GROUP_RESULT_CONTEXT_ID,  EXPERIMENT_ID,  RESULT_ID,  ATTRIBUTE_ID,  VALUE_ID,  QUALIFIER,  VALUE_DISPLAY,  VALUE_NUM,  VALUE_MIN,  VALUE_MAX) values(result_context_item_id_seq.nextval, '', 1, 438, 366, '', '', '6.6', 6.6, '', '');</v>
      </c>
    </row>
    <row r="441" spans="1:11">
      <c r="A441">
        <v>439</v>
      </c>
      <c r="B441" s="2">
        <v>1</v>
      </c>
      <c r="C441" t="s">
        <v>32</v>
      </c>
      <c r="E441">
        <v>19.899999999999999</v>
      </c>
      <c r="I441" t="str">
        <f>IF(ISNA(VLOOKUP(D441,Elements!$B$3:$G$56,2,FALSE)),H441&amp;E441&amp;IF(ISBLANK(F441), "", F441&amp;" - "&amp;G441),VLOOKUP(D441,Elements!$B$3:$G$56,2,FALSE))</f>
        <v>19.9</v>
      </c>
      <c r="K441" t="str">
        <f>"insert into result_context_item( RESULT_CONTEXT_ITEM_ID,  GROUP_RESULT_CONTEXT_ID,  EXPERIMENT_ID,  RESULT_ID,  ATTRIBUTE_ID,  VALUE_ID,  QUALIFIER,  VALUE_DISPLAY,  VALUE_NUM,  VALUE_MIN,  VALUE_MAX) values(result_context_item_id_seq.nextval, '', 1, "&amp;A441&amp;", "&amp;VLOOKUP(C441,Elements!$B$3:$G$56,6,FALSE)&amp;", '', '', '"&amp;I441&amp;"', "&amp;E441&amp;", '"&amp;F441&amp;"', '"&amp;G441&amp;"');"</f>
        <v>insert into result_context_item( RESULT_CONTEXT_ITEM_ID,  GROUP_RESULT_CONTEXT_ID,  EXPERIMENT_ID,  RESULT_ID,  ATTRIBUTE_ID,  VALUE_ID,  QUALIFIER,  VALUE_DISPLAY,  VALUE_NUM,  VALUE_MIN,  VALUE_MAX) values(result_context_item_id_seq.nextval, '', 1, 439, 366, '', '', '19.9', 19.9, '', '');</v>
      </c>
    </row>
    <row r="442" spans="1:11">
      <c r="A442">
        <v>440</v>
      </c>
      <c r="B442" s="2">
        <v>1</v>
      </c>
      <c r="C442" t="s">
        <v>32</v>
      </c>
      <c r="E442">
        <v>59.6</v>
      </c>
      <c r="I442" t="str">
        <f>IF(ISNA(VLOOKUP(D442,Elements!$B$3:$G$56,2,FALSE)),H442&amp;E442&amp;IF(ISBLANK(F442), "", F442&amp;" - "&amp;G442),VLOOKUP(D442,Elements!$B$3:$G$56,2,FALSE))</f>
        <v>59.6</v>
      </c>
      <c r="K442" t="str">
        <f>"insert into result_context_item( RESULT_CONTEXT_ITEM_ID,  GROUP_RESULT_CONTEXT_ID,  EXPERIMENT_ID,  RESULT_ID,  ATTRIBUTE_ID,  VALUE_ID,  QUALIFIER,  VALUE_DISPLAY,  VALUE_NUM,  VALUE_MIN,  VALUE_MAX) values(result_context_item_id_seq.nextval, '', 1, "&amp;A442&amp;", "&amp;VLOOKUP(C442,Elements!$B$3:$G$56,6,FALSE)&amp;", '', '', '"&amp;I442&amp;"', "&amp;E442&amp;", '"&amp;F442&amp;"', '"&amp;G442&amp;"');"</f>
        <v>insert into result_context_item( RESULT_CONTEXT_ITEM_ID,  GROUP_RESULT_CONTEXT_ID,  EXPERIMENT_ID,  RESULT_ID,  ATTRIBUTE_ID,  VALUE_ID,  QUALIFIER,  VALUE_DISPLAY,  VALUE_NUM,  VALUE_MIN,  VALUE_MAX) values(result_context_item_id_seq.nextval, '', 1, 440, 366, '', '', '59.6', 59.6, '', '');</v>
      </c>
    </row>
  </sheetData>
  <dataValidations count="1">
    <dataValidation type="list" allowBlank="1" showInputMessage="1" showErrorMessage="1" sqref="E43:E442">
      <formula1>Concentration_List</formula1>
    </dataValidation>
  </dataValidation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sheetPr>
    <outlinePr summaryBelow="0"/>
  </sheetPr>
  <dimension ref="A2:J57"/>
  <sheetViews>
    <sheetView topLeftCell="A35" workbookViewId="0">
      <selection activeCell="B57" sqref="B57"/>
    </sheetView>
  </sheetViews>
  <sheetFormatPr defaultRowHeight="15" outlineLevelRow="4"/>
  <cols>
    <col min="1" max="1" width="11.140625" style="2" bestFit="1" customWidth="1"/>
    <col min="2" max="2" width="27.140625" customWidth="1"/>
    <col min="3" max="3" width="10.28515625" style="2" customWidth="1"/>
    <col min="5" max="5" width="9.85546875" bestFit="1" customWidth="1"/>
  </cols>
  <sheetData>
    <row r="2" spans="1:10" s="1" customFormat="1" ht="30">
      <c r="A2" s="3" t="s">
        <v>108</v>
      </c>
      <c r="B2" s="1" t="s">
        <v>109</v>
      </c>
      <c r="C2" s="10" t="s">
        <v>110</v>
      </c>
      <c r="D2" s="1" t="s">
        <v>115</v>
      </c>
      <c r="E2" s="1" t="s">
        <v>116</v>
      </c>
      <c r="J2" t="s">
        <v>22</v>
      </c>
    </row>
    <row r="3" spans="1:10">
      <c r="A3" s="2">
        <v>35</v>
      </c>
      <c r="B3" t="s">
        <v>111</v>
      </c>
      <c r="E3" t="s">
        <v>117</v>
      </c>
      <c r="G3" t="e">
        <f>VLOOKUP(B3,Dictionary!$E$2:$F$400,2,FALSE)</f>
        <v>#N/A</v>
      </c>
      <c r="J3" t="s">
        <v>113</v>
      </c>
    </row>
    <row r="4" spans="1:10" outlineLevel="1">
      <c r="A4" s="2">
        <v>18</v>
      </c>
      <c r="B4" t="s">
        <v>38</v>
      </c>
      <c r="C4" s="2">
        <v>35</v>
      </c>
      <c r="E4" t="s">
        <v>118</v>
      </c>
      <c r="G4">
        <f>VLOOKUP(B4,Dictionary!$E$2:$F$400,2,FALSE)</f>
        <v>347</v>
      </c>
      <c r="J4" t="s">
        <v>114</v>
      </c>
    </row>
    <row r="5" spans="1:10" outlineLevel="1">
      <c r="A5" s="2">
        <v>22</v>
      </c>
      <c r="B5" t="s">
        <v>56</v>
      </c>
      <c r="C5" s="2">
        <v>35</v>
      </c>
      <c r="E5" t="s">
        <v>119</v>
      </c>
      <c r="G5">
        <f>VLOOKUP(B5,Dictionary!$E$2:$F$400,2,FALSE)</f>
        <v>38</v>
      </c>
      <c r="J5" t="s">
        <v>23</v>
      </c>
    </row>
    <row r="6" spans="1:10" outlineLevel="2">
      <c r="A6" s="2">
        <v>24</v>
      </c>
      <c r="B6" t="s">
        <v>42</v>
      </c>
      <c r="C6" s="2">
        <v>22</v>
      </c>
      <c r="E6" t="s">
        <v>120</v>
      </c>
      <c r="G6">
        <f>VLOOKUP(B6,Dictionary!$E$2:$F$400,2,FALSE)</f>
        <v>348</v>
      </c>
    </row>
    <row r="7" spans="1:10" outlineLevel="2">
      <c r="A7" s="2">
        <v>26</v>
      </c>
      <c r="B7" t="s">
        <v>37</v>
      </c>
      <c r="C7" s="2">
        <v>22</v>
      </c>
      <c r="E7" t="s">
        <v>121</v>
      </c>
      <c r="G7">
        <f>VLOOKUP(B7,Dictionary!$E$2:$F$400,2,FALSE)</f>
        <v>349</v>
      </c>
    </row>
    <row r="8" spans="1:10" outlineLevel="1">
      <c r="A8" s="2">
        <v>25</v>
      </c>
      <c r="B8" t="s">
        <v>567</v>
      </c>
      <c r="C8" s="2">
        <v>35</v>
      </c>
      <c r="E8" t="s">
        <v>122</v>
      </c>
      <c r="G8">
        <f>VLOOKUP(B8,Dictionary!$E$2:$F$400,2,FALSE)</f>
        <v>10</v>
      </c>
    </row>
    <row r="9" spans="1:10" outlineLevel="2">
      <c r="A9" s="2">
        <v>6</v>
      </c>
      <c r="B9" t="s">
        <v>59</v>
      </c>
      <c r="C9" s="2">
        <v>25</v>
      </c>
      <c r="E9" t="s">
        <v>123</v>
      </c>
      <c r="G9">
        <f>VLOOKUP(B9,Dictionary!$E$2:$F$400,2,FALSE)</f>
        <v>346</v>
      </c>
    </row>
    <row r="10" spans="1:10" outlineLevel="2">
      <c r="A10" s="2">
        <v>15</v>
      </c>
      <c r="B10" t="s">
        <v>60</v>
      </c>
      <c r="C10" s="2">
        <v>25</v>
      </c>
      <c r="E10" t="s">
        <v>124</v>
      </c>
      <c r="G10">
        <f>VLOOKUP(B10,Dictionary!$E$2:$F$400,2,FALSE)</f>
        <v>350</v>
      </c>
    </row>
    <row r="11" spans="1:10" outlineLevel="2">
      <c r="A11" s="2">
        <v>21</v>
      </c>
      <c r="B11" t="s">
        <v>41</v>
      </c>
      <c r="C11" s="2">
        <v>25</v>
      </c>
      <c r="E11" t="s">
        <v>125</v>
      </c>
      <c r="G11">
        <f>VLOOKUP(B11,Dictionary!$E$2:$F$400,2,FALSE)</f>
        <v>41</v>
      </c>
    </row>
    <row r="12" spans="1:10" outlineLevel="2">
      <c r="A12" s="2">
        <v>23</v>
      </c>
      <c r="B12" t="s">
        <v>53</v>
      </c>
      <c r="C12" s="2">
        <v>25</v>
      </c>
      <c r="E12" t="s">
        <v>126</v>
      </c>
      <c r="G12">
        <f>VLOOKUP(B12,Dictionary!$E$2:$F$400,2,FALSE)</f>
        <v>351</v>
      </c>
    </row>
    <row r="13" spans="1:10" outlineLevel="2">
      <c r="A13" s="2">
        <v>30</v>
      </c>
      <c r="B13" t="s">
        <v>39</v>
      </c>
      <c r="C13" s="2">
        <v>25</v>
      </c>
      <c r="E13" t="s">
        <v>127</v>
      </c>
      <c r="G13">
        <f>VLOOKUP(B13,Dictionary!$E$2:$F$400,2,FALSE)</f>
        <v>47</v>
      </c>
    </row>
    <row r="14" spans="1:10" outlineLevel="2">
      <c r="A14" s="2">
        <v>31</v>
      </c>
      <c r="B14" t="s">
        <v>57</v>
      </c>
      <c r="C14" s="2">
        <v>25</v>
      </c>
      <c r="E14" t="s">
        <v>128</v>
      </c>
      <c r="G14">
        <f>VLOOKUP(B14,Dictionary!$E$2:$F$400,2,FALSE)</f>
        <v>69</v>
      </c>
    </row>
    <row r="15" spans="1:10" outlineLevel="2">
      <c r="A15" s="2">
        <v>48</v>
      </c>
      <c r="B15" t="s">
        <v>47</v>
      </c>
      <c r="C15" s="2">
        <v>25</v>
      </c>
      <c r="E15" s="12" t="s">
        <v>162</v>
      </c>
      <c r="G15">
        <f>VLOOKUP(B15,Dictionary!$E$2:$F$400,2,FALSE)</f>
        <v>70</v>
      </c>
    </row>
    <row r="16" spans="1:10" outlineLevel="1">
      <c r="A16" s="2">
        <v>54</v>
      </c>
      <c r="B16" t="s">
        <v>1306</v>
      </c>
      <c r="C16" s="2">
        <v>35</v>
      </c>
      <c r="E16" t="s">
        <v>129</v>
      </c>
      <c r="G16">
        <f>VLOOKUP(B16,Dictionary!$E$2:$F$400,2,FALSE)</f>
        <v>352</v>
      </c>
    </row>
    <row r="17" spans="1:7" outlineLevel="2">
      <c r="A17" s="2">
        <v>3</v>
      </c>
      <c r="B17" t="s">
        <v>36</v>
      </c>
      <c r="C17" s="2">
        <v>54</v>
      </c>
      <c r="E17" t="s">
        <v>130</v>
      </c>
      <c r="G17">
        <f>VLOOKUP(B17,Dictionary!$E$2:$F$400,2,FALSE)</f>
        <v>353</v>
      </c>
    </row>
    <row r="18" spans="1:7" outlineLevel="1">
      <c r="A18" s="2">
        <v>29</v>
      </c>
      <c r="B18" t="s">
        <v>1305</v>
      </c>
      <c r="C18" s="2">
        <v>35</v>
      </c>
      <c r="E18" t="s">
        <v>1310</v>
      </c>
      <c r="G18">
        <f>VLOOKUP(B18,Dictionary!$E$2:$F$400,2,FALSE)</f>
        <v>26</v>
      </c>
    </row>
    <row r="19" spans="1:7" outlineLevel="2">
      <c r="A19" s="2">
        <v>34</v>
      </c>
      <c r="B19" t="s">
        <v>40</v>
      </c>
      <c r="C19" s="2">
        <v>29</v>
      </c>
      <c r="E19" t="s">
        <v>131</v>
      </c>
      <c r="G19" t="e">
        <f>VLOOKUP(B19,Dictionary!$E$2:$F$400,2,FALSE)</f>
        <v>#N/A</v>
      </c>
    </row>
    <row r="20" spans="1:7" outlineLevel="1">
      <c r="A20" s="2">
        <v>32</v>
      </c>
      <c r="B20" t="s">
        <v>46</v>
      </c>
      <c r="C20" s="2">
        <v>35</v>
      </c>
      <c r="E20" s="12" t="s">
        <v>161</v>
      </c>
      <c r="G20">
        <f>VLOOKUP(B20,Dictionary!$E$2:$F$400,2,FALSE)</f>
        <v>84</v>
      </c>
    </row>
    <row r="21" spans="1:7" outlineLevel="2">
      <c r="A21" s="2">
        <v>8</v>
      </c>
      <c r="B21" t="s">
        <v>48</v>
      </c>
      <c r="C21" s="2">
        <v>32</v>
      </c>
      <c r="E21" s="11" t="s">
        <v>163</v>
      </c>
      <c r="G21">
        <f>VLOOKUP(B21,Dictionary!$E$2:$F$400,2,FALSE)</f>
        <v>354</v>
      </c>
    </row>
    <row r="22" spans="1:7" outlineLevel="2">
      <c r="A22" s="2">
        <v>53</v>
      </c>
      <c r="B22" t="s">
        <v>168</v>
      </c>
      <c r="C22" s="2">
        <v>32</v>
      </c>
      <c r="E22" s="11" t="s">
        <v>169</v>
      </c>
      <c r="G22">
        <f>VLOOKUP(B22,Dictionary!$E$2:$F$400,2,FALSE)</f>
        <v>355</v>
      </c>
    </row>
    <row r="23" spans="1:7" outlineLevel="4">
      <c r="A23" s="2">
        <v>49</v>
      </c>
      <c r="B23" t="s">
        <v>164</v>
      </c>
      <c r="C23" s="2">
        <v>53</v>
      </c>
      <c r="E23" s="11" t="s">
        <v>170</v>
      </c>
      <c r="G23">
        <f>VLOOKUP(B23,Dictionary!$E$2:$F$400,2,FALSE)</f>
        <v>356</v>
      </c>
    </row>
    <row r="24" spans="1:7" outlineLevel="4">
      <c r="A24" s="2">
        <v>50</v>
      </c>
      <c r="B24" t="s">
        <v>165</v>
      </c>
      <c r="C24" s="2">
        <v>53</v>
      </c>
      <c r="E24" s="11" t="s">
        <v>171</v>
      </c>
      <c r="G24">
        <f>VLOOKUP(B24,Dictionary!$E$2:$F$400,2,FALSE)</f>
        <v>357</v>
      </c>
    </row>
    <row r="25" spans="1:7" outlineLevel="4">
      <c r="A25" s="2">
        <v>51</v>
      </c>
      <c r="B25" t="s">
        <v>166</v>
      </c>
      <c r="C25" s="2">
        <v>53</v>
      </c>
      <c r="E25" s="11" t="s">
        <v>172</v>
      </c>
      <c r="G25">
        <f>VLOOKUP(B25,Dictionary!$E$2:$F$400,2,FALSE)</f>
        <v>358</v>
      </c>
    </row>
    <row r="26" spans="1:7" outlineLevel="4">
      <c r="A26" s="2">
        <v>52</v>
      </c>
      <c r="B26" t="s">
        <v>167</v>
      </c>
      <c r="C26" s="2">
        <v>53</v>
      </c>
      <c r="E26" s="11" t="s">
        <v>173</v>
      </c>
      <c r="G26">
        <f>VLOOKUP(B26,Dictionary!$E$2:$F$400,2,FALSE)</f>
        <v>359</v>
      </c>
    </row>
    <row r="27" spans="1:7">
      <c r="A27" s="2">
        <v>36</v>
      </c>
      <c r="B27" t="s">
        <v>112</v>
      </c>
      <c r="E27" t="s">
        <v>132</v>
      </c>
      <c r="G27">
        <f>VLOOKUP(B27,Dictionary!$E$2:$F$400,2,FALSE)</f>
        <v>85</v>
      </c>
    </row>
    <row r="28" spans="1:7" outlineLevel="1">
      <c r="A28" s="2">
        <v>2</v>
      </c>
      <c r="B28" t="s">
        <v>75</v>
      </c>
      <c r="C28" s="2">
        <v>36</v>
      </c>
      <c r="E28" t="s">
        <v>133</v>
      </c>
      <c r="G28">
        <f>VLOOKUP(B28,Dictionary!$E$2:$F$400,2,FALSE)</f>
        <v>360</v>
      </c>
    </row>
    <row r="29" spans="1:7" outlineLevel="2">
      <c r="A29" s="2">
        <v>9</v>
      </c>
      <c r="B29" t="s">
        <v>58</v>
      </c>
      <c r="C29" s="2">
        <v>2</v>
      </c>
      <c r="E29" t="s">
        <v>134</v>
      </c>
      <c r="G29">
        <f>VLOOKUP(B29,Dictionary!$E$2:$F$400,2,FALSE)</f>
        <v>361</v>
      </c>
    </row>
    <row r="30" spans="1:7" outlineLevel="2">
      <c r="A30" s="2">
        <v>12</v>
      </c>
      <c r="B30" t="s">
        <v>74</v>
      </c>
      <c r="C30" s="2">
        <v>2</v>
      </c>
      <c r="E30" t="s">
        <v>135</v>
      </c>
      <c r="G30">
        <f>VLOOKUP(B30,Dictionary!$E$2:$F$400,2,FALSE)</f>
        <v>364</v>
      </c>
    </row>
    <row r="31" spans="1:7" outlineLevel="1">
      <c r="A31" s="2">
        <v>4</v>
      </c>
      <c r="B31" t="s">
        <v>1338</v>
      </c>
      <c r="C31" s="2">
        <v>36</v>
      </c>
      <c r="E31" t="s">
        <v>136</v>
      </c>
      <c r="G31">
        <f>VLOOKUP(B31,Dictionary!$E$2:$F$400,2,FALSE)</f>
        <v>13</v>
      </c>
    </row>
    <row r="32" spans="1:7" outlineLevel="1">
      <c r="A32" s="2">
        <v>7</v>
      </c>
      <c r="B32" t="s">
        <v>1337</v>
      </c>
      <c r="C32" s="2">
        <v>4</v>
      </c>
      <c r="E32" t="s">
        <v>137</v>
      </c>
      <c r="G32">
        <f>VLOOKUP(B32,Dictionary!$E$2:$F$400,2,FALSE)</f>
        <v>149</v>
      </c>
    </row>
    <row r="33" spans="1:7" outlineLevel="2">
      <c r="A33" s="2">
        <v>19</v>
      </c>
      <c r="B33" t="s">
        <v>1339</v>
      </c>
      <c r="C33" s="2">
        <v>7</v>
      </c>
      <c r="E33" t="s">
        <v>138</v>
      </c>
      <c r="G33">
        <f>VLOOKUP(B33,Dictionary!$E$2:$F$400,2,FALSE)</f>
        <v>169</v>
      </c>
    </row>
    <row r="34" spans="1:7" outlineLevel="1">
      <c r="A34" s="2">
        <v>14</v>
      </c>
      <c r="B34" t="s">
        <v>1342</v>
      </c>
      <c r="C34" s="2">
        <v>4</v>
      </c>
      <c r="E34" t="s">
        <v>139</v>
      </c>
      <c r="G34">
        <f>VLOOKUP(B34,Dictionary!$E$2:$F$400,2,FALSE)</f>
        <v>101</v>
      </c>
    </row>
    <row r="35" spans="1:7" outlineLevel="2">
      <c r="A35" s="2">
        <v>13</v>
      </c>
      <c r="B35" t="s">
        <v>50</v>
      </c>
      <c r="C35" s="2">
        <v>14</v>
      </c>
      <c r="E35" t="s">
        <v>140</v>
      </c>
      <c r="G35">
        <f>VLOOKUP(B35,Dictionary!$E$2:$F$400,2,FALSE)</f>
        <v>365</v>
      </c>
    </row>
    <row r="36" spans="1:7" outlineLevel="1">
      <c r="A36" s="2">
        <v>5</v>
      </c>
      <c r="B36" t="s">
        <v>32</v>
      </c>
      <c r="C36" s="2">
        <v>36</v>
      </c>
      <c r="D36" t="s">
        <v>23</v>
      </c>
      <c r="E36" t="s">
        <v>141</v>
      </c>
      <c r="G36">
        <f>VLOOKUP(B36,Dictionary!$E$2:$F$400,2,FALSE)</f>
        <v>366</v>
      </c>
    </row>
    <row r="37" spans="1:7" outlineLevel="1">
      <c r="A37" s="2">
        <v>10</v>
      </c>
      <c r="B37" t="s">
        <v>44</v>
      </c>
      <c r="C37" s="2">
        <v>36</v>
      </c>
      <c r="D37" t="s">
        <v>113</v>
      </c>
      <c r="E37" t="s">
        <v>142</v>
      </c>
      <c r="G37">
        <f>VLOOKUP(B37,Dictionary!$E$2:$F$400,2,FALSE)</f>
        <v>367</v>
      </c>
    </row>
    <row r="38" spans="1:7" outlineLevel="1">
      <c r="A38" s="2">
        <v>11</v>
      </c>
      <c r="B38" t="s">
        <v>43</v>
      </c>
      <c r="C38" s="2">
        <v>36</v>
      </c>
      <c r="D38" t="s">
        <v>114</v>
      </c>
      <c r="E38" t="s">
        <v>143</v>
      </c>
      <c r="G38">
        <f>VLOOKUP(B38,Dictionary!$E$2:$F$400,2,FALSE)</f>
        <v>117</v>
      </c>
    </row>
    <row r="39" spans="1:7" outlineLevel="1">
      <c r="A39" s="2">
        <v>16</v>
      </c>
      <c r="B39" t="s">
        <v>83</v>
      </c>
      <c r="C39" s="2">
        <v>36</v>
      </c>
      <c r="E39" t="s">
        <v>144</v>
      </c>
      <c r="G39">
        <f>VLOOKUP(B39,Dictionary!$E$2:$F$400,2,FALSE)</f>
        <v>369</v>
      </c>
    </row>
    <row r="40" spans="1:7" outlineLevel="1">
      <c r="A40" s="2">
        <v>17</v>
      </c>
      <c r="B40" t="s">
        <v>81</v>
      </c>
      <c r="C40" s="2">
        <v>36</v>
      </c>
      <c r="E40" t="s">
        <v>145</v>
      </c>
      <c r="G40">
        <f>VLOOKUP(B40,Dictionary!$E$2:$F$400,2,FALSE)</f>
        <v>370</v>
      </c>
    </row>
    <row r="41" spans="1:7" outlineLevel="1">
      <c r="A41" s="2">
        <v>20</v>
      </c>
      <c r="B41" t="s">
        <v>1000</v>
      </c>
      <c r="C41" s="2">
        <v>36</v>
      </c>
      <c r="E41" t="s">
        <v>146</v>
      </c>
      <c r="G41">
        <f>VLOOKUP(B41,Dictionary!$E$2:$F$400,2,FALSE)</f>
        <v>307</v>
      </c>
    </row>
    <row r="42" spans="1:7" outlineLevel="2">
      <c r="A42" s="2">
        <v>33</v>
      </c>
      <c r="B42" t="s">
        <v>54</v>
      </c>
      <c r="C42" s="2">
        <v>20</v>
      </c>
      <c r="E42" t="s">
        <v>147</v>
      </c>
      <c r="G42">
        <f>VLOOKUP(B42,Dictionary!$E$2:$F$400,2,FALSE)</f>
        <v>371</v>
      </c>
    </row>
    <row r="43" spans="1:7" outlineLevel="1">
      <c r="A43" s="2">
        <v>27</v>
      </c>
      <c r="B43" t="s">
        <v>79</v>
      </c>
      <c r="C43" s="2">
        <v>36</v>
      </c>
      <c r="E43" t="s">
        <v>148</v>
      </c>
      <c r="G43">
        <f>VLOOKUP(B43,Dictionary!$E$2:$F$400,2,FALSE)</f>
        <v>368</v>
      </c>
    </row>
    <row r="44" spans="1:7" outlineLevel="2">
      <c r="A44" s="2">
        <v>1</v>
      </c>
      <c r="B44" t="s">
        <v>80</v>
      </c>
      <c r="C44" s="2">
        <v>27</v>
      </c>
      <c r="E44" t="s">
        <v>149</v>
      </c>
      <c r="G44">
        <f>VLOOKUP(B44,Dictionary!$E$2:$F$400,2,FALSE)</f>
        <v>372</v>
      </c>
    </row>
    <row r="45" spans="1:7">
      <c r="A45" s="2">
        <v>37</v>
      </c>
      <c r="B45" t="s">
        <v>946</v>
      </c>
      <c r="E45" t="s">
        <v>150</v>
      </c>
      <c r="G45">
        <f>VLOOKUP(B45,Dictionary!$E$2:$F$400,2,FALSE)</f>
        <v>8</v>
      </c>
    </row>
    <row r="46" spans="1:7" outlineLevel="2">
      <c r="A46" s="2">
        <v>38</v>
      </c>
      <c r="B46" t="s">
        <v>96</v>
      </c>
      <c r="C46" s="2">
        <v>37</v>
      </c>
      <c r="D46" t="s">
        <v>22</v>
      </c>
      <c r="E46" t="s">
        <v>151</v>
      </c>
      <c r="G46">
        <f>VLOOKUP(B46,Dictionary!$E$2:$F$400,2,FALSE)</f>
        <v>373</v>
      </c>
    </row>
    <row r="47" spans="1:7" outlineLevel="2">
      <c r="A47" s="2">
        <v>39</v>
      </c>
      <c r="B47" t="s">
        <v>15</v>
      </c>
      <c r="C47" s="2">
        <v>37</v>
      </c>
      <c r="D47" t="s">
        <v>23</v>
      </c>
      <c r="E47" t="s">
        <v>152</v>
      </c>
      <c r="G47">
        <f>VLOOKUP(B47,Dictionary!$E$2:$F$400,2,FALSE)</f>
        <v>341</v>
      </c>
    </row>
    <row r="48" spans="1:7" outlineLevel="3">
      <c r="A48" s="2">
        <v>40</v>
      </c>
      <c r="B48" t="s">
        <v>16</v>
      </c>
      <c r="C48" s="2">
        <v>39</v>
      </c>
      <c r="E48" t="s">
        <v>153</v>
      </c>
      <c r="G48">
        <f>VLOOKUP(B48,Dictionary!$E$2:$F$400,2,FALSE)</f>
        <v>374</v>
      </c>
    </row>
    <row r="49" spans="1:7" outlineLevel="3">
      <c r="A49" s="2">
        <v>41</v>
      </c>
      <c r="B49" t="s">
        <v>17</v>
      </c>
      <c r="C49" s="2">
        <v>39</v>
      </c>
      <c r="E49" t="s">
        <v>154</v>
      </c>
      <c r="G49">
        <f>VLOOKUP(B49,Dictionary!$E$2:$F$400,2,FALSE)</f>
        <v>375</v>
      </c>
    </row>
    <row r="50" spans="1:7" outlineLevel="3">
      <c r="A50" s="2">
        <v>42</v>
      </c>
      <c r="B50" t="s">
        <v>18</v>
      </c>
      <c r="C50" s="2">
        <v>39</v>
      </c>
      <c r="D50" t="s">
        <v>23</v>
      </c>
      <c r="E50" t="s">
        <v>155</v>
      </c>
      <c r="G50">
        <f>VLOOKUP(B50,Dictionary!$E$2:$F$400,2,FALSE)</f>
        <v>376</v>
      </c>
    </row>
    <row r="51" spans="1:7" outlineLevel="3">
      <c r="A51" s="2">
        <v>43</v>
      </c>
      <c r="B51" t="s">
        <v>19</v>
      </c>
      <c r="C51" s="2">
        <v>39</v>
      </c>
      <c r="D51" t="s">
        <v>23</v>
      </c>
      <c r="E51" t="s">
        <v>156</v>
      </c>
      <c r="G51">
        <f>VLOOKUP(B51,Dictionary!$E$2:$F$400,2,FALSE)</f>
        <v>377</v>
      </c>
    </row>
    <row r="52" spans="1:7" outlineLevel="3">
      <c r="A52" s="2">
        <v>44</v>
      </c>
      <c r="B52" t="s">
        <v>20</v>
      </c>
      <c r="C52" s="2">
        <v>39</v>
      </c>
      <c r="D52" t="s">
        <v>23</v>
      </c>
      <c r="E52" t="s">
        <v>157</v>
      </c>
      <c r="G52">
        <f>VLOOKUP(B52,Dictionary!$E$2:$F$400,2,FALSE)</f>
        <v>378</v>
      </c>
    </row>
    <row r="53" spans="1:7" outlineLevel="2">
      <c r="A53" s="2">
        <v>47</v>
      </c>
      <c r="B53" t="s">
        <v>174</v>
      </c>
      <c r="C53" s="2">
        <v>37</v>
      </c>
      <c r="E53" t="s">
        <v>158</v>
      </c>
      <c r="G53">
        <f>VLOOKUP(B53,Dictionary!$E$2:$F$400,2,FALSE)</f>
        <v>379</v>
      </c>
    </row>
    <row r="54" spans="1:7" outlineLevel="1">
      <c r="A54" s="2">
        <v>28</v>
      </c>
      <c r="B54" t="s">
        <v>175</v>
      </c>
      <c r="C54" s="2">
        <v>47</v>
      </c>
      <c r="E54" s="12" t="s">
        <v>176</v>
      </c>
      <c r="G54">
        <f>VLOOKUP(B54,Dictionary!$E$2:$F$400,2,FALSE)</f>
        <v>380</v>
      </c>
    </row>
    <row r="55" spans="1:7" outlineLevel="3">
      <c r="A55" s="2">
        <v>45</v>
      </c>
      <c r="B55" t="s">
        <v>21</v>
      </c>
      <c r="C55" s="2">
        <v>47</v>
      </c>
      <c r="E55" t="s">
        <v>159</v>
      </c>
      <c r="G55">
        <f>VLOOKUP(B55,Dictionary!$E$2:$F$400,2,FALSE)</f>
        <v>381</v>
      </c>
    </row>
    <row r="56" spans="1:7" outlineLevel="3">
      <c r="A56" s="2">
        <v>46</v>
      </c>
      <c r="B56" t="s">
        <v>86</v>
      </c>
      <c r="C56" s="2">
        <v>47</v>
      </c>
      <c r="E56" t="s">
        <v>160</v>
      </c>
      <c r="G56">
        <f>VLOOKUP(B56,Dictionary!$E$2:$F$400,2,FALSE)</f>
        <v>382</v>
      </c>
    </row>
    <row r="57" spans="1:7">
      <c r="A57" s="2">
        <v>55</v>
      </c>
      <c r="B57" t="s">
        <v>1312</v>
      </c>
      <c r="G57">
        <f>VLOOKUP(B57,Dictionary!$E$2:$F$400,2,FALSE)</f>
        <v>28</v>
      </c>
    </row>
  </sheetData>
  <sortState ref="J2:J56">
    <sortCondition ref="J2:J56"/>
  </sortState>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dimension ref="A1:P389"/>
  <sheetViews>
    <sheetView topLeftCell="A322" workbookViewId="0">
      <selection activeCell="M355" sqref="M355"/>
    </sheetView>
  </sheetViews>
  <sheetFormatPr defaultRowHeight="15"/>
  <cols>
    <col min="1" max="1" width="5.140625" style="19" bestFit="1" customWidth="1"/>
    <col min="2" max="2" width="9.7109375" style="20" bestFit="1" customWidth="1"/>
    <col min="3" max="3" width="39.28515625" style="20" hidden="1" customWidth="1"/>
    <col min="4" max="4" width="35.7109375" style="20" hidden="1" customWidth="1"/>
    <col min="5" max="5" width="31" style="19" customWidth="1"/>
    <col min="6" max="6" width="4" style="19" bestFit="1" customWidth="1"/>
    <col min="7" max="7" width="30.140625" style="19" customWidth="1"/>
    <col min="8" max="9" width="7.42578125" style="26" customWidth="1"/>
    <col min="10" max="10" width="8.140625" style="26" customWidth="1"/>
    <col min="11" max="11" width="23.28515625" style="26" customWidth="1"/>
    <col min="12" max="12" width="24.28515625" style="26" customWidth="1"/>
    <col min="13" max="13" width="22.7109375" style="26" customWidth="1"/>
    <col min="14" max="14" width="9.140625" style="19"/>
    <col min="15" max="15" width="20" style="19" bestFit="1" customWidth="1"/>
    <col min="16" max="16" width="22.140625" style="19" bestFit="1" customWidth="1"/>
    <col min="17" max="16384" width="9.140625" style="19"/>
  </cols>
  <sheetData>
    <row r="1" spans="1:16" s="24" customFormat="1">
      <c r="A1" s="24" t="s">
        <v>3</v>
      </c>
      <c r="B1" s="25" t="s">
        <v>182</v>
      </c>
      <c r="C1" s="25" t="s">
        <v>183</v>
      </c>
      <c r="D1" s="25" t="s">
        <v>183</v>
      </c>
      <c r="E1" s="24" t="s">
        <v>109</v>
      </c>
      <c r="G1" s="24" t="s">
        <v>6</v>
      </c>
      <c r="H1" s="26" t="s">
        <v>1288</v>
      </c>
      <c r="I1" s="26" t="s">
        <v>1289</v>
      </c>
      <c r="J1" s="26" t="s">
        <v>1290</v>
      </c>
      <c r="K1" s="26" t="s">
        <v>1291</v>
      </c>
      <c r="L1" s="26" t="s">
        <v>1292</v>
      </c>
      <c r="M1" s="26" t="s">
        <v>1293</v>
      </c>
      <c r="O1" s="29" t="s">
        <v>1294</v>
      </c>
      <c r="P1" s="30"/>
    </row>
    <row r="2" spans="1:16">
      <c r="A2" s="19">
        <v>0</v>
      </c>
      <c r="B2" s="21"/>
      <c r="C2" s="20" t="s">
        <v>184</v>
      </c>
      <c r="D2" s="22" t="s">
        <v>184</v>
      </c>
      <c r="E2" s="19" t="s">
        <v>185</v>
      </c>
      <c r="F2" s="19">
        <f>A2</f>
        <v>0</v>
      </c>
      <c r="G2" s="19" t="s">
        <v>186</v>
      </c>
      <c r="I2" s="26" t="str">
        <f>IF(H2="","",IF(ISNA(VLOOKUP(A2,$B$2:$B$348,1,FALSE)),"","children"))</f>
        <v/>
      </c>
      <c r="J2" s="26" t="str">
        <f>IF(ISERR(VLOOKUP(VALUE(B2),$A$3:A5,1,FALSE)),"wrong order","")</f>
        <v/>
      </c>
      <c r="K2" s="26" t="str">
        <f ca="1">IF(H2="","insert into element (element_id, label, description, element_status_id) values ("&amp;A2&amp;", '"&amp;E2&amp;"', '"&amp;G2&amp;"', 2);"&amp;IF(MOD(CELL("row",A2),10)=0,CHAR(13)&amp;CHAR(10)&amp;"COMMIT;",""),"")</f>
        <v>insert into element (element_id, label, description, element_status_id) values (0, 'Root', 'single root to ensure tree viewers like this', 2);</v>
      </c>
      <c r="L2" s="26" t="str">
        <f>"insert into element_hierarchy (child_element_id, parent_element_id, relationship_type) values ("&amp;IF(H2="",A2,INDEX($A$1:$A$348,H2))&amp;", "&amp;IF(ISBLANK(B2),"''",B2)&amp;", "&amp;IF(A2&lt;10,"'has_a'","'is_a'")&amp;");"</f>
        <v>insert into element_hierarchy (child_element_id, parent_element_id, relationship_type) values (0, '', 'has_a');</v>
      </c>
      <c r="M2" s="26" t="str">
        <f>IF(ISNA(VLOOKUP(E2,$O$2:$P$8,1,FALSE)),"","insert into tree_root (tree_root_id, tree_name, element_id, relationship_type) values (1, '"&amp;VLOOKUP(E2,$O$2:$P$8,2,FALSE)&amp;"', "&amp;[1]Elements!A2&amp;", 'has_a, is_a');")</f>
        <v/>
      </c>
      <c r="O2" s="29" t="s">
        <v>537</v>
      </c>
      <c r="P2" s="30" t="s">
        <v>1295</v>
      </c>
    </row>
    <row r="3" spans="1:16">
      <c r="A3" s="19">
        <v>1</v>
      </c>
      <c r="B3" s="20">
        <v>0</v>
      </c>
      <c r="C3" s="20" t="s">
        <v>533</v>
      </c>
      <c r="D3" s="23" t="s">
        <v>187</v>
      </c>
      <c r="E3" s="19" t="s">
        <v>534</v>
      </c>
      <c r="F3" s="19">
        <f t="shared" ref="F3:F66" si="0">A3</f>
        <v>1</v>
      </c>
      <c r="G3" s="19" t="s">
        <v>535</v>
      </c>
      <c r="H3" s="26" t="str">
        <f>IF(ISNA(VLOOKUP(E3,E$1:$E2,1,FALSE)),"",MATCH(E3,E$1:$E2,0))</f>
        <v/>
      </c>
      <c r="I3" s="26" t="str">
        <f t="shared" ref="I3:I66" si="1">IF(H3="","",IF(ISNA(VLOOKUP(A3,$B$2:$B$348,1,FALSE)),"","children"))</f>
        <v/>
      </c>
      <c r="J3" s="26" t="str">
        <f>IF(ISERR(VLOOKUP(VALUE(B3),$A$2:A4,1,FALSE)),"wrong order","")</f>
        <v/>
      </c>
      <c r="K3" s="26" t="str">
        <f t="shared" ref="K3:K66" ca="1" si="2">IF(H3="","insert into element (element_id, label, description, element_status_id) values ("&amp;A3&amp;", '"&amp;E3&amp;"', '"&amp;G3&amp;"', 2);"&amp;IF(MOD(CELL("row",A3),10)=0,CHAR(13)&amp;CHAR(10)&amp;"COMMIT;",""),"")</f>
        <v>insert into element (element_id, label, description, element_status_id) values (1, 'BARD ASSAY ONTOLOGY', '', 2);</v>
      </c>
      <c r="L3" s="26" t="str">
        <f t="shared" ref="L3:L66" si="3">"insert into element_hierarchy (child_element_id, parent_element_id, relationship_type) values ("&amp;IF(H3="",A3,INDEX($A$1:$A$348,H3))&amp;", "&amp;IF(ISBLANK(B3),"''",B3)&amp;", "&amp;IF(A3&lt;10,"'has_a'","'is_a'")&amp;");"</f>
        <v>insert into element_hierarchy (child_element_id, parent_element_id, relationship_type) values (1, 0, 'has_a');</v>
      </c>
      <c r="M3" s="26" t="str">
        <f>IF(ISNA(VLOOKUP(E3,$O$2:$P$8,1,FALSE)),"","insert into tree_root (tree_root_id, tree_name, element_id, relationship_type) values (1, '"&amp;VLOOKUP(E3,$O$2:$P$8,2,FALSE)&amp;"', "&amp;[1]Elements!A3&amp;", 'has_a, is_a');")</f>
        <v/>
      </c>
      <c r="O3" s="31" t="s">
        <v>874</v>
      </c>
      <c r="P3" s="32" t="s">
        <v>1296</v>
      </c>
    </row>
    <row r="4" spans="1:16">
      <c r="A4" s="19">
        <v>5</v>
      </c>
      <c r="B4" s="20">
        <v>1</v>
      </c>
      <c r="C4" s="20" t="s">
        <v>536</v>
      </c>
      <c r="D4" s="22" t="s">
        <v>188</v>
      </c>
      <c r="E4" s="19" t="s">
        <v>537</v>
      </c>
      <c r="F4" s="19">
        <f t="shared" si="0"/>
        <v>5</v>
      </c>
      <c r="G4" s="19" t="s">
        <v>538</v>
      </c>
      <c r="H4" s="26" t="str">
        <f>IF(ISNA(VLOOKUP(E4,E$1:$E3,1,FALSE)),"",MATCH(E4,E$1:$E3,0))</f>
        <v/>
      </c>
      <c r="I4" s="26" t="str">
        <f t="shared" si="1"/>
        <v/>
      </c>
      <c r="J4" s="26" t="str">
        <f>IF(ISERR(VLOOKUP(VALUE(B4),$A$3:A4,1,FALSE)),"wrong order","")</f>
        <v/>
      </c>
      <c r="K4" s="26" t="str">
        <f t="shared" ca="1" si="2"/>
        <v>insert into element (element_id, label, description, element_status_id) values (5, 'assay', 'An experiment carried out to test the effect of a perturbagen on a biological entity, measuring one or more readout facilitated by an assay design and assay type, and record the results one or more endpoint that quantifies or qualifies the extent of perturbation.', 2);</v>
      </c>
      <c r="L4" s="26" t="str">
        <f t="shared" si="3"/>
        <v>insert into element_hierarchy (child_element_id, parent_element_id, relationship_type) values (5, 1, 'has_a');</v>
      </c>
      <c r="M4" s="26" t="str">
        <f>IF(ISNA(VLOOKUP(E4,$O$2:$P$8,1,FALSE)),"","insert into tree_root (tree_root_id, tree_name, element_id, relationship_type) values (1, '"&amp;VLOOKUP(E4,$O$2:$P$8,2,FALSE)&amp;"', "&amp;[1]Elements!A4&amp;", 'has_a, is_a');")</f>
        <v>insert into tree_root (tree_root_id, tree_name, element_id, relationship_type) values (1, 'ASSAY_DESCRIPTOR', 5, 'has_a, is_a');</v>
      </c>
      <c r="O4" s="31" t="s">
        <v>885</v>
      </c>
      <c r="P4" s="32" t="s">
        <v>1297</v>
      </c>
    </row>
    <row r="5" spans="1:16">
      <c r="A5" s="19">
        <v>9</v>
      </c>
      <c r="B5" s="20">
        <v>5</v>
      </c>
      <c r="C5" s="20" t="s">
        <v>539</v>
      </c>
      <c r="D5" s="22" t="s">
        <v>189</v>
      </c>
      <c r="E5" s="19" t="s">
        <v>540</v>
      </c>
      <c r="F5" s="19">
        <f t="shared" si="0"/>
        <v>9</v>
      </c>
      <c r="G5" s="19" t="s">
        <v>535</v>
      </c>
      <c r="H5" s="26" t="str">
        <f>IF(ISNA(VLOOKUP(E5,E$1:$E4,1,FALSE)),"",MATCH(E5,E$1:$E4,0))</f>
        <v/>
      </c>
      <c r="I5" s="26" t="str">
        <f t="shared" si="1"/>
        <v/>
      </c>
      <c r="J5" s="26" t="str">
        <f>IF(ISERR(VLOOKUP(VALUE(B5),$A$3:A5,1,FALSE)),"wrong order","")</f>
        <v/>
      </c>
      <c r="K5" s="26" t="str">
        <f t="shared" ca="1" si="2"/>
        <v>insert into element (element_id, label, description, element_status_id) values (9, 'assay component', '', 2);</v>
      </c>
      <c r="L5" s="26" t="str">
        <f t="shared" si="3"/>
        <v>insert into element_hierarchy (child_element_id, parent_element_id, relationship_type) values (9, 5, 'has_a');</v>
      </c>
      <c r="M5" s="26" t="str">
        <f>IF(ISNA(VLOOKUP(E5,$O$2:$P$8,1,FALSE)),"","insert into tree_root (tree_root_id, tree_name, element_id, relationship_type) values (1, '"&amp;VLOOKUP(E5,$O$2:$P$8,2,FALSE)&amp;"', "&amp;[1]Elements!A5&amp;", 'has_a, is_a');")</f>
        <v/>
      </c>
      <c r="O5" s="31" t="s">
        <v>946</v>
      </c>
      <c r="P5" s="32" t="s">
        <v>1298</v>
      </c>
    </row>
    <row r="6" spans="1:16">
      <c r="A6" s="19">
        <v>21</v>
      </c>
      <c r="B6" s="20">
        <v>9</v>
      </c>
      <c r="C6" s="20" t="s">
        <v>541</v>
      </c>
      <c r="D6" s="22" t="s">
        <v>190</v>
      </c>
      <c r="E6" s="19" t="s">
        <v>542</v>
      </c>
      <c r="F6" s="19">
        <f t="shared" si="0"/>
        <v>21</v>
      </c>
      <c r="G6" s="19" t="s">
        <v>535</v>
      </c>
      <c r="H6" s="26" t="str">
        <f>IF(ISNA(VLOOKUP(E6,E$1:$E5,1,FALSE)),"",MATCH(E6,E$1:$E5,0))</f>
        <v/>
      </c>
      <c r="I6" s="26" t="str">
        <f t="shared" si="1"/>
        <v/>
      </c>
      <c r="J6" s="26" t="str">
        <f>IF(ISERR(VLOOKUP(VALUE(B6),$A$3:A6,1,FALSE)),"wrong order","")</f>
        <v/>
      </c>
      <c r="K6" s="26" t="str">
        <f t="shared" ca="1" si="2"/>
        <v>insert into element (element_id, label, description, element_status_id) values (21, 'assay kit', '', 2);</v>
      </c>
      <c r="L6" s="26" t="str">
        <f t="shared" si="3"/>
        <v>insert into element_hierarchy (child_element_id, parent_element_id, relationship_type) values (21, 9, 'is_a');</v>
      </c>
      <c r="M6" s="26" t="str">
        <f>IF(ISNA(VLOOKUP(E6,$O$2:$P$8,1,FALSE)),"","insert into tree_root (tree_root_id, tree_name, element_id, relationship_type) values (1, '"&amp;VLOOKUP(E6,$O$2:$P$8,2,FALSE)&amp;"', "&amp;[1]Elements!A6&amp;", 'has_a, is_a');")</f>
        <v/>
      </c>
      <c r="O6" s="31" t="s">
        <v>917</v>
      </c>
      <c r="P6" s="32" t="s">
        <v>1366</v>
      </c>
    </row>
    <row r="7" spans="1:16">
      <c r="A7" s="19">
        <v>300</v>
      </c>
      <c r="B7" s="20">
        <v>21</v>
      </c>
      <c r="C7" s="20" t="s">
        <v>543</v>
      </c>
      <c r="D7" s="22" t="s">
        <v>191</v>
      </c>
      <c r="E7" s="19" t="s">
        <v>544</v>
      </c>
      <c r="F7" s="19">
        <f t="shared" si="0"/>
        <v>300</v>
      </c>
      <c r="G7" s="19" t="s">
        <v>535</v>
      </c>
      <c r="H7" s="26" t="str">
        <f>IF(ISNA(VLOOKUP(E7,E$1:$E6,1,FALSE)),"",MATCH(E7,E$1:$E6,0))</f>
        <v/>
      </c>
      <c r="I7" s="26" t="str">
        <f t="shared" si="1"/>
        <v/>
      </c>
      <c r="J7" s="26" t="str">
        <f>IF(ISERR(VLOOKUP(VALUE(B7),$A$3:A7,1,FALSE)),"wrong order","")</f>
        <v/>
      </c>
      <c r="K7" s="26" t="str">
        <f t="shared" ca="1" si="2"/>
        <v>insert into element (element_id, label, description, element_status_id) values (300, 'assay kit name (BARD DICTIONARY)', '', 2);</v>
      </c>
      <c r="L7" s="26" t="str">
        <f t="shared" si="3"/>
        <v>insert into element_hierarchy (child_element_id, parent_element_id, relationship_type) values (300, 21, 'is_a');</v>
      </c>
      <c r="M7" s="26" t="str">
        <f>IF(ISNA(VLOOKUP(E7,$O$2:$P$8,1,FALSE)),"","insert into tree_root (tree_root_id, tree_name, element_id, relationship_type) values (1, '"&amp;VLOOKUP(E7,$O$2:$P$8,2,FALSE)&amp;"', "&amp;[1]Elements!A7&amp;", 'has_a, is_a');")</f>
        <v/>
      </c>
      <c r="O7" s="31" t="s">
        <v>900</v>
      </c>
      <c r="P7" s="32" t="s">
        <v>1367</v>
      </c>
    </row>
    <row r="8" spans="1:16">
      <c r="A8" s="19">
        <v>22</v>
      </c>
      <c r="B8" s="20">
        <v>9</v>
      </c>
      <c r="C8" s="20" t="s">
        <v>545</v>
      </c>
      <c r="D8" s="22" t="s">
        <v>192</v>
      </c>
      <c r="E8" s="19" t="s">
        <v>546</v>
      </c>
      <c r="F8" s="19">
        <f t="shared" si="0"/>
        <v>22</v>
      </c>
      <c r="G8" s="19" t="s">
        <v>535</v>
      </c>
      <c r="H8" s="26" t="str">
        <f>IF(ISNA(VLOOKUP(E8,E$1:$E7,1,FALSE)),"",MATCH(E8,E$1:$E7,0))</f>
        <v/>
      </c>
      <c r="I8" s="26" t="str">
        <f t="shared" si="1"/>
        <v/>
      </c>
      <c r="J8" s="26" t="str">
        <f>IF(ISERR(VLOOKUP(VALUE(B8),$A$3:A8,1,FALSE)),"wrong order","")</f>
        <v/>
      </c>
      <c r="K8" s="26" t="str">
        <f t="shared" ca="1" si="2"/>
        <v>insert into element (element_id, label, description, element_status_id) values (22, 'assay reagent', '', 2);</v>
      </c>
      <c r="L8" s="26" t="str">
        <f t="shared" si="3"/>
        <v>insert into element_hierarchy (child_element_id, parent_element_id, relationship_type) values (22, 9, 'is_a');</v>
      </c>
      <c r="M8" s="26" t="str">
        <f>IF(ISNA(VLOOKUP(E8,$O$2:$P$8,1,FALSE)),"","insert into tree_root (tree_root_id, tree_name, element_id, relationship_type) values (1, '"&amp;VLOOKUP(E8,$O$2:$P$8,2,FALSE)&amp;"', "&amp;[1]Elements!A8&amp;", 'has_a, is_a');")</f>
        <v/>
      </c>
      <c r="O8" s="31" t="s">
        <v>1180</v>
      </c>
      <c r="P8" s="32" t="s">
        <v>1299</v>
      </c>
    </row>
    <row r="9" spans="1:16">
      <c r="A9" s="19">
        <v>23</v>
      </c>
      <c r="B9" s="20">
        <v>9</v>
      </c>
      <c r="C9" s="20" t="s">
        <v>547</v>
      </c>
      <c r="D9" s="22" t="s">
        <v>193</v>
      </c>
      <c r="E9" s="19" t="s">
        <v>548</v>
      </c>
      <c r="F9" s="19">
        <f t="shared" si="0"/>
        <v>23</v>
      </c>
      <c r="G9" s="19" t="s">
        <v>549</v>
      </c>
      <c r="H9" s="26" t="str">
        <f>IF(ISNA(VLOOKUP(E9,E$1:$E8,1,FALSE)),"",MATCH(E9,E$1:$E8,0))</f>
        <v/>
      </c>
      <c r="I9" s="26" t="str">
        <f t="shared" si="1"/>
        <v/>
      </c>
      <c r="J9" s="26" t="str">
        <f>IF(ISERR(VLOOKUP(VALUE(B9),$A$3:A9,1,FALSE)),"wrong order","")</f>
        <v/>
      </c>
      <c r="K9" s="26" t="str">
        <f t="shared" ca="1" si="2"/>
        <v>insert into element (element_id, label, description, element_status_id) values (23, 'biological entity', 'A material entity of biological origin (e.g., protein, cell culture, tissue).', 2);</v>
      </c>
      <c r="L9" s="26" t="str">
        <f t="shared" si="3"/>
        <v>insert into element_hierarchy (child_element_id, parent_element_id, relationship_type) values (23, 9, 'is_a');</v>
      </c>
      <c r="M9" s="26" t="str">
        <f>IF(ISNA(VLOOKUP(E9,$O$2:$P$8,1,FALSE)),"","insert into tree_root (tree_root_id, tree_name, element_id, relationship_type) values (1, '"&amp;VLOOKUP(E9,$O$2:$P$8,2,FALSE)&amp;"', "&amp;[1]Elements!A9&amp;", 'has_a, is_a');")</f>
        <v/>
      </c>
      <c r="O9" s="27"/>
      <c r="P9" s="28"/>
    </row>
    <row r="10" spans="1:16">
      <c r="A10" s="19">
        <v>32</v>
      </c>
      <c r="B10" s="20">
        <v>23</v>
      </c>
      <c r="C10" s="20" t="s">
        <v>550</v>
      </c>
      <c r="D10" s="22" t="s">
        <v>194</v>
      </c>
      <c r="E10" s="19" t="s">
        <v>551</v>
      </c>
      <c r="F10" s="19">
        <f t="shared" si="0"/>
        <v>32</v>
      </c>
      <c r="G10" s="19" t="s">
        <v>535</v>
      </c>
      <c r="H10" s="26" t="str">
        <f>IF(ISNA(VLOOKUP(E10,E$1:$E9,1,FALSE)),"",MATCH(E10,E$1:$E9,0))</f>
        <v/>
      </c>
      <c r="I10" s="26" t="str">
        <f t="shared" si="1"/>
        <v/>
      </c>
      <c r="J10" s="26" t="str">
        <f>IF(ISERR(VLOOKUP(VALUE(B10),$A$3:A10,1,FALSE)),"wrong order","")</f>
        <v/>
      </c>
      <c r="K10" s="26" t="str">
        <f t="shared" ca="1" si="2"/>
        <v>insert into element (element_id, label, description, element_status_id) values (32, 'biological fluid', '', 2);_x000D_
COMMIT;</v>
      </c>
      <c r="L10" s="26" t="str">
        <f t="shared" si="3"/>
        <v>insert into element_hierarchy (child_element_id, parent_element_id, relationship_type) values (32, 23, 'is_a');</v>
      </c>
      <c r="M10" s="26" t="str">
        <f>IF(ISNA(VLOOKUP(E10,$O$2:$P$8,1,FALSE)),"","insert into tree_root (tree_root_id, tree_name, element_id, relationship_type) values (1, '"&amp;VLOOKUP(E10,$O$2:$P$8,2,FALSE)&amp;"', "&amp;[1]Elements!A10&amp;", 'has_a, is_a');")</f>
        <v/>
      </c>
    </row>
    <row r="11" spans="1:16">
      <c r="A11" s="19">
        <v>34</v>
      </c>
      <c r="B11" s="20">
        <v>23</v>
      </c>
      <c r="C11" s="20" t="s">
        <v>552</v>
      </c>
      <c r="D11" s="22" t="s">
        <v>195</v>
      </c>
      <c r="E11" s="19" t="s">
        <v>553</v>
      </c>
      <c r="F11" s="19">
        <f t="shared" si="0"/>
        <v>34</v>
      </c>
      <c r="G11" s="19" t="s">
        <v>535</v>
      </c>
      <c r="H11" s="26" t="str">
        <f>IF(ISNA(VLOOKUP(E11,E$1:$E10,1,FALSE)),"",MATCH(E11,E$1:$E10,0))</f>
        <v/>
      </c>
      <c r="I11" s="26" t="str">
        <f t="shared" si="1"/>
        <v/>
      </c>
      <c r="J11" s="26" t="str">
        <f>IF(ISERR(VLOOKUP(VALUE(B11),$A$3:A11,1,FALSE)),"wrong order","")</f>
        <v/>
      </c>
      <c r="K11" s="26" t="str">
        <f t="shared" ca="1" si="2"/>
        <v>insert into element (element_id, label, description, element_status_id) values (34, 'nucleic acid', '', 2);</v>
      </c>
      <c r="L11" s="26" t="str">
        <f t="shared" si="3"/>
        <v>insert into element_hierarchy (child_element_id, parent_element_id, relationship_type) values (34, 23, 'is_a');</v>
      </c>
      <c r="M11" s="26" t="str">
        <f>IF(ISNA(VLOOKUP(E11,$O$2:$P$8,1,FALSE)),"","insert into tree_root (tree_root_id, tree_name, element_id, relationship_type) values (1, '"&amp;VLOOKUP(E11,$O$2:$P$8,2,FALSE)&amp;"', "&amp;[1]Elements!A11&amp;", 'has_a, is_a');")</f>
        <v/>
      </c>
    </row>
    <row r="12" spans="1:16">
      <c r="A12" s="19">
        <v>35</v>
      </c>
      <c r="B12" s="20">
        <v>23</v>
      </c>
      <c r="C12" s="20" t="s">
        <v>554</v>
      </c>
      <c r="D12" s="22" t="s">
        <v>196</v>
      </c>
      <c r="E12" s="19" t="s">
        <v>555</v>
      </c>
      <c r="F12" s="19">
        <f t="shared" si="0"/>
        <v>35</v>
      </c>
      <c r="G12" s="19" t="s">
        <v>535</v>
      </c>
      <c r="H12" s="26" t="str">
        <f>IF(ISNA(VLOOKUP(E12,E$1:$E11,1,FALSE)),"",MATCH(E12,E$1:$E11,0))</f>
        <v/>
      </c>
      <c r="I12" s="26" t="str">
        <f t="shared" si="1"/>
        <v/>
      </c>
      <c r="J12" s="26" t="str">
        <f>IF(ISERR(VLOOKUP(VALUE(B12),$A$3:A12,1,FALSE)),"wrong order","")</f>
        <v/>
      </c>
      <c r="K12" s="26" t="str">
        <f t="shared" ca="1" si="2"/>
        <v>insert into element (element_id, label, description, element_status_id) values (35, 'organ', '', 2);</v>
      </c>
      <c r="L12" s="26" t="str">
        <f t="shared" si="3"/>
        <v>insert into element_hierarchy (child_element_id, parent_element_id, relationship_type) values (35, 23, 'is_a');</v>
      </c>
      <c r="M12" s="26" t="str">
        <f>IF(ISNA(VLOOKUP(E12,$O$2:$P$8,1,FALSE)),"","insert into tree_root (tree_root_id, tree_name, element_id, relationship_type) values (1, '"&amp;VLOOKUP(E12,$O$2:$P$8,2,FALSE)&amp;"', "&amp;[1]Elements!A12&amp;", 'has_a, is_a');")</f>
        <v/>
      </c>
    </row>
    <row r="13" spans="1:16">
      <c r="A13" s="19">
        <v>36</v>
      </c>
      <c r="B13" s="20">
        <v>23</v>
      </c>
      <c r="C13" s="20" t="s">
        <v>556</v>
      </c>
      <c r="D13" s="22" t="s">
        <v>197</v>
      </c>
      <c r="E13" s="19" t="s">
        <v>557</v>
      </c>
      <c r="F13" s="19">
        <f t="shared" si="0"/>
        <v>36</v>
      </c>
      <c r="G13" s="19" t="s">
        <v>535</v>
      </c>
      <c r="H13" s="26" t="str">
        <f>IF(ISNA(VLOOKUP(E13,E$1:$E12,1,FALSE)),"",MATCH(E13,E$1:$E12,0))</f>
        <v/>
      </c>
      <c r="I13" s="26" t="str">
        <f t="shared" si="1"/>
        <v/>
      </c>
      <c r="J13" s="26" t="str">
        <f>IF(ISERR(VLOOKUP(VALUE(B13),$A$3:A13,1,FALSE)),"wrong order","")</f>
        <v/>
      </c>
      <c r="K13" s="26" t="str">
        <f t="shared" ca="1" si="2"/>
        <v>insert into element (element_id, label, description, element_status_id) values (36, 'organism', '', 2);</v>
      </c>
      <c r="L13" s="26" t="str">
        <f t="shared" si="3"/>
        <v>insert into element_hierarchy (child_element_id, parent_element_id, relationship_type) values (36, 23, 'is_a');</v>
      </c>
      <c r="M13" s="26" t="str">
        <f>IF(ISNA(VLOOKUP(E13,$O$2:$P$8,1,FALSE)),"","insert into tree_root (tree_root_id, tree_name, element_id, relationship_type) values (1, '"&amp;VLOOKUP(E13,$O$2:$P$8,2,FALSE)&amp;"', "&amp;[1]Elements!A13&amp;", 'has_a, is_a');")</f>
        <v/>
      </c>
    </row>
    <row r="14" spans="1:16">
      <c r="A14" s="19">
        <v>38</v>
      </c>
      <c r="B14" s="20">
        <v>23</v>
      </c>
      <c r="C14" s="20" t="s">
        <v>558</v>
      </c>
      <c r="D14" s="22" t="s">
        <v>198</v>
      </c>
      <c r="E14" s="19" t="s">
        <v>559</v>
      </c>
      <c r="F14" s="19">
        <f t="shared" si="0"/>
        <v>38</v>
      </c>
      <c r="G14" s="19" t="s">
        <v>535</v>
      </c>
      <c r="H14" s="26" t="str">
        <f>IF(ISNA(VLOOKUP(E14,E$1:$E13,1,FALSE)),"",MATCH(E14,E$1:$E13,0))</f>
        <v/>
      </c>
      <c r="I14" s="26" t="str">
        <f t="shared" si="1"/>
        <v/>
      </c>
      <c r="J14" s="26" t="str">
        <f>IF(ISERR(VLOOKUP(VALUE(B14),$A$3:A14,1,FALSE)),"wrong order","")</f>
        <v/>
      </c>
      <c r="K14" s="26" t="str">
        <f t="shared" ca="1" si="2"/>
        <v>insert into element (element_id, label, description, element_status_id) values (38, 'protein', '', 2);</v>
      </c>
      <c r="L14" s="26" t="str">
        <f t="shared" si="3"/>
        <v>insert into element_hierarchy (child_element_id, parent_element_id, relationship_type) values (38, 23, 'is_a');</v>
      </c>
      <c r="M14" s="26" t="str">
        <f>IF(ISNA(VLOOKUP(E14,$O$2:$P$8,1,FALSE)),"","insert into tree_root (tree_root_id, tree_name, element_id, relationship_type) values (1, '"&amp;VLOOKUP(E14,$O$2:$P$8,2,FALSE)&amp;"', "&amp;[1]Elements!A14&amp;", 'has_a, is_a');")</f>
        <v/>
      </c>
    </row>
    <row r="15" spans="1:16">
      <c r="A15" s="19">
        <v>39</v>
      </c>
      <c r="B15" s="20">
        <v>23</v>
      </c>
      <c r="C15" s="20" t="s">
        <v>560</v>
      </c>
      <c r="D15" s="22" t="s">
        <v>199</v>
      </c>
      <c r="E15" s="19" t="s">
        <v>561</v>
      </c>
      <c r="F15" s="19">
        <f t="shared" si="0"/>
        <v>39</v>
      </c>
      <c r="G15" s="19" t="s">
        <v>535</v>
      </c>
      <c r="H15" s="26" t="str">
        <f>IF(ISNA(VLOOKUP(E15,E$1:$E14,1,FALSE)),"",MATCH(E15,E$1:$E14,0))</f>
        <v/>
      </c>
      <c r="I15" s="26" t="str">
        <f t="shared" si="1"/>
        <v/>
      </c>
      <c r="J15" s="26" t="str">
        <f>IF(ISERR(VLOOKUP(VALUE(B15),$A$3:A15,1,FALSE)),"wrong order","")</f>
        <v/>
      </c>
      <c r="K15" s="26" t="str">
        <f t="shared" ca="1" si="2"/>
        <v>insert into element (element_id, label, description, element_status_id) values (39, 'tissue', '', 2);</v>
      </c>
      <c r="L15" s="26" t="str">
        <f t="shared" si="3"/>
        <v>insert into element_hierarchy (child_element_id, parent_element_id, relationship_type) values (39, 23, 'is_a');</v>
      </c>
      <c r="M15" s="26" t="str">
        <f>IF(ISNA(VLOOKUP(E15,$O$2:$P$8,1,FALSE)),"","insert into tree_root (tree_root_id, tree_name, element_id, relationship_type) values (1, '"&amp;VLOOKUP(E15,$O$2:$P$8,2,FALSE)&amp;"', "&amp;[1]Elements!A15&amp;", 'has_a, is_a');")</f>
        <v/>
      </c>
    </row>
    <row r="16" spans="1:16">
      <c r="A16" s="19">
        <v>267</v>
      </c>
      <c r="B16" s="20">
        <v>23</v>
      </c>
      <c r="C16" s="20" t="s">
        <v>562</v>
      </c>
      <c r="D16" s="22" t="s">
        <v>200</v>
      </c>
      <c r="E16" s="19" t="s">
        <v>563</v>
      </c>
      <c r="F16" s="19">
        <f t="shared" si="0"/>
        <v>267</v>
      </c>
      <c r="G16" s="19" t="s">
        <v>535</v>
      </c>
      <c r="H16" s="26" t="str">
        <f>IF(ISNA(VLOOKUP(E16,E$1:$E15,1,FALSE)),"",MATCH(E16,E$1:$E15,0))</f>
        <v/>
      </c>
      <c r="I16" s="26" t="str">
        <f t="shared" si="1"/>
        <v/>
      </c>
      <c r="J16" s="26" t="str">
        <f>IF(ISERR(VLOOKUP(VALUE(B16),$A$3:A16,1,FALSE)),"wrong order","")</f>
        <v/>
      </c>
      <c r="K16" s="26" t="str">
        <f t="shared" ca="1" si="2"/>
        <v>insert into element (element_id, label, description, element_status_id) values (267, 'cultured cell', '', 2);</v>
      </c>
      <c r="L16" s="26" t="str">
        <f t="shared" si="3"/>
        <v>insert into element_hierarchy (child_element_id, parent_element_id, relationship_type) values (267, 23, 'is_a');</v>
      </c>
      <c r="M16" s="26" t="str">
        <f>IF(ISNA(VLOOKUP(E16,$O$2:$P$8,1,FALSE)),"","insert into tree_root (tree_root_id, tree_name, element_id, relationship_type) values (1, '"&amp;VLOOKUP(E16,$O$2:$P$8,2,FALSE)&amp;"', "&amp;[1]Elements!A16&amp;", 'has_a, is_a');")</f>
        <v/>
      </c>
    </row>
    <row r="17" spans="1:13">
      <c r="A17" s="19">
        <v>26</v>
      </c>
      <c r="B17" s="20">
        <v>9</v>
      </c>
      <c r="C17" s="20" t="s">
        <v>564</v>
      </c>
      <c r="D17" s="22" t="s">
        <v>201</v>
      </c>
      <c r="E17" s="19" t="s">
        <v>565</v>
      </c>
      <c r="F17" s="19">
        <f t="shared" si="0"/>
        <v>26</v>
      </c>
      <c r="G17" s="19" t="s">
        <v>535</v>
      </c>
      <c r="H17" s="26" t="str">
        <f>IF(ISNA(VLOOKUP(E17,E$1:$E16,1,FALSE)),"",MATCH(E17,E$1:$E16,0))</f>
        <v/>
      </c>
      <c r="I17" s="26" t="str">
        <f t="shared" si="1"/>
        <v/>
      </c>
      <c r="J17" s="26" t="str">
        <f>IF(ISERR(VLOOKUP(VALUE(B17),$A$3:A17,1,FALSE)),"wrong order","")</f>
        <v/>
      </c>
      <c r="K17" s="26" t="str">
        <f t="shared" ca="1" si="2"/>
        <v>insert into element (element_id, label, description, element_status_id) values (26, 'small molecule', '', 2);</v>
      </c>
      <c r="L17" s="26" t="str">
        <f t="shared" si="3"/>
        <v>insert into element_hierarchy (child_element_id, parent_element_id, relationship_type) values (26, 9, 'is_a');</v>
      </c>
      <c r="M17" s="26" t="str">
        <f>IF(ISNA(VLOOKUP(E17,$O$2:$P$8,1,FALSE)),"","insert into tree_root (tree_root_id, tree_name, element_id, relationship_type) values (1, '"&amp;VLOOKUP(E17,$O$2:$P$8,2,FALSE)&amp;"', "&amp;[1]Elements!A17&amp;", 'has_a, is_a');")</f>
        <v/>
      </c>
    </row>
    <row r="18" spans="1:13">
      <c r="A18" s="19">
        <v>10</v>
      </c>
      <c r="B18" s="20">
        <v>5</v>
      </c>
      <c r="C18" s="20" t="s">
        <v>566</v>
      </c>
      <c r="D18" s="22" t="s">
        <v>202</v>
      </c>
      <c r="E18" s="19" t="s">
        <v>567</v>
      </c>
      <c r="F18" s="19">
        <f t="shared" si="0"/>
        <v>10</v>
      </c>
      <c r="G18" s="19" t="s">
        <v>568</v>
      </c>
      <c r="H18" s="26" t="str">
        <f>IF(ISNA(VLOOKUP(E18,E$1:$E17,1,FALSE)),"",MATCH(E18,E$1:$E17,0))</f>
        <v/>
      </c>
      <c r="I18" s="26" t="str">
        <f t="shared" si="1"/>
        <v/>
      </c>
      <c r="J18" s="26" t="str">
        <f>IF(ISERR(VLOOKUP(VALUE(B18),$A$2:A19,1,FALSE)),"wrong order","")</f>
        <v/>
      </c>
      <c r="K18" s="26" t="str">
        <f t="shared" ca="1" si="2"/>
        <v>insert into element (element_id, label, description, element_status_id) values (10, 'assay component role', 'A role associated with an assay component.', 2);</v>
      </c>
      <c r="L18" s="26" t="str">
        <f t="shared" si="3"/>
        <v>insert into element_hierarchy (child_element_id, parent_element_id, relationship_type) values (10, 5, 'is_a');</v>
      </c>
      <c r="M18" s="26" t="str">
        <f>IF(ISNA(VLOOKUP(E18,$O$2:$P$8,1,FALSE)),"","insert into tree_root (tree_root_id, tree_name, element_id, relationship_type) values (1, '"&amp;VLOOKUP(E18,$O$2:$P$8,2,FALSE)&amp;"', "&amp;[1]Elements!A18&amp;", 'has_a, is_a');")</f>
        <v/>
      </c>
    </row>
    <row r="19" spans="1:13">
      <c r="A19" s="19">
        <v>27</v>
      </c>
      <c r="B19" s="20">
        <v>10</v>
      </c>
      <c r="C19" s="20" t="s">
        <v>569</v>
      </c>
      <c r="D19" s="22" t="s">
        <v>203</v>
      </c>
      <c r="E19" s="19" t="s">
        <v>570</v>
      </c>
      <c r="F19" s="19">
        <f t="shared" si="0"/>
        <v>27</v>
      </c>
      <c r="G19" s="19" t="s">
        <v>535</v>
      </c>
      <c r="H19" s="26" t="str">
        <f>IF(ISNA(VLOOKUP(E19,E$1:$E18,1,FALSE)),"",MATCH(E19,E$1:$E18,0))</f>
        <v/>
      </c>
      <c r="I19" s="26" t="str">
        <f t="shared" si="1"/>
        <v/>
      </c>
      <c r="J19" s="26" t="str">
        <f>IF(ISERR(VLOOKUP(VALUE(B19),$A$3:A19,1,FALSE)),"wrong order","")</f>
        <v/>
      </c>
      <c r="K19" s="26" t="str">
        <f t="shared" ca="1" si="2"/>
        <v>insert into element (element_id, label, description, element_status_id) values (27, 'control role', '', 2);</v>
      </c>
      <c r="L19" s="26" t="str">
        <f t="shared" si="3"/>
        <v>insert into element_hierarchy (child_element_id, parent_element_id, relationship_type) values (27, 10, 'is_a');</v>
      </c>
      <c r="M19" s="26" t="str">
        <f>IF(ISNA(VLOOKUP(E19,$O$2:$P$8,1,FALSE)),"","insert into tree_root (tree_root_id, tree_name, element_id, relationship_type) values (1, '"&amp;VLOOKUP(E19,$O$2:$P$8,2,FALSE)&amp;"', "&amp;[1]Elements!A19&amp;", 'has_a, is_a');")</f>
        <v/>
      </c>
    </row>
    <row r="20" spans="1:13">
      <c r="A20" s="19">
        <v>40</v>
      </c>
      <c r="B20" s="20">
        <v>27</v>
      </c>
      <c r="C20" s="20" t="s">
        <v>571</v>
      </c>
      <c r="D20" s="22" t="s">
        <v>204</v>
      </c>
      <c r="E20" s="19" t="s">
        <v>572</v>
      </c>
      <c r="F20" s="19">
        <f t="shared" si="0"/>
        <v>40</v>
      </c>
      <c r="G20" s="19" t="s">
        <v>535</v>
      </c>
      <c r="H20" s="26" t="str">
        <f>IF(ISNA(VLOOKUP(E20,E$1:$E19,1,FALSE)),"",MATCH(E20,E$1:$E19,0))</f>
        <v/>
      </c>
      <c r="I20" s="26" t="str">
        <f t="shared" si="1"/>
        <v/>
      </c>
      <c r="J20" s="26" t="str">
        <f>IF(ISERR(VLOOKUP(VALUE(B20),$A$3:A20,1,FALSE)),"wrong order","")</f>
        <v/>
      </c>
      <c r="K20" s="26" t="str">
        <f t="shared" ca="1" si="2"/>
        <v>insert into element (element_id, label, description, element_status_id) values (40, 'negative control', '', 2);_x000D_
COMMIT;</v>
      </c>
      <c r="L20" s="26" t="str">
        <f t="shared" si="3"/>
        <v>insert into element_hierarchy (child_element_id, parent_element_id, relationship_type) values (40, 27, 'is_a');</v>
      </c>
      <c r="M20" s="26" t="str">
        <f>IF(ISNA(VLOOKUP(E20,$O$2:$P$8,1,FALSE)),"","insert into tree_root (tree_root_id, tree_name, element_id, relationship_type) values (1, '"&amp;VLOOKUP(E20,$O$2:$P$8,2,FALSE)&amp;"', "&amp;[1]Elements!A20&amp;", 'has_a, is_a');")</f>
        <v/>
      </c>
    </row>
    <row r="21" spans="1:13">
      <c r="A21" s="19">
        <v>41</v>
      </c>
      <c r="B21" s="20">
        <v>27</v>
      </c>
      <c r="C21" s="20" t="s">
        <v>573</v>
      </c>
      <c r="D21" s="22" t="s">
        <v>205</v>
      </c>
      <c r="E21" s="19" t="s">
        <v>574</v>
      </c>
      <c r="F21" s="19">
        <f t="shared" si="0"/>
        <v>41</v>
      </c>
      <c r="G21" s="19" t="s">
        <v>535</v>
      </c>
      <c r="H21" s="26" t="str">
        <f>IF(ISNA(VLOOKUP(E21,E$1:$E20,1,FALSE)),"",MATCH(E21,E$1:$E20,0))</f>
        <v/>
      </c>
      <c r="I21" s="26" t="str">
        <f t="shared" si="1"/>
        <v/>
      </c>
      <c r="J21" s="26" t="str">
        <f>IF(ISERR(VLOOKUP(VALUE(B21),$A$3:A21,1,FALSE)),"wrong order","")</f>
        <v/>
      </c>
      <c r="K21" s="26" t="str">
        <f t="shared" ca="1" si="2"/>
        <v>insert into element (element_id, label, description, element_status_id) values (41, 'positive control', '', 2);</v>
      </c>
      <c r="L21" s="26" t="str">
        <f t="shared" si="3"/>
        <v>insert into element_hierarchy (child_element_id, parent_element_id, relationship_type) values (41, 27, 'is_a');</v>
      </c>
      <c r="M21" s="26" t="str">
        <f>IF(ISNA(VLOOKUP(E21,$O$2:$P$8,1,FALSE)),"","insert into tree_root (tree_root_id, tree_name, element_id, relationship_type) values (1, '"&amp;VLOOKUP(E21,$O$2:$P$8,2,FALSE)&amp;"', "&amp;[1]Elements!A21&amp;", 'has_a, is_a');")</f>
        <v/>
      </c>
    </row>
    <row r="22" spans="1:13">
      <c r="A22" s="19">
        <v>333</v>
      </c>
      <c r="B22" s="20">
        <v>27</v>
      </c>
      <c r="C22" s="20" t="s">
        <v>575</v>
      </c>
      <c r="D22" s="22" t="s">
        <v>206</v>
      </c>
      <c r="E22" s="19" t="s">
        <v>576</v>
      </c>
      <c r="F22" s="19">
        <f t="shared" si="0"/>
        <v>333</v>
      </c>
      <c r="G22" s="19" t="s">
        <v>535</v>
      </c>
      <c r="H22" s="26" t="str">
        <f>IF(ISNA(VLOOKUP(E22,E$1:$E21,1,FALSE)),"",MATCH(E22,E$1:$E21,0))</f>
        <v/>
      </c>
      <c r="I22" s="26" t="str">
        <f t="shared" si="1"/>
        <v/>
      </c>
      <c r="J22" s="26" t="str">
        <f>IF(ISERR(VLOOKUP(VALUE(B22),$A$3:A22,1,FALSE)),"wrong order","")</f>
        <v/>
      </c>
      <c r="K22" s="26" t="str">
        <f t="shared" ca="1" si="2"/>
        <v>insert into element (element_id, label, description, element_status_id) values (333, 'high-signal control', '', 2);</v>
      </c>
      <c r="L22" s="26" t="str">
        <f t="shared" si="3"/>
        <v>insert into element_hierarchy (child_element_id, parent_element_id, relationship_type) values (333, 27, 'is_a');</v>
      </c>
      <c r="M22" s="26" t="str">
        <f>IF(ISNA(VLOOKUP(E22,$O$2:$P$8,1,FALSE)),"","insert into tree_root (tree_root_id, tree_name, element_id, relationship_type) values (1, '"&amp;VLOOKUP(E22,$O$2:$P$8,2,FALSE)&amp;"', "&amp;[1]Elements!A22&amp;", 'has_a, is_a');")</f>
        <v/>
      </c>
    </row>
    <row r="23" spans="1:13">
      <c r="A23" s="19">
        <v>334</v>
      </c>
      <c r="B23" s="20">
        <v>27</v>
      </c>
      <c r="C23" s="20" t="s">
        <v>577</v>
      </c>
      <c r="D23" s="22" t="s">
        <v>207</v>
      </c>
      <c r="E23" s="19" t="s">
        <v>578</v>
      </c>
      <c r="F23" s="19">
        <f t="shared" si="0"/>
        <v>334</v>
      </c>
      <c r="G23" s="19" t="s">
        <v>535</v>
      </c>
      <c r="H23" s="26" t="str">
        <f>IF(ISNA(VLOOKUP(E23,E$1:$E22,1,FALSE)),"",MATCH(E23,E$1:$E22,0))</f>
        <v/>
      </c>
      <c r="I23" s="26" t="str">
        <f t="shared" si="1"/>
        <v/>
      </c>
      <c r="J23" s="26" t="str">
        <f>IF(ISERR(VLOOKUP(VALUE(B23),$A$3:A23,1,FALSE)),"wrong order","")</f>
        <v/>
      </c>
      <c r="K23" s="26" t="str">
        <f t="shared" ca="1" si="2"/>
        <v>insert into element (element_id, label, description, element_status_id) values (334, 'low-signal control', '', 2);</v>
      </c>
      <c r="L23" s="26" t="str">
        <f t="shared" si="3"/>
        <v>insert into element_hierarchy (child_element_id, parent_element_id, relationship_type) values (334, 27, 'is_a');</v>
      </c>
      <c r="M23" s="26" t="str">
        <f>IF(ISNA(VLOOKUP(E23,$O$2:$P$8,1,FALSE)),"","insert into tree_root (tree_root_id, tree_name, element_id, relationship_type) values (1, '"&amp;VLOOKUP(E23,$O$2:$P$8,2,FALSE)&amp;"', "&amp;[1]Elements!A23&amp;", 'has_a, is_a');")</f>
        <v/>
      </c>
    </row>
    <row r="24" spans="1:13">
      <c r="A24" s="19">
        <v>335</v>
      </c>
      <c r="B24" s="20">
        <v>27</v>
      </c>
      <c r="C24" s="20" t="s">
        <v>579</v>
      </c>
      <c r="D24" s="22" t="s">
        <v>208</v>
      </c>
      <c r="E24" s="19" t="s">
        <v>580</v>
      </c>
      <c r="F24" s="19">
        <f t="shared" si="0"/>
        <v>335</v>
      </c>
      <c r="G24" s="19" t="s">
        <v>535</v>
      </c>
      <c r="H24" s="26" t="str">
        <f>IF(ISNA(VLOOKUP(E24,E$1:$E23,1,FALSE)),"",MATCH(E24,E$1:$E23,0))</f>
        <v/>
      </c>
      <c r="I24" s="26" t="str">
        <f t="shared" si="1"/>
        <v/>
      </c>
      <c r="J24" s="26" t="str">
        <f>IF(ISERR(VLOOKUP(VALUE(B24),$A$3:A24,1,FALSE)),"wrong order","")</f>
        <v/>
      </c>
      <c r="K24" s="26" t="str">
        <f t="shared" ca="1" si="2"/>
        <v>insert into element (element_id, label, description, element_status_id) values (335, 'background control', '', 2);</v>
      </c>
      <c r="L24" s="26" t="str">
        <f t="shared" si="3"/>
        <v>insert into element_hierarchy (child_element_id, parent_element_id, relationship_type) values (335, 27, 'is_a');</v>
      </c>
      <c r="M24" s="26" t="str">
        <f>IF(ISNA(VLOOKUP(E24,$O$2:$P$8,1,FALSE)),"","insert into tree_root (tree_root_id, tree_name, element_id, relationship_type) values (1, '"&amp;VLOOKUP(E24,$O$2:$P$8,2,FALSE)&amp;"', "&amp;[1]Elements!A24&amp;", 'has_a, is_a');")</f>
        <v/>
      </c>
    </row>
    <row r="25" spans="1:13">
      <c r="A25" s="19">
        <v>28</v>
      </c>
      <c r="B25" s="20">
        <v>10</v>
      </c>
      <c r="C25" s="20" t="s">
        <v>581</v>
      </c>
      <c r="D25" s="22" t="s">
        <v>209</v>
      </c>
      <c r="E25" s="19" t="s">
        <v>582</v>
      </c>
      <c r="F25" s="19">
        <f t="shared" si="0"/>
        <v>28</v>
      </c>
      <c r="G25" s="19" t="s">
        <v>535</v>
      </c>
      <c r="H25" s="26" t="str">
        <f>IF(ISNA(VLOOKUP(E25,E$1:$E24,1,FALSE)),"",MATCH(E25,E$1:$E24,0))</f>
        <v/>
      </c>
      <c r="I25" s="26" t="str">
        <f t="shared" si="1"/>
        <v/>
      </c>
      <c r="J25" s="26" t="str">
        <f>IF(ISERR(VLOOKUP(VALUE(B25),$A$3:A25,1,FALSE)),"wrong order","")</f>
        <v/>
      </c>
      <c r="K25" s="26" t="str">
        <f t="shared" ca="1" si="2"/>
        <v>insert into element (element_id, label, description, element_status_id) values (28, 'detector role', '', 2);</v>
      </c>
      <c r="L25" s="26" t="str">
        <f t="shared" si="3"/>
        <v>insert into element_hierarchy (child_element_id, parent_element_id, relationship_type) values (28, 10, 'is_a');</v>
      </c>
      <c r="M25" s="26" t="str">
        <f>IF(ISNA(VLOOKUP(E25,$O$2:$P$8,1,FALSE)),"","insert into tree_root (tree_root_id, tree_name, element_id, relationship_type) values (1, '"&amp;VLOOKUP(E25,$O$2:$P$8,2,FALSE)&amp;"', "&amp;[1]Elements!A25&amp;", 'has_a, is_a');")</f>
        <v/>
      </c>
    </row>
    <row r="26" spans="1:13">
      <c r="A26" s="19">
        <v>42</v>
      </c>
      <c r="B26" s="20">
        <v>28</v>
      </c>
      <c r="C26" s="20" t="s">
        <v>583</v>
      </c>
      <c r="D26" s="22" t="s">
        <v>210</v>
      </c>
      <c r="E26" s="19" t="s">
        <v>584</v>
      </c>
      <c r="F26" s="19">
        <f t="shared" si="0"/>
        <v>42</v>
      </c>
      <c r="G26" s="19" t="s">
        <v>535</v>
      </c>
      <c r="H26" s="26" t="str">
        <f>IF(ISNA(VLOOKUP(E26,E$1:$E25,1,FALSE)),"",MATCH(E26,E$1:$E25,0))</f>
        <v/>
      </c>
      <c r="I26" s="26" t="str">
        <f t="shared" si="1"/>
        <v/>
      </c>
      <c r="J26" s="26" t="str">
        <f>IF(ISERR(VLOOKUP(VALUE(B26),$A$3:A26,1,FALSE)),"wrong order","")</f>
        <v/>
      </c>
      <c r="K26" s="26" t="str">
        <f t="shared" ca="1" si="2"/>
        <v>insert into element (element_id, label, description, element_status_id) values (42, 'analyte', '', 2);</v>
      </c>
      <c r="L26" s="26" t="str">
        <f t="shared" si="3"/>
        <v>insert into element_hierarchy (child_element_id, parent_element_id, relationship_type) values (42, 28, 'is_a');</v>
      </c>
      <c r="M26" s="26" t="str">
        <f>IF(ISNA(VLOOKUP(E26,$O$2:$P$8,1,FALSE)),"","insert into tree_root (tree_root_id, tree_name, element_id, relationship_type) values (1, '"&amp;VLOOKUP(E26,$O$2:$P$8,2,FALSE)&amp;"', "&amp;[1]Elements!A26&amp;", 'has_a, is_a');")</f>
        <v/>
      </c>
    </row>
    <row r="27" spans="1:13">
      <c r="A27" s="19">
        <v>43</v>
      </c>
      <c r="B27" s="20">
        <v>28</v>
      </c>
      <c r="C27" s="20" t="s">
        <v>585</v>
      </c>
      <c r="D27" s="22" t="s">
        <v>211</v>
      </c>
      <c r="E27" s="19" t="s">
        <v>586</v>
      </c>
      <c r="F27" s="19">
        <f t="shared" si="0"/>
        <v>43</v>
      </c>
      <c r="G27" s="19" t="s">
        <v>535</v>
      </c>
      <c r="H27" s="26" t="str">
        <f>IF(ISNA(VLOOKUP(E27,E$1:$E26,1,FALSE)),"",MATCH(E27,E$1:$E26,0))</f>
        <v/>
      </c>
      <c r="I27" s="26" t="str">
        <f t="shared" si="1"/>
        <v/>
      </c>
      <c r="J27" s="26" t="str">
        <f>IF(ISERR(VLOOKUP(VALUE(B27),$A$3:A27,1,FALSE)),"wrong order","")</f>
        <v/>
      </c>
      <c r="K27" s="26" t="str">
        <f t="shared" ca="1" si="2"/>
        <v>insert into element (element_id, label, description, element_status_id) values (43, 'dye', '', 2);</v>
      </c>
      <c r="L27" s="26" t="str">
        <f t="shared" si="3"/>
        <v>insert into element_hierarchy (child_element_id, parent_element_id, relationship_type) values (43, 28, 'is_a');</v>
      </c>
      <c r="M27" s="26" t="str">
        <f>IF(ISNA(VLOOKUP(E27,$O$2:$P$8,1,FALSE)),"","insert into tree_root (tree_root_id, tree_name, element_id, relationship_type) values (1, '"&amp;VLOOKUP(E27,$O$2:$P$8,2,FALSE)&amp;"', "&amp;[1]Elements!A27&amp;", 'has_a, is_a');")</f>
        <v/>
      </c>
    </row>
    <row r="28" spans="1:13">
      <c r="A28" s="19">
        <v>44</v>
      </c>
      <c r="B28" s="20">
        <v>28</v>
      </c>
      <c r="C28" s="20" t="s">
        <v>587</v>
      </c>
      <c r="D28" s="22" t="s">
        <v>212</v>
      </c>
      <c r="E28" s="19" t="s">
        <v>588</v>
      </c>
      <c r="F28" s="19">
        <f t="shared" si="0"/>
        <v>44</v>
      </c>
      <c r="G28" s="19" t="s">
        <v>535</v>
      </c>
      <c r="H28" s="26" t="str">
        <f>IF(ISNA(VLOOKUP(E28,E$1:$E27,1,FALSE)),"",MATCH(E28,E$1:$E27,0))</f>
        <v/>
      </c>
      <c r="I28" s="26" t="str">
        <f t="shared" si="1"/>
        <v/>
      </c>
      <c r="J28" s="26" t="str">
        <f>IF(ISERR(VLOOKUP(VALUE(B28),$A$3:A28,1,FALSE)),"wrong order","")</f>
        <v/>
      </c>
      <c r="K28" s="26" t="str">
        <f t="shared" ca="1" si="2"/>
        <v>insert into element (element_id, label, description, element_status_id) values (44, 'measured component', '', 2);</v>
      </c>
      <c r="L28" s="26" t="str">
        <f t="shared" si="3"/>
        <v>insert into element_hierarchy (child_element_id, parent_element_id, relationship_type) values (44, 28, 'is_a');</v>
      </c>
      <c r="M28" s="26" t="str">
        <f>IF(ISNA(VLOOKUP(E28,$O$2:$P$8,1,FALSE)),"","insert into tree_root (tree_root_id, tree_name, element_id, relationship_type) values (1, '"&amp;VLOOKUP(E28,$O$2:$P$8,2,FALSE)&amp;"', "&amp;[1]Elements!A28&amp;", 'has_a, is_a');")</f>
        <v/>
      </c>
    </row>
    <row r="29" spans="1:13">
      <c r="A29" s="19">
        <v>45</v>
      </c>
      <c r="B29" s="20">
        <v>28</v>
      </c>
      <c r="C29" s="20" t="s">
        <v>589</v>
      </c>
      <c r="D29" s="22" t="s">
        <v>213</v>
      </c>
      <c r="E29" s="19" t="s">
        <v>590</v>
      </c>
      <c r="F29" s="19">
        <f t="shared" si="0"/>
        <v>45</v>
      </c>
      <c r="G29" s="19" t="s">
        <v>535</v>
      </c>
      <c r="H29" s="26" t="str">
        <f>IF(ISNA(VLOOKUP(E29,E$1:$E28,1,FALSE)),"",MATCH(E29,E$1:$E28,0))</f>
        <v/>
      </c>
      <c r="I29" s="26" t="str">
        <f t="shared" si="1"/>
        <v/>
      </c>
      <c r="J29" s="26" t="str">
        <f>IF(ISERR(VLOOKUP(VALUE(B29),$A$3:A29,1,FALSE)),"wrong order","")</f>
        <v/>
      </c>
      <c r="K29" s="26" t="str">
        <f t="shared" ca="1" si="2"/>
        <v>insert into element (element_id, label, description, element_status_id) values (45, 'radioisotope label', '', 2);</v>
      </c>
      <c r="L29" s="26" t="str">
        <f t="shared" si="3"/>
        <v>insert into element_hierarchy (child_element_id, parent_element_id, relationship_type) values (45, 28, 'is_a');</v>
      </c>
      <c r="M29" s="26" t="str">
        <f>IF(ISNA(VLOOKUP(E29,$O$2:$P$8,1,FALSE)),"","insert into tree_root (tree_root_id, tree_name, element_id, relationship_type) values (1, '"&amp;VLOOKUP(E29,$O$2:$P$8,2,FALSE)&amp;"', "&amp;[1]Elements!A29&amp;", 'has_a, is_a');")</f>
        <v/>
      </c>
    </row>
    <row r="30" spans="1:13">
      <c r="A30" s="19">
        <v>48</v>
      </c>
      <c r="B30" s="20">
        <v>28</v>
      </c>
      <c r="C30" s="20" t="s">
        <v>591</v>
      </c>
      <c r="D30" s="22" t="s">
        <v>214</v>
      </c>
      <c r="E30" s="19" t="s">
        <v>592</v>
      </c>
      <c r="F30" s="19">
        <f t="shared" si="0"/>
        <v>48</v>
      </c>
      <c r="G30" s="19" t="s">
        <v>535</v>
      </c>
      <c r="H30" s="26" t="str">
        <f>IF(ISNA(VLOOKUP(E30,E$1:$E29,1,FALSE)),"",MATCH(E30,E$1:$E29,0))</f>
        <v/>
      </c>
      <c r="I30" s="26" t="str">
        <f t="shared" si="1"/>
        <v/>
      </c>
      <c r="J30" s="26" t="str">
        <f>IF(ISERR(VLOOKUP(VALUE(B30),$A$3:A30,1,FALSE)),"wrong order","")</f>
        <v/>
      </c>
      <c r="K30" s="26" t="str">
        <f t="shared" ca="1" si="2"/>
        <v>insert into element (element_id, label, description, element_status_id) values (48, 'tracer', '', 2);_x000D_
COMMIT;</v>
      </c>
      <c r="L30" s="26" t="str">
        <f t="shared" si="3"/>
        <v>insert into element_hierarchy (child_element_id, parent_element_id, relationship_type) values (48, 28, 'is_a');</v>
      </c>
      <c r="M30" s="26" t="str">
        <f>IF(ISNA(VLOOKUP(E30,$O$2:$P$8,1,FALSE)),"","insert into tree_root (tree_root_id, tree_name, element_id, relationship_type) values (1, '"&amp;VLOOKUP(E30,$O$2:$P$8,2,FALSE)&amp;"', "&amp;[1]Elements!A30&amp;", 'has_a, is_a');")</f>
        <v/>
      </c>
    </row>
    <row r="31" spans="1:13">
      <c r="A31" s="19">
        <v>29</v>
      </c>
      <c r="B31" s="20">
        <v>10</v>
      </c>
      <c r="C31" s="20" t="s">
        <v>593</v>
      </c>
      <c r="D31" s="22" t="s">
        <v>215</v>
      </c>
      <c r="E31" s="19" t="s">
        <v>594</v>
      </c>
      <c r="F31" s="19">
        <f t="shared" si="0"/>
        <v>29</v>
      </c>
      <c r="G31" s="19" t="s">
        <v>535</v>
      </c>
      <c r="H31" s="26" t="str">
        <f>IF(ISNA(VLOOKUP(E31,E$1:$E30,1,FALSE)),"",MATCH(E31,E$1:$E30,0))</f>
        <v/>
      </c>
      <c r="I31" s="26" t="str">
        <f t="shared" si="1"/>
        <v/>
      </c>
      <c r="J31" s="26" t="str">
        <f>IF(ISERR(VLOOKUP(VALUE(B31),$A$3:A31,1,FALSE)),"wrong order","")</f>
        <v/>
      </c>
      <c r="K31" s="26" t="str">
        <f t="shared" ca="1" si="2"/>
        <v>insert into element (element_id, label, description, element_status_id) values (29, 'receiver role', '', 2);</v>
      </c>
      <c r="L31" s="26" t="str">
        <f t="shared" si="3"/>
        <v>insert into element_hierarchy (child_element_id, parent_element_id, relationship_type) values (29, 10, 'is_a');</v>
      </c>
      <c r="M31" s="26" t="str">
        <f>IF(ISNA(VLOOKUP(E31,$O$2:$P$8,1,FALSE)),"","insert into tree_root (tree_root_id, tree_name, element_id, relationship_type) values (1, '"&amp;VLOOKUP(E31,$O$2:$P$8,2,FALSE)&amp;"', "&amp;[1]Elements!A31&amp;", 'has_a, is_a');")</f>
        <v/>
      </c>
    </row>
    <row r="32" spans="1:13">
      <c r="A32" s="19">
        <v>46</v>
      </c>
      <c r="B32" s="20">
        <v>29</v>
      </c>
      <c r="C32" s="20" t="s">
        <v>595</v>
      </c>
      <c r="D32" s="22" t="s">
        <v>216</v>
      </c>
      <c r="E32" s="19" t="s">
        <v>596</v>
      </c>
      <c r="F32" s="19">
        <f t="shared" si="0"/>
        <v>46</v>
      </c>
      <c r="G32" s="19" t="s">
        <v>535</v>
      </c>
      <c r="H32" s="26" t="str">
        <f>IF(ISNA(VLOOKUP(E32,E$1:$E31,1,FALSE)),"",MATCH(E32,E$1:$E31,0))</f>
        <v/>
      </c>
      <c r="I32" s="26" t="str">
        <f t="shared" si="1"/>
        <v/>
      </c>
      <c r="J32" s="26" t="str">
        <f>IF(ISERR(VLOOKUP(VALUE(B32),$A$3:A32,1,FALSE)),"wrong order","")</f>
        <v/>
      </c>
      <c r="K32" s="26" t="str">
        <f t="shared" ca="1" si="2"/>
        <v>insert into element (element_id, label, description, element_status_id) values (46, 'receptor', '', 2);</v>
      </c>
      <c r="L32" s="26" t="str">
        <f t="shared" si="3"/>
        <v>insert into element_hierarchy (child_element_id, parent_element_id, relationship_type) values (46, 29, 'is_a');</v>
      </c>
      <c r="M32" s="26" t="str">
        <f>IF(ISNA(VLOOKUP(E32,$O$2:$P$8,1,FALSE)),"","insert into tree_root (tree_root_id, tree_name, element_id, relationship_type) values (1, '"&amp;VLOOKUP(E32,$O$2:$P$8,2,FALSE)&amp;"', "&amp;[1]Elements!A32&amp;", 'has_a, is_a');")</f>
        <v/>
      </c>
    </row>
    <row r="33" spans="1:13">
      <c r="A33" s="19">
        <v>69</v>
      </c>
      <c r="B33" s="20">
        <v>29</v>
      </c>
      <c r="C33" s="20" t="s">
        <v>597</v>
      </c>
      <c r="D33" s="22" t="s">
        <v>217</v>
      </c>
      <c r="E33" s="19" t="s">
        <v>598</v>
      </c>
      <c r="F33" s="19">
        <f t="shared" si="0"/>
        <v>69</v>
      </c>
      <c r="G33" s="19" t="s">
        <v>535</v>
      </c>
      <c r="H33" s="26" t="str">
        <f>IF(ISNA(VLOOKUP(E33,E$1:$E32,1,FALSE)),"",MATCH(E33,E$1:$E32,0))</f>
        <v/>
      </c>
      <c r="I33" s="26" t="str">
        <f t="shared" si="1"/>
        <v/>
      </c>
      <c r="J33" s="26" t="str">
        <f>IF(ISERR(VLOOKUP(VALUE(B33),$A$3:A33,1,FALSE)),"wrong order","")</f>
        <v/>
      </c>
      <c r="K33" s="26" t="str">
        <f t="shared" ca="1" si="2"/>
        <v>insert into element (element_id, label, description, element_status_id) values (69, 'target', '', 2);</v>
      </c>
      <c r="L33" s="26" t="str">
        <f t="shared" si="3"/>
        <v>insert into element_hierarchy (child_element_id, parent_element_id, relationship_type) values (69, 29, 'is_a');</v>
      </c>
      <c r="M33" s="26" t="str">
        <f>IF(ISNA(VLOOKUP(E33,$O$2:$P$8,1,FALSE)),"","insert into tree_root (tree_root_id, tree_name, element_id, relationship_type) values (1, '"&amp;VLOOKUP(E33,$O$2:$P$8,2,FALSE)&amp;"', "&amp;[1]Elements!A33&amp;", 'has_a, is_a');")</f>
        <v/>
      </c>
    </row>
    <row r="34" spans="1:13">
      <c r="A34" s="19">
        <v>30</v>
      </c>
      <c r="B34" s="20">
        <v>10</v>
      </c>
      <c r="C34" s="20" t="s">
        <v>599</v>
      </c>
      <c r="D34" s="22" t="s">
        <v>218</v>
      </c>
      <c r="E34" s="19" t="s">
        <v>600</v>
      </c>
      <c r="F34" s="19">
        <f t="shared" si="0"/>
        <v>30</v>
      </c>
      <c r="G34" s="19" t="s">
        <v>535</v>
      </c>
      <c r="H34" s="26" t="str">
        <f>IF(ISNA(VLOOKUP(E34,E$1:$E33,1,FALSE)),"",MATCH(E34,E$1:$E33,0))</f>
        <v/>
      </c>
      <c r="I34" s="26" t="str">
        <f t="shared" si="1"/>
        <v/>
      </c>
      <c r="J34" s="26" t="str">
        <f>IF(ISERR(VLOOKUP(VALUE(B34),$A$3:A34,1,FALSE)),"wrong order","")</f>
        <v/>
      </c>
      <c r="K34" s="26" t="str">
        <f t="shared" ca="1" si="2"/>
        <v>insert into element (element_id, label, description, element_status_id) values (30, 'modulator role', '', 2);</v>
      </c>
      <c r="L34" s="26" t="str">
        <f t="shared" si="3"/>
        <v>insert into element_hierarchy (child_element_id, parent_element_id, relationship_type) values (30, 10, 'is_a');</v>
      </c>
      <c r="M34" s="26" t="str">
        <f>IF(ISNA(VLOOKUP(E34,$O$2:$P$8,1,FALSE)),"","insert into tree_root (tree_root_id, tree_name, element_id, relationship_type) values (1, '"&amp;VLOOKUP(E34,$O$2:$P$8,2,FALSE)&amp;"', "&amp;[1]Elements!A34&amp;", 'has_a, is_a');")</f>
        <v/>
      </c>
    </row>
    <row r="35" spans="1:13">
      <c r="A35" s="19">
        <v>49</v>
      </c>
      <c r="B35" s="20">
        <v>30</v>
      </c>
      <c r="C35" s="20" t="s">
        <v>601</v>
      </c>
      <c r="D35" s="22" t="s">
        <v>219</v>
      </c>
      <c r="E35" s="19" t="s">
        <v>602</v>
      </c>
      <c r="F35" s="19">
        <f t="shared" si="0"/>
        <v>49</v>
      </c>
      <c r="G35" s="19" t="s">
        <v>535</v>
      </c>
      <c r="H35" s="26" t="str">
        <f>IF(ISNA(VLOOKUP(E35,E$1:$E34,1,FALSE)),"",MATCH(E35,E$1:$E34,0))</f>
        <v/>
      </c>
      <c r="I35" s="26" t="str">
        <f t="shared" si="1"/>
        <v/>
      </c>
      <c r="J35" s="26" t="str">
        <f>IF(ISERR(VLOOKUP(VALUE(B35),$A$3:A35,1,FALSE)),"wrong order","")</f>
        <v/>
      </c>
      <c r="K35" s="26" t="str">
        <f t="shared" ca="1" si="2"/>
        <v>insert into element (element_id, label, description, element_status_id) values (49, 'cytokine', '', 2);</v>
      </c>
      <c r="L35" s="26" t="str">
        <f t="shared" si="3"/>
        <v>insert into element_hierarchy (child_element_id, parent_element_id, relationship_type) values (49, 30, 'is_a');</v>
      </c>
      <c r="M35" s="26" t="str">
        <f>IF(ISNA(VLOOKUP(E35,$O$2:$P$8,1,FALSE)),"","insert into tree_root (tree_root_id, tree_name, element_id, relationship_type) values (1, '"&amp;VLOOKUP(E35,$O$2:$P$8,2,FALSE)&amp;"', "&amp;[1]Elements!A35&amp;", 'has_a, is_a');")</f>
        <v/>
      </c>
    </row>
    <row r="36" spans="1:13">
      <c r="A36" s="19">
        <v>50</v>
      </c>
      <c r="B36" s="20">
        <v>30</v>
      </c>
      <c r="C36" s="20" t="s">
        <v>603</v>
      </c>
      <c r="D36" s="22" t="s">
        <v>220</v>
      </c>
      <c r="E36" s="19" t="s">
        <v>604</v>
      </c>
      <c r="F36" s="19">
        <f t="shared" si="0"/>
        <v>50</v>
      </c>
      <c r="G36" s="19" t="s">
        <v>535</v>
      </c>
      <c r="H36" s="26" t="str">
        <f>IF(ISNA(VLOOKUP(E36,E$1:$E35,1,FALSE)),"",MATCH(E36,E$1:$E35,0))</f>
        <v/>
      </c>
      <c r="I36" s="26" t="str">
        <f t="shared" si="1"/>
        <v/>
      </c>
      <c r="J36" s="26" t="str">
        <f>IF(ISERR(VLOOKUP(VALUE(B36),$A$3:A36,1,FALSE)),"wrong order","")</f>
        <v/>
      </c>
      <c r="K36" s="26" t="str">
        <f t="shared" ca="1" si="2"/>
        <v>insert into element (element_id, label, description, element_status_id) values (50, 'attractant', '', 2);</v>
      </c>
      <c r="L36" s="26" t="str">
        <f t="shared" si="3"/>
        <v>insert into element_hierarchy (child_element_id, parent_element_id, relationship_type) values (50, 30, 'is_a');</v>
      </c>
      <c r="M36" s="26" t="str">
        <f>IF(ISNA(VLOOKUP(E36,$O$2:$P$8,1,FALSE)),"","insert into tree_root (tree_root_id, tree_name, element_id, relationship_type) values (1, '"&amp;VLOOKUP(E36,$O$2:$P$8,2,FALSE)&amp;"', "&amp;[1]Elements!A36&amp;", 'has_a, is_a');")</f>
        <v/>
      </c>
    </row>
    <row r="37" spans="1:13">
      <c r="A37" s="19">
        <v>51</v>
      </c>
      <c r="B37" s="20">
        <v>30</v>
      </c>
      <c r="C37" s="20" t="s">
        <v>605</v>
      </c>
      <c r="D37" s="22" t="s">
        <v>221</v>
      </c>
      <c r="E37" s="19" t="s">
        <v>606</v>
      </c>
      <c r="F37" s="19">
        <f t="shared" si="0"/>
        <v>51</v>
      </c>
      <c r="G37" s="19" t="s">
        <v>535</v>
      </c>
      <c r="H37" s="26" t="str">
        <f>IF(ISNA(VLOOKUP(E37,E$1:$E36,1,FALSE)),"",MATCH(E37,E$1:$E36,0))</f>
        <v/>
      </c>
      <c r="I37" s="26" t="str">
        <f t="shared" si="1"/>
        <v/>
      </c>
      <c r="J37" s="26" t="str">
        <f>IF(ISERR(VLOOKUP(VALUE(B37),$A$3:A37,1,FALSE)),"wrong order","")</f>
        <v/>
      </c>
      <c r="K37" s="26" t="str">
        <f t="shared" ca="1" si="2"/>
        <v>insert into element (element_id, label, description, element_status_id) values (51, 'differentiation agent', '', 2);</v>
      </c>
      <c r="L37" s="26" t="str">
        <f t="shared" si="3"/>
        <v>insert into element_hierarchy (child_element_id, parent_element_id, relationship_type) values (51, 30, 'is_a');</v>
      </c>
      <c r="M37" s="26" t="str">
        <f>IF(ISNA(VLOOKUP(E37,$O$2:$P$8,1,FALSE)),"","insert into tree_root (tree_root_id, tree_name, element_id, relationship_type) values (1, '"&amp;VLOOKUP(E37,$O$2:$P$8,2,FALSE)&amp;"', "&amp;[1]Elements!A37&amp;", 'has_a, is_a');")</f>
        <v/>
      </c>
    </row>
    <row r="38" spans="1:13">
      <c r="A38" s="19">
        <v>53</v>
      </c>
      <c r="B38" s="20">
        <v>30</v>
      </c>
      <c r="C38" s="20" t="s">
        <v>607</v>
      </c>
      <c r="D38" s="22" t="s">
        <v>222</v>
      </c>
      <c r="E38" s="19" t="s">
        <v>608</v>
      </c>
      <c r="F38" s="19">
        <f t="shared" si="0"/>
        <v>53</v>
      </c>
      <c r="G38" s="19" t="s">
        <v>535</v>
      </c>
      <c r="H38" s="26" t="str">
        <f>IF(ISNA(VLOOKUP(E38,E$1:$E37,1,FALSE)),"",MATCH(E38,E$1:$E37,0))</f>
        <v/>
      </c>
      <c r="I38" s="26" t="str">
        <f t="shared" si="1"/>
        <v/>
      </c>
      <c r="J38" s="26" t="str">
        <f>IF(ISERR(VLOOKUP(VALUE(B38),$A$3:A38,1,FALSE)),"wrong order","")</f>
        <v/>
      </c>
      <c r="K38" s="26" t="str">
        <f t="shared" ca="1" si="2"/>
        <v>insert into element (element_id, label, description, element_status_id) values (53, 'growth factor', '', 2);</v>
      </c>
      <c r="L38" s="26" t="str">
        <f t="shared" si="3"/>
        <v>insert into element_hierarchy (child_element_id, parent_element_id, relationship_type) values (53, 30, 'is_a');</v>
      </c>
      <c r="M38" s="26" t="str">
        <f>IF(ISNA(VLOOKUP(E38,$O$2:$P$8,1,FALSE)),"","insert into tree_root (tree_root_id, tree_name, element_id, relationship_type) values (1, '"&amp;VLOOKUP(E38,$O$2:$P$8,2,FALSE)&amp;"', "&amp;[1]Elements!A38&amp;", 'has_a, is_a');")</f>
        <v/>
      </c>
    </row>
    <row r="39" spans="1:13">
      <c r="A39" s="19">
        <v>57</v>
      </c>
      <c r="B39" s="20">
        <v>30</v>
      </c>
      <c r="C39" s="20" t="s">
        <v>609</v>
      </c>
      <c r="D39" s="22" t="s">
        <v>223</v>
      </c>
      <c r="E39" s="19" t="s">
        <v>610</v>
      </c>
      <c r="F39" s="19">
        <f t="shared" si="0"/>
        <v>57</v>
      </c>
      <c r="G39" s="19" t="s">
        <v>535</v>
      </c>
      <c r="H39" s="26" t="str">
        <f>IF(ISNA(VLOOKUP(E39,E$1:$E38,1,FALSE)),"",MATCH(E39,E$1:$E38,0))</f>
        <v/>
      </c>
      <c r="I39" s="26" t="str">
        <f t="shared" si="1"/>
        <v/>
      </c>
      <c r="J39" s="26" t="str">
        <f>IF(ISERR(VLOOKUP(VALUE(B39),$A$3:A39,1,FALSE)),"wrong order","")</f>
        <v/>
      </c>
      <c r="K39" s="26" t="str">
        <f t="shared" ca="1" si="2"/>
        <v>insert into element (element_id, label, description, element_status_id) values (57, 'sensitizer', '', 2);</v>
      </c>
      <c r="L39" s="26" t="str">
        <f t="shared" si="3"/>
        <v>insert into element_hierarchy (child_element_id, parent_element_id, relationship_type) values (57, 30, 'is_a');</v>
      </c>
      <c r="M39" s="26" t="str">
        <f>IF(ISNA(VLOOKUP(E39,$O$2:$P$8,1,FALSE)),"","insert into tree_root (tree_root_id, tree_name, element_id, relationship_type) values (1, '"&amp;VLOOKUP(E39,$O$2:$P$8,2,FALSE)&amp;"', "&amp;[1]Elements!A39&amp;", 'has_a, is_a');")</f>
        <v/>
      </c>
    </row>
    <row r="40" spans="1:13">
      <c r="A40" s="19">
        <v>62</v>
      </c>
      <c r="B40" s="20">
        <v>30</v>
      </c>
      <c r="C40" s="20" t="s">
        <v>611</v>
      </c>
      <c r="D40" s="22" t="s">
        <v>224</v>
      </c>
      <c r="E40" s="19" t="s">
        <v>612</v>
      </c>
      <c r="F40" s="19">
        <f t="shared" si="0"/>
        <v>62</v>
      </c>
      <c r="G40" s="19" t="s">
        <v>535</v>
      </c>
      <c r="H40" s="26" t="str">
        <f>IF(ISNA(VLOOKUP(E40,E$1:$E39,1,FALSE)),"",MATCH(E40,E$1:$E39,0))</f>
        <v/>
      </c>
      <c r="I40" s="26" t="str">
        <f t="shared" si="1"/>
        <v/>
      </c>
      <c r="J40" s="26" t="str">
        <f>IF(ISERR(VLOOKUP(VALUE(B40),$A$3:A40,1,FALSE)),"wrong order","")</f>
        <v/>
      </c>
      <c r="K40" s="26" t="str">
        <f t="shared" ca="1" si="2"/>
        <v>insert into element (element_id, label, description, element_status_id) values (62, 'blocker', '', 2);_x000D_
COMMIT;</v>
      </c>
      <c r="L40" s="26" t="str">
        <f t="shared" si="3"/>
        <v>insert into element_hierarchy (child_element_id, parent_element_id, relationship_type) values (62, 30, 'is_a');</v>
      </c>
      <c r="M40" s="26" t="str">
        <f>IF(ISNA(VLOOKUP(E40,$O$2:$P$8,1,FALSE)),"","insert into tree_root (tree_root_id, tree_name, element_id, relationship_type) values (1, '"&amp;VLOOKUP(E40,$O$2:$P$8,2,FALSE)&amp;"', "&amp;[1]Elements!A40&amp;", 'has_a, is_a');")</f>
        <v/>
      </c>
    </row>
    <row r="41" spans="1:13">
      <c r="A41" s="19">
        <v>63</v>
      </c>
      <c r="B41" s="20">
        <v>30</v>
      </c>
      <c r="C41" s="20" t="s">
        <v>613</v>
      </c>
      <c r="D41" s="22" t="s">
        <v>225</v>
      </c>
      <c r="E41" s="19" t="s">
        <v>614</v>
      </c>
      <c r="F41" s="19">
        <f t="shared" si="0"/>
        <v>63</v>
      </c>
      <c r="G41" s="19" t="s">
        <v>535</v>
      </c>
      <c r="H41" s="26" t="str">
        <f>IF(ISNA(VLOOKUP(E41,E$1:$E40,1,FALSE)),"",MATCH(E41,E$1:$E40,0))</f>
        <v/>
      </c>
      <c r="I41" s="26" t="str">
        <f t="shared" si="1"/>
        <v/>
      </c>
      <c r="J41" s="26" t="str">
        <f>IF(ISERR(VLOOKUP(VALUE(B41),$A$3:A41,1,FALSE)),"wrong order","")</f>
        <v/>
      </c>
      <c r="K41" s="26" t="str">
        <f t="shared" ca="1" si="2"/>
        <v>insert into element (element_id, label, description, element_status_id) values (63, 'inducer', '', 2);</v>
      </c>
      <c r="L41" s="26" t="str">
        <f t="shared" si="3"/>
        <v>insert into element_hierarchy (child_element_id, parent_element_id, relationship_type) values (63, 30, 'is_a');</v>
      </c>
      <c r="M41" s="26" t="str">
        <f>IF(ISNA(VLOOKUP(E41,$O$2:$P$8,1,FALSE)),"","insert into tree_root (tree_root_id, tree_name, element_id, relationship_type) values (1, '"&amp;VLOOKUP(E41,$O$2:$P$8,2,FALSE)&amp;"', "&amp;[1]Elements!A41&amp;", 'has_a, is_a');")</f>
        <v/>
      </c>
    </row>
    <row r="42" spans="1:13">
      <c r="A42" s="19">
        <v>65</v>
      </c>
      <c r="B42" s="20">
        <v>30</v>
      </c>
      <c r="C42" s="20" t="s">
        <v>615</v>
      </c>
      <c r="D42" s="22" t="s">
        <v>226</v>
      </c>
      <c r="E42" s="19" t="s">
        <v>616</v>
      </c>
      <c r="F42" s="19">
        <f t="shared" si="0"/>
        <v>65</v>
      </c>
      <c r="G42" s="19" t="s">
        <v>535</v>
      </c>
      <c r="H42" s="26" t="str">
        <f>IF(ISNA(VLOOKUP(E42,E$1:$E41,1,FALSE)),"",MATCH(E42,E$1:$E41,0))</f>
        <v/>
      </c>
      <c r="I42" s="26" t="str">
        <f t="shared" si="1"/>
        <v/>
      </c>
      <c r="J42" s="26" t="str">
        <f>IF(ISERR(VLOOKUP(VALUE(B42),$A$3:A42,1,FALSE)),"wrong order","")</f>
        <v/>
      </c>
      <c r="K42" s="26" t="str">
        <f t="shared" ca="1" si="2"/>
        <v>insert into element (element_id, label, description, element_status_id) values (65, 'ligand', '', 2);</v>
      </c>
      <c r="L42" s="26" t="str">
        <f t="shared" si="3"/>
        <v>insert into element_hierarchy (child_element_id, parent_element_id, relationship_type) values (65, 30, 'is_a');</v>
      </c>
      <c r="M42" s="26" t="str">
        <f>IF(ISNA(VLOOKUP(E42,$O$2:$P$8,1,FALSE)),"","insert into tree_root (tree_root_id, tree_name, element_id, relationship_type) values (1, '"&amp;VLOOKUP(E42,$O$2:$P$8,2,FALSE)&amp;"', "&amp;[1]Elements!A42&amp;", 'has_a, is_a');")</f>
        <v/>
      </c>
    </row>
    <row r="43" spans="1:13">
      <c r="A43" s="19">
        <v>66</v>
      </c>
      <c r="B43" s="20">
        <v>30</v>
      </c>
      <c r="C43" s="20" t="s">
        <v>617</v>
      </c>
      <c r="D43" s="22" t="s">
        <v>227</v>
      </c>
      <c r="E43" s="19" t="s">
        <v>618</v>
      </c>
      <c r="F43" s="19">
        <f t="shared" si="0"/>
        <v>66</v>
      </c>
      <c r="G43" s="19" t="s">
        <v>535</v>
      </c>
      <c r="H43" s="26" t="str">
        <f>IF(ISNA(VLOOKUP(E43,E$1:$E42,1,FALSE)),"",MATCH(E43,E$1:$E42,0))</f>
        <v/>
      </c>
      <c r="I43" s="26" t="str">
        <f t="shared" si="1"/>
        <v/>
      </c>
      <c r="J43" s="26" t="str">
        <f>IF(ISERR(VLOOKUP(VALUE(B43),$A$3:A43,1,FALSE)),"wrong order","")</f>
        <v/>
      </c>
      <c r="K43" s="26" t="str">
        <f t="shared" ca="1" si="2"/>
        <v>insert into element (element_id, label, description, element_status_id) values (66, 'modulator', '', 2);</v>
      </c>
      <c r="L43" s="26" t="str">
        <f t="shared" si="3"/>
        <v>insert into element_hierarchy (child_element_id, parent_element_id, relationship_type) values (66, 30, 'is_a');</v>
      </c>
      <c r="M43" s="26" t="str">
        <f>IF(ISNA(VLOOKUP(E43,$O$2:$P$8,1,FALSE)),"","insert into tree_root (tree_root_id, tree_name, element_id, relationship_type) values (1, '"&amp;VLOOKUP(E43,$O$2:$P$8,2,FALSE)&amp;"', "&amp;[1]Elements!A43&amp;", 'has_a, is_a');")</f>
        <v/>
      </c>
    </row>
    <row r="44" spans="1:13">
      <c r="A44" s="19">
        <v>67</v>
      </c>
      <c r="B44" s="20">
        <v>30</v>
      </c>
      <c r="C44" s="20" t="s">
        <v>619</v>
      </c>
      <c r="D44" s="22" t="s">
        <v>228</v>
      </c>
      <c r="E44" s="19" t="s">
        <v>620</v>
      </c>
      <c r="F44" s="19">
        <f t="shared" si="0"/>
        <v>67</v>
      </c>
      <c r="G44" s="19" t="s">
        <v>535</v>
      </c>
      <c r="H44" s="26" t="str">
        <f>IF(ISNA(VLOOKUP(E44,E$1:$E43,1,FALSE)),"",MATCH(E44,E$1:$E43,0))</f>
        <v/>
      </c>
      <c r="I44" s="26" t="str">
        <f t="shared" si="1"/>
        <v/>
      </c>
      <c r="J44" s="26" t="str">
        <f>IF(ISERR(VLOOKUP(VALUE(B44),$A$3:A44,1,FALSE)),"wrong order","")</f>
        <v/>
      </c>
      <c r="K44" s="26" t="str">
        <f t="shared" ca="1" si="2"/>
        <v>insert into element (element_id, label, description, element_status_id) values (67, 'mutagen', '', 2);</v>
      </c>
      <c r="L44" s="26" t="str">
        <f t="shared" si="3"/>
        <v>insert into element_hierarchy (child_element_id, parent_element_id, relationship_type) values (67, 30, 'is_a');</v>
      </c>
      <c r="M44" s="26" t="str">
        <f>IF(ISNA(VLOOKUP(E44,$O$2:$P$8,1,FALSE)),"","insert into tree_root (tree_root_id, tree_name, element_id, relationship_type) values (1, '"&amp;VLOOKUP(E44,$O$2:$P$8,2,FALSE)&amp;"', "&amp;[1]Elements!A44&amp;", 'has_a, is_a');")</f>
        <v/>
      </c>
    </row>
    <row r="45" spans="1:13">
      <c r="A45" s="19">
        <v>68</v>
      </c>
      <c r="B45" s="20">
        <v>30</v>
      </c>
      <c r="C45" s="20" t="s">
        <v>621</v>
      </c>
      <c r="D45" s="22" t="s">
        <v>229</v>
      </c>
      <c r="E45" s="19" t="s">
        <v>622</v>
      </c>
      <c r="F45" s="19">
        <f t="shared" si="0"/>
        <v>68</v>
      </c>
      <c r="G45" s="19" t="s">
        <v>535</v>
      </c>
      <c r="H45" s="26" t="str">
        <f>IF(ISNA(VLOOKUP(E45,E$1:$E44,1,FALSE)),"",MATCH(E45,E$1:$E44,0))</f>
        <v/>
      </c>
      <c r="I45" s="26" t="str">
        <f t="shared" si="1"/>
        <v/>
      </c>
      <c r="J45" s="26" t="str">
        <f>IF(ISERR(VLOOKUP(VALUE(B45),$A$3:A45,1,FALSE)),"wrong order","")</f>
        <v/>
      </c>
      <c r="K45" s="26" t="str">
        <f t="shared" ca="1" si="2"/>
        <v>insert into element (element_id, label, description, element_status_id) values (68, 'perturbagen', '', 2);</v>
      </c>
      <c r="L45" s="26" t="str">
        <f t="shared" si="3"/>
        <v>insert into element_hierarchy (child_element_id, parent_element_id, relationship_type) values (68, 30, 'is_a');</v>
      </c>
      <c r="M45" s="26" t="str">
        <f>IF(ISNA(VLOOKUP(E45,$O$2:$P$8,1,FALSE)),"","insert into tree_root (tree_root_id, tree_name, element_id, relationship_type) values (1, '"&amp;VLOOKUP(E45,$O$2:$P$8,2,FALSE)&amp;"', "&amp;[1]Elements!A45&amp;", 'has_a, is_a');")</f>
        <v/>
      </c>
    </row>
    <row r="46" spans="1:13">
      <c r="A46" s="19">
        <v>283</v>
      </c>
      <c r="B46" s="20">
        <v>30</v>
      </c>
      <c r="C46" s="20" t="s">
        <v>623</v>
      </c>
      <c r="D46" s="22" t="s">
        <v>230</v>
      </c>
      <c r="E46" s="19" t="s">
        <v>624</v>
      </c>
      <c r="F46" s="19">
        <f t="shared" si="0"/>
        <v>283</v>
      </c>
      <c r="G46" s="19" t="s">
        <v>535</v>
      </c>
      <c r="H46" s="26" t="str">
        <f>IF(ISNA(VLOOKUP(E46,E$1:$E45,1,FALSE)),"",MATCH(E46,E$1:$E45,0))</f>
        <v/>
      </c>
      <c r="I46" s="26" t="str">
        <f t="shared" si="1"/>
        <v/>
      </c>
      <c r="J46" s="26" t="str">
        <f>IF(ISERR(VLOOKUP(VALUE(B46),$A$3:A46,1,FALSE)),"wrong order","")</f>
        <v/>
      </c>
      <c r="K46" s="26" t="str">
        <f t="shared" ca="1" si="2"/>
        <v>insert into element (element_id, label, description, element_status_id) values (283, 'agonist', '', 2);</v>
      </c>
      <c r="L46" s="26" t="str">
        <f t="shared" si="3"/>
        <v>insert into element_hierarchy (child_element_id, parent_element_id, relationship_type) values (283, 30, 'is_a');</v>
      </c>
      <c r="M46" s="26" t="str">
        <f>IF(ISNA(VLOOKUP(E46,$O$2:$P$8,1,FALSE)),"","insert into tree_root (tree_root_id, tree_name, element_id, relationship_type) values (1, '"&amp;VLOOKUP(E46,$O$2:$P$8,2,FALSE)&amp;"', "&amp;[1]Elements!A46&amp;", 'has_a, is_a');")</f>
        <v/>
      </c>
    </row>
    <row r="47" spans="1:13">
      <c r="A47" s="19">
        <v>308</v>
      </c>
      <c r="B47" s="20">
        <v>30</v>
      </c>
      <c r="C47" s="20" t="s">
        <v>625</v>
      </c>
      <c r="D47" s="22" t="s">
        <v>231</v>
      </c>
      <c r="E47" s="19" t="s">
        <v>626</v>
      </c>
      <c r="F47" s="19">
        <f t="shared" si="0"/>
        <v>308</v>
      </c>
      <c r="G47" s="19" t="s">
        <v>535</v>
      </c>
      <c r="H47" s="26" t="str">
        <f>IF(ISNA(VLOOKUP(E47,E$1:$E46,1,FALSE)),"",MATCH(E47,E$1:$E46,0))</f>
        <v/>
      </c>
      <c r="I47" s="26" t="str">
        <f t="shared" si="1"/>
        <v/>
      </c>
      <c r="J47" s="26" t="str">
        <f>IF(ISERR(VLOOKUP(VALUE(B47),$A$3:A47,1,FALSE)),"wrong order","")</f>
        <v/>
      </c>
      <c r="K47" s="26" t="str">
        <f t="shared" ca="1" si="2"/>
        <v>insert into element (element_id, label, description, element_status_id) values (308, 'antagonist', '', 2);</v>
      </c>
      <c r="L47" s="26" t="str">
        <f t="shared" si="3"/>
        <v>insert into element_hierarchy (child_element_id, parent_element_id, relationship_type) values (308, 30, 'is_a');</v>
      </c>
      <c r="M47" s="26" t="str">
        <f>IF(ISNA(VLOOKUP(E47,$O$2:$P$8,1,FALSE)),"","insert into tree_root (tree_root_id, tree_name, element_id, relationship_type) values (1, '"&amp;VLOOKUP(E47,$O$2:$P$8,2,FALSE)&amp;"', "&amp;[1]Elements!A47&amp;", 'has_a, is_a');")</f>
        <v/>
      </c>
    </row>
    <row r="48" spans="1:13">
      <c r="A48" s="19">
        <v>319</v>
      </c>
      <c r="B48" s="20">
        <v>30</v>
      </c>
      <c r="C48" s="20" t="s">
        <v>627</v>
      </c>
      <c r="D48" s="22" t="s">
        <v>232</v>
      </c>
      <c r="E48" s="19" t="s">
        <v>628</v>
      </c>
      <c r="F48" s="19">
        <f t="shared" si="0"/>
        <v>319</v>
      </c>
      <c r="G48" s="19" t="s">
        <v>535</v>
      </c>
      <c r="H48" s="26" t="str">
        <f>IF(ISNA(VLOOKUP(E48,E$1:$E47,1,FALSE)),"",MATCH(E48,E$1:$E47,0))</f>
        <v/>
      </c>
      <c r="I48" s="26" t="str">
        <f t="shared" si="1"/>
        <v/>
      </c>
      <c r="J48" s="26" t="str">
        <f>IF(ISERR(VLOOKUP(VALUE(B48),$A$3:A48,1,FALSE)),"wrong order","")</f>
        <v/>
      </c>
      <c r="K48" s="26" t="str">
        <f t="shared" ca="1" si="2"/>
        <v>insert into element (element_id, label, description, element_status_id) values (319, 'activator', '', 2);</v>
      </c>
      <c r="L48" s="26" t="str">
        <f t="shared" si="3"/>
        <v>insert into element_hierarchy (child_element_id, parent_element_id, relationship_type) values (319, 30, 'is_a');</v>
      </c>
      <c r="M48" s="26" t="str">
        <f>IF(ISNA(VLOOKUP(E48,$O$2:$P$8,1,FALSE)),"","insert into tree_root (tree_root_id, tree_name, element_id, relationship_type) values (1, '"&amp;VLOOKUP(E48,$O$2:$P$8,2,FALSE)&amp;"', "&amp;[1]Elements!A48&amp;", 'has_a, is_a');")</f>
        <v/>
      </c>
    </row>
    <row r="49" spans="1:13">
      <c r="A49" s="19">
        <v>320</v>
      </c>
      <c r="B49" s="20">
        <v>30</v>
      </c>
      <c r="C49" s="20" t="s">
        <v>629</v>
      </c>
      <c r="D49" s="22" t="s">
        <v>233</v>
      </c>
      <c r="E49" s="19" t="s">
        <v>630</v>
      </c>
      <c r="F49" s="19">
        <f t="shared" si="0"/>
        <v>320</v>
      </c>
      <c r="G49" s="19" t="s">
        <v>535</v>
      </c>
      <c r="H49" s="26" t="str">
        <f>IF(ISNA(VLOOKUP(E49,E$1:$E48,1,FALSE)),"",MATCH(E49,E$1:$E48,0))</f>
        <v/>
      </c>
      <c r="I49" s="26" t="str">
        <f t="shared" si="1"/>
        <v/>
      </c>
      <c r="J49" s="26" t="str">
        <f>IF(ISERR(VLOOKUP(VALUE(B49),$A$3:A49,1,FALSE)),"wrong order","")</f>
        <v/>
      </c>
      <c r="K49" s="26" t="str">
        <f t="shared" ca="1" si="2"/>
        <v>insert into element (element_id, label, description, element_status_id) values (320, 'inhibitor', '', 2);</v>
      </c>
      <c r="L49" s="26" t="str">
        <f t="shared" si="3"/>
        <v>insert into element_hierarchy (child_element_id, parent_element_id, relationship_type) values (320, 30, 'is_a');</v>
      </c>
      <c r="M49" s="26" t="str">
        <f>IF(ISNA(VLOOKUP(E49,$O$2:$P$8,1,FALSE)),"","insert into tree_root (tree_root_id, tree_name, element_id, relationship_type) values (1, '"&amp;VLOOKUP(E49,$O$2:$P$8,2,FALSE)&amp;"', "&amp;[1]Elements!A49&amp;", 'has_a, is_a');")</f>
        <v/>
      </c>
    </row>
    <row r="50" spans="1:13">
      <c r="A50" s="19">
        <v>322</v>
      </c>
      <c r="B50" s="20">
        <v>30</v>
      </c>
      <c r="C50" s="20" t="s">
        <v>631</v>
      </c>
      <c r="D50" s="22" t="s">
        <v>234</v>
      </c>
      <c r="E50" s="19" t="s">
        <v>632</v>
      </c>
      <c r="F50" s="19">
        <f t="shared" si="0"/>
        <v>322</v>
      </c>
      <c r="G50" s="19" t="s">
        <v>535</v>
      </c>
      <c r="H50" s="26" t="str">
        <f>IF(ISNA(VLOOKUP(E50,E$1:$E49,1,FALSE)),"",MATCH(E50,E$1:$E49,0))</f>
        <v/>
      </c>
      <c r="I50" s="26" t="str">
        <f t="shared" si="1"/>
        <v/>
      </c>
      <c r="J50" s="26" t="str">
        <f>IF(ISERR(VLOOKUP(VALUE(B50),$A$3:A50,1,FALSE)),"wrong order","")</f>
        <v/>
      </c>
      <c r="K50" s="26" t="str">
        <f t="shared" ca="1" si="2"/>
        <v>insert into element (element_id, label, description, element_status_id) values (322, 'reference', '', 2);_x000D_
COMMIT;</v>
      </c>
      <c r="L50" s="26" t="str">
        <f t="shared" si="3"/>
        <v>insert into element_hierarchy (child_element_id, parent_element_id, relationship_type) values (322, 30, 'is_a');</v>
      </c>
      <c r="M50" s="26" t="str">
        <f>IF(ISNA(VLOOKUP(E50,$O$2:$P$8,1,FALSE)),"","insert into tree_root (tree_root_id, tree_name, element_id, relationship_type) values (1, '"&amp;VLOOKUP(E50,$O$2:$P$8,2,FALSE)&amp;"', "&amp;[1]Elements!A50&amp;", 'has_a, is_a');")</f>
        <v/>
      </c>
    </row>
    <row r="51" spans="1:13">
      <c r="A51" s="19">
        <v>31</v>
      </c>
      <c r="B51" s="20">
        <v>10</v>
      </c>
      <c r="C51" s="20" t="s">
        <v>633</v>
      </c>
      <c r="D51" s="22" t="s">
        <v>235</v>
      </c>
      <c r="E51" s="19" t="s">
        <v>634</v>
      </c>
      <c r="F51" s="19">
        <f t="shared" si="0"/>
        <v>31</v>
      </c>
      <c r="G51" s="19" t="s">
        <v>535</v>
      </c>
      <c r="H51" s="26" t="str">
        <f>IF(ISNA(VLOOKUP(E51,E$1:$E50,1,FALSE)),"",MATCH(E51,E$1:$E50,0))</f>
        <v/>
      </c>
      <c r="I51" s="26" t="str">
        <f t="shared" si="1"/>
        <v/>
      </c>
      <c r="J51" s="26" t="str">
        <f>IF(ISERR(VLOOKUP(VALUE(B51),$A$3:A51,1,FALSE)),"wrong order","")</f>
        <v/>
      </c>
      <c r="K51" s="26" t="str">
        <f t="shared" ca="1" si="2"/>
        <v>insert into element (element_id, label, description, element_status_id) values (31, 'reagent role', '', 2);</v>
      </c>
      <c r="L51" s="26" t="str">
        <f t="shared" si="3"/>
        <v>insert into element_hierarchy (child_element_id, parent_element_id, relationship_type) values (31, 10, 'is_a');</v>
      </c>
      <c r="M51" s="26" t="str">
        <f>IF(ISNA(VLOOKUP(E51,$O$2:$P$8,1,FALSE)),"","insert into tree_root (tree_root_id, tree_name, element_id, relationship_type) values (1, '"&amp;VLOOKUP(E51,$O$2:$P$8,2,FALSE)&amp;"', "&amp;[1]Elements!A51&amp;", 'has_a, is_a');")</f>
        <v/>
      </c>
    </row>
    <row r="52" spans="1:13">
      <c r="A52" s="19">
        <v>47</v>
      </c>
      <c r="B52" s="20">
        <v>31</v>
      </c>
      <c r="C52" s="20" t="s">
        <v>635</v>
      </c>
      <c r="D52" s="22" t="s">
        <v>236</v>
      </c>
      <c r="E52" s="19" t="s">
        <v>636</v>
      </c>
      <c r="F52" s="19">
        <f t="shared" si="0"/>
        <v>47</v>
      </c>
      <c r="G52" s="19" t="s">
        <v>535</v>
      </c>
      <c r="H52" s="26" t="str">
        <f>IF(ISNA(VLOOKUP(E52,E$1:$E51,1,FALSE)),"",MATCH(E52,E$1:$E51,0))</f>
        <v/>
      </c>
      <c r="I52" s="26" t="str">
        <f t="shared" si="1"/>
        <v/>
      </c>
      <c r="J52" s="26" t="str">
        <f>IF(ISERR(VLOOKUP(VALUE(B52),$A$3:A52,1,FALSE)),"wrong order","")</f>
        <v/>
      </c>
      <c r="K52" s="26" t="str">
        <f t="shared" ca="1" si="2"/>
        <v>insert into element (element_id, label, description, element_status_id) values (47, 'substrate', '', 2);</v>
      </c>
      <c r="L52" s="26" t="str">
        <f t="shared" si="3"/>
        <v>insert into element_hierarchy (child_element_id, parent_element_id, relationship_type) values (47, 31, 'is_a');</v>
      </c>
      <c r="M52" s="26" t="str">
        <f>IF(ISNA(VLOOKUP(E52,$O$2:$P$8,1,FALSE)),"","insert into tree_root (tree_root_id, tree_name, element_id, relationship_type) values (1, '"&amp;VLOOKUP(E52,$O$2:$P$8,2,FALSE)&amp;"', "&amp;[1]Elements!A52&amp;", 'has_a, is_a');")</f>
        <v/>
      </c>
    </row>
    <row r="53" spans="1:13">
      <c r="A53" s="19">
        <v>52</v>
      </c>
      <c r="B53" s="20">
        <v>31</v>
      </c>
      <c r="C53" s="20" t="s">
        <v>637</v>
      </c>
      <c r="D53" s="22" t="s">
        <v>237</v>
      </c>
      <c r="E53" s="19" t="s">
        <v>638</v>
      </c>
      <c r="F53" s="19">
        <f t="shared" si="0"/>
        <v>52</v>
      </c>
      <c r="G53" s="19" t="s">
        <v>535</v>
      </c>
      <c r="H53" s="26" t="str">
        <f>IF(ISNA(VLOOKUP(E53,E$1:$E52,1,FALSE)),"",MATCH(E53,E$1:$E52,0))</f>
        <v/>
      </c>
      <c r="I53" s="26" t="str">
        <f t="shared" si="1"/>
        <v/>
      </c>
      <c r="J53" s="26" t="str">
        <f>IF(ISERR(VLOOKUP(VALUE(B53),$A$3:A53,1,FALSE)),"wrong order","")</f>
        <v/>
      </c>
      <c r="K53" s="26" t="str">
        <f t="shared" ca="1" si="2"/>
        <v>insert into element (element_id, label, description, element_status_id) values (52, 'solvent', '', 2);</v>
      </c>
      <c r="L53" s="26" t="str">
        <f t="shared" si="3"/>
        <v>insert into element_hierarchy (child_element_id, parent_element_id, relationship_type) values (52, 31, 'is_a');</v>
      </c>
      <c r="M53" s="26" t="str">
        <f>IF(ISNA(VLOOKUP(E53,$O$2:$P$8,1,FALSE)),"","insert into tree_root (tree_root_id, tree_name, element_id, relationship_type) values (1, '"&amp;VLOOKUP(E53,$O$2:$P$8,2,FALSE)&amp;"', "&amp;[1]Elements!A53&amp;", 'has_a, is_a');")</f>
        <v/>
      </c>
    </row>
    <row r="54" spans="1:13">
      <c r="A54" s="19">
        <v>54</v>
      </c>
      <c r="B54" s="20">
        <v>31</v>
      </c>
      <c r="C54" s="20" t="s">
        <v>639</v>
      </c>
      <c r="D54" s="22" t="s">
        <v>238</v>
      </c>
      <c r="E54" s="19" t="s">
        <v>640</v>
      </c>
      <c r="F54" s="19">
        <f t="shared" si="0"/>
        <v>54</v>
      </c>
      <c r="G54" s="19" t="s">
        <v>535</v>
      </c>
      <c r="H54" s="26" t="str">
        <f>IF(ISNA(VLOOKUP(E54,E$1:$E53,1,FALSE)),"",MATCH(E54,E$1:$E53,0))</f>
        <v/>
      </c>
      <c r="I54" s="26" t="str">
        <f t="shared" si="1"/>
        <v/>
      </c>
      <c r="J54" s="26" t="str">
        <f>IF(ISERR(VLOOKUP(VALUE(B54),$A$3:A54,1,FALSE)),"wrong order","")</f>
        <v/>
      </c>
      <c r="K54" s="26" t="str">
        <f t="shared" ca="1" si="2"/>
        <v>insert into element (element_id, label, description, element_status_id) values (54, 'growth medium', '', 2);</v>
      </c>
      <c r="L54" s="26" t="str">
        <f t="shared" si="3"/>
        <v>insert into element_hierarchy (child_element_id, parent_element_id, relationship_type) values (54, 31, 'is_a');</v>
      </c>
      <c r="M54" s="26" t="str">
        <f>IF(ISNA(VLOOKUP(E54,$O$2:$P$8,1,FALSE)),"","insert into tree_root (tree_root_id, tree_name, element_id, relationship_type) values (1, '"&amp;VLOOKUP(E54,$O$2:$P$8,2,FALSE)&amp;"', "&amp;[1]Elements!A54&amp;", 'has_a, is_a');")</f>
        <v/>
      </c>
    </row>
    <row r="55" spans="1:13">
      <c r="A55" s="19">
        <v>55</v>
      </c>
      <c r="B55" s="20">
        <v>31</v>
      </c>
      <c r="C55" s="20" t="s">
        <v>641</v>
      </c>
      <c r="D55" s="22" t="s">
        <v>239</v>
      </c>
      <c r="E55" s="19" t="s">
        <v>642</v>
      </c>
      <c r="F55" s="19">
        <f t="shared" si="0"/>
        <v>55</v>
      </c>
      <c r="G55" s="19" t="s">
        <v>535</v>
      </c>
      <c r="H55" s="26" t="str">
        <f>IF(ISNA(VLOOKUP(E55,E$1:$E54,1,FALSE)),"",MATCH(E55,E$1:$E54,0))</f>
        <v/>
      </c>
      <c r="I55" s="26" t="str">
        <f t="shared" si="1"/>
        <v/>
      </c>
      <c r="J55" s="26" t="str">
        <f>IF(ISERR(VLOOKUP(VALUE(B55),$A$3:A55,1,FALSE)),"wrong order","")</f>
        <v/>
      </c>
      <c r="K55" s="26" t="str">
        <f t="shared" ca="1" si="2"/>
        <v>insert into element (element_id, label, description, element_status_id) values (55, 'media component', '', 2);</v>
      </c>
      <c r="L55" s="26" t="str">
        <f t="shared" si="3"/>
        <v>insert into element_hierarchy (child_element_id, parent_element_id, relationship_type) values (55, 31, 'is_a');</v>
      </c>
      <c r="M55" s="26" t="str">
        <f>IF(ISNA(VLOOKUP(E55,$O$2:$P$8,1,FALSE)),"","insert into tree_root (tree_root_id, tree_name, element_id, relationship_type) values (1, '"&amp;VLOOKUP(E55,$O$2:$P$8,2,FALSE)&amp;"', "&amp;[1]Elements!A55&amp;", 'has_a, is_a');")</f>
        <v/>
      </c>
    </row>
    <row r="56" spans="1:13">
      <c r="A56" s="19">
        <v>58</v>
      </c>
      <c r="B56" s="20">
        <v>31</v>
      </c>
      <c r="C56" s="20" t="s">
        <v>643</v>
      </c>
      <c r="D56" s="22" t="s">
        <v>240</v>
      </c>
      <c r="E56" s="19" t="s">
        <v>644</v>
      </c>
      <c r="F56" s="19">
        <f t="shared" si="0"/>
        <v>58</v>
      </c>
      <c r="G56" s="19" t="s">
        <v>535</v>
      </c>
      <c r="H56" s="26" t="str">
        <f>IF(ISNA(VLOOKUP(E56,E$1:$E55,1,FALSE)),"",MATCH(E56,E$1:$E55,0))</f>
        <v/>
      </c>
      <c r="I56" s="26" t="str">
        <f t="shared" si="1"/>
        <v/>
      </c>
      <c r="J56" s="26" t="str">
        <f>IF(ISERR(VLOOKUP(VALUE(B56),$A$3:A56,1,FALSE)),"wrong order","")</f>
        <v/>
      </c>
      <c r="K56" s="26" t="str">
        <f t="shared" ca="1" si="2"/>
        <v>insert into element (element_id, label, description, element_status_id) values (58, 'transfection agent', '', 2);</v>
      </c>
      <c r="L56" s="26" t="str">
        <f t="shared" si="3"/>
        <v>insert into element_hierarchy (child_element_id, parent_element_id, relationship_type) values (58, 31, 'is_a');</v>
      </c>
      <c r="M56" s="26" t="str">
        <f>IF(ISNA(VLOOKUP(E56,$O$2:$P$8,1,FALSE)),"","insert into tree_root (tree_root_id, tree_name, element_id, relationship_type) values (1, '"&amp;VLOOKUP(E56,$O$2:$P$8,2,FALSE)&amp;"', "&amp;[1]Elements!A56&amp;", 'has_a, is_a');")</f>
        <v/>
      </c>
    </row>
    <row r="57" spans="1:13">
      <c r="A57" s="19">
        <v>70</v>
      </c>
      <c r="B57" s="20">
        <v>31</v>
      </c>
      <c r="C57" s="20" t="s">
        <v>645</v>
      </c>
      <c r="D57" s="22" t="s">
        <v>241</v>
      </c>
      <c r="E57" s="19" t="s">
        <v>646</v>
      </c>
      <c r="F57" s="19">
        <f t="shared" si="0"/>
        <v>70</v>
      </c>
      <c r="G57" s="19" t="s">
        <v>535</v>
      </c>
      <c r="H57" s="26" t="str">
        <f>IF(ISNA(VLOOKUP(E57,E$1:$E56,1,FALSE)),"",MATCH(E57,E$1:$E56,0))</f>
        <v/>
      </c>
      <c r="I57" s="26" t="str">
        <f t="shared" si="1"/>
        <v/>
      </c>
      <c r="J57" s="26" t="str">
        <f>IF(ISERR(VLOOKUP(VALUE(B57),$A$3:A57,1,FALSE)),"wrong order","")</f>
        <v/>
      </c>
      <c r="K57" s="26" t="str">
        <f t="shared" ca="1" si="2"/>
        <v>insert into element (element_id, label, description, element_status_id) values (70, 'buffer', '', 2);</v>
      </c>
      <c r="L57" s="26" t="str">
        <f t="shared" si="3"/>
        <v>insert into element_hierarchy (child_element_id, parent_element_id, relationship_type) values (70, 31, 'is_a');</v>
      </c>
      <c r="M57" s="26" t="str">
        <f>IF(ISNA(VLOOKUP(E57,$O$2:$P$8,1,FALSE)),"","insert into tree_root (tree_root_id, tree_name, element_id, relationship_type) values (1, '"&amp;VLOOKUP(E57,$O$2:$P$8,2,FALSE)&amp;"', "&amp;[1]Elements!A57&amp;", 'has_a, is_a');")</f>
        <v/>
      </c>
    </row>
    <row r="58" spans="1:13">
      <c r="A58" s="19">
        <v>71</v>
      </c>
      <c r="B58" s="20">
        <v>31</v>
      </c>
      <c r="C58" s="20" t="s">
        <v>647</v>
      </c>
      <c r="D58" s="22" t="s">
        <v>242</v>
      </c>
      <c r="E58" s="19" t="s">
        <v>648</v>
      </c>
      <c r="F58" s="19">
        <f t="shared" si="0"/>
        <v>71</v>
      </c>
      <c r="G58" s="19" t="s">
        <v>535</v>
      </c>
      <c r="H58" s="26" t="str">
        <f>IF(ISNA(VLOOKUP(E58,E$1:$E57,1,FALSE)),"",MATCH(E58,E$1:$E57,0))</f>
        <v/>
      </c>
      <c r="I58" s="26" t="str">
        <f t="shared" si="1"/>
        <v/>
      </c>
      <c r="J58" s="26" t="str">
        <f>IF(ISERR(VLOOKUP(VALUE(B58),$A$3:A58,1,FALSE)),"wrong order","")</f>
        <v/>
      </c>
      <c r="K58" s="26" t="str">
        <f t="shared" ca="1" si="2"/>
        <v>insert into element (element_id, label, description, element_status_id) values (71, 'carrier', '', 2);</v>
      </c>
      <c r="L58" s="26" t="str">
        <f t="shared" si="3"/>
        <v>insert into element_hierarchy (child_element_id, parent_element_id, relationship_type) values (71, 31, 'is_a');</v>
      </c>
      <c r="M58" s="26" t="str">
        <f>IF(ISNA(VLOOKUP(E58,$O$2:$P$8,1,FALSE)),"","insert into tree_root (tree_root_id, tree_name, element_id, relationship_type) values (1, '"&amp;VLOOKUP(E58,$O$2:$P$8,2,FALSE)&amp;"', "&amp;[1]Elements!A58&amp;", 'has_a, is_a');")</f>
        <v/>
      </c>
    </row>
    <row r="59" spans="1:13">
      <c r="A59" s="19">
        <v>72</v>
      </c>
      <c r="B59" s="20">
        <v>31</v>
      </c>
      <c r="C59" s="20" t="s">
        <v>649</v>
      </c>
      <c r="D59" s="22" t="s">
        <v>243</v>
      </c>
      <c r="E59" s="19" t="s">
        <v>650</v>
      </c>
      <c r="F59" s="19">
        <f t="shared" si="0"/>
        <v>72</v>
      </c>
      <c r="G59" s="19" t="s">
        <v>535</v>
      </c>
      <c r="H59" s="26" t="str">
        <f>IF(ISNA(VLOOKUP(E59,E$1:$E58,1,FALSE)),"",MATCH(E59,E$1:$E58,0))</f>
        <v/>
      </c>
      <c r="I59" s="26" t="str">
        <f t="shared" si="1"/>
        <v/>
      </c>
      <c r="J59" s="26" t="str">
        <f>IF(ISERR(VLOOKUP(VALUE(B59),$A$3:A59,1,FALSE)),"wrong order","")</f>
        <v/>
      </c>
      <c r="K59" s="26" t="str">
        <f t="shared" ca="1" si="2"/>
        <v>insert into element (element_id, label, description, element_status_id) values (72, 'charge carrier', '', 2);</v>
      </c>
      <c r="L59" s="26" t="str">
        <f t="shared" si="3"/>
        <v>insert into element_hierarchy (child_element_id, parent_element_id, relationship_type) values (72, 31, 'is_a');</v>
      </c>
      <c r="M59" s="26" t="str">
        <f>IF(ISNA(VLOOKUP(E59,$O$2:$P$8,1,FALSE)),"","insert into tree_root (tree_root_id, tree_name, element_id, relationship_type) values (1, '"&amp;VLOOKUP(E59,$O$2:$P$8,2,FALSE)&amp;"', "&amp;[1]Elements!A59&amp;", 'has_a, is_a');")</f>
        <v/>
      </c>
    </row>
    <row r="60" spans="1:13">
      <c r="A60" s="19">
        <v>73</v>
      </c>
      <c r="B60" s="20">
        <v>31</v>
      </c>
      <c r="C60" s="20" t="s">
        <v>651</v>
      </c>
      <c r="D60" s="22" t="s">
        <v>244</v>
      </c>
      <c r="E60" s="19" t="s">
        <v>652</v>
      </c>
      <c r="F60" s="19">
        <f t="shared" si="0"/>
        <v>73</v>
      </c>
      <c r="G60" s="19" t="s">
        <v>535</v>
      </c>
      <c r="H60" s="26" t="str">
        <f>IF(ISNA(VLOOKUP(E60,E$1:$E59,1,FALSE)),"",MATCH(E60,E$1:$E59,0))</f>
        <v/>
      </c>
      <c r="I60" s="26" t="str">
        <f t="shared" si="1"/>
        <v/>
      </c>
      <c r="J60" s="26" t="str">
        <f>IF(ISERR(VLOOKUP(VALUE(B60),$A$3:A60,1,FALSE)),"wrong order","")</f>
        <v/>
      </c>
      <c r="K60" s="26" t="str">
        <f t="shared" ca="1" si="2"/>
        <v>insert into element (element_id, label, description, element_status_id) values (73, 'co-enzyme', '', 2);_x000D_
COMMIT;</v>
      </c>
      <c r="L60" s="26" t="str">
        <f t="shared" si="3"/>
        <v>insert into element_hierarchy (child_element_id, parent_element_id, relationship_type) values (73, 31, 'is_a');</v>
      </c>
      <c r="M60" s="26" t="str">
        <f>IF(ISNA(VLOOKUP(E60,$O$2:$P$8,1,FALSE)),"","insert into tree_root (tree_root_id, tree_name, element_id, relationship_type) values (1, '"&amp;VLOOKUP(E60,$O$2:$P$8,2,FALSE)&amp;"', "&amp;[1]Elements!A60&amp;", 'has_a, is_a');")</f>
        <v/>
      </c>
    </row>
    <row r="61" spans="1:13">
      <c r="A61" s="19">
        <v>74</v>
      </c>
      <c r="B61" s="20">
        <v>31</v>
      </c>
      <c r="C61" s="20" t="s">
        <v>653</v>
      </c>
      <c r="D61" s="22" t="s">
        <v>245</v>
      </c>
      <c r="E61" s="19" t="s">
        <v>654</v>
      </c>
      <c r="F61" s="19">
        <f t="shared" si="0"/>
        <v>74</v>
      </c>
      <c r="G61" s="19" t="s">
        <v>535</v>
      </c>
      <c r="H61" s="26" t="str">
        <f>IF(ISNA(VLOOKUP(E61,E$1:$E60,1,FALSE)),"",MATCH(E61,E$1:$E60,0))</f>
        <v/>
      </c>
      <c r="I61" s="26" t="str">
        <f t="shared" si="1"/>
        <v/>
      </c>
      <c r="J61" s="26" t="str">
        <f>IF(ISERR(VLOOKUP(VALUE(B61),$A$3:A61,1,FALSE)),"wrong order","")</f>
        <v/>
      </c>
      <c r="K61" s="26" t="str">
        <f t="shared" ca="1" si="2"/>
        <v>insert into element (element_id, label, description, element_status_id) values (74, 'co-factor', '', 2);</v>
      </c>
      <c r="L61" s="26" t="str">
        <f t="shared" si="3"/>
        <v>insert into element_hierarchy (child_element_id, parent_element_id, relationship_type) values (74, 31, 'is_a');</v>
      </c>
      <c r="M61" s="26" t="str">
        <f>IF(ISNA(VLOOKUP(E61,$O$2:$P$8,1,FALSE)),"","insert into tree_root (tree_root_id, tree_name, element_id, relationship_type) values (1, '"&amp;VLOOKUP(E61,$O$2:$P$8,2,FALSE)&amp;"', "&amp;[1]Elements!A61&amp;", 'has_a, is_a');")</f>
        <v/>
      </c>
    </row>
    <row r="62" spans="1:13">
      <c r="A62" s="19">
        <v>75</v>
      </c>
      <c r="B62" s="20">
        <v>31</v>
      </c>
      <c r="C62" s="20" t="s">
        <v>655</v>
      </c>
      <c r="D62" s="22" t="s">
        <v>246</v>
      </c>
      <c r="E62" s="19" t="s">
        <v>656</v>
      </c>
      <c r="F62" s="19">
        <f t="shared" si="0"/>
        <v>75</v>
      </c>
      <c r="G62" s="19" t="s">
        <v>535</v>
      </c>
      <c r="H62" s="26" t="str">
        <f>IF(ISNA(VLOOKUP(E62,E$1:$E61,1,FALSE)),"",MATCH(E62,E$1:$E61,0))</f>
        <v/>
      </c>
      <c r="I62" s="26" t="str">
        <f t="shared" si="1"/>
        <v/>
      </c>
      <c r="J62" s="26" t="str">
        <f>IF(ISERR(VLOOKUP(VALUE(B62),$A$3:A62,1,FALSE)),"wrong order","")</f>
        <v/>
      </c>
      <c r="K62" s="26" t="str">
        <f t="shared" ca="1" si="2"/>
        <v>insert into element (element_id, label, description, element_status_id) values (75, 'co-substrate', '', 2);</v>
      </c>
      <c r="L62" s="26" t="str">
        <f t="shared" si="3"/>
        <v>insert into element_hierarchy (child_element_id, parent_element_id, relationship_type) values (75, 31, 'is_a');</v>
      </c>
      <c r="M62" s="26" t="str">
        <f>IF(ISNA(VLOOKUP(E62,$O$2:$P$8,1,FALSE)),"","insert into tree_root (tree_root_id, tree_name, element_id, relationship_type) values (1, '"&amp;VLOOKUP(E62,$O$2:$P$8,2,FALSE)&amp;"', "&amp;[1]Elements!A62&amp;", 'has_a, is_a');")</f>
        <v/>
      </c>
    </row>
    <row r="63" spans="1:13">
      <c r="A63" s="19">
        <v>76</v>
      </c>
      <c r="B63" s="20">
        <v>31</v>
      </c>
      <c r="C63" s="20" t="s">
        <v>657</v>
      </c>
      <c r="D63" s="22" t="s">
        <v>247</v>
      </c>
      <c r="E63" s="19" t="s">
        <v>658</v>
      </c>
      <c r="F63" s="19">
        <f t="shared" si="0"/>
        <v>76</v>
      </c>
      <c r="G63" s="19" t="s">
        <v>535</v>
      </c>
      <c r="H63" s="26" t="str">
        <f>IF(ISNA(VLOOKUP(E63,E$1:$E62,1,FALSE)),"",MATCH(E63,E$1:$E62,0))</f>
        <v/>
      </c>
      <c r="I63" s="26" t="str">
        <f t="shared" si="1"/>
        <v/>
      </c>
      <c r="J63" s="26" t="str">
        <f>IF(ISERR(VLOOKUP(VALUE(B63),$A$3:A63,1,FALSE)),"wrong order","")</f>
        <v/>
      </c>
      <c r="K63" s="26" t="str">
        <f t="shared" ca="1" si="2"/>
        <v>insert into element (element_id, label, description, element_status_id) values (76, 'coupled enzyme', '', 2);</v>
      </c>
      <c r="L63" s="26" t="str">
        <f t="shared" si="3"/>
        <v>insert into element_hierarchy (child_element_id, parent_element_id, relationship_type) values (76, 31, 'is_a');</v>
      </c>
      <c r="M63" s="26" t="str">
        <f>IF(ISNA(VLOOKUP(E63,$O$2:$P$8,1,FALSE)),"","insert into tree_root (tree_root_id, tree_name, element_id, relationship_type) values (1, '"&amp;VLOOKUP(E63,$O$2:$P$8,2,FALSE)&amp;"', "&amp;[1]Elements!A63&amp;", 'has_a, is_a');")</f>
        <v/>
      </c>
    </row>
    <row r="64" spans="1:13">
      <c r="A64" s="19">
        <v>77</v>
      </c>
      <c r="B64" s="20">
        <v>31</v>
      </c>
      <c r="C64" s="20" t="s">
        <v>659</v>
      </c>
      <c r="D64" s="22" t="s">
        <v>248</v>
      </c>
      <c r="E64" s="19" t="s">
        <v>660</v>
      </c>
      <c r="F64" s="19">
        <f t="shared" si="0"/>
        <v>77</v>
      </c>
      <c r="G64" s="19" t="s">
        <v>535</v>
      </c>
      <c r="H64" s="26" t="str">
        <f>IF(ISNA(VLOOKUP(E64,E$1:$E63,1,FALSE)),"",MATCH(E64,E$1:$E63,0))</f>
        <v/>
      </c>
      <c r="I64" s="26" t="str">
        <f t="shared" si="1"/>
        <v/>
      </c>
      <c r="J64" s="26" t="str">
        <f>IF(ISERR(VLOOKUP(VALUE(B64),$A$3:A64,1,FALSE)),"wrong order","")</f>
        <v/>
      </c>
      <c r="K64" s="26" t="str">
        <f t="shared" ca="1" si="2"/>
        <v>insert into element (element_id, label, description, element_status_id) values (77, 'cross-linker', '', 2);</v>
      </c>
      <c r="L64" s="26" t="str">
        <f t="shared" si="3"/>
        <v>insert into element_hierarchy (child_element_id, parent_element_id, relationship_type) values (77, 31, 'is_a');</v>
      </c>
      <c r="M64" s="26" t="str">
        <f>IF(ISNA(VLOOKUP(E64,$O$2:$P$8,1,FALSE)),"","insert into tree_root (tree_root_id, tree_name, element_id, relationship_type) values (1, '"&amp;VLOOKUP(E64,$O$2:$P$8,2,FALSE)&amp;"', "&amp;[1]Elements!A64&amp;", 'has_a, is_a');")</f>
        <v/>
      </c>
    </row>
    <row r="65" spans="1:13">
      <c r="A65" s="19">
        <v>78</v>
      </c>
      <c r="B65" s="20">
        <v>31</v>
      </c>
      <c r="C65" s="20" t="s">
        <v>661</v>
      </c>
      <c r="D65" s="22" t="s">
        <v>249</v>
      </c>
      <c r="E65" s="19" t="s">
        <v>662</v>
      </c>
      <c r="F65" s="19">
        <f t="shared" si="0"/>
        <v>78</v>
      </c>
      <c r="G65" s="19" t="s">
        <v>535</v>
      </c>
      <c r="H65" s="26" t="str">
        <f>IF(ISNA(VLOOKUP(E65,E$1:$E64,1,FALSE)),"",MATCH(E65,E$1:$E64,0))</f>
        <v/>
      </c>
      <c r="I65" s="26" t="str">
        <f t="shared" si="1"/>
        <v/>
      </c>
      <c r="J65" s="26" t="str">
        <f>IF(ISERR(VLOOKUP(VALUE(B65),$A$3:A65,1,FALSE)),"wrong order","")</f>
        <v/>
      </c>
      <c r="K65" s="26" t="str">
        <f t="shared" ca="1" si="2"/>
        <v>insert into element (element_id, label, description, element_status_id) values (78, 'de-polarizer', '', 2);</v>
      </c>
      <c r="L65" s="26" t="str">
        <f t="shared" si="3"/>
        <v>insert into element_hierarchy (child_element_id, parent_element_id, relationship_type) values (78, 31, 'is_a');</v>
      </c>
      <c r="M65" s="26" t="str">
        <f>IF(ISNA(VLOOKUP(E65,$O$2:$P$8,1,FALSE)),"","insert into tree_root (tree_root_id, tree_name, element_id, relationship_type) values (1, '"&amp;VLOOKUP(E65,$O$2:$P$8,2,FALSE)&amp;"', "&amp;[1]Elements!A65&amp;", 'has_a, is_a');")</f>
        <v/>
      </c>
    </row>
    <row r="66" spans="1:13">
      <c r="A66" s="19">
        <v>79</v>
      </c>
      <c r="B66" s="20">
        <v>31</v>
      </c>
      <c r="C66" s="20" t="s">
        <v>663</v>
      </c>
      <c r="D66" s="22" t="s">
        <v>250</v>
      </c>
      <c r="E66" s="19" t="s">
        <v>664</v>
      </c>
      <c r="F66" s="19">
        <f t="shared" si="0"/>
        <v>79</v>
      </c>
      <c r="G66" s="19" t="s">
        <v>535</v>
      </c>
      <c r="H66" s="26" t="str">
        <f>IF(ISNA(VLOOKUP(E66,E$1:$E65,1,FALSE)),"",MATCH(E66,E$1:$E65,0))</f>
        <v/>
      </c>
      <c r="I66" s="26" t="str">
        <f t="shared" si="1"/>
        <v/>
      </c>
      <c r="J66" s="26" t="str">
        <f>IF(ISERR(VLOOKUP(VALUE(B66),$A$3:A66,1,FALSE)),"wrong order","")</f>
        <v/>
      </c>
      <c r="K66" s="26" t="str">
        <f t="shared" ca="1" si="2"/>
        <v>insert into element (element_id, label, description, element_status_id) values (79, 'detergent', '', 2);</v>
      </c>
      <c r="L66" s="26" t="str">
        <f t="shared" si="3"/>
        <v>insert into element_hierarchy (child_element_id, parent_element_id, relationship_type) values (79, 31, 'is_a');</v>
      </c>
      <c r="M66" s="26" t="str">
        <f>IF(ISNA(VLOOKUP(E66,$O$2:$P$8,1,FALSE)),"","insert into tree_root (tree_root_id, tree_name, element_id, relationship_type) values (1, '"&amp;VLOOKUP(E66,$O$2:$P$8,2,FALSE)&amp;"', "&amp;[1]Elements!A66&amp;", 'has_a, is_a');")</f>
        <v/>
      </c>
    </row>
    <row r="67" spans="1:13">
      <c r="A67" s="19">
        <v>80</v>
      </c>
      <c r="B67" s="20">
        <v>31</v>
      </c>
      <c r="C67" s="20" t="s">
        <v>665</v>
      </c>
      <c r="D67" s="22" t="s">
        <v>251</v>
      </c>
      <c r="E67" s="19" t="s">
        <v>666</v>
      </c>
      <c r="F67" s="19">
        <f t="shared" ref="F67:F130" si="4">A67</f>
        <v>80</v>
      </c>
      <c r="G67" s="19" t="s">
        <v>535</v>
      </c>
      <c r="H67" s="26" t="str">
        <f>IF(ISNA(VLOOKUP(E67,E$1:$E66,1,FALSE)),"",MATCH(E67,E$1:$E66,0))</f>
        <v/>
      </c>
      <c r="I67" s="26" t="str">
        <f t="shared" ref="I67:I130" si="5">IF(H67="","",IF(ISNA(VLOOKUP(A67,$B$2:$B$348,1,FALSE)),"","children"))</f>
        <v/>
      </c>
      <c r="J67" s="26" t="str">
        <f>IF(ISERR(VLOOKUP(VALUE(B67),$A$3:A67,1,FALSE)),"wrong order","")</f>
        <v/>
      </c>
      <c r="K67" s="26" t="str">
        <f t="shared" ref="K67:K130" ca="1" si="6">IF(H67="","insert into element (element_id, label, description, element_status_id) values ("&amp;A67&amp;", '"&amp;E67&amp;"', '"&amp;G67&amp;"', 2);"&amp;IF(MOD(CELL("row",A67),10)=0,CHAR(13)&amp;CHAR(10)&amp;"COMMIT;",""),"")</f>
        <v>insert into element (element_id, label, description, element_status_id) values (80, 'fixative', '', 2);</v>
      </c>
      <c r="L67" s="26" t="str">
        <f t="shared" ref="L67:L130" si="7">"insert into element_hierarchy (child_element_id, parent_element_id, relationship_type) values ("&amp;IF(H67="",A67,INDEX($A$1:$A$348,H67))&amp;", "&amp;IF(ISBLANK(B67),"''",B67)&amp;", "&amp;IF(A67&lt;10,"'has_a'","'is_a'")&amp;");"</f>
        <v>insert into element_hierarchy (child_element_id, parent_element_id, relationship_type) values (80, 31, 'is_a');</v>
      </c>
      <c r="M67" s="26" t="str">
        <f>IF(ISNA(VLOOKUP(E67,$O$2:$P$8,1,FALSE)),"","insert into tree_root (tree_root_id, tree_name, element_id, relationship_type) values (1, '"&amp;VLOOKUP(E67,$O$2:$P$8,2,FALSE)&amp;"', "&amp;[1]Elements!A67&amp;", 'has_a, is_a');")</f>
        <v/>
      </c>
    </row>
    <row r="68" spans="1:13">
      <c r="A68" s="19">
        <v>81</v>
      </c>
      <c r="B68" s="20">
        <v>31</v>
      </c>
      <c r="C68" s="20" t="s">
        <v>667</v>
      </c>
      <c r="D68" s="22" t="s">
        <v>252</v>
      </c>
      <c r="E68" s="19" t="s">
        <v>668</v>
      </c>
      <c r="F68" s="19">
        <f t="shared" si="4"/>
        <v>81</v>
      </c>
      <c r="G68" s="19" t="s">
        <v>535</v>
      </c>
      <c r="H68" s="26" t="str">
        <f>IF(ISNA(VLOOKUP(E68,E$1:$E67,1,FALSE)),"",MATCH(E68,E$1:$E67,0))</f>
        <v/>
      </c>
      <c r="I68" s="26" t="str">
        <f t="shared" si="5"/>
        <v/>
      </c>
      <c r="J68" s="26" t="str">
        <f>IF(ISERR(VLOOKUP(VALUE(B68),$A$3:A68,1,FALSE)),"wrong order","")</f>
        <v/>
      </c>
      <c r="K68" s="26" t="str">
        <f t="shared" ca="1" si="6"/>
        <v>insert into element (element_id, label, description, element_status_id) values (81, 'ionophore', '', 2);</v>
      </c>
      <c r="L68" s="26" t="str">
        <f t="shared" si="7"/>
        <v>insert into element_hierarchy (child_element_id, parent_element_id, relationship_type) values (81, 31, 'is_a');</v>
      </c>
      <c r="M68" s="26" t="str">
        <f>IF(ISNA(VLOOKUP(E68,$O$2:$P$8,1,FALSE)),"","insert into tree_root (tree_root_id, tree_name, element_id, relationship_type) values (1, '"&amp;VLOOKUP(E68,$O$2:$P$8,2,FALSE)&amp;"', "&amp;[1]Elements!A68&amp;", 'has_a, is_a');")</f>
        <v/>
      </c>
    </row>
    <row r="69" spans="1:13">
      <c r="A69" s="19">
        <v>82</v>
      </c>
      <c r="B69" s="20">
        <v>31</v>
      </c>
      <c r="C69" s="20" t="s">
        <v>669</v>
      </c>
      <c r="D69" s="22" t="s">
        <v>253</v>
      </c>
      <c r="E69" s="19" t="s">
        <v>670</v>
      </c>
      <c r="F69" s="19">
        <f t="shared" si="4"/>
        <v>82</v>
      </c>
      <c r="G69" s="19" t="s">
        <v>535</v>
      </c>
      <c r="H69" s="26" t="str">
        <f>IF(ISNA(VLOOKUP(E69,E$1:$E68,1,FALSE)),"",MATCH(E69,E$1:$E68,0))</f>
        <v/>
      </c>
      <c r="I69" s="26" t="str">
        <f t="shared" si="5"/>
        <v/>
      </c>
      <c r="J69" s="26" t="str">
        <f>IF(ISERR(VLOOKUP(VALUE(B69),$A$3:A69,1,FALSE)),"wrong order","")</f>
        <v/>
      </c>
      <c r="K69" s="26" t="str">
        <f t="shared" ca="1" si="6"/>
        <v>insert into element (element_id, label, description, element_status_id) values (82, 'reducing agent', '', 2);</v>
      </c>
      <c r="L69" s="26" t="str">
        <f t="shared" si="7"/>
        <v>insert into element_hierarchy (child_element_id, parent_element_id, relationship_type) values (82, 31, 'is_a');</v>
      </c>
      <c r="M69" s="26" t="str">
        <f>IF(ISNA(VLOOKUP(E69,$O$2:$P$8,1,FALSE)),"","insert into tree_root (tree_root_id, tree_name, element_id, relationship_type) values (1, '"&amp;VLOOKUP(E69,$O$2:$P$8,2,FALSE)&amp;"', "&amp;[1]Elements!A69&amp;", 'has_a, is_a');")</f>
        <v/>
      </c>
    </row>
    <row r="70" spans="1:13">
      <c r="A70" s="19">
        <v>83</v>
      </c>
      <c r="B70" s="20">
        <v>31</v>
      </c>
      <c r="C70" s="20" t="s">
        <v>671</v>
      </c>
      <c r="D70" s="22" t="s">
        <v>254</v>
      </c>
      <c r="E70" s="19" t="s">
        <v>672</v>
      </c>
      <c r="F70" s="19">
        <f t="shared" si="4"/>
        <v>83</v>
      </c>
      <c r="G70" s="19" t="s">
        <v>535</v>
      </c>
      <c r="H70" s="26" t="str">
        <f>IF(ISNA(VLOOKUP(E70,E$1:$E69,1,FALSE)),"",MATCH(E70,E$1:$E69,0))</f>
        <v/>
      </c>
      <c r="I70" s="26" t="str">
        <f t="shared" si="5"/>
        <v/>
      </c>
      <c r="J70" s="26" t="str">
        <f>IF(ISERR(VLOOKUP(VALUE(B70),$A$3:A70,1,FALSE)),"wrong order","")</f>
        <v/>
      </c>
      <c r="K70" s="26" t="str">
        <f t="shared" ca="1" si="6"/>
        <v>insert into element (element_id, label, description, element_status_id) values (83, 'solute', '', 2);_x000D_
COMMIT;</v>
      </c>
      <c r="L70" s="26" t="str">
        <f t="shared" si="7"/>
        <v>insert into element_hierarchy (child_element_id, parent_element_id, relationship_type) values (83, 31, 'is_a');</v>
      </c>
      <c r="M70" s="26" t="str">
        <f>IF(ISNA(VLOOKUP(E70,$O$2:$P$8,1,FALSE)),"","insert into tree_root (tree_root_id, tree_name, element_id, relationship_type) values (1, '"&amp;VLOOKUP(E70,$O$2:$P$8,2,FALSE)&amp;"', "&amp;[1]Elements!A70&amp;", 'has_a, is_a');")</f>
        <v/>
      </c>
    </row>
    <row r="71" spans="1:13">
      <c r="A71" s="19">
        <v>84</v>
      </c>
      <c r="B71" s="20">
        <v>31</v>
      </c>
      <c r="C71" s="20" t="s">
        <v>673</v>
      </c>
      <c r="D71" s="22" t="s">
        <v>255</v>
      </c>
      <c r="E71" s="19" t="s">
        <v>674</v>
      </c>
      <c r="F71" s="19">
        <f t="shared" si="4"/>
        <v>84</v>
      </c>
      <c r="G71" s="19" t="s">
        <v>535</v>
      </c>
      <c r="H71" s="26" t="str">
        <f>IF(ISNA(VLOOKUP(E71,E$1:$E70,1,FALSE)),"",MATCH(E71,E$1:$E70,0))</f>
        <v/>
      </c>
      <c r="I71" s="26" t="str">
        <f t="shared" si="5"/>
        <v/>
      </c>
      <c r="J71" s="26" t="str">
        <f>IF(ISERR(VLOOKUP(VALUE(B71),$A$3:A71,1,FALSE)),"wrong order","")</f>
        <v/>
      </c>
      <c r="K71" s="26" t="str">
        <f t="shared" ca="1" si="6"/>
        <v>insert into element (element_id, label, description, element_status_id) values (84, 'vehicle', '', 2);</v>
      </c>
      <c r="L71" s="26" t="str">
        <f t="shared" si="7"/>
        <v>insert into element_hierarchy (child_element_id, parent_element_id, relationship_type) values (84, 31, 'is_a');</v>
      </c>
      <c r="M71" s="26" t="str">
        <f>IF(ISNA(VLOOKUP(E71,$O$2:$P$8,1,FALSE)),"","insert into tree_root (tree_root_id, tree_name, element_id, relationship_type) values (1, '"&amp;VLOOKUP(E71,$O$2:$P$8,2,FALSE)&amp;"', "&amp;[1]Elements!A71&amp;", 'has_a, is_a');")</f>
        <v/>
      </c>
    </row>
    <row r="72" spans="1:13">
      <c r="A72" s="19">
        <v>11</v>
      </c>
      <c r="B72" s="20">
        <v>5</v>
      </c>
      <c r="C72" s="20" t="s">
        <v>675</v>
      </c>
      <c r="D72" s="22" t="s">
        <v>256</v>
      </c>
      <c r="E72" s="19" t="s">
        <v>676</v>
      </c>
      <c r="F72" s="19">
        <f t="shared" si="4"/>
        <v>11</v>
      </c>
      <c r="G72" s="19" t="s">
        <v>535</v>
      </c>
      <c r="H72" s="26" t="str">
        <f>IF(ISNA(VLOOKUP(E72,E$1:$E71,1,FALSE)),"",MATCH(E72,E$1:$E71,0))</f>
        <v/>
      </c>
      <c r="I72" s="26" t="str">
        <f t="shared" si="5"/>
        <v/>
      </c>
      <c r="J72" s="26" t="str">
        <f>IF(ISERR(VLOOKUP(VALUE(B72),$A$3:A72,1,FALSE)),"wrong order","")</f>
        <v/>
      </c>
      <c r="K72" s="26" t="str">
        <f t="shared" ca="1" si="6"/>
        <v>insert into element (element_id, label, description, element_status_id) values (11, 'assay design', '', 2);</v>
      </c>
      <c r="L72" s="26" t="str">
        <f t="shared" si="7"/>
        <v>insert into element_hierarchy (child_element_id, parent_element_id, relationship_type) values (11, 5, 'is_a');</v>
      </c>
      <c r="M72" s="26" t="str">
        <f>IF(ISNA(VLOOKUP(E72,$O$2:$P$8,1,FALSE)),"","insert into tree_root (tree_root_id, tree_name, element_id, relationship_type) values (1, '"&amp;VLOOKUP(E72,$O$2:$P$8,2,FALSE)&amp;"', "&amp;[1]Elements!A72&amp;", 'has_a, is_a');")</f>
        <v/>
      </c>
    </row>
    <row r="73" spans="1:13">
      <c r="A73" s="19">
        <v>85</v>
      </c>
      <c r="B73" s="20">
        <v>11</v>
      </c>
      <c r="C73" s="20" t="s">
        <v>677</v>
      </c>
      <c r="D73" s="22" t="s">
        <v>257</v>
      </c>
      <c r="E73" s="19" t="s">
        <v>678</v>
      </c>
      <c r="F73" s="19">
        <f t="shared" si="4"/>
        <v>85</v>
      </c>
      <c r="G73" s="19" t="s">
        <v>679</v>
      </c>
      <c r="H73" s="26" t="str">
        <f>IF(ISNA(VLOOKUP(E73,E$1:$E72,1,FALSE)),"",MATCH(E73,E$1:$E72,0))</f>
        <v/>
      </c>
      <c r="I73" s="26" t="str">
        <f t="shared" si="5"/>
        <v/>
      </c>
      <c r="J73" s="26" t="str">
        <f>IF(ISERR(VLOOKUP(VALUE(B73),$A$3:A73,1,FALSE)),"wrong order","")</f>
        <v/>
      </c>
      <c r="K73" s="26" t="str">
        <f t="shared" ca="1" si="6"/>
        <v>insert into element (element_id, label, description, element_status_id) values (85, 'assay format', 'A concept of an assay based on the biological or chemical features of the assay components, including biochemical assays with purified protein, cell-based assays performed whole cells, and organism-based assays performed in an organism.', 2);</v>
      </c>
      <c r="L73" s="26" t="str">
        <f t="shared" si="7"/>
        <v>insert into element_hierarchy (child_element_id, parent_element_id, relationship_type) values (85, 11, 'is_a');</v>
      </c>
      <c r="M73" s="26" t="str">
        <f>IF(ISNA(VLOOKUP(E73,$O$2:$P$8,1,FALSE)),"","insert into tree_root (tree_root_id, tree_name, element_id, relationship_type) values (1, '"&amp;VLOOKUP(E73,$O$2:$P$8,2,FALSE)&amp;"', "&amp;[1]Elements!A73&amp;", 'has_a, is_a');")</f>
        <v/>
      </c>
    </row>
    <row r="74" spans="1:13">
      <c r="A74" s="19">
        <v>89</v>
      </c>
      <c r="B74" s="20">
        <v>85</v>
      </c>
      <c r="C74" s="20" t="s">
        <v>680</v>
      </c>
      <c r="D74" s="22" t="s">
        <v>258</v>
      </c>
      <c r="E74" s="19" t="s">
        <v>681</v>
      </c>
      <c r="F74" s="19">
        <f t="shared" si="4"/>
        <v>89</v>
      </c>
      <c r="G74" s="19" t="s">
        <v>682</v>
      </c>
      <c r="H74" s="26" t="str">
        <f>IF(ISNA(VLOOKUP(E74,E$1:$E73,1,FALSE)),"",MATCH(E74,E$1:$E73,0))</f>
        <v/>
      </c>
      <c r="I74" s="26" t="str">
        <f t="shared" si="5"/>
        <v/>
      </c>
      <c r="J74" s="26" t="str">
        <f>IF(ISERR(VLOOKUP(VALUE(B74),$A$3:A74,1,FALSE)),"wrong order","")</f>
        <v/>
      </c>
      <c r="K74" s="26" t="str">
        <f t="shared" ca="1" si="6"/>
        <v>insert into element (element_id, label, description, element_status_id) values (89, 'biochemical format', 'An in vitro format used to measure the activity of a biological macromolecule, either purified protein or nucleic acid; most often a homogenous assay format, but can be heterogeneous if a solid phase (e.g. beads) is used to immobilize the macromolecule.', 2);</v>
      </c>
      <c r="L74" s="26" t="str">
        <f t="shared" si="7"/>
        <v>insert into element_hierarchy (child_element_id, parent_element_id, relationship_type) values (89, 85, 'is_a');</v>
      </c>
      <c r="M74" s="26" t="str">
        <f>IF(ISNA(VLOOKUP(E74,$O$2:$P$8,1,FALSE)),"","insert into tree_root (tree_root_id, tree_name, element_id, relationship_type) values (1, '"&amp;VLOOKUP(E74,$O$2:$P$8,2,FALSE)&amp;"', "&amp;[1]Elements!A74&amp;", 'has_a, is_a');")</f>
        <v/>
      </c>
    </row>
    <row r="75" spans="1:13">
      <c r="A75" s="19">
        <v>90</v>
      </c>
      <c r="B75" s="20">
        <v>85</v>
      </c>
      <c r="C75" s="20" t="s">
        <v>683</v>
      </c>
      <c r="D75" s="22" t="s">
        <v>259</v>
      </c>
      <c r="E75" s="19" t="s">
        <v>684</v>
      </c>
      <c r="F75" s="19">
        <f t="shared" si="4"/>
        <v>90</v>
      </c>
      <c r="G75" s="19" t="s">
        <v>685</v>
      </c>
      <c r="H75" s="26" t="str">
        <f>IF(ISNA(VLOOKUP(E75,E$1:$E74,1,FALSE)),"",MATCH(E75,E$1:$E74,0))</f>
        <v/>
      </c>
      <c r="I75" s="26" t="str">
        <f t="shared" si="5"/>
        <v/>
      </c>
      <c r="J75" s="26" t="str">
        <f>IF(ISERR(VLOOKUP(VALUE(B75),$A$3:A75,1,FALSE)),"wrong order","")</f>
        <v/>
      </c>
      <c r="K75" s="26" t="str">
        <f t="shared" ca="1" si="6"/>
        <v>insert into element (element_id, label, description, element_status_id) values (90, 'cell-based format', 'A heterogenous assay format that involves living cells of eukaryotic origin.', 2);</v>
      </c>
      <c r="L75" s="26" t="str">
        <f t="shared" si="7"/>
        <v>insert into element_hierarchy (child_element_id, parent_element_id, relationship_type) values (90, 85, 'is_a');</v>
      </c>
      <c r="M75" s="26" t="str">
        <f>IF(ISNA(VLOOKUP(E75,$O$2:$P$8,1,FALSE)),"","insert into tree_root (tree_root_id, tree_name, element_id, relationship_type) values (1, '"&amp;VLOOKUP(E75,$O$2:$P$8,2,FALSE)&amp;"', "&amp;[1]Elements!A75&amp;", 'has_a, is_a');")</f>
        <v/>
      </c>
    </row>
    <row r="76" spans="1:13">
      <c r="A76" s="19">
        <v>91</v>
      </c>
      <c r="B76" s="20">
        <v>85</v>
      </c>
      <c r="C76" s="20" t="s">
        <v>686</v>
      </c>
      <c r="D76" s="22" t="s">
        <v>260</v>
      </c>
      <c r="E76" s="19" t="s">
        <v>687</v>
      </c>
      <c r="F76" s="19">
        <f t="shared" si="4"/>
        <v>91</v>
      </c>
      <c r="G76" s="19" t="s">
        <v>688</v>
      </c>
      <c r="H76" s="26" t="str">
        <f>IF(ISNA(VLOOKUP(E76,E$1:$E75,1,FALSE)),"",MATCH(E76,E$1:$E75,0))</f>
        <v/>
      </c>
      <c r="I76" s="26" t="str">
        <f t="shared" si="5"/>
        <v/>
      </c>
      <c r="J76" s="26" t="str">
        <f>IF(ISERR(VLOOKUP(VALUE(B76),$A$3:A76,1,FALSE)),"wrong order","")</f>
        <v/>
      </c>
      <c r="K76" s="26" t="str">
        <f t="shared" ca="1" si="6"/>
        <v>insert into element (element_id, label, description, element_status_id) values (91, 'cell-free format', 'An in vitro format where biological material originates from cells, but does not use live cells nor purified macromolecules; most often a homogenous assay format, but can be heterogeneous if a solid phase (e.g. beads) is used to immobilize the components.', 2);</v>
      </c>
      <c r="L76" s="26" t="str">
        <f t="shared" si="7"/>
        <v>insert into element_hierarchy (child_element_id, parent_element_id, relationship_type) values (91, 85, 'is_a');</v>
      </c>
      <c r="M76" s="26" t="str">
        <f>IF(ISNA(VLOOKUP(E76,$O$2:$P$8,1,FALSE)),"","insert into tree_root (tree_root_id, tree_name, element_id, relationship_type) values (1, '"&amp;VLOOKUP(E76,$O$2:$P$8,2,FALSE)&amp;"', "&amp;[1]Elements!A76&amp;", 'has_a, is_a');")</f>
        <v/>
      </c>
    </row>
    <row r="77" spans="1:13">
      <c r="A77" s="19">
        <v>92</v>
      </c>
      <c r="B77" s="20">
        <v>85</v>
      </c>
      <c r="C77" s="20" t="s">
        <v>689</v>
      </c>
      <c r="D77" s="22" t="s">
        <v>261</v>
      </c>
      <c r="E77" s="19" t="s">
        <v>690</v>
      </c>
      <c r="F77" s="19">
        <f t="shared" si="4"/>
        <v>92</v>
      </c>
      <c r="G77" s="19" t="s">
        <v>691</v>
      </c>
      <c r="H77" s="26" t="str">
        <f>IF(ISNA(VLOOKUP(E77,E$1:$E76,1,FALSE)),"",MATCH(E77,E$1:$E76,0))</f>
        <v/>
      </c>
      <c r="I77" s="26" t="str">
        <f t="shared" si="5"/>
        <v/>
      </c>
      <c r="J77" s="26" t="str">
        <f>IF(ISERR(VLOOKUP(VALUE(B77),$A$3:A77,1,FALSE)),"wrong order","")</f>
        <v/>
      </c>
      <c r="K77" s="26" t="str">
        <f t="shared" ca="1" si="6"/>
        <v>insert into element (element_id, label, description, element_status_id) values (92, 'organism-based format', 'A heterogenous assay format that involves living organisms.', 2);</v>
      </c>
      <c r="L77" s="26" t="str">
        <f t="shared" si="7"/>
        <v>insert into element_hierarchy (child_element_id, parent_element_id, relationship_type) values (92, 85, 'is_a');</v>
      </c>
      <c r="M77" s="26" t="str">
        <f>IF(ISNA(VLOOKUP(E77,$O$2:$P$8,1,FALSE)),"","insert into tree_root (tree_root_id, tree_name, element_id, relationship_type) values (1, '"&amp;VLOOKUP(E77,$O$2:$P$8,2,FALSE)&amp;"', "&amp;[1]Elements!A77&amp;", 'has_a, is_a');")</f>
        <v/>
      </c>
    </row>
    <row r="78" spans="1:13">
      <c r="A78" s="19">
        <v>93</v>
      </c>
      <c r="B78" s="20">
        <v>85</v>
      </c>
      <c r="C78" s="20" t="s">
        <v>692</v>
      </c>
      <c r="D78" s="22" t="s">
        <v>262</v>
      </c>
      <c r="E78" s="19" t="s">
        <v>693</v>
      </c>
      <c r="F78" s="19">
        <f t="shared" si="4"/>
        <v>93</v>
      </c>
      <c r="G78" s="19" t="s">
        <v>694</v>
      </c>
      <c r="H78" s="26" t="str">
        <f>IF(ISNA(VLOOKUP(E78,E$1:$E77,1,FALSE)),"",MATCH(E78,E$1:$E77,0))</f>
        <v/>
      </c>
      <c r="I78" s="26" t="str">
        <f t="shared" si="5"/>
        <v/>
      </c>
      <c r="J78" s="26" t="str">
        <f>IF(ISERR(VLOOKUP(VALUE(B78),$A$3:A78,1,FALSE)),"wrong order","")</f>
        <v/>
      </c>
      <c r="K78" s="26" t="str">
        <f t="shared" ca="1" si="6"/>
        <v>insert into element (element_id, label, description, element_status_id) values (93, 'tissue-based format', 'A heterogenous assay format that involves tissue derived from a living organism.', 2);</v>
      </c>
      <c r="L78" s="26" t="str">
        <f t="shared" si="7"/>
        <v>insert into element_hierarchy (child_element_id, parent_element_id, relationship_type) values (93, 85, 'is_a');</v>
      </c>
      <c r="M78" s="26" t="str">
        <f>IF(ISNA(VLOOKUP(E78,$O$2:$P$8,1,FALSE)),"","insert into tree_root (tree_root_id, tree_name, element_id, relationship_type) values (1, '"&amp;VLOOKUP(E78,$O$2:$P$8,2,FALSE)&amp;"', "&amp;[1]Elements!A78&amp;", 'has_a, is_a');")</f>
        <v/>
      </c>
    </row>
    <row r="79" spans="1:13">
      <c r="A79" s="19">
        <v>86</v>
      </c>
      <c r="B79" s="20">
        <v>11</v>
      </c>
      <c r="C79" s="20" t="s">
        <v>695</v>
      </c>
      <c r="D79" s="22" t="s">
        <v>263</v>
      </c>
      <c r="E79" s="19" t="s">
        <v>696</v>
      </c>
      <c r="F79" s="19">
        <f t="shared" si="4"/>
        <v>86</v>
      </c>
      <c r="G79" s="19" t="s">
        <v>535</v>
      </c>
      <c r="H79" s="26" t="str">
        <f>IF(ISNA(VLOOKUP(E79,E$1:$E78,1,FALSE)),"",MATCH(E79,E$1:$E78,0))</f>
        <v/>
      </c>
      <c r="I79" s="26" t="str">
        <f t="shared" si="5"/>
        <v/>
      </c>
      <c r="J79" s="26" t="str">
        <f>IF(ISERR(VLOOKUP(VALUE(B79),$A$3:A79,1,FALSE)),"wrong order","")</f>
        <v/>
      </c>
      <c r="K79" s="26" t="str">
        <f t="shared" ca="1" si="6"/>
        <v>insert into element (element_id, label, description, element_status_id) values (86, 'assay parameter', '', 2);</v>
      </c>
      <c r="L79" s="26" t="str">
        <f t="shared" si="7"/>
        <v>insert into element_hierarchy (child_element_id, parent_element_id, relationship_type) values (86, 11, 'is_a');</v>
      </c>
      <c r="M79" s="26" t="str">
        <f>IF(ISNA(VLOOKUP(E79,$O$2:$P$8,1,FALSE)),"","insert into tree_root (tree_root_id, tree_name, element_id, relationship_type) values (1, '"&amp;VLOOKUP(E79,$O$2:$P$8,2,FALSE)&amp;"', "&amp;[1]Elements!A79&amp;", 'has_a, is_a');")</f>
        <v/>
      </c>
    </row>
    <row r="80" spans="1:13">
      <c r="A80" s="19">
        <v>108</v>
      </c>
      <c r="B80" s="20">
        <v>86</v>
      </c>
      <c r="C80" s="20" t="s">
        <v>697</v>
      </c>
      <c r="D80" s="22" t="s">
        <v>264</v>
      </c>
      <c r="E80" s="19" t="s">
        <v>698</v>
      </c>
      <c r="F80" s="19">
        <f t="shared" si="4"/>
        <v>108</v>
      </c>
      <c r="G80" s="19" t="s">
        <v>535</v>
      </c>
      <c r="H80" s="26" t="str">
        <f>IF(ISNA(VLOOKUP(E80,E$1:$E79,1,FALSE)),"",MATCH(E80,E$1:$E79,0))</f>
        <v/>
      </c>
      <c r="I80" s="26" t="str">
        <f t="shared" si="5"/>
        <v/>
      </c>
      <c r="J80" s="26" t="str">
        <f>IF(ISERR(VLOOKUP(VALUE(B80),$A$3:A80,1,FALSE)),"wrong order","")</f>
        <v/>
      </c>
      <c r="K80" s="26" t="str">
        <f t="shared" ca="1" si="6"/>
        <v>insert into element (element_id, label, description, element_status_id) values (108, 'biological parameter', '', 2);_x000D_
COMMIT;</v>
      </c>
      <c r="L80" s="26" t="str">
        <f t="shared" si="7"/>
        <v>insert into element_hierarchy (child_element_id, parent_element_id, relationship_type) values (108, 86, 'is_a');</v>
      </c>
      <c r="M80" s="26" t="str">
        <f>IF(ISNA(VLOOKUP(E80,$O$2:$P$8,1,FALSE)),"","insert into tree_root (tree_root_id, tree_name, element_id, relationship_type) values (1, '"&amp;VLOOKUP(E80,$O$2:$P$8,2,FALSE)&amp;"', "&amp;[1]Elements!A80&amp;", 'has_a, is_a');")</f>
        <v/>
      </c>
    </row>
    <row r="81" spans="1:13">
      <c r="A81" s="19">
        <v>109</v>
      </c>
      <c r="B81" s="20">
        <v>86</v>
      </c>
      <c r="C81" s="20" t="s">
        <v>699</v>
      </c>
      <c r="D81" s="22" t="s">
        <v>265</v>
      </c>
      <c r="E81" s="19" t="s">
        <v>700</v>
      </c>
      <c r="F81" s="19">
        <f t="shared" si="4"/>
        <v>109</v>
      </c>
      <c r="G81" s="19" t="s">
        <v>535</v>
      </c>
      <c r="H81" s="26" t="str">
        <f>IF(ISNA(VLOOKUP(E81,E$1:$E80,1,FALSE)),"",MATCH(E81,E$1:$E80,0))</f>
        <v/>
      </c>
      <c r="I81" s="26" t="str">
        <f t="shared" si="5"/>
        <v/>
      </c>
      <c r="J81" s="26" t="str">
        <f>IF(ISERR(VLOOKUP(VALUE(B81),$A$3:A81,1,FALSE)),"wrong order","")</f>
        <v/>
      </c>
      <c r="K81" s="26" t="str">
        <f t="shared" ca="1" si="6"/>
        <v>insert into element (element_id, label, description, element_status_id) values (109, 'chemical parameter', '', 2);</v>
      </c>
      <c r="L81" s="26" t="str">
        <f t="shared" si="7"/>
        <v>insert into element_hierarchy (child_element_id, parent_element_id, relationship_type) values (109, 86, 'is_a');</v>
      </c>
      <c r="M81" s="26" t="str">
        <f>IF(ISNA(VLOOKUP(E81,$O$2:$P$8,1,FALSE)),"","insert into tree_root (tree_root_id, tree_name, element_id, relationship_type) values (1, '"&amp;VLOOKUP(E81,$O$2:$P$8,2,FALSE)&amp;"', "&amp;[1]Elements!A81&amp;", 'has_a, is_a');")</f>
        <v/>
      </c>
    </row>
    <row r="82" spans="1:13">
      <c r="A82" s="19">
        <v>110</v>
      </c>
      <c r="B82" s="20">
        <v>86</v>
      </c>
      <c r="C82" s="20" t="s">
        <v>701</v>
      </c>
      <c r="D82" s="22" t="s">
        <v>266</v>
      </c>
      <c r="E82" s="19" t="s">
        <v>702</v>
      </c>
      <c r="F82" s="19">
        <f t="shared" si="4"/>
        <v>110</v>
      </c>
      <c r="G82" s="19" t="s">
        <v>535</v>
      </c>
      <c r="H82" s="26" t="str">
        <f>IF(ISNA(VLOOKUP(E82,E$1:$E81,1,FALSE)),"",MATCH(E82,E$1:$E81,0))</f>
        <v/>
      </c>
      <c r="I82" s="26" t="str">
        <f t="shared" si="5"/>
        <v/>
      </c>
      <c r="J82" s="26" t="str">
        <f>IF(ISERR(VLOOKUP(VALUE(B82),$A$3:A82,1,FALSE)),"wrong order","")</f>
        <v/>
      </c>
      <c r="K82" s="26" t="str">
        <f t="shared" ca="1" si="6"/>
        <v>insert into element (element_id, label, description, element_status_id) values (110, 'mechanical parameter', '', 2);</v>
      </c>
      <c r="L82" s="26" t="str">
        <f t="shared" si="7"/>
        <v>insert into element_hierarchy (child_element_id, parent_element_id, relationship_type) values (110, 86, 'is_a');</v>
      </c>
      <c r="M82" s="26" t="str">
        <f>IF(ISNA(VLOOKUP(E82,$O$2:$P$8,1,FALSE)),"","insert into tree_root (tree_root_id, tree_name, element_id, relationship_type) values (1, '"&amp;VLOOKUP(E82,$O$2:$P$8,2,FALSE)&amp;"', "&amp;[1]Elements!A82&amp;", 'has_a, is_a');")</f>
        <v/>
      </c>
    </row>
    <row r="83" spans="1:13">
      <c r="A83" s="19">
        <v>87</v>
      </c>
      <c r="B83" s="20">
        <v>11</v>
      </c>
      <c r="C83" s="20" t="s">
        <v>703</v>
      </c>
      <c r="D83" s="22" t="s">
        <v>267</v>
      </c>
      <c r="E83" s="19" t="s">
        <v>704</v>
      </c>
      <c r="F83" s="19">
        <f t="shared" si="4"/>
        <v>87</v>
      </c>
      <c r="G83" s="19" t="s">
        <v>705</v>
      </c>
      <c r="H83" s="26" t="str">
        <f>IF(ISNA(VLOOKUP(E83,E$1:$E82,1,FALSE)),"",MATCH(E83,E$1:$E82,0))</f>
        <v/>
      </c>
      <c r="I83" s="26" t="str">
        <f t="shared" si="5"/>
        <v/>
      </c>
      <c r="J83" s="26" t="str">
        <f>IF(ISERR(VLOOKUP(VALUE(B83),$A$3:A83,1,FALSE)),"wrong order","")</f>
        <v/>
      </c>
      <c r="K83" s="26" t="str">
        <f t="shared" ca="1" si="6"/>
        <v>insert into element (element_id, label, description, element_status_id) values (87, 'detection instrument (BARD DICTIONARY)', 'The category and model name of equipment used for measurement of the readout of an assay (e.g., ViewLux microtiter plate reader).', 2);</v>
      </c>
      <c r="L83" s="26" t="str">
        <f t="shared" si="7"/>
        <v>insert into element_hierarchy (child_element_id, parent_element_id, relationship_type) values (87, 11, 'is_a');</v>
      </c>
      <c r="M83" s="26" t="str">
        <f>IF(ISNA(VLOOKUP(E83,$O$2:$P$8,1,FALSE)),"","insert into tree_root (tree_root_id, tree_name, element_id, relationship_type) values (1, '"&amp;VLOOKUP(E83,$O$2:$P$8,2,FALSE)&amp;"', "&amp;[1]Elements!A83&amp;", 'has_a, is_a');")</f>
        <v/>
      </c>
    </row>
    <row r="84" spans="1:13">
      <c r="A84" s="19">
        <v>88</v>
      </c>
      <c r="B84" s="20">
        <v>11</v>
      </c>
      <c r="C84" s="20" t="s">
        <v>706</v>
      </c>
      <c r="D84" s="22" t="s">
        <v>268</v>
      </c>
      <c r="E84" s="19" t="s">
        <v>707</v>
      </c>
      <c r="F84" s="19">
        <f t="shared" si="4"/>
        <v>88</v>
      </c>
      <c r="G84" s="19" t="s">
        <v>708</v>
      </c>
      <c r="H84" s="26" t="str">
        <f>IF(ISNA(VLOOKUP(E84,E$1:$E83,1,FALSE)),"",MATCH(E84,E$1:$E83,0))</f>
        <v/>
      </c>
      <c r="I84" s="26" t="str">
        <f t="shared" si="5"/>
        <v/>
      </c>
      <c r="J84" s="26" t="str">
        <f>IF(ISERR(VLOOKUP(VALUE(B84),$A$3:A84,1,FALSE)),"wrong order","")</f>
        <v/>
      </c>
      <c r="K84" s="26" t="str">
        <f t="shared" ca="1" si="6"/>
        <v>insert into element (element_id, label, description, element_status_id) values (88, 'detection method', 'A physical method (technology) used to measure one or more readout of the effect caused by a perturbagen in the assay.', 2);</v>
      </c>
      <c r="L84" s="26" t="str">
        <f t="shared" si="7"/>
        <v>insert into element_hierarchy (child_element_id, parent_element_id, relationship_type) values (88, 11, 'is_a');</v>
      </c>
      <c r="M84" s="26" t="str">
        <f>IF(ISNA(VLOOKUP(E84,$O$2:$P$8,1,FALSE)),"","insert into tree_root (tree_root_id, tree_name, element_id, relationship_type) values (1, '"&amp;VLOOKUP(E84,$O$2:$P$8,2,FALSE)&amp;"', "&amp;[1]Elements!A84&amp;", 'has_a, is_a');")</f>
        <v/>
      </c>
    </row>
    <row r="85" spans="1:13">
      <c r="A85" s="19">
        <v>98</v>
      </c>
      <c r="B85" s="20">
        <v>88</v>
      </c>
      <c r="C85" s="20" t="s">
        <v>709</v>
      </c>
      <c r="D85" s="22" t="s">
        <v>269</v>
      </c>
      <c r="E85" s="19" t="s">
        <v>710</v>
      </c>
      <c r="F85" s="19">
        <f t="shared" si="4"/>
        <v>98</v>
      </c>
      <c r="G85" s="19" t="s">
        <v>535</v>
      </c>
      <c r="H85" s="26" t="str">
        <f>IF(ISNA(VLOOKUP(E85,E$1:$E84,1,FALSE)),"",MATCH(E85,E$1:$E84,0))</f>
        <v/>
      </c>
      <c r="I85" s="26" t="str">
        <f t="shared" si="5"/>
        <v/>
      </c>
      <c r="J85" s="26" t="str">
        <f>IF(ISERR(VLOOKUP(VALUE(B85),$A$3:A85,1,FALSE)),"wrong order","")</f>
        <v/>
      </c>
      <c r="K85" s="26" t="str">
        <f t="shared" ca="1" si="6"/>
        <v>insert into element (element_id, label, description, element_status_id) values (98, 'fluorescence method', '', 2);</v>
      </c>
      <c r="L85" s="26" t="str">
        <f t="shared" si="7"/>
        <v>insert into element_hierarchy (child_element_id, parent_element_id, relationship_type) values (98, 88, 'is_a');</v>
      </c>
      <c r="M85" s="26" t="str">
        <f>IF(ISNA(VLOOKUP(E85,$O$2:$P$8,1,FALSE)),"","insert into tree_root (tree_root_id, tree_name, element_id, relationship_type) values (1, '"&amp;VLOOKUP(E85,$O$2:$P$8,2,FALSE)&amp;"', "&amp;[1]Elements!A85&amp;", 'has_a, is_a');")</f>
        <v/>
      </c>
    </row>
    <row r="86" spans="1:13">
      <c r="A86" s="19">
        <v>99</v>
      </c>
      <c r="B86" s="20">
        <v>88</v>
      </c>
      <c r="C86" s="20" t="s">
        <v>711</v>
      </c>
      <c r="D86" s="22" t="s">
        <v>270</v>
      </c>
      <c r="E86" s="19" t="s">
        <v>712</v>
      </c>
      <c r="F86" s="19">
        <f t="shared" si="4"/>
        <v>99</v>
      </c>
      <c r="G86" s="19" t="s">
        <v>535</v>
      </c>
      <c r="H86" s="26" t="str">
        <f>IF(ISNA(VLOOKUP(E86,E$1:$E85,1,FALSE)),"",MATCH(E86,E$1:$E85,0))</f>
        <v/>
      </c>
      <c r="I86" s="26" t="str">
        <f t="shared" si="5"/>
        <v/>
      </c>
      <c r="J86" s="26" t="str">
        <f>IF(ISERR(VLOOKUP(VALUE(B86),$A$3:A86,1,FALSE)),"wrong order","")</f>
        <v/>
      </c>
      <c r="K86" s="26" t="str">
        <f t="shared" ca="1" si="6"/>
        <v>insert into element (element_id, label, description, element_status_id) values (99, 'imaging method', '', 2);</v>
      </c>
      <c r="L86" s="26" t="str">
        <f t="shared" si="7"/>
        <v>insert into element_hierarchy (child_element_id, parent_element_id, relationship_type) values (99, 88, 'is_a');</v>
      </c>
      <c r="M86" s="26" t="str">
        <f>IF(ISNA(VLOOKUP(E86,$O$2:$P$8,1,FALSE)),"","insert into tree_root (tree_root_id, tree_name, element_id, relationship_type) values (1, '"&amp;VLOOKUP(E86,$O$2:$P$8,2,FALSE)&amp;"', "&amp;[1]Elements!A86&amp;", 'has_a, is_a');")</f>
        <v/>
      </c>
    </row>
    <row r="87" spans="1:13">
      <c r="A87" s="19">
        <v>100</v>
      </c>
      <c r="B87" s="20">
        <v>88</v>
      </c>
      <c r="C87" s="20" t="s">
        <v>713</v>
      </c>
      <c r="D87" s="22" t="s">
        <v>271</v>
      </c>
      <c r="E87" s="19" t="s">
        <v>714</v>
      </c>
      <c r="F87" s="19">
        <f t="shared" si="4"/>
        <v>100</v>
      </c>
      <c r="G87" s="19" t="s">
        <v>535</v>
      </c>
      <c r="H87" s="26" t="str">
        <f>IF(ISNA(VLOOKUP(E87,E$1:$E86,1,FALSE)),"",MATCH(E87,E$1:$E86,0))</f>
        <v/>
      </c>
      <c r="I87" s="26" t="str">
        <f t="shared" si="5"/>
        <v/>
      </c>
      <c r="J87" s="26" t="str">
        <f>IF(ISERR(VLOOKUP(VALUE(B87),$A$3:A87,1,FALSE)),"wrong order","")</f>
        <v/>
      </c>
      <c r="K87" s="26" t="str">
        <f t="shared" ca="1" si="6"/>
        <v>insert into element (element_id, label, description, element_status_id) values (100, 'label-free method', '', 2);</v>
      </c>
      <c r="L87" s="26" t="str">
        <f t="shared" si="7"/>
        <v>insert into element_hierarchy (child_element_id, parent_element_id, relationship_type) values (100, 88, 'is_a');</v>
      </c>
      <c r="M87" s="26" t="str">
        <f>IF(ISNA(VLOOKUP(E87,$O$2:$P$8,1,FALSE)),"","insert into tree_root (tree_root_id, tree_name, element_id, relationship_type) values (1, '"&amp;VLOOKUP(E87,$O$2:$P$8,2,FALSE)&amp;"', "&amp;[1]Elements!A87&amp;", 'has_a, is_a');")</f>
        <v/>
      </c>
    </row>
    <row r="88" spans="1:13">
      <c r="A88" s="19">
        <v>101</v>
      </c>
      <c r="B88" s="20">
        <v>88</v>
      </c>
      <c r="C88" s="20" t="s">
        <v>715</v>
      </c>
      <c r="D88" s="22" t="s">
        <v>272</v>
      </c>
      <c r="E88" s="19" t="s">
        <v>716</v>
      </c>
      <c r="F88" s="19">
        <f t="shared" si="4"/>
        <v>101</v>
      </c>
      <c r="G88" s="19" t="s">
        <v>535</v>
      </c>
      <c r="H88" s="26" t="str">
        <f>IF(ISNA(VLOOKUP(E88,E$1:$E87,1,FALSE)),"",MATCH(E88,E$1:$E87,0))</f>
        <v/>
      </c>
      <c r="I88" s="26" t="str">
        <f t="shared" si="5"/>
        <v/>
      </c>
      <c r="J88" s="26" t="str">
        <f>IF(ISERR(VLOOKUP(VALUE(B88),$A$3:A88,1,FALSE)),"wrong order","")</f>
        <v/>
      </c>
      <c r="K88" s="26" t="str">
        <f t="shared" ca="1" si="6"/>
        <v>insert into element (element_id, label, description, element_status_id) values (101, 'luminescence method', '', 2);</v>
      </c>
      <c r="L88" s="26" t="str">
        <f t="shared" si="7"/>
        <v>insert into element_hierarchy (child_element_id, parent_element_id, relationship_type) values (101, 88, 'is_a');</v>
      </c>
      <c r="M88" s="26" t="str">
        <f>IF(ISNA(VLOOKUP(E88,$O$2:$P$8,1,FALSE)),"","insert into tree_root (tree_root_id, tree_name, element_id, relationship_type) values (1, '"&amp;VLOOKUP(E88,$O$2:$P$8,2,FALSE)&amp;"', "&amp;[1]Elements!A88&amp;", 'has_a, is_a');")</f>
        <v/>
      </c>
    </row>
    <row r="89" spans="1:13">
      <c r="A89" s="19">
        <v>102</v>
      </c>
      <c r="B89" s="20">
        <v>88</v>
      </c>
      <c r="C89" s="20" t="s">
        <v>717</v>
      </c>
      <c r="D89" s="22" t="s">
        <v>273</v>
      </c>
      <c r="E89" s="19" t="s">
        <v>718</v>
      </c>
      <c r="F89" s="19">
        <f t="shared" si="4"/>
        <v>102</v>
      </c>
      <c r="G89" s="19" t="s">
        <v>535</v>
      </c>
      <c r="H89" s="26" t="str">
        <f>IF(ISNA(VLOOKUP(E89,E$1:$E88,1,FALSE)),"",MATCH(E89,E$1:$E88,0))</f>
        <v/>
      </c>
      <c r="I89" s="26" t="str">
        <f t="shared" si="5"/>
        <v/>
      </c>
      <c r="J89" s="26" t="str">
        <f>IF(ISERR(VLOOKUP(VALUE(B89),$A$3:A89,1,FALSE)),"wrong order","")</f>
        <v/>
      </c>
      <c r="K89" s="26" t="str">
        <f t="shared" ca="1" si="6"/>
        <v>insert into element (element_id, label, description, element_status_id) values (102, 'radiometry method', '', 2);</v>
      </c>
      <c r="L89" s="26" t="str">
        <f t="shared" si="7"/>
        <v>insert into element_hierarchy (child_element_id, parent_element_id, relationship_type) values (102, 88, 'is_a');</v>
      </c>
      <c r="M89" s="26" t="str">
        <f>IF(ISNA(VLOOKUP(E89,$O$2:$P$8,1,FALSE)),"","insert into tree_root (tree_root_id, tree_name, element_id, relationship_type) values (1, '"&amp;VLOOKUP(E89,$O$2:$P$8,2,FALSE)&amp;"', "&amp;[1]Elements!A89&amp;", 'has_a, is_a');")</f>
        <v/>
      </c>
    </row>
    <row r="90" spans="1:13">
      <c r="A90" s="19">
        <v>103</v>
      </c>
      <c r="B90" s="20">
        <v>88</v>
      </c>
      <c r="C90" s="20" t="s">
        <v>719</v>
      </c>
      <c r="D90" s="22" t="s">
        <v>274</v>
      </c>
      <c r="E90" s="19" t="s">
        <v>720</v>
      </c>
      <c r="F90" s="19">
        <f t="shared" si="4"/>
        <v>103</v>
      </c>
      <c r="G90" s="19" t="s">
        <v>535</v>
      </c>
      <c r="H90" s="26" t="str">
        <f>IF(ISNA(VLOOKUP(E90,E$1:$E89,1,FALSE)),"",MATCH(E90,E$1:$E89,0))</f>
        <v/>
      </c>
      <c r="I90" s="26" t="str">
        <f t="shared" si="5"/>
        <v/>
      </c>
      <c r="J90" s="26" t="str">
        <f>IF(ISERR(VLOOKUP(VALUE(B90),$A$3:A90,1,FALSE)),"wrong order","")</f>
        <v/>
      </c>
      <c r="K90" s="26" t="str">
        <f t="shared" ca="1" si="6"/>
        <v>insert into element (element_id, label, description, element_status_id) values (103, 'spectrophotometry method', '', 2);_x000D_
COMMIT;</v>
      </c>
      <c r="L90" s="26" t="str">
        <f t="shared" si="7"/>
        <v>insert into element_hierarchy (child_element_id, parent_element_id, relationship_type) values (103, 88, 'is_a');</v>
      </c>
      <c r="M90" s="26" t="str">
        <f>IF(ISNA(VLOOKUP(E90,$O$2:$P$8,1,FALSE)),"","insert into tree_root (tree_root_id, tree_name, element_id, relationship_type) values (1, '"&amp;VLOOKUP(E90,$O$2:$P$8,2,FALSE)&amp;"', "&amp;[1]Elements!A90&amp;", 'has_a, is_a');")</f>
        <v/>
      </c>
    </row>
    <row r="91" spans="1:13">
      <c r="A91" s="19">
        <v>104</v>
      </c>
      <c r="B91" s="20">
        <v>11</v>
      </c>
      <c r="C91" s="20" t="s">
        <v>721</v>
      </c>
      <c r="D91" s="22" t="s">
        <v>275</v>
      </c>
      <c r="E91" s="19" t="s">
        <v>722</v>
      </c>
      <c r="F91" s="19">
        <f t="shared" si="4"/>
        <v>104</v>
      </c>
      <c r="G91" s="19" t="s">
        <v>723</v>
      </c>
      <c r="H91" s="26" t="str">
        <f>IF(ISNA(VLOOKUP(E91,E$1:$E90,1,FALSE)),"",MATCH(E91,E$1:$E90,0))</f>
        <v/>
      </c>
      <c r="I91" s="26" t="str">
        <f t="shared" si="5"/>
        <v/>
      </c>
      <c r="J91" s="26" t="str">
        <f>IF(ISERR(VLOOKUP(VALUE(B91),$A$3:A91,1,FALSE)),"wrong order","")</f>
        <v/>
      </c>
      <c r="K91" s="26" t="str">
        <f t="shared" ca="1" si="6"/>
        <v>insert into element (element_id, label, description, element_status_id) values (104, 'assay method', 'The underlying method (technology) and assay strategy used to determine the action of the perturbagen in the assay system.', 2);</v>
      </c>
      <c r="L91" s="26" t="str">
        <f t="shared" si="7"/>
        <v>insert into element_hierarchy (child_element_id, parent_element_id, relationship_type) values (104, 11, 'is_a');</v>
      </c>
      <c r="M91" s="26" t="str">
        <f>IF(ISNA(VLOOKUP(E91,$O$2:$P$8,1,FALSE)),"","insert into tree_root (tree_root_id, tree_name, element_id, relationship_type) values (1, '"&amp;VLOOKUP(E91,$O$2:$P$8,2,FALSE)&amp;"', "&amp;[1]Elements!A91&amp;", 'has_a, is_a');")</f>
        <v/>
      </c>
    </row>
    <row r="92" spans="1:13">
      <c r="A92" s="19">
        <v>336</v>
      </c>
      <c r="B92" s="20">
        <v>104</v>
      </c>
      <c r="C92" s="20" t="s">
        <v>724</v>
      </c>
      <c r="D92" s="22" t="s">
        <v>276</v>
      </c>
      <c r="E92" s="19" t="s">
        <v>725</v>
      </c>
      <c r="F92" s="19">
        <f t="shared" si="4"/>
        <v>336</v>
      </c>
      <c r="G92" s="19" t="s">
        <v>535</v>
      </c>
      <c r="H92" s="26" t="str">
        <f>IF(ISNA(VLOOKUP(E92,E$1:$E91,1,FALSE)),"",MATCH(E92,E$1:$E91,0))</f>
        <v/>
      </c>
      <c r="I92" s="26" t="str">
        <f t="shared" si="5"/>
        <v/>
      </c>
      <c r="J92" s="26" t="str">
        <f>IF(ISERR(VLOOKUP(VALUE(B92),$A$3:A92,1,FALSE)),"wrong order","")</f>
        <v/>
      </c>
      <c r="K92" s="26" t="str">
        <f t="shared" ca="1" si="6"/>
        <v>insert into element (element_id, label, description, element_status_id) values (336, 'functional method', '', 2);</v>
      </c>
      <c r="L92" s="26" t="str">
        <f t="shared" si="7"/>
        <v>insert into element_hierarchy (child_element_id, parent_element_id, relationship_type) values (336, 104, 'is_a');</v>
      </c>
      <c r="M92" s="26" t="str">
        <f>IF(ISNA(VLOOKUP(E92,$O$2:$P$8,1,FALSE)),"","insert into tree_root (tree_root_id, tree_name, element_id, relationship_type) values (1, '"&amp;VLOOKUP(E92,$O$2:$P$8,2,FALSE)&amp;"', "&amp;[1]Elements!A92&amp;", 'has_a, is_a');")</f>
        <v/>
      </c>
    </row>
    <row r="93" spans="1:13">
      <c r="A93" s="19">
        <v>337</v>
      </c>
      <c r="B93" s="20">
        <v>104</v>
      </c>
      <c r="C93" s="20" t="s">
        <v>726</v>
      </c>
      <c r="D93" s="22" t="s">
        <v>277</v>
      </c>
      <c r="E93" s="19" t="s">
        <v>727</v>
      </c>
      <c r="F93" s="19">
        <f t="shared" si="4"/>
        <v>337</v>
      </c>
      <c r="G93" s="19" t="s">
        <v>535</v>
      </c>
      <c r="H93" s="26" t="str">
        <f>IF(ISNA(VLOOKUP(E93,E$1:$E92,1,FALSE)),"",MATCH(E93,E$1:$E92,0))</f>
        <v/>
      </c>
      <c r="I93" s="26" t="str">
        <f t="shared" si="5"/>
        <v/>
      </c>
      <c r="J93" s="26" t="str">
        <f>IF(ISERR(VLOOKUP(VALUE(B93),$A$3:A93,1,FALSE)),"wrong order","")</f>
        <v/>
      </c>
      <c r="K93" s="26" t="str">
        <f t="shared" ca="1" si="6"/>
        <v>insert into element (element_id, label, description, element_status_id) values (337, 'physical method', '', 2);</v>
      </c>
      <c r="L93" s="26" t="str">
        <f t="shared" si="7"/>
        <v>insert into element_hierarchy (child_element_id, parent_element_id, relationship_type) values (337, 104, 'is_a');</v>
      </c>
      <c r="M93" s="26" t="str">
        <f>IF(ISNA(VLOOKUP(E93,$O$2:$P$8,1,FALSE)),"","insert into tree_root (tree_root_id, tree_name, element_id, relationship_type) values (1, '"&amp;VLOOKUP(E93,$O$2:$P$8,2,FALSE)&amp;"', "&amp;[1]Elements!A93&amp;", 'has_a, is_a');")</f>
        <v/>
      </c>
    </row>
    <row r="94" spans="1:13">
      <c r="A94" s="19">
        <v>12</v>
      </c>
      <c r="B94" s="20">
        <v>5</v>
      </c>
      <c r="C94" s="20" t="s">
        <v>728</v>
      </c>
      <c r="D94" s="22" t="s">
        <v>278</v>
      </c>
      <c r="E94" s="19" t="s">
        <v>729</v>
      </c>
      <c r="F94" s="19">
        <f t="shared" si="4"/>
        <v>12</v>
      </c>
      <c r="G94" s="19" t="s">
        <v>730</v>
      </c>
      <c r="H94" s="26" t="str">
        <f>IF(ISNA(VLOOKUP(E94,E$1:$E93,1,FALSE)),"",MATCH(E94,E$1:$E93,0))</f>
        <v/>
      </c>
      <c r="I94" s="26" t="str">
        <f t="shared" si="5"/>
        <v/>
      </c>
      <c r="J94" s="26" t="str">
        <f>IF(ISERR(VLOOKUP(VALUE(B94),$A$3:A94,1,FALSE)),"wrong order","")</f>
        <v/>
      </c>
      <c r="K94" s="26" t="str">
        <f t="shared" ca="1" si="6"/>
        <v>insert into element (element_id, label, description, element_status_id) values (12, 'assay measure group', 'An abstract concept to group multiple assay readouts and allow description of an assay that measures more than one effect of a perturbagen on the biological entity.', 2);</v>
      </c>
      <c r="L94" s="26" t="str">
        <f t="shared" si="7"/>
        <v>insert into element_hierarchy (child_element_id, parent_element_id, relationship_type) values (12, 5, 'is_a');</v>
      </c>
      <c r="M94" s="26" t="str">
        <f>IF(ISNA(VLOOKUP(E94,$O$2:$P$8,1,FALSE)),"","insert into tree_root (tree_root_id, tree_name, element_id, relationship_type) values (1, '"&amp;VLOOKUP(E94,$O$2:$P$8,2,FALSE)&amp;"', "&amp;[1]Elements!A94&amp;", 'has_a, is_a');")</f>
        <v/>
      </c>
    </row>
    <row r="95" spans="1:13">
      <c r="A95" s="19">
        <v>125</v>
      </c>
      <c r="B95" s="20">
        <v>12</v>
      </c>
      <c r="C95" s="20" t="s">
        <v>731</v>
      </c>
      <c r="D95" s="22" t="s">
        <v>279</v>
      </c>
      <c r="E95" s="19" t="s">
        <v>732</v>
      </c>
      <c r="F95" s="19">
        <f t="shared" si="4"/>
        <v>125</v>
      </c>
      <c r="G95" s="19" t="s">
        <v>535</v>
      </c>
      <c r="H95" s="26" t="str">
        <f>IF(ISNA(VLOOKUP(E95,E$1:$E94,1,FALSE)),"",MATCH(E95,E$1:$E94,0))</f>
        <v/>
      </c>
      <c r="I95" s="26" t="str">
        <f t="shared" si="5"/>
        <v/>
      </c>
      <c r="J95" s="26" t="str">
        <f>IF(ISERR(VLOOKUP(VALUE(B95),$A$3:A95,1,FALSE)),"wrong order","")</f>
        <v/>
      </c>
      <c r="K95" s="26" t="str">
        <f t="shared" ca="1" si="6"/>
        <v>insert into element (element_id, label, description, element_status_id) values (125, 'measure group name', '', 2);</v>
      </c>
      <c r="L95" s="26" t="str">
        <f t="shared" si="7"/>
        <v>insert into element_hierarchy (child_element_id, parent_element_id, relationship_type) values (125, 12, 'is_a');</v>
      </c>
      <c r="M95" s="26" t="str">
        <f>IF(ISNA(VLOOKUP(E95,$O$2:$P$8,1,FALSE)),"","insert into tree_root (tree_root_id, tree_name, element_id, relationship_type) values (1, '"&amp;VLOOKUP(E95,$O$2:$P$8,2,FALSE)&amp;"', "&amp;[1]Elements!A95&amp;", 'has_a, is_a');")</f>
        <v/>
      </c>
    </row>
    <row r="96" spans="1:13">
      <c r="A96" s="19">
        <v>126</v>
      </c>
      <c r="B96" s="20">
        <v>12</v>
      </c>
      <c r="C96" s="20" t="s">
        <v>733</v>
      </c>
      <c r="D96" s="22" t="s">
        <v>280</v>
      </c>
      <c r="E96" s="19" t="s">
        <v>734</v>
      </c>
      <c r="F96" s="19">
        <f t="shared" si="4"/>
        <v>126</v>
      </c>
      <c r="G96" s="19" t="s">
        <v>535</v>
      </c>
      <c r="H96" s="26" t="str">
        <f>IF(ISNA(VLOOKUP(E96,E$1:$E95,1,FALSE)),"",MATCH(E96,E$1:$E95,0))</f>
        <v/>
      </c>
      <c r="I96" s="26" t="str">
        <f t="shared" si="5"/>
        <v/>
      </c>
      <c r="J96" s="26" t="str">
        <f>IF(ISERR(VLOOKUP(VALUE(B96),$A$3:A96,1,FALSE)),"wrong order","")</f>
        <v/>
      </c>
      <c r="K96" s="26" t="str">
        <f t="shared" ca="1" si="6"/>
        <v>insert into element (element_id, label, description, element_status_id) values (126, 'assay readout ID', '', 2);</v>
      </c>
      <c r="L96" s="26" t="str">
        <f t="shared" si="7"/>
        <v>insert into element_hierarchy (child_element_id, parent_element_id, relationship_type) values (126, 12, 'is_a');</v>
      </c>
      <c r="M96" s="26" t="str">
        <f>IF(ISNA(VLOOKUP(E96,$O$2:$P$8,1,FALSE)),"","insert into tree_root (tree_root_id, tree_name, element_id, relationship_type) values (1, '"&amp;VLOOKUP(E96,$O$2:$P$8,2,FALSE)&amp;"', "&amp;[1]Elements!A96&amp;", 'has_a, is_a');")</f>
        <v/>
      </c>
    </row>
    <row r="97" spans="1:13">
      <c r="A97" s="19">
        <v>13</v>
      </c>
      <c r="B97" s="20">
        <v>5</v>
      </c>
      <c r="C97" s="20" t="s">
        <v>735</v>
      </c>
      <c r="D97" s="22" t="s">
        <v>281</v>
      </c>
      <c r="E97" s="19" t="s">
        <v>736</v>
      </c>
      <c r="F97" s="19">
        <f t="shared" si="4"/>
        <v>13</v>
      </c>
      <c r="G97" s="19" t="s">
        <v>535</v>
      </c>
      <c r="H97" s="26" t="str">
        <f>IF(ISNA(VLOOKUP(E97,E$1:$E96,1,FALSE)),"",MATCH(E97,E$1:$E96,0))</f>
        <v/>
      </c>
      <c r="I97" s="26" t="str">
        <f t="shared" si="5"/>
        <v/>
      </c>
      <c r="J97" s="26" t="str">
        <f>IF(ISERR(VLOOKUP(VALUE(B97),$A$3:A97,1,FALSE)),"wrong order","")</f>
        <v/>
      </c>
      <c r="K97" s="26" t="str">
        <f t="shared" ca="1" si="6"/>
        <v>insert into element (element_id, label, description, element_status_id) values (13, 'assay type', '', 2);</v>
      </c>
      <c r="L97" s="26" t="str">
        <f t="shared" si="7"/>
        <v>insert into element_hierarchy (child_element_id, parent_element_id, relationship_type) values (13, 5, 'is_a');</v>
      </c>
      <c r="M97" s="26" t="str">
        <f>IF(ISNA(VLOOKUP(E97,$O$2:$P$8,1,FALSE)),"","insert into tree_root (tree_root_id, tree_name, element_id, relationship_type) values (1, '"&amp;VLOOKUP(E97,$O$2:$P$8,2,FALSE)&amp;"', "&amp;[1]Elements!A97&amp;", 'has_a, is_a');")</f>
        <v/>
      </c>
    </row>
    <row r="98" spans="1:13">
      <c r="A98" s="19">
        <v>144</v>
      </c>
      <c r="B98" s="20">
        <v>13</v>
      </c>
      <c r="C98" s="20" t="s">
        <v>737</v>
      </c>
      <c r="D98" s="22" t="s">
        <v>282</v>
      </c>
      <c r="E98" s="19" t="s">
        <v>738</v>
      </c>
      <c r="F98" s="19">
        <f t="shared" si="4"/>
        <v>144</v>
      </c>
      <c r="G98" s="19" t="s">
        <v>535</v>
      </c>
      <c r="H98" s="26" t="str">
        <f>IF(ISNA(VLOOKUP(E98,E$1:$E97,1,FALSE)),"",MATCH(E98,E$1:$E97,0))</f>
        <v/>
      </c>
      <c r="I98" s="26" t="str">
        <f t="shared" si="5"/>
        <v/>
      </c>
      <c r="J98" s="26" t="str">
        <f>IF(ISERR(VLOOKUP(VALUE(B98),$A$3:A98,1,FALSE)),"wrong order","")</f>
        <v/>
      </c>
      <c r="K98" s="26" t="str">
        <f t="shared" ca="1" si="6"/>
        <v>insert into element (element_id, label, description, element_status_id) values (144, 'molecular interaction assay', '', 2);</v>
      </c>
      <c r="L98" s="26" t="str">
        <f t="shared" si="7"/>
        <v>insert into element_hierarchy (child_element_id, parent_element_id, relationship_type) values (144, 13, 'is_a');</v>
      </c>
      <c r="M98" s="26" t="str">
        <f>IF(ISNA(VLOOKUP(E98,$O$2:$P$8,1,FALSE)),"","insert into tree_root (tree_root_id, tree_name, element_id, relationship_type) values (1, '"&amp;VLOOKUP(E98,$O$2:$P$8,2,FALSE)&amp;"', "&amp;[1]Elements!A98&amp;", 'has_a, is_a');")</f>
        <v/>
      </c>
    </row>
    <row r="99" spans="1:13">
      <c r="A99" s="19">
        <v>161</v>
      </c>
      <c r="B99" s="20">
        <v>144</v>
      </c>
      <c r="C99" s="20" t="s">
        <v>739</v>
      </c>
      <c r="D99" s="22" t="s">
        <v>283</v>
      </c>
      <c r="E99" s="19" t="s">
        <v>740</v>
      </c>
      <c r="F99" s="19">
        <f t="shared" si="4"/>
        <v>161</v>
      </c>
      <c r="G99" s="19" t="s">
        <v>535</v>
      </c>
      <c r="H99" s="26" t="str">
        <f>IF(ISNA(VLOOKUP(E99,E$1:$E98,1,FALSE)),"",MATCH(E99,E$1:$E98,0))</f>
        <v/>
      </c>
      <c r="I99" s="26" t="str">
        <f t="shared" si="5"/>
        <v/>
      </c>
      <c r="J99" s="26" t="str">
        <f>IF(ISERR(VLOOKUP(VALUE(B99),$A$3:A99,1,FALSE)),"wrong order","")</f>
        <v/>
      </c>
      <c r="K99" s="26" t="str">
        <f t="shared" ca="1" si="6"/>
        <v>insert into element (element_id, label, description, element_status_id) values (161, 'protein-DNA interaction assay', '', 2);</v>
      </c>
      <c r="L99" s="26" t="str">
        <f t="shared" si="7"/>
        <v>insert into element_hierarchy (child_element_id, parent_element_id, relationship_type) values (161, 144, 'is_a');</v>
      </c>
      <c r="M99" s="26" t="str">
        <f>IF(ISNA(VLOOKUP(E99,$O$2:$P$8,1,FALSE)),"","insert into tree_root (tree_root_id, tree_name, element_id, relationship_type) values (1, '"&amp;VLOOKUP(E99,$O$2:$P$8,2,FALSE)&amp;"', "&amp;[1]Elements!A99&amp;", 'has_a, is_a');")</f>
        <v/>
      </c>
    </row>
    <row r="100" spans="1:13">
      <c r="A100" s="19">
        <v>162</v>
      </c>
      <c r="B100" s="20">
        <v>144</v>
      </c>
      <c r="C100" s="20" t="s">
        <v>741</v>
      </c>
      <c r="D100" s="22" t="s">
        <v>284</v>
      </c>
      <c r="E100" s="19" t="s">
        <v>742</v>
      </c>
      <c r="F100" s="19">
        <f t="shared" si="4"/>
        <v>162</v>
      </c>
      <c r="G100" s="19" t="s">
        <v>535</v>
      </c>
      <c r="H100" s="26" t="str">
        <f>IF(ISNA(VLOOKUP(E100,E$1:$E99,1,FALSE)),"",MATCH(E100,E$1:$E99,0))</f>
        <v/>
      </c>
      <c r="I100" s="26" t="str">
        <f t="shared" si="5"/>
        <v/>
      </c>
      <c r="J100" s="26" t="str">
        <f>IF(ISERR(VLOOKUP(VALUE(B100),$A$3:A100,1,FALSE)),"wrong order","")</f>
        <v/>
      </c>
      <c r="K100" s="26" t="str">
        <f t="shared" ca="1" si="6"/>
        <v>insert into element (element_id, label, description, element_status_id) values (162, 'protein-RNA interaction assay', '', 2);_x000D_
COMMIT;</v>
      </c>
      <c r="L100" s="26" t="str">
        <f t="shared" si="7"/>
        <v>insert into element_hierarchy (child_element_id, parent_element_id, relationship_type) values (162, 144, 'is_a');</v>
      </c>
      <c r="M100" s="26" t="str">
        <f>IF(ISNA(VLOOKUP(E100,$O$2:$P$8,1,FALSE)),"","insert into tree_root (tree_root_id, tree_name, element_id, relationship_type) values (1, '"&amp;VLOOKUP(E100,$O$2:$P$8,2,FALSE)&amp;"', "&amp;[1]Elements!A100&amp;", 'has_a, is_a');")</f>
        <v/>
      </c>
    </row>
    <row r="101" spans="1:13">
      <c r="A101" s="19">
        <v>163</v>
      </c>
      <c r="B101" s="20">
        <v>144</v>
      </c>
      <c r="C101" s="20" t="s">
        <v>743</v>
      </c>
      <c r="D101" s="22" t="s">
        <v>285</v>
      </c>
      <c r="E101" s="19" t="s">
        <v>744</v>
      </c>
      <c r="F101" s="19">
        <f t="shared" si="4"/>
        <v>163</v>
      </c>
      <c r="G101" s="19" t="s">
        <v>535</v>
      </c>
      <c r="H101" s="26" t="str">
        <f>IF(ISNA(VLOOKUP(E101,E$1:$E100,1,FALSE)),"",MATCH(E101,E$1:$E100,0))</f>
        <v/>
      </c>
      <c r="I101" s="26" t="str">
        <f t="shared" si="5"/>
        <v/>
      </c>
      <c r="J101" s="26" t="str">
        <f>IF(ISERR(VLOOKUP(VALUE(B101),$A$3:A101,1,FALSE)),"wrong order","")</f>
        <v/>
      </c>
      <c r="K101" s="26" t="str">
        <f t="shared" ca="1" si="6"/>
        <v>insert into element (element_id, label, description, element_status_id) values (163, 'protein-protein interaction assay', '', 2);</v>
      </c>
      <c r="L101" s="26" t="str">
        <f t="shared" si="7"/>
        <v>insert into element_hierarchy (child_element_id, parent_element_id, relationship_type) values (163, 144, 'is_a');</v>
      </c>
      <c r="M101" s="26" t="str">
        <f>IF(ISNA(VLOOKUP(E101,$O$2:$P$8,1,FALSE)),"","insert into tree_root (tree_root_id, tree_name, element_id, relationship_type) values (1, '"&amp;VLOOKUP(E101,$O$2:$P$8,2,FALSE)&amp;"', "&amp;[1]Elements!A101&amp;", 'has_a, is_a');")</f>
        <v/>
      </c>
    </row>
    <row r="102" spans="1:13">
      <c r="A102" s="19">
        <v>164</v>
      </c>
      <c r="B102" s="20">
        <v>144</v>
      </c>
      <c r="C102" s="20" t="s">
        <v>745</v>
      </c>
      <c r="D102" s="22" t="s">
        <v>286</v>
      </c>
      <c r="E102" s="19" t="s">
        <v>746</v>
      </c>
      <c r="F102" s="19">
        <f t="shared" si="4"/>
        <v>164</v>
      </c>
      <c r="G102" s="19" t="s">
        <v>535</v>
      </c>
      <c r="H102" s="26" t="str">
        <f>IF(ISNA(VLOOKUP(E102,E$1:$E101,1,FALSE)),"",MATCH(E102,E$1:$E101,0))</f>
        <v/>
      </c>
      <c r="I102" s="26" t="str">
        <f t="shared" si="5"/>
        <v/>
      </c>
      <c r="J102" s="26" t="str">
        <f>IF(ISERR(VLOOKUP(VALUE(B102),$A$3:A102,1,FALSE)),"wrong order","")</f>
        <v/>
      </c>
      <c r="K102" s="26" t="str">
        <f t="shared" ca="1" si="6"/>
        <v>insert into element (element_id, label, description, element_status_id) values (164, 'protein-small molecule interaction assay', '', 2);</v>
      </c>
      <c r="L102" s="26" t="str">
        <f t="shared" si="7"/>
        <v>insert into element_hierarchy (child_element_id, parent_element_id, relationship_type) values (164, 144, 'is_a');</v>
      </c>
      <c r="M102" s="26" t="str">
        <f>IF(ISNA(VLOOKUP(E102,$O$2:$P$8,1,FALSE)),"","insert into tree_root (tree_root_id, tree_name, element_id, relationship_type) values (1, '"&amp;VLOOKUP(E102,$O$2:$P$8,2,FALSE)&amp;"', "&amp;[1]Elements!A102&amp;", 'has_a, is_a');")</f>
        <v/>
      </c>
    </row>
    <row r="103" spans="1:13">
      <c r="A103" s="19">
        <v>145</v>
      </c>
      <c r="B103" s="20">
        <v>13</v>
      </c>
      <c r="C103" s="20" t="s">
        <v>747</v>
      </c>
      <c r="D103" s="22" t="s">
        <v>287</v>
      </c>
      <c r="E103" s="19" t="s">
        <v>748</v>
      </c>
      <c r="F103" s="19">
        <f t="shared" si="4"/>
        <v>145</v>
      </c>
      <c r="G103" s="19" t="s">
        <v>535</v>
      </c>
      <c r="H103" s="26" t="str">
        <f>IF(ISNA(VLOOKUP(E103,E$1:$E102,1,FALSE)),"",MATCH(E103,E$1:$E102,0))</f>
        <v/>
      </c>
      <c r="I103" s="26" t="str">
        <f t="shared" si="5"/>
        <v/>
      </c>
      <c r="J103" s="26" t="str">
        <f>IF(ISERR(VLOOKUP(VALUE(B103),$A$3:A103,1,FALSE)),"wrong order","")</f>
        <v/>
      </c>
      <c r="K103" s="26" t="str">
        <f t="shared" ca="1" si="6"/>
        <v>insert into element (element_id, label, description, element_status_id) values (145, 'binding assay', '', 2);</v>
      </c>
      <c r="L103" s="26" t="str">
        <f t="shared" si="7"/>
        <v>insert into element_hierarchy (child_element_id, parent_element_id, relationship_type) values (145, 13, 'is_a');</v>
      </c>
      <c r="M103" s="26" t="str">
        <f>IF(ISNA(VLOOKUP(E103,$O$2:$P$8,1,FALSE)),"","insert into tree_root (tree_root_id, tree_name, element_id, relationship_type) values (1, '"&amp;VLOOKUP(E103,$O$2:$P$8,2,FALSE)&amp;"', "&amp;[1]Elements!A103&amp;", 'has_a, is_a');")</f>
        <v/>
      </c>
    </row>
    <row r="104" spans="1:13">
      <c r="A104" s="19">
        <v>146</v>
      </c>
      <c r="B104" s="20">
        <v>13</v>
      </c>
      <c r="C104" s="20" t="s">
        <v>749</v>
      </c>
      <c r="D104" s="22" t="s">
        <v>288</v>
      </c>
      <c r="E104" s="19" t="s">
        <v>750</v>
      </c>
      <c r="F104" s="19">
        <f t="shared" si="4"/>
        <v>146</v>
      </c>
      <c r="G104" s="19" t="s">
        <v>535</v>
      </c>
      <c r="H104" s="26" t="str">
        <f>IF(ISNA(VLOOKUP(E104,E$1:$E103,1,FALSE)),"",MATCH(E104,E$1:$E103,0))</f>
        <v/>
      </c>
      <c r="I104" s="26" t="str">
        <f t="shared" si="5"/>
        <v/>
      </c>
      <c r="J104" s="26" t="str">
        <f>IF(ISERR(VLOOKUP(VALUE(B104),$A$3:A104,1,FALSE)),"wrong order","")</f>
        <v/>
      </c>
      <c r="K104" s="26" t="str">
        <f t="shared" ca="1" si="6"/>
        <v>insert into element (element_id, label, description, element_status_id) values (146, 'cell morphology assay', '', 2);</v>
      </c>
      <c r="L104" s="26" t="str">
        <f t="shared" si="7"/>
        <v>insert into element_hierarchy (child_element_id, parent_element_id, relationship_type) values (146, 13, 'is_a');</v>
      </c>
      <c r="M104" s="26" t="str">
        <f>IF(ISNA(VLOOKUP(E104,$O$2:$P$8,1,FALSE)),"","insert into tree_root (tree_root_id, tree_name, element_id, relationship_type) values (1, '"&amp;VLOOKUP(E104,$O$2:$P$8,2,FALSE)&amp;"', "&amp;[1]Elements!A104&amp;", 'has_a, is_a');")</f>
        <v/>
      </c>
    </row>
    <row r="105" spans="1:13">
      <c r="A105" s="19">
        <v>147</v>
      </c>
      <c r="B105" s="20">
        <v>13</v>
      </c>
      <c r="C105" s="20" t="s">
        <v>751</v>
      </c>
      <c r="D105" s="22" t="s">
        <v>289</v>
      </c>
      <c r="E105" s="19" t="s">
        <v>752</v>
      </c>
      <c r="F105" s="19">
        <f t="shared" si="4"/>
        <v>147</v>
      </c>
      <c r="G105" s="19" t="s">
        <v>535</v>
      </c>
      <c r="H105" s="26" t="str">
        <f>IF(ISNA(VLOOKUP(E105,E$1:$E104,1,FALSE)),"",MATCH(E105,E$1:$E104,0))</f>
        <v/>
      </c>
      <c r="I105" s="26" t="str">
        <f t="shared" si="5"/>
        <v/>
      </c>
      <c r="J105" s="26" t="str">
        <f>IF(ISERR(VLOOKUP(VALUE(B105),$A$3:A105,1,FALSE)),"wrong order","")</f>
        <v/>
      </c>
      <c r="K105" s="26" t="str">
        <f t="shared" ca="1" si="6"/>
        <v>insert into element (element_id, label, description, element_status_id) values (147, 'cell motility assay', '', 2);</v>
      </c>
      <c r="L105" s="26" t="str">
        <f t="shared" si="7"/>
        <v>insert into element_hierarchy (child_element_id, parent_element_id, relationship_type) values (147, 13, 'is_a');</v>
      </c>
      <c r="M105" s="26" t="str">
        <f>IF(ISNA(VLOOKUP(E105,$O$2:$P$8,1,FALSE)),"","insert into tree_root (tree_root_id, tree_name, element_id, relationship_type) values (1, '"&amp;VLOOKUP(E105,$O$2:$P$8,2,FALSE)&amp;"', "&amp;[1]Elements!A105&amp;", 'has_a, is_a');")</f>
        <v/>
      </c>
    </row>
    <row r="106" spans="1:13">
      <c r="A106" s="19">
        <v>148</v>
      </c>
      <c r="B106" s="20">
        <v>13</v>
      </c>
      <c r="C106" s="20" t="s">
        <v>753</v>
      </c>
      <c r="D106" s="22" t="s">
        <v>290</v>
      </c>
      <c r="E106" s="19" t="s">
        <v>754</v>
      </c>
      <c r="F106" s="19">
        <f t="shared" si="4"/>
        <v>148</v>
      </c>
      <c r="G106" s="19" t="s">
        <v>535</v>
      </c>
      <c r="H106" s="26" t="str">
        <f>IF(ISNA(VLOOKUP(E106,E$1:$E105,1,FALSE)),"",MATCH(E106,E$1:$E105,0))</f>
        <v/>
      </c>
      <c r="I106" s="26" t="str">
        <f t="shared" si="5"/>
        <v/>
      </c>
      <c r="J106" s="26" t="str">
        <f>IF(ISERR(VLOOKUP(VALUE(B106),$A$3:A106,1,FALSE)),"wrong order","")</f>
        <v/>
      </c>
      <c r="K106" s="26" t="str">
        <f t="shared" ca="1" si="6"/>
        <v>insert into element (element_id, label, description, element_status_id) values (148, 'toxicity assay', '', 2);</v>
      </c>
      <c r="L106" s="26" t="str">
        <f t="shared" si="7"/>
        <v>insert into element_hierarchy (child_element_id, parent_element_id, relationship_type) values (148, 13, 'is_a');</v>
      </c>
      <c r="M106" s="26" t="str">
        <f>IF(ISNA(VLOOKUP(E106,$O$2:$P$8,1,FALSE)),"","insert into tree_root (tree_root_id, tree_name, element_id, relationship_type) values (1, '"&amp;VLOOKUP(E106,$O$2:$P$8,2,FALSE)&amp;"', "&amp;[1]Elements!A106&amp;", 'has_a, is_a');")</f>
        <v/>
      </c>
    </row>
    <row r="107" spans="1:13">
      <c r="A107" s="19">
        <v>180</v>
      </c>
      <c r="B107" s="20">
        <v>148</v>
      </c>
      <c r="C107" s="20" t="s">
        <v>755</v>
      </c>
      <c r="D107" s="22" t="s">
        <v>291</v>
      </c>
      <c r="E107" s="19" t="s">
        <v>756</v>
      </c>
      <c r="F107" s="19">
        <f t="shared" si="4"/>
        <v>180</v>
      </c>
      <c r="G107" s="19" t="s">
        <v>535</v>
      </c>
      <c r="H107" s="26" t="str">
        <f>IF(ISNA(VLOOKUP(E107,E$1:$E106,1,FALSE)),"",MATCH(E107,E$1:$E106,0))</f>
        <v/>
      </c>
      <c r="I107" s="26" t="str">
        <f t="shared" si="5"/>
        <v/>
      </c>
      <c r="J107" s="26" t="str">
        <f>IF(ISERR(VLOOKUP(VALUE(B107),$A$3:A107,1,FALSE)),"wrong order","")</f>
        <v/>
      </c>
      <c r="K107" s="26" t="str">
        <f t="shared" ca="1" si="6"/>
        <v>insert into element (element_id, label, description, element_status_id) values (180, 'acute toxicity assay', '', 2);</v>
      </c>
      <c r="L107" s="26" t="str">
        <f t="shared" si="7"/>
        <v>insert into element_hierarchy (child_element_id, parent_element_id, relationship_type) values (180, 148, 'is_a');</v>
      </c>
      <c r="M107" s="26" t="str">
        <f>IF(ISNA(VLOOKUP(E107,$O$2:$P$8,1,FALSE)),"","insert into tree_root (tree_root_id, tree_name, element_id, relationship_type) values (1, '"&amp;VLOOKUP(E107,$O$2:$P$8,2,FALSE)&amp;"', "&amp;[1]Elements!A107&amp;", 'has_a, is_a');")</f>
        <v/>
      </c>
    </row>
    <row r="108" spans="1:13">
      <c r="A108" s="19">
        <v>181</v>
      </c>
      <c r="B108" s="20">
        <v>148</v>
      </c>
      <c r="C108" s="20" t="s">
        <v>757</v>
      </c>
      <c r="D108" s="22" t="s">
        <v>292</v>
      </c>
      <c r="E108" s="19" t="s">
        <v>758</v>
      </c>
      <c r="F108" s="19">
        <f t="shared" si="4"/>
        <v>181</v>
      </c>
      <c r="G108" s="19" t="s">
        <v>535</v>
      </c>
      <c r="H108" s="26" t="str">
        <f>IF(ISNA(VLOOKUP(E108,E$1:$E107,1,FALSE)),"",MATCH(E108,E$1:$E107,0))</f>
        <v/>
      </c>
      <c r="I108" s="26" t="str">
        <f t="shared" si="5"/>
        <v/>
      </c>
      <c r="J108" s="26" t="str">
        <f>IF(ISERR(VLOOKUP(VALUE(B108),$A$3:A108,1,FALSE)),"wrong order","")</f>
        <v/>
      </c>
      <c r="K108" s="26" t="str">
        <f t="shared" ca="1" si="6"/>
        <v>insert into element (element_id, label, description, element_status_id) values (181, 'carcinogenicity assay', '', 2);</v>
      </c>
      <c r="L108" s="26" t="str">
        <f t="shared" si="7"/>
        <v>insert into element_hierarchy (child_element_id, parent_element_id, relationship_type) values (181, 148, 'is_a');</v>
      </c>
      <c r="M108" s="26" t="str">
        <f>IF(ISNA(VLOOKUP(E108,$O$2:$P$8,1,FALSE)),"","insert into tree_root (tree_root_id, tree_name, element_id, relationship_type) values (1, '"&amp;VLOOKUP(E108,$O$2:$P$8,2,FALSE)&amp;"', "&amp;[1]Elements!A108&amp;", 'has_a, is_a');")</f>
        <v/>
      </c>
    </row>
    <row r="109" spans="1:13">
      <c r="A109" s="19">
        <v>182</v>
      </c>
      <c r="B109" s="20">
        <v>148</v>
      </c>
      <c r="C109" s="20" t="s">
        <v>759</v>
      </c>
      <c r="D109" s="22" t="s">
        <v>293</v>
      </c>
      <c r="E109" s="19" t="s">
        <v>760</v>
      </c>
      <c r="F109" s="19">
        <f t="shared" si="4"/>
        <v>182</v>
      </c>
      <c r="G109" s="19" t="s">
        <v>535</v>
      </c>
      <c r="H109" s="26" t="str">
        <f>IF(ISNA(VLOOKUP(E109,E$1:$E108,1,FALSE)),"",MATCH(E109,E$1:$E108,0))</f>
        <v/>
      </c>
      <c r="I109" s="26" t="str">
        <f t="shared" si="5"/>
        <v/>
      </c>
      <c r="J109" s="26" t="str">
        <f>IF(ISERR(VLOOKUP(VALUE(B109),$A$3:A109,1,FALSE)),"wrong order","")</f>
        <v/>
      </c>
      <c r="K109" s="26" t="str">
        <f t="shared" ca="1" si="6"/>
        <v>insert into element (element_id, label, description, element_status_id) values (182, 'cell-proliferation assay', '', 2);</v>
      </c>
      <c r="L109" s="26" t="str">
        <f t="shared" si="7"/>
        <v>insert into element_hierarchy (child_element_id, parent_element_id, relationship_type) values (182, 148, 'is_a');</v>
      </c>
      <c r="M109" s="26" t="str">
        <f>IF(ISNA(VLOOKUP(E109,$O$2:$P$8,1,FALSE)),"","insert into tree_root (tree_root_id, tree_name, element_id, relationship_type) values (1, '"&amp;VLOOKUP(E109,$O$2:$P$8,2,FALSE)&amp;"', "&amp;[1]Elements!A109&amp;", 'has_a, is_a');")</f>
        <v/>
      </c>
    </row>
    <row r="110" spans="1:13">
      <c r="A110" s="19">
        <v>183</v>
      </c>
      <c r="B110" s="20">
        <v>148</v>
      </c>
      <c r="C110" s="20" t="s">
        <v>761</v>
      </c>
      <c r="D110" s="22" t="s">
        <v>294</v>
      </c>
      <c r="E110" s="19" t="s">
        <v>762</v>
      </c>
      <c r="F110" s="19">
        <f t="shared" si="4"/>
        <v>183</v>
      </c>
      <c r="G110" s="19" t="s">
        <v>535</v>
      </c>
      <c r="H110" s="26" t="str">
        <f>IF(ISNA(VLOOKUP(E110,E$1:$E109,1,FALSE)),"",MATCH(E110,E$1:$E109,0))</f>
        <v/>
      </c>
      <c r="I110" s="26" t="str">
        <f t="shared" si="5"/>
        <v/>
      </c>
      <c r="J110" s="26" t="str">
        <f>IF(ISERR(VLOOKUP(VALUE(B110),$A$3:A110,1,FALSE)),"wrong order","")</f>
        <v/>
      </c>
      <c r="K110" s="26" t="str">
        <f t="shared" ca="1" si="6"/>
        <v>insert into element (element_id, label, description, element_status_id) values (183, 'clinical pathology assay', '', 2);_x000D_
COMMIT;</v>
      </c>
      <c r="L110" s="26" t="str">
        <f t="shared" si="7"/>
        <v>insert into element_hierarchy (child_element_id, parent_element_id, relationship_type) values (183, 148, 'is_a');</v>
      </c>
      <c r="M110" s="26" t="str">
        <f>IF(ISNA(VLOOKUP(E110,$O$2:$P$8,1,FALSE)),"","insert into tree_root (tree_root_id, tree_name, element_id, relationship_type) values (1, '"&amp;VLOOKUP(E110,$O$2:$P$8,2,FALSE)&amp;"', "&amp;[1]Elements!A110&amp;", 'has_a, is_a');")</f>
        <v/>
      </c>
    </row>
    <row r="111" spans="1:13">
      <c r="A111" s="19">
        <v>184</v>
      </c>
      <c r="B111" s="20">
        <v>148</v>
      </c>
      <c r="C111" s="20" t="s">
        <v>763</v>
      </c>
      <c r="D111" s="22" t="s">
        <v>295</v>
      </c>
      <c r="E111" s="19" t="s">
        <v>764</v>
      </c>
      <c r="F111" s="19">
        <f t="shared" si="4"/>
        <v>184</v>
      </c>
      <c r="G111" s="19" t="s">
        <v>535</v>
      </c>
      <c r="H111" s="26" t="str">
        <f>IF(ISNA(VLOOKUP(E111,E$1:$E110,1,FALSE)),"",MATCH(E111,E$1:$E110,0))</f>
        <v/>
      </c>
      <c r="I111" s="26" t="str">
        <f t="shared" si="5"/>
        <v/>
      </c>
      <c r="J111" s="26" t="str">
        <f>IF(ISERR(VLOOKUP(VALUE(B111),$A$3:A111,1,FALSE)),"wrong order","")</f>
        <v/>
      </c>
      <c r="K111" s="26" t="str">
        <f t="shared" ca="1" si="6"/>
        <v>insert into element (element_id, label, description, element_status_id) values (184, 'cytotoxicity assay', '', 2);</v>
      </c>
      <c r="L111" s="26" t="str">
        <f t="shared" si="7"/>
        <v>insert into element_hierarchy (child_element_id, parent_element_id, relationship_type) values (184, 148, 'is_a');</v>
      </c>
      <c r="M111" s="26" t="str">
        <f>IF(ISNA(VLOOKUP(E111,$O$2:$P$8,1,FALSE)),"","insert into tree_root (tree_root_id, tree_name, element_id, relationship_type) values (1, '"&amp;VLOOKUP(E111,$O$2:$P$8,2,FALSE)&amp;"', "&amp;[1]Elements!A111&amp;", 'has_a, is_a');")</f>
        <v/>
      </c>
    </row>
    <row r="112" spans="1:13">
      <c r="A112" s="19">
        <v>185</v>
      </c>
      <c r="B112" s="20">
        <v>148</v>
      </c>
      <c r="C112" s="20" t="s">
        <v>765</v>
      </c>
      <c r="D112" s="22" t="s">
        <v>296</v>
      </c>
      <c r="E112" s="19" t="s">
        <v>766</v>
      </c>
      <c r="F112" s="19">
        <f t="shared" si="4"/>
        <v>185</v>
      </c>
      <c r="G112" s="19" t="s">
        <v>535</v>
      </c>
      <c r="H112" s="26" t="str">
        <f>IF(ISNA(VLOOKUP(E112,E$1:$E111,1,FALSE)),"",MATCH(E112,E$1:$E111,0))</f>
        <v/>
      </c>
      <c r="I112" s="26" t="str">
        <f t="shared" si="5"/>
        <v/>
      </c>
      <c r="J112" s="26" t="str">
        <f>IF(ISERR(VLOOKUP(VALUE(B112),$A$3:A112,1,FALSE)),"wrong order","")</f>
        <v/>
      </c>
      <c r="K112" s="26" t="str">
        <f t="shared" ca="1" si="6"/>
        <v>insert into element (element_id, label, description, element_status_id) values (185, 'dermal toxicity assay', '', 2);</v>
      </c>
      <c r="L112" s="26" t="str">
        <f t="shared" si="7"/>
        <v>insert into element_hierarchy (child_element_id, parent_element_id, relationship_type) values (185, 148, 'is_a');</v>
      </c>
      <c r="M112" s="26" t="str">
        <f>IF(ISNA(VLOOKUP(E112,$O$2:$P$8,1,FALSE)),"","insert into tree_root (tree_root_id, tree_name, element_id, relationship_type) values (1, '"&amp;VLOOKUP(E112,$O$2:$P$8,2,FALSE)&amp;"', "&amp;[1]Elements!A112&amp;", 'has_a, is_a');")</f>
        <v/>
      </c>
    </row>
    <row r="113" spans="1:13">
      <c r="A113" s="19">
        <v>186</v>
      </c>
      <c r="B113" s="20">
        <v>148</v>
      </c>
      <c r="C113" s="20" t="s">
        <v>767</v>
      </c>
      <c r="D113" s="22" t="s">
        <v>297</v>
      </c>
      <c r="E113" s="19" t="s">
        <v>768</v>
      </c>
      <c r="F113" s="19">
        <f t="shared" si="4"/>
        <v>186</v>
      </c>
      <c r="G113" s="19" t="s">
        <v>535</v>
      </c>
      <c r="H113" s="26" t="str">
        <f>IF(ISNA(VLOOKUP(E113,E$1:$E112,1,FALSE)),"",MATCH(E113,E$1:$E112,0))</f>
        <v/>
      </c>
      <c r="I113" s="26" t="str">
        <f t="shared" si="5"/>
        <v/>
      </c>
      <c r="J113" s="26" t="str">
        <f>IF(ISERR(VLOOKUP(VALUE(B113),$A$3:A113,1,FALSE)),"wrong order","")</f>
        <v/>
      </c>
      <c r="K113" s="26" t="str">
        <f t="shared" ca="1" si="6"/>
        <v>insert into element (element_id, label, description, element_status_id) values (186, 'developmental toxicity assay', '', 2);</v>
      </c>
      <c r="L113" s="26" t="str">
        <f t="shared" si="7"/>
        <v>insert into element_hierarchy (child_element_id, parent_element_id, relationship_type) values (186, 148, 'is_a');</v>
      </c>
      <c r="M113" s="26" t="str">
        <f>IF(ISNA(VLOOKUP(E113,$O$2:$P$8,1,FALSE)),"","insert into tree_root (tree_root_id, tree_name, element_id, relationship_type) values (1, '"&amp;VLOOKUP(E113,$O$2:$P$8,2,FALSE)&amp;"', "&amp;[1]Elements!A113&amp;", 'has_a, is_a');")</f>
        <v/>
      </c>
    </row>
    <row r="114" spans="1:13">
      <c r="A114" s="19">
        <v>187</v>
      </c>
      <c r="B114" s="20">
        <v>148</v>
      </c>
      <c r="C114" s="20" t="s">
        <v>769</v>
      </c>
      <c r="D114" s="22" t="s">
        <v>298</v>
      </c>
      <c r="E114" s="19" t="s">
        <v>770</v>
      </c>
      <c r="F114" s="19">
        <f t="shared" si="4"/>
        <v>187</v>
      </c>
      <c r="G114" s="19" t="s">
        <v>535</v>
      </c>
      <c r="H114" s="26" t="str">
        <f>IF(ISNA(VLOOKUP(E114,E$1:$E113,1,FALSE)),"",MATCH(E114,E$1:$E113,0))</f>
        <v/>
      </c>
      <c r="I114" s="26" t="str">
        <f t="shared" si="5"/>
        <v/>
      </c>
      <c r="J114" s="26" t="str">
        <f>IF(ISERR(VLOOKUP(VALUE(B114),$A$3:A114,1,FALSE)),"wrong order","")</f>
        <v/>
      </c>
      <c r="K114" s="26" t="str">
        <f t="shared" ca="1" si="6"/>
        <v>insert into element (element_id, label, description, element_status_id) values (187, 'endocrine disruption assay', '', 2);</v>
      </c>
      <c r="L114" s="26" t="str">
        <f t="shared" si="7"/>
        <v>insert into element_hierarchy (child_element_id, parent_element_id, relationship_type) values (187, 148, 'is_a');</v>
      </c>
      <c r="M114" s="26" t="str">
        <f>IF(ISNA(VLOOKUP(E114,$O$2:$P$8,1,FALSE)),"","insert into tree_root (tree_root_id, tree_name, element_id, relationship_type) values (1, '"&amp;VLOOKUP(E114,$O$2:$P$8,2,FALSE)&amp;"', "&amp;[1]Elements!A114&amp;", 'has_a, is_a');")</f>
        <v/>
      </c>
    </row>
    <row r="115" spans="1:13">
      <c r="A115" s="19">
        <v>188</v>
      </c>
      <c r="B115" s="20">
        <v>148</v>
      </c>
      <c r="C115" s="20" t="s">
        <v>771</v>
      </c>
      <c r="D115" s="22" t="s">
        <v>299</v>
      </c>
      <c r="E115" s="19" t="s">
        <v>772</v>
      </c>
      <c r="F115" s="19">
        <f t="shared" si="4"/>
        <v>188</v>
      </c>
      <c r="G115" s="19" t="s">
        <v>535</v>
      </c>
      <c r="H115" s="26" t="str">
        <f>IF(ISNA(VLOOKUP(E115,E$1:$E114,1,FALSE)),"",MATCH(E115,E$1:$E114,0))</f>
        <v/>
      </c>
      <c r="I115" s="26" t="str">
        <f t="shared" si="5"/>
        <v/>
      </c>
      <c r="J115" s="26" t="str">
        <f>IF(ISERR(VLOOKUP(VALUE(B115),$A$3:A115,1,FALSE)),"wrong order","")</f>
        <v/>
      </c>
      <c r="K115" s="26" t="str">
        <f t="shared" ca="1" si="6"/>
        <v>insert into element (element_id, label, description, element_status_id) values (188, 'genotoxicity assay', '', 2);</v>
      </c>
      <c r="L115" s="26" t="str">
        <f t="shared" si="7"/>
        <v>insert into element_hierarchy (child_element_id, parent_element_id, relationship_type) values (188, 148, 'is_a');</v>
      </c>
      <c r="M115" s="26" t="str">
        <f>IF(ISNA(VLOOKUP(E115,$O$2:$P$8,1,FALSE)),"","insert into tree_root (tree_root_id, tree_name, element_id, relationship_type) values (1, '"&amp;VLOOKUP(E115,$O$2:$P$8,2,FALSE)&amp;"', "&amp;[1]Elements!A115&amp;", 'has_a, is_a');")</f>
        <v/>
      </c>
    </row>
    <row r="116" spans="1:13">
      <c r="A116" s="19">
        <v>189</v>
      </c>
      <c r="B116" s="20">
        <v>148</v>
      </c>
      <c r="C116" s="20" t="s">
        <v>773</v>
      </c>
      <c r="D116" s="22" t="s">
        <v>300</v>
      </c>
      <c r="E116" s="19" t="s">
        <v>774</v>
      </c>
      <c r="F116" s="19">
        <f t="shared" si="4"/>
        <v>189</v>
      </c>
      <c r="G116" s="19" t="s">
        <v>535</v>
      </c>
      <c r="H116" s="26" t="str">
        <f>IF(ISNA(VLOOKUP(E116,E$1:$E115,1,FALSE)),"",MATCH(E116,E$1:$E115,0))</f>
        <v/>
      </c>
      <c r="I116" s="26" t="str">
        <f t="shared" si="5"/>
        <v/>
      </c>
      <c r="J116" s="26" t="str">
        <f>IF(ISERR(VLOOKUP(VALUE(B116),$A$3:A116,1,FALSE)),"wrong order","")</f>
        <v/>
      </c>
      <c r="K116" s="26" t="str">
        <f t="shared" ca="1" si="6"/>
        <v>insert into element (element_id, label, description, element_status_id) values (189, 'immune-response assay', '', 2);</v>
      </c>
      <c r="L116" s="26" t="str">
        <f t="shared" si="7"/>
        <v>insert into element_hierarchy (child_element_id, parent_element_id, relationship_type) values (189, 148, 'is_a');</v>
      </c>
      <c r="M116" s="26" t="str">
        <f>IF(ISNA(VLOOKUP(E116,$O$2:$P$8,1,FALSE)),"","insert into tree_root (tree_root_id, tree_name, element_id, relationship_type) values (1, '"&amp;VLOOKUP(E116,$O$2:$P$8,2,FALSE)&amp;"', "&amp;[1]Elements!A116&amp;", 'has_a, is_a');")</f>
        <v/>
      </c>
    </row>
    <row r="117" spans="1:13">
      <c r="A117" s="19">
        <v>190</v>
      </c>
      <c r="B117" s="20">
        <v>148</v>
      </c>
      <c r="C117" s="20" t="s">
        <v>775</v>
      </c>
      <c r="D117" s="22" t="s">
        <v>301</v>
      </c>
      <c r="E117" s="19" t="s">
        <v>776</v>
      </c>
      <c r="F117" s="19">
        <f t="shared" si="4"/>
        <v>190</v>
      </c>
      <c r="G117" s="19" t="s">
        <v>535</v>
      </c>
      <c r="H117" s="26" t="str">
        <f>IF(ISNA(VLOOKUP(E117,E$1:$E116,1,FALSE)),"",MATCH(E117,E$1:$E116,0))</f>
        <v/>
      </c>
      <c r="I117" s="26" t="str">
        <f t="shared" si="5"/>
        <v/>
      </c>
      <c r="J117" s="26" t="str">
        <f>IF(ISERR(VLOOKUP(VALUE(B117),$A$3:A117,1,FALSE)),"wrong order","")</f>
        <v/>
      </c>
      <c r="K117" s="26" t="str">
        <f t="shared" ca="1" si="6"/>
        <v>insert into element (element_id, label, description, element_status_id) values (190, 'inhalation toxicity assay', '', 2);</v>
      </c>
      <c r="L117" s="26" t="str">
        <f t="shared" si="7"/>
        <v>insert into element_hierarchy (child_element_id, parent_element_id, relationship_type) values (190, 148, 'is_a');</v>
      </c>
      <c r="M117" s="26" t="str">
        <f>IF(ISNA(VLOOKUP(E117,$O$2:$P$8,1,FALSE)),"","insert into tree_root (tree_root_id, tree_name, element_id, relationship_type) values (1, '"&amp;VLOOKUP(E117,$O$2:$P$8,2,FALSE)&amp;"', "&amp;[1]Elements!A117&amp;", 'has_a, is_a');")</f>
        <v/>
      </c>
    </row>
    <row r="118" spans="1:13">
      <c r="A118" s="19">
        <v>191</v>
      </c>
      <c r="B118" s="20">
        <v>148</v>
      </c>
      <c r="C118" s="20" t="s">
        <v>777</v>
      </c>
      <c r="D118" s="22" t="s">
        <v>302</v>
      </c>
      <c r="E118" s="19" t="s">
        <v>778</v>
      </c>
      <c r="F118" s="19">
        <f t="shared" si="4"/>
        <v>191</v>
      </c>
      <c r="G118" s="19" t="s">
        <v>535</v>
      </c>
      <c r="H118" s="26" t="str">
        <f>IF(ISNA(VLOOKUP(E118,E$1:$E117,1,FALSE)),"",MATCH(E118,E$1:$E117,0))</f>
        <v/>
      </c>
      <c r="I118" s="26" t="str">
        <f t="shared" si="5"/>
        <v/>
      </c>
      <c r="J118" s="26" t="str">
        <f>IF(ISERR(VLOOKUP(VALUE(B118),$A$3:A118,1,FALSE)),"wrong order","")</f>
        <v/>
      </c>
      <c r="K118" s="26" t="str">
        <f t="shared" ca="1" si="6"/>
        <v>insert into element (element_id, label, description, element_status_id) values (191, 'neurotoxicity assay', '', 2);</v>
      </c>
      <c r="L118" s="26" t="str">
        <f t="shared" si="7"/>
        <v>insert into element_hierarchy (child_element_id, parent_element_id, relationship_type) values (191, 148, 'is_a');</v>
      </c>
      <c r="M118" s="26" t="str">
        <f>IF(ISNA(VLOOKUP(E118,$O$2:$P$8,1,FALSE)),"","insert into tree_root (tree_root_id, tree_name, element_id, relationship_type) values (1, '"&amp;VLOOKUP(E118,$O$2:$P$8,2,FALSE)&amp;"', "&amp;[1]Elements!A118&amp;", 'has_a, is_a');")</f>
        <v/>
      </c>
    </row>
    <row r="119" spans="1:13">
      <c r="A119" s="19">
        <v>192</v>
      </c>
      <c r="B119" s="20">
        <v>148</v>
      </c>
      <c r="C119" s="20" t="s">
        <v>779</v>
      </c>
      <c r="D119" s="22" t="s">
        <v>303</v>
      </c>
      <c r="E119" s="19" t="s">
        <v>780</v>
      </c>
      <c r="F119" s="19">
        <f t="shared" si="4"/>
        <v>192</v>
      </c>
      <c r="G119" s="19" t="s">
        <v>535</v>
      </c>
      <c r="H119" s="26" t="str">
        <f>IF(ISNA(VLOOKUP(E119,E$1:$E118,1,FALSE)),"",MATCH(E119,E$1:$E118,0))</f>
        <v/>
      </c>
      <c r="I119" s="26" t="str">
        <f t="shared" si="5"/>
        <v/>
      </c>
      <c r="J119" s="26" t="str">
        <f>IF(ISERR(VLOOKUP(VALUE(B119),$A$3:A119,1,FALSE)),"wrong order","")</f>
        <v/>
      </c>
      <c r="K119" s="26" t="str">
        <f t="shared" ca="1" si="6"/>
        <v>insert into element (element_id, label, description, element_status_id) values (192, 'ocular toxicity assay', '', 2);</v>
      </c>
      <c r="L119" s="26" t="str">
        <f t="shared" si="7"/>
        <v>insert into element_hierarchy (child_element_id, parent_element_id, relationship_type) values (192, 148, 'is_a');</v>
      </c>
      <c r="M119" s="26" t="str">
        <f>IF(ISNA(VLOOKUP(E119,$O$2:$P$8,1,FALSE)),"","insert into tree_root (tree_root_id, tree_name, element_id, relationship_type) values (1, '"&amp;VLOOKUP(E119,$O$2:$P$8,2,FALSE)&amp;"', "&amp;[1]Elements!A119&amp;", 'has_a, is_a');")</f>
        <v/>
      </c>
    </row>
    <row r="120" spans="1:13">
      <c r="A120" s="19">
        <v>193</v>
      </c>
      <c r="B120" s="20">
        <v>148</v>
      </c>
      <c r="C120" s="20" t="s">
        <v>781</v>
      </c>
      <c r="D120" s="22" t="s">
        <v>304</v>
      </c>
      <c r="E120" s="19" t="s">
        <v>782</v>
      </c>
      <c r="F120" s="19">
        <f t="shared" si="4"/>
        <v>193</v>
      </c>
      <c r="G120" s="19" t="s">
        <v>535</v>
      </c>
      <c r="H120" s="26" t="str">
        <f>IF(ISNA(VLOOKUP(E120,E$1:$E119,1,FALSE)),"",MATCH(E120,E$1:$E119,0))</f>
        <v/>
      </c>
      <c r="I120" s="26" t="str">
        <f t="shared" si="5"/>
        <v/>
      </c>
      <c r="J120" s="26" t="str">
        <f>IF(ISERR(VLOOKUP(VALUE(B120),$A$3:A120,1,FALSE)),"wrong order","")</f>
        <v/>
      </c>
      <c r="K120" s="26" t="str">
        <f t="shared" ca="1" si="6"/>
        <v>insert into element (element_id, label, description, element_status_id) values (193, 'oxidative stress assay', '', 2);_x000D_
COMMIT;</v>
      </c>
      <c r="L120" s="26" t="str">
        <f t="shared" si="7"/>
        <v>insert into element_hierarchy (child_element_id, parent_element_id, relationship_type) values (193, 148, 'is_a');</v>
      </c>
      <c r="M120" s="26" t="str">
        <f>IF(ISNA(VLOOKUP(E120,$O$2:$P$8,1,FALSE)),"","insert into tree_root (tree_root_id, tree_name, element_id, relationship_type) values (1, '"&amp;VLOOKUP(E120,$O$2:$P$8,2,FALSE)&amp;"', "&amp;[1]Elements!A120&amp;", 'has_a, is_a');")</f>
        <v/>
      </c>
    </row>
    <row r="121" spans="1:13">
      <c r="A121" s="19">
        <v>194</v>
      </c>
      <c r="B121" s="20">
        <v>148</v>
      </c>
      <c r="C121" s="20" t="s">
        <v>783</v>
      </c>
      <c r="D121" s="22" t="s">
        <v>305</v>
      </c>
      <c r="E121" s="19" t="s">
        <v>784</v>
      </c>
      <c r="F121" s="19">
        <f t="shared" si="4"/>
        <v>194</v>
      </c>
      <c r="G121" s="19" t="s">
        <v>535</v>
      </c>
      <c r="H121" s="26" t="str">
        <f>IF(ISNA(VLOOKUP(E121,E$1:$E120,1,FALSE)),"",MATCH(E121,E$1:$E120,0))</f>
        <v/>
      </c>
      <c r="I121" s="26" t="str">
        <f t="shared" si="5"/>
        <v/>
      </c>
      <c r="J121" s="26" t="str">
        <f>IF(ISERR(VLOOKUP(VALUE(B121),$A$3:A121,1,FALSE)),"wrong order","")</f>
        <v/>
      </c>
      <c r="K121" s="26" t="str">
        <f t="shared" ca="1" si="6"/>
        <v>insert into element (element_id, label, description, element_status_id) values (194, 'phototoxicity assay', '', 2);</v>
      </c>
      <c r="L121" s="26" t="str">
        <f t="shared" si="7"/>
        <v>insert into element_hierarchy (child_element_id, parent_element_id, relationship_type) values (194, 148, 'is_a');</v>
      </c>
      <c r="M121" s="26" t="str">
        <f>IF(ISNA(VLOOKUP(E121,$O$2:$P$8,1,FALSE)),"","insert into tree_root (tree_root_id, tree_name, element_id, relationship_type) values (1, '"&amp;VLOOKUP(E121,$O$2:$P$8,2,FALSE)&amp;"', "&amp;[1]Elements!A121&amp;", 'has_a, is_a');")</f>
        <v/>
      </c>
    </row>
    <row r="122" spans="1:13">
      <c r="A122" s="19">
        <v>195</v>
      </c>
      <c r="B122" s="20">
        <v>148</v>
      </c>
      <c r="C122" s="20" t="s">
        <v>785</v>
      </c>
      <c r="D122" s="22" t="s">
        <v>306</v>
      </c>
      <c r="E122" s="19" t="s">
        <v>786</v>
      </c>
      <c r="F122" s="19">
        <f t="shared" si="4"/>
        <v>195</v>
      </c>
      <c r="G122" s="19" t="s">
        <v>535</v>
      </c>
      <c r="H122" s="26" t="str">
        <f>IF(ISNA(VLOOKUP(E122,E$1:$E121,1,FALSE)),"",MATCH(E122,E$1:$E121,0))</f>
        <v/>
      </c>
      <c r="I122" s="26" t="str">
        <f t="shared" si="5"/>
        <v/>
      </c>
      <c r="J122" s="26" t="str">
        <f>IF(ISERR(VLOOKUP(VALUE(B122),$A$3:A122,1,FALSE)),"wrong order","")</f>
        <v/>
      </c>
      <c r="K122" s="26" t="str">
        <f t="shared" ca="1" si="6"/>
        <v>insert into element (element_id, label, description, element_status_id) values (195, 'repeat-dose toxicity assay', '', 2);</v>
      </c>
      <c r="L122" s="26" t="str">
        <f t="shared" si="7"/>
        <v>insert into element_hierarchy (child_element_id, parent_element_id, relationship_type) values (195, 148, 'is_a');</v>
      </c>
      <c r="M122" s="26" t="str">
        <f>IF(ISNA(VLOOKUP(E122,$O$2:$P$8,1,FALSE)),"","insert into tree_root (tree_root_id, tree_name, element_id, relationship_type) values (1, '"&amp;VLOOKUP(E122,$O$2:$P$8,2,FALSE)&amp;"', "&amp;[1]Elements!A122&amp;", 'has_a, is_a');")</f>
        <v/>
      </c>
    </row>
    <row r="123" spans="1:13">
      <c r="A123" s="19">
        <v>196</v>
      </c>
      <c r="B123" s="20">
        <v>148</v>
      </c>
      <c r="C123" s="20" t="s">
        <v>787</v>
      </c>
      <c r="D123" s="22" t="s">
        <v>307</v>
      </c>
      <c r="E123" s="19" t="s">
        <v>788</v>
      </c>
      <c r="F123" s="19">
        <f t="shared" si="4"/>
        <v>196</v>
      </c>
      <c r="G123" s="19" t="s">
        <v>535</v>
      </c>
      <c r="H123" s="26" t="str">
        <f>IF(ISNA(VLOOKUP(E123,E$1:$E122,1,FALSE)),"",MATCH(E123,E$1:$E122,0))</f>
        <v/>
      </c>
      <c r="I123" s="26" t="str">
        <f t="shared" si="5"/>
        <v/>
      </c>
      <c r="J123" s="26" t="str">
        <f>IF(ISERR(VLOOKUP(VALUE(B123),$A$3:A123,1,FALSE)),"wrong order","")</f>
        <v/>
      </c>
      <c r="K123" s="26" t="str">
        <f t="shared" ca="1" si="6"/>
        <v>insert into element (element_id, label, description, element_status_id) values (196, 'reproductive toxicity assay', '', 2);</v>
      </c>
      <c r="L123" s="26" t="str">
        <f t="shared" si="7"/>
        <v>insert into element_hierarchy (child_element_id, parent_element_id, relationship_type) values (196, 148, 'is_a');</v>
      </c>
      <c r="M123" s="26" t="str">
        <f>IF(ISNA(VLOOKUP(E123,$O$2:$P$8,1,FALSE)),"","insert into tree_root (tree_root_id, tree_name, element_id, relationship_type) values (1, '"&amp;VLOOKUP(E123,$O$2:$P$8,2,FALSE)&amp;"', "&amp;[1]Elements!A123&amp;", 'has_a, is_a');")</f>
        <v/>
      </c>
    </row>
    <row r="124" spans="1:13">
      <c r="A124" s="19">
        <v>149</v>
      </c>
      <c r="B124" s="20">
        <v>13</v>
      </c>
      <c r="C124" s="20" t="s">
        <v>789</v>
      </c>
      <c r="D124" s="22" t="s">
        <v>308</v>
      </c>
      <c r="E124" s="19" t="s">
        <v>790</v>
      </c>
      <c r="F124" s="19">
        <f t="shared" si="4"/>
        <v>149</v>
      </c>
      <c r="G124" s="19" t="s">
        <v>535</v>
      </c>
      <c r="H124" s="26" t="str">
        <f>IF(ISNA(VLOOKUP(E124,E$1:$E123,1,FALSE)),"",MATCH(E124,E$1:$E123,0))</f>
        <v/>
      </c>
      <c r="I124" s="26" t="str">
        <f t="shared" si="5"/>
        <v/>
      </c>
      <c r="J124" s="26" t="str">
        <f>IF(ISERR(VLOOKUP(VALUE(B124),$A$3:A124,1,FALSE)),"wrong order","")</f>
        <v/>
      </c>
      <c r="K124" s="26" t="str">
        <f t="shared" ca="1" si="6"/>
        <v>insert into element (element_id, label, description, element_status_id) values (149, 'enzyme activity assay', '', 2);</v>
      </c>
      <c r="L124" s="26" t="str">
        <f t="shared" si="7"/>
        <v>insert into element_hierarchy (child_element_id, parent_element_id, relationship_type) values (149, 13, 'is_a');</v>
      </c>
      <c r="M124" s="26" t="str">
        <f>IF(ISNA(VLOOKUP(E124,$O$2:$P$8,1,FALSE)),"","insert into tree_root (tree_root_id, tree_name, element_id, relationship_type) values (1, '"&amp;VLOOKUP(E124,$O$2:$P$8,2,FALSE)&amp;"', "&amp;[1]Elements!A124&amp;", 'has_a, is_a');")</f>
        <v/>
      </c>
    </row>
    <row r="125" spans="1:13">
      <c r="A125" s="19">
        <v>150</v>
      </c>
      <c r="B125" s="20">
        <v>13</v>
      </c>
      <c r="C125" s="20" t="s">
        <v>791</v>
      </c>
      <c r="D125" s="22" t="s">
        <v>309</v>
      </c>
      <c r="E125" s="19" t="s">
        <v>792</v>
      </c>
      <c r="F125" s="19">
        <f t="shared" si="4"/>
        <v>150</v>
      </c>
      <c r="G125" s="19" t="s">
        <v>535</v>
      </c>
      <c r="H125" s="26" t="str">
        <f>IF(ISNA(VLOOKUP(E125,E$1:$E124,1,FALSE)),"",MATCH(E125,E$1:$E124,0))</f>
        <v/>
      </c>
      <c r="I125" s="26" t="str">
        <f t="shared" si="5"/>
        <v/>
      </c>
      <c r="J125" s="26" t="str">
        <f>IF(ISERR(VLOOKUP(VALUE(B125),$A$3:A125,1,FALSE)),"wrong order","")</f>
        <v/>
      </c>
      <c r="K125" s="26" t="str">
        <f t="shared" ca="1" si="6"/>
        <v>insert into element (element_id, label, description, element_status_id) values (150, 'gene-expression assay', '', 2);</v>
      </c>
      <c r="L125" s="26" t="str">
        <f t="shared" si="7"/>
        <v>insert into element_hierarchy (child_element_id, parent_element_id, relationship_type) values (150, 13, 'is_a');</v>
      </c>
      <c r="M125" s="26" t="str">
        <f>IF(ISNA(VLOOKUP(E125,$O$2:$P$8,1,FALSE)),"","insert into tree_root (tree_root_id, tree_name, element_id, relationship_type) values (1, '"&amp;VLOOKUP(E125,$O$2:$P$8,2,FALSE)&amp;"', "&amp;[1]Elements!A125&amp;", 'has_a, is_a');")</f>
        <v/>
      </c>
    </row>
    <row r="126" spans="1:13">
      <c r="A126" s="19">
        <v>151</v>
      </c>
      <c r="B126" s="20">
        <v>13</v>
      </c>
      <c r="C126" s="20" t="s">
        <v>793</v>
      </c>
      <c r="D126" s="22" t="s">
        <v>310</v>
      </c>
      <c r="E126" s="19" t="s">
        <v>794</v>
      </c>
      <c r="F126" s="19">
        <f t="shared" si="4"/>
        <v>151</v>
      </c>
      <c r="G126" s="19" t="s">
        <v>535</v>
      </c>
      <c r="H126" s="26" t="str">
        <f>IF(ISNA(VLOOKUP(E126,E$1:$E125,1,FALSE)),"",MATCH(E126,E$1:$E125,0))</f>
        <v/>
      </c>
      <c r="I126" s="26" t="str">
        <f t="shared" si="5"/>
        <v/>
      </c>
      <c r="J126" s="26" t="str">
        <f>IF(ISERR(VLOOKUP(VALUE(B126),$A$3:A126,1,FALSE)),"wrong order","")</f>
        <v/>
      </c>
      <c r="K126" s="26" t="str">
        <f t="shared" ca="1" si="6"/>
        <v>insert into element (element_id, label, description, element_status_id) values (151, 'membrane potential assay', '', 2);</v>
      </c>
      <c r="L126" s="26" t="str">
        <f t="shared" si="7"/>
        <v>insert into element_hierarchy (child_element_id, parent_element_id, relationship_type) values (151, 13, 'is_a');</v>
      </c>
      <c r="M126" s="26" t="str">
        <f>IF(ISNA(VLOOKUP(E126,$O$2:$P$8,1,FALSE)),"","insert into tree_root (tree_root_id, tree_name, element_id, relationship_type) values (1, '"&amp;VLOOKUP(E126,$O$2:$P$8,2,FALSE)&amp;"', "&amp;[1]Elements!A126&amp;", 'has_a, is_a');")</f>
        <v/>
      </c>
    </row>
    <row r="127" spans="1:13">
      <c r="A127" s="19">
        <v>152</v>
      </c>
      <c r="B127" s="20">
        <v>13</v>
      </c>
      <c r="C127" s="20" t="s">
        <v>795</v>
      </c>
      <c r="D127" s="22" t="s">
        <v>311</v>
      </c>
      <c r="E127" s="19" t="s">
        <v>796</v>
      </c>
      <c r="F127" s="19">
        <f t="shared" si="4"/>
        <v>152</v>
      </c>
      <c r="G127" s="19" t="s">
        <v>535</v>
      </c>
      <c r="H127" s="26" t="str">
        <f>IF(ISNA(VLOOKUP(E127,E$1:$E126,1,FALSE)),"",MATCH(E127,E$1:$E126,0))</f>
        <v/>
      </c>
      <c r="I127" s="26" t="str">
        <f t="shared" si="5"/>
        <v/>
      </c>
      <c r="J127" s="26" t="str">
        <f>IF(ISERR(VLOOKUP(VALUE(B127),$A$3:A127,1,FALSE)),"wrong order","")</f>
        <v/>
      </c>
      <c r="K127" s="26" t="str">
        <f t="shared" ca="1" si="6"/>
        <v>insert into element (element_id, label, description, element_status_id) values (152, 'physico-chemical property determination assay', '', 2);</v>
      </c>
      <c r="L127" s="26" t="str">
        <f t="shared" si="7"/>
        <v>insert into element_hierarchy (child_element_id, parent_element_id, relationship_type) values (152, 13, 'is_a');</v>
      </c>
      <c r="M127" s="26" t="str">
        <f>IF(ISNA(VLOOKUP(E127,$O$2:$P$8,1,FALSE)),"","insert into tree_root (tree_root_id, tree_name, element_id, relationship_type) values (1, '"&amp;VLOOKUP(E127,$O$2:$P$8,2,FALSE)&amp;"', "&amp;[1]Elements!A127&amp;", 'has_a, is_a');")</f>
        <v/>
      </c>
    </row>
    <row r="128" spans="1:13">
      <c r="A128" s="19">
        <v>172</v>
      </c>
      <c r="B128" s="20">
        <v>152</v>
      </c>
      <c r="C128" s="20" t="s">
        <v>797</v>
      </c>
      <c r="D128" s="22" t="s">
        <v>312</v>
      </c>
      <c r="E128" s="19" t="s">
        <v>798</v>
      </c>
      <c r="F128" s="19">
        <f t="shared" si="4"/>
        <v>172</v>
      </c>
      <c r="G128" s="19" t="s">
        <v>535</v>
      </c>
      <c r="H128" s="26" t="str">
        <f>IF(ISNA(VLOOKUP(E128,E$1:$E127,1,FALSE)),"",MATCH(E128,E$1:$E127,0))</f>
        <v/>
      </c>
      <c r="I128" s="26" t="str">
        <f t="shared" si="5"/>
        <v/>
      </c>
      <c r="J128" s="26" t="str">
        <f>IF(ISERR(VLOOKUP(VALUE(B128),$A$3:A128,1,FALSE)),"wrong order","")</f>
        <v/>
      </c>
      <c r="K128" s="26" t="str">
        <f t="shared" ca="1" si="6"/>
        <v>insert into element (element_id, label, description, element_status_id) values (172, 'acid-ionization constant determination assay', '', 2);</v>
      </c>
      <c r="L128" s="26" t="str">
        <f t="shared" si="7"/>
        <v>insert into element_hierarchy (child_element_id, parent_element_id, relationship_type) values (172, 152, 'is_a');</v>
      </c>
      <c r="M128" s="26" t="str">
        <f>IF(ISNA(VLOOKUP(E128,$O$2:$P$8,1,FALSE)),"","insert into tree_root (tree_root_id, tree_name, element_id, relationship_type) values (1, '"&amp;VLOOKUP(E128,$O$2:$P$8,2,FALSE)&amp;"', "&amp;[1]Elements!A128&amp;", 'has_a, is_a');")</f>
        <v/>
      </c>
    </row>
    <row r="129" spans="1:13">
      <c r="A129" s="19">
        <v>173</v>
      </c>
      <c r="B129" s="20">
        <v>152</v>
      </c>
      <c r="C129" s="20" t="s">
        <v>799</v>
      </c>
      <c r="D129" s="22" t="s">
        <v>313</v>
      </c>
      <c r="E129" s="19" t="s">
        <v>800</v>
      </c>
      <c r="F129" s="19">
        <f t="shared" si="4"/>
        <v>173</v>
      </c>
      <c r="G129" s="19" t="s">
        <v>535</v>
      </c>
      <c r="H129" s="26" t="str">
        <f>IF(ISNA(VLOOKUP(E129,E$1:$E128,1,FALSE)),"",MATCH(E129,E$1:$E128,0))</f>
        <v/>
      </c>
      <c r="I129" s="26" t="str">
        <f t="shared" si="5"/>
        <v/>
      </c>
      <c r="J129" s="26" t="str">
        <f>IF(ISERR(VLOOKUP(VALUE(B129),$A$3:A129,1,FALSE)),"wrong order","")</f>
        <v/>
      </c>
      <c r="K129" s="26" t="str">
        <f t="shared" ca="1" si="6"/>
        <v>insert into element (element_id, label, description, element_status_id) values (173, 'identification assay', '', 2);</v>
      </c>
      <c r="L129" s="26" t="str">
        <f t="shared" si="7"/>
        <v>insert into element_hierarchy (child_element_id, parent_element_id, relationship_type) values (173, 152, 'is_a');</v>
      </c>
      <c r="M129" s="26" t="str">
        <f>IF(ISNA(VLOOKUP(E129,$O$2:$P$8,1,FALSE)),"","insert into tree_root (tree_root_id, tree_name, element_id, relationship_type) values (1, '"&amp;VLOOKUP(E129,$O$2:$P$8,2,FALSE)&amp;"', "&amp;[1]Elements!A129&amp;", 'has_a, is_a');")</f>
        <v/>
      </c>
    </row>
    <row r="130" spans="1:13">
      <c r="A130" s="19">
        <v>174</v>
      </c>
      <c r="B130" s="20">
        <v>152</v>
      </c>
      <c r="C130" s="20" t="s">
        <v>801</v>
      </c>
      <c r="D130" s="22" t="s">
        <v>314</v>
      </c>
      <c r="E130" s="19" t="s">
        <v>802</v>
      </c>
      <c r="F130" s="19">
        <f t="shared" si="4"/>
        <v>174</v>
      </c>
      <c r="G130" s="19" t="s">
        <v>535</v>
      </c>
      <c r="H130" s="26" t="str">
        <f>IF(ISNA(VLOOKUP(E130,E$1:$E129,1,FALSE)),"",MATCH(E130,E$1:$E129,0))</f>
        <v/>
      </c>
      <c r="I130" s="26" t="str">
        <f t="shared" si="5"/>
        <v/>
      </c>
      <c r="J130" s="26" t="str">
        <f>IF(ISERR(VLOOKUP(VALUE(B130),$A$3:A130,1,FALSE)),"wrong order","")</f>
        <v/>
      </c>
      <c r="K130" s="26" t="str">
        <f t="shared" ca="1" si="6"/>
        <v>insert into element (element_id, label, description, element_status_id) values (174, 'lipophilicity assay', '', 2);_x000D_
COMMIT;</v>
      </c>
      <c r="L130" s="26" t="str">
        <f t="shared" si="7"/>
        <v>insert into element_hierarchy (child_element_id, parent_element_id, relationship_type) values (174, 152, 'is_a');</v>
      </c>
      <c r="M130" s="26" t="str">
        <f>IF(ISNA(VLOOKUP(E130,$O$2:$P$8,1,FALSE)),"","insert into tree_root (tree_root_id, tree_name, element_id, relationship_type) values (1, '"&amp;VLOOKUP(E130,$O$2:$P$8,2,FALSE)&amp;"', "&amp;[1]Elements!A130&amp;", 'has_a, is_a');")</f>
        <v/>
      </c>
    </row>
    <row r="131" spans="1:13">
      <c r="A131" s="19">
        <v>175</v>
      </c>
      <c r="B131" s="20">
        <v>152</v>
      </c>
      <c r="C131" s="20" t="s">
        <v>803</v>
      </c>
      <c r="D131" s="22" t="s">
        <v>315</v>
      </c>
      <c r="E131" s="19" t="s">
        <v>804</v>
      </c>
      <c r="F131" s="19">
        <f t="shared" ref="F131:F194" si="8">A131</f>
        <v>175</v>
      </c>
      <c r="G131" s="19" t="s">
        <v>535</v>
      </c>
      <c r="H131" s="26" t="str">
        <f>IF(ISNA(VLOOKUP(E131,E$1:$E130,1,FALSE)),"",MATCH(E131,E$1:$E130,0))</f>
        <v/>
      </c>
      <c r="I131" s="26" t="str">
        <f t="shared" ref="I131:I194" si="9">IF(H131="","",IF(ISNA(VLOOKUP(A131,$B$2:$B$348,1,FALSE)),"","children"))</f>
        <v/>
      </c>
      <c r="J131" s="26" t="str">
        <f>IF(ISERR(VLOOKUP(VALUE(B131),$A$3:A131,1,FALSE)),"wrong order","")</f>
        <v/>
      </c>
      <c r="K131" s="26" t="str">
        <f t="shared" ref="K131:K194" ca="1" si="10">IF(H131="","insert into element (element_id, label, description, element_status_id) values ("&amp;A131&amp;", '"&amp;E131&amp;"', '"&amp;G131&amp;"', 2);"&amp;IF(MOD(CELL("row",A131),10)=0,CHAR(13)&amp;CHAR(10)&amp;"COMMIT;",""),"")</f>
        <v>insert into element (element_id, label, description, element_status_id) values (175, 'melting-point determination assay', '', 2);</v>
      </c>
      <c r="L131" s="26" t="str">
        <f t="shared" ref="L131:L194" si="11">"insert into element_hierarchy (child_element_id, parent_element_id, relationship_type) values ("&amp;IF(H131="",A131,INDEX($A$1:$A$348,H131))&amp;", "&amp;IF(ISBLANK(B131),"''",B131)&amp;", "&amp;IF(A131&lt;10,"'has_a'","'is_a'")&amp;");"</f>
        <v>insert into element_hierarchy (child_element_id, parent_element_id, relationship_type) values (175, 152, 'is_a');</v>
      </c>
      <c r="M131" s="26" t="str">
        <f>IF(ISNA(VLOOKUP(E131,$O$2:$P$8,1,FALSE)),"","insert into tree_root (tree_root_id, tree_name, element_id, relationship_type) values (1, '"&amp;VLOOKUP(E131,$O$2:$P$8,2,FALSE)&amp;"', "&amp;[1]Elements!A131&amp;", 'has_a, is_a');")</f>
        <v/>
      </c>
    </row>
    <row r="132" spans="1:13">
      <c r="A132" s="19">
        <v>176</v>
      </c>
      <c r="B132" s="20">
        <v>152</v>
      </c>
      <c r="C132" s="20" t="s">
        <v>805</v>
      </c>
      <c r="D132" s="22" t="s">
        <v>316</v>
      </c>
      <c r="E132" s="19" t="s">
        <v>806</v>
      </c>
      <c r="F132" s="19">
        <f t="shared" si="8"/>
        <v>176</v>
      </c>
      <c r="G132" s="19" t="s">
        <v>535</v>
      </c>
      <c r="H132" s="26" t="str">
        <f>IF(ISNA(VLOOKUP(E132,E$1:$E131,1,FALSE)),"",MATCH(E132,E$1:$E131,0))</f>
        <v/>
      </c>
      <c r="I132" s="26" t="str">
        <f t="shared" si="9"/>
        <v/>
      </c>
      <c r="J132" s="26" t="str">
        <f>IF(ISERR(VLOOKUP(VALUE(B132),$A$3:A132,1,FALSE)),"wrong order","")</f>
        <v/>
      </c>
      <c r="K132" s="26" t="str">
        <f t="shared" ca="1" si="10"/>
        <v>insert into element (element_id, label, description, element_status_id) values (176, 'purity determination assay', '', 2);</v>
      </c>
      <c r="L132" s="26" t="str">
        <f t="shared" si="11"/>
        <v>insert into element_hierarchy (child_element_id, parent_element_id, relationship_type) values (176, 152, 'is_a');</v>
      </c>
      <c r="M132" s="26" t="str">
        <f>IF(ISNA(VLOOKUP(E132,$O$2:$P$8,1,FALSE)),"","insert into tree_root (tree_root_id, tree_name, element_id, relationship_type) values (1, '"&amp;VLOOKUP(E132,$O$2:$P$8,2,FALSE)&amp;"', "&amp;[1]Elements!A132&amp;", 'has_a, is_a');")</f>
        <v/>
      </c>
    </row>
    <row r="133" spans="1:13">
      <c r="A133" s="19">
        <v>177</v>
      </c>
      <c r="B133" s="20">
        <v>152</v>
      </c>
      <c r="C133" s="20" t="s">
        <v>807</v>
      </c>
      <c r="D133" s="22" t="s">
        <v>317</v>
      </c>
      <c r="E133" s="19" t="s">
        <v>808</v>
      </c>
      <c r="F133" s="19">
        <f t="shared" si="8"/>
        <v>177</v>
      </c>
      <c r="G133" s="19" t="s">
        <v>535</v>
      </c>
      <c r="H133" s="26" t="str">
        <f>IF(ISNA(VLOOKUP(E133,E$1:$E132,1,FALSE)),"",MATCH(E133,E$1:$E132,0))</f>
        <v/>
      </c>
      <c r="I133" s="26" t="str">
        <f t="shared" si="9"/>
        <v/>
      </c>
      <c r="J133" s="26" t="str">
        <f>IF(ISERR(VLOOKUP(VALUE(B133),$A$3:A133,1,FALSE)),"wrong order","")</f>
        <v/>
      </c>
      <c r="K133" s="26" t="str">
        <f t="shared" ca="1" si="10"/>
        <v>insert into element (element_id, label, description, element_status_id) values (177, 'solubility assay', '', 2);</v>
      </c>
      <c r="L133" s="26" t="str">
        <f t="shared" si="11"/>
        <v>insert into element_hierarchy (child_element_id, parent_element_id, relationship_type) values (177, 152, 'is_a');</v>
      </c>
      <c r="M133" s="26" t="str">
        <f>IF(ISNA(VLOOKUP(E133,$O$2:$P$8,1,FALSE)),"","insert into tree_root (tree_root_id, tree_name, element_id, relationship_type) values (1, '"&amp;VLOOKUP(E133,$O$2:$P$8,2,FALSE)&amp;"', "&amp;[1]Elements!A133&amp;", 'has_a, is_a');")</f>
        <v/>
      </c>
    </row>
    <row r="134" spans="1:13">
      <c r="A134" s="19">
        <v>178</v>
      </c>
      <c r="B134" s="20">
        <v>152</v>
      </c>
      <c r="C134" s="20" t="s">
        <v>809</v>
      </c>
      <c r="D134" s="22" t="s">
        <v>318</v>
      </c>
      <c r="E134" s="19" t="s">
        <v>810</v>
      </c>
      <c r="F134" s="19">
        <f t="shared" si="8"/>
        <v>178</v>
      </c>
      <c r="G134" s="19" t="s">
        <v>535</v>
      </c>
      <c r="H134" s="26" t="str">
        <f>IF(ISNA(VLOOKUP(E134,E$1:$E133,1,FALSE)),"",MATCH(E134,E$1:$E133,0))</f>
        <v/>
      </c>
      <c r="I134" s="26" t="str">
        <f t="shared" si="9"/>
        <v/>
      </c>
      <c r="J134" s="26" t="str">
        <f>IF(ISERR(VLOOKUP(VALUE(B134),$A$3:A134,1,FALSE)),"wrong order","")</f>
        <v/>
      </c>
      <c r="K134" s="26" t="str">
        <f t="shared" ca="1" si="10"/>
        <v>insert into element (element_id, label, description, element_status_id) values (178, 'stability assay', '', 2);</v>
      </c>
      <c r="L134" s="26" t="str">
        <f t="shared" si="11"/>
        <v>insert into element_hierarchy (child_element_id, parent_element_id, relationship_type) values (178, 152, 'is_a');</v>
      </c>
      <c r="M134" s="26" t="str">
        <f>IF(ISNA(VLOOKUP(E134,$O$2:$P$8,1,FALSE)),"","insert into tree_root (tree_root_id, tree_name, element_id, relationship_type) values (1, '"&amp;VLOOKUP(E134,$O$2:$P$8,2,FALSE)&amp;"', "&amp;[1]Elements!A134&amp;", 'has_a, is_a');")</f>
        <v/>
      </c>
    </row>
    <row r="135" spans="1:13">
      <c r="A135" s="19">
        <v>207</v>
      </c>
      <c r="B135" s="20">
        <v>152</v>
      </c>
      <c r="C135" s="20" t="s">
        <v>811</v>
      </c>
      <c r="D135" s="22" t="s">
        <v>319</v>
      </c>
      <c r="E135" s="19" t="s">
        <v>812</v>
      </c>
      <c r="F135" s="19">
        <f t="shared" si="8"/>
        <v>207</v>
      </c>
      <c r="G135" s="19" t="s">
        <v>535</v>
      </c>
      <c r="H135" s="26" t="str">
        <f>IF(ISNA(VLOOKUP(E135,E$1:$E134,1,FALSE)),"",MATCH(E135,E$1:$E134,0))</f>
        <v/>
      </c>
      <c r="I135" s="26" t="str">
        <f t="shared" si="9"/>
        <v/>
      </c>
      <c r="J135" s="26" t="str">
        <f>IF(ISERR(VLOOKUP(VALUE(B135),$A$3:A135,1,FALSE)),"wrong order","")</f>
        <v/>
      </c>
      <c r="K135" s="26" t="str">
        <f t="shared" ca="1" si="10"/>
        <v>insert into element (element_id, label, description, element_status_id) values (207, 'concentration determination assay', '', 2);</v>
      </c>
      <c r="L135" s="26" t="str">
        <f t="shared" si="11"/>
        <v>insert into element_hierarchy (child_element_id, parent_element_id, relationship_type) values (207, 152, 'is_a');</v>
      </c>
      <c r="M135" s="26" t="str">
        <f>IF(ISNA(VLOOKUP(E135,$O$2:$P$8,1,FALSE)),"","insert into tree_root (tree_root_id, tree_name, element_id, relationship_type) values (1, '"&amp;VLOOKUP(E135,$O$2:$P$8,2,FALSE)&amp;"', "&amp;[1]Elements!A135&amp;", 'has_a, is_a');")</f>
        <v/>
      </c>
    </row>
    <row r="136" spans="1:13">
      <c r="A136" s="19">
        <v>153</v>
      </c>
      <c r="B136" s="20">
        <v>13</v>
      </c>
      <c r="C136" s="20" t="s">
        <v>813</v>
      </c>
      <c r="D136" s="22" t="s">
        <v>320</v>
      </c>
      <c r="E136" s="19" t="s">
        <v>814</v>
      </c>
      <c r="F136" s="19">
        <f t="shared" si="8"/>
        <v>153</v>
      </c>
      <c r="G136" s="19" t="s">
        <v>535</v>
      </c>
      <c r="H136" s="26" t="str">
        <f>IF(ISNA(VLOOKUP(E136,E$1:$E135,1,FALSE)),"",MATCH(E136,E$1:$E135,0))</f>
        <v/>
      </c>
      <c r="I136" s="26" t="str">
        <f t="shared" si="9"/>
        <v/>
      </c>
      <c r="J136" s="26" t="str">
        <f>IF(ISERR(VLOOKUP(VALUE(B136),$A$3:A136,1,FALSE)),"wrong order","")</f>
        <v/>
      </c>
      <c r="K136" s="26" t="str">
        <f t="shared" ca="1" si="10"/>
        <v>insert into element (element_id, label, description, element_status_id) values (153, 'protein-folding assay', '', 2);</v>
      </c>
      <c r="L136" s="26" t="str">
        <f t="shared" si="11"/>
        <v>insert into element_hierarchy (child_element_id, parent_element_id, relationship_type) values (153, 13, 'is_a');</v>
      </c>
      <c r="M136" s="26" t="str">
        <f>IF(ISNA(VLOOKUP(E136,$O$2:$P$8,1,FALSE)),"","insert into tree_root (tree_root_id, tree_name, element_id, relationship_type) values (1, '"&amp;VLOOKUP(E136,$O$2:$P$8,2,FALSE)&amp;"', "&amp;[1]Elements!A136&amp;", 'has_a, is_a');")</f>
        <v/>
      </c>
    </row>
    <row r="137" spans="1:13">
      <c r="A137" s="19">
        <v>154</v>
      </c>
      <c r="B137" s="20">
        <v>13</v>
      </c>
      <c r="C137" s="20" t="s">
        <v>815</v>
      </c>
      <c r="D137" s="22" t="s">
        <v>321</v>
      </c>
      <c r="E137" s="19" t="s">
        <v>816</v>
      </c>
      <c r="F137" s="19">
        <f t="shared" si="8"/>
        <v>154</v>
      </c>
      <c r="G137" s="19" t="s">
        <v>535</v>
      </c>
      <c r="H137" s="26" t="str">
        <f>IF(ISNA(VLOOKUP(E137,E$1:$E136,1,FALSE)),"",MATCH(E137,E$1:$E136,0))</f>
        <v/>
      </c>
      <c r="I137" s="26" t="str">
        <f t="shared" si="9"/>
        <v/>
      </c>
      <c r="J137" s="26" t="str">
        <f>IF(ISERR(VLOOKUP(VALUE(B137),$A$3:A137,1,FALSE)),"wrong order","")</f>
        <v/>
      </c>
      <c r="K137" s="26" t="str">
        <f t="shared" ca="1" si="10"/>
        <v>insert into element (element_id, label, description, element_status_id) values (154, 'protein turnover assay', '', 2);</v>
      </c>
      <c r="L137" s="26" t="str">
        <f t="shared" si="11"/>
        <v>insert into element_hierarchy (child_element_id, parent_element_id, relationship_type) values (154, 13, 'is_a');</v>
      </c>
      <c r="M137" s="26" t="str">
        <f>IF(ISNA(VLOOKUP(E137,$O$2:$P$8,1,FALSE)),"","insert into tree_root (tree_root_id, tree_name, element_id, relationship_type) values (1, '"&amp;VLOOKUP(E137,$O$2:$P$8,2,FALSE)&amp;"', "&amp;[1]Elements!A137&amp;", 'has_a, is_a');")</f>
        <v/>
      </c>
    </row>
    <row r="138" spans="1:13">
      <c r="A138" s="19">
        <v>155</v>
      </c>
      <c r="B138" s="20">
        <v>13</v>
      </c>
      <c r="C138" s="20" t="s">
        <v>817</v>
      </c>
      <c r="D138" s="22" t="s">
        <v>322</v>
      </c>
      <c r="E138" s="19" t="s">
        <v>818</v>
      </c>
      <c r="F138" s="19">
        <f t="shared" si="8"/>
        <v>155</v>
      </c>
      <c r="G138" s="19" t="s">
        <v>535</v>
      </c>
      <c r="H138" s="26" t="str">
        <f>IF(ISNA(VLOOKUP(E138,E$1:$E137,1,FALSE)),"",MATCH(E138,E$1:$E137,0))</f>
        <v/>
      </c>
      <c r="I138" s="26" t="str">
        <f t="shared" si="9"/>
        <v/>
      </c>
      <c r="J138" s="26" t="str">
        <f>IF(ISERR(VLOOKUP(VALUE(B138),$A$3:A138,1,FALSE)),"wrong order","")</f>
        <v/>
      </c>
      <c r="K138" s="26" t="str">
        <f t="shared" ca="1" si="10"/>
        <v>insert into element (element_id, label, description, element_status_id) values (155, 'RNA splicing assay', '', 2);</v>
      </c>
      <c r="L138" s="26" t="str">
        <f t="shared" si="11"/>
        <v>insert into element_hierarchy (child_element_id, parent_element_id, relationship_type) values (155, 13, 'is_a');</v>
      </c>
      <c r="M138" s="26" t="str">
        <f>IF(ISNA(VLOOKUP(E138,$O$2:$P$8,1,FALSE)),"","insert into tree_root (tree_root_id, tree_name, element_id, relationship_type) values (1, '"&amp;VLOOKUP(E138,$O$2:$P$8,2,FALSE)&amp;"', "&amp;[1]Elements!A138&amp;", 'has_a, is_a');")</f>
        <v/>
      </c>
    </row>
    <row r="139" spans="1:13">
      <c r="A139" s="19">
        <v>156</v>
      </c>
      <c r="B139" s="20">
        <v>13</v>
      </c>
      <c r="C139" s="20" t="s">
        <v>819</v>
      </c>
      <c r="D139" s="22" t="s">
        <v>323</v>
      </c>
      <c r="E139" s="19" t="s">
        <v>820</v>
      </c>
      <c r="F139" s="19">
        <f t="shared" si="8"/>
        <v>156</v>
      </c>
      <c r="G139" s="19" t="s">
        <v>535</v>
      </c>
      <c r="H139" s="26" t="str">
        <f>IF(ISNA(VLOOKUP(E139,E$1:$E138,1,FALSE)),"",MATCH(E139,E$1:$E138,0))</f>
        <v/>
      </c>
      <c r="I139" s="26" t="str">
        <f t="shared" si="9"/>
        <v/>
      </c>
      <c r="J139" s="26" t="str">
        <f>IF(ISERR(VLOOKUP(VALUE(B139),$A$3:A139,1,FALSE)),"wrong order","")</f>
        <v/>
      </c>
      <c r="K139" s="26" t="str">
        <f t="shared" ca="1" si="10"/>
        <v>insert into element (element_id, label, description, element_status_id) values (156, 're-distribution assay', '', 2);</v>
      </c>
      <c r="L139" s="26" t="str">
        <f t="shared" si="11"/>
        <v>insert into element_hierarchy (child_element_id, parent_element_id, relationship_type) values (156, 13, 'is_a');</v>
      </c>
      <c r="M139" s="26" t="str">
        <f>IF(ISNA(VLOOKUP(E139,$O$2:$P$8,1,FALSE)),"","insert into tree_root (tree_root_id, tree_name, element_id, relationship_type) values (1, '"&amp;VLOOKUP(E139,$O$2:$P$8,2,FALSE)&amp;"', "&amp;[1]Elements!A139&amp;", 'has_a, is_a');")</f>
        <v/>
      </c>
    </row>
    <row r="140" spans="1:13">
      <c r="A140" s="19">
        <v>158</v>
      </c>
      <c r="B140" s="20">
        <v>13</v>
      </c>
      <c r="C140" s="20" t="s">
        <v>821</v>
      </c>
      <c r="D140" s="22" t="s">
        <v>324</v>
      </c>
      <c r="E140" s="19" t="s">
        <v>822</v>
      </c>
      <c r="F140" s="19">
        <f t="shared" si="8"/>
        <v>158</v>
      </c>
      <c r="G140" s="19" t="s">
        <v>535</v>
      </c>
      <c r="H140" s="26" t="str">
        <f>IF(ISNA(VLOOKUP(E140,E$1:$E139,1,FALSE)),"",MATCH(E140,E$1:$E139,0))</f>
        <v/>
      </c>
      <c r="I140" s="26" t="str">
        <f t="shared" si="9"/>
        <v/>
      </c>
      <c r="J140" s="26" t="str">
        <f>IF(ISERR(VLOOKUP(VALUE(B140),$A$3:A140,1,FALSE)),"wrong order","")</f>
        <v/>
      </c>
      <c r="K140" s="26" t="str">
        <f t="shared" ca="1" si="10"/>
        <v>insert into element (element_id, label, description, element_status_id) values (158, 'signal transduction assay', '', 2);_x000D_
COMMIT;</v>
      </c>
      <c r="L140" s="26" t="str">
        <f t="shared" si="11"/>
        <v>insert into element_hierarchy (child_element_id, parent_element_id, relationship_type) values (158, 13, 'is_a');</v>
      </c>
      <c r="M140" s="26" t="str">
        <f>IF(ISNA(VLOOKUP(E140,$O$2:$P$8,1,FALSE)),"","insert into tree_root (tree_root_id, tree_name, element_id, relationship_type) values (1, '"&amp;VLOOKUP(E140,$O$2:$P$8,2,FALSE)&amp;"', "&amp;[1]Elements!A140&amp;", 'has_a, is_a');")</f>
        <v/>
      </c>
    </row>
    <row r="141" spans="1:13">
      <c r="A141" s="19">
        <v>165</v>
      </c>
      <c r="B141" s="20">
        <v>158</v>
      </c>
      <c r="C141" s="20" t="s">
        <v>823</v>
      </c>
      <c r="D141" s="22" t="s">
        <v>325</v>
      </c>
      <c r="E141" s="19" t="s">
        <v>824</v>
      </c>
      <c r="F141" s="19">
        <f t="shared" si="8"/>
        <v>165</v>
      </c>
      <c r="G141" s="19" t="s">
        <v>535</v>
      </c>
      <c r="H141" s="26" t="str">
        <f>IF(ISNA(VLOOKUP(E141,E$1:$E140,1,FALSE)),"",MATCH(E141,E$1:$E140,0))</f>
        <v/>
      </c>
      <c r="I141" s="26" t="str">
        <f t="shared" si="9"/>
        <v/>
      </c>
      <c r="J141" s="26" t="str">
        <f>IF(ISERR(VLOOKUP(VALUE(B141),$A$3:A141,1,FALSE)),"wrong order","")</f>
        <v/>
      </c>
      <c r="K141" s="26" t="str">
        <f t="shared" ca="1" si="10"/>
        <v>insert into element (element_id, label, description, element_status_id) values (165, 'cytokine secretion assay', '', 2);</v>
      </c>
      <c r="L141" s="26" t="str">
        <f t="shared" si="11"/>
        <v>insert into element_hierarchy (child_element_id, parent_element_id, relationship_type) values (165, 158, 'is_a');</v>
      </c>
      <c r="M141" s="26" t="str">
        <f>IF(ISNA(VLOOKUP(E141,$O$2:$P$8,1,FALSE)),"","insert into tree_root (tree_root_id, tree_name, element_id, relationship_type) values (1, '"&amp;VLOOKUP(E141,$O$2:$P$8,2,FALSE)&amp;"', "&amp;[1]Elements!A141&amp;", 'has_a, is_a');")</f>
        <v/>
      </c>
    </row>
    <row r="142" spans="1:13">
      <c r="A142" s="19">
        <v>166</v>
      </c>
      <c r="B142" s="20">
        <v>158</v>
      </c>
      <c r="C142" s="20" t="s">
        <v>825</v>
      </c>
      <c r="D142" s="22" t="s">
        <v>326</v>
      </c>
      <c r="E142" s="19" t="s">
        <v>826</v>
      </c>
      <c r="F142" s="19">
        <f t="shared" si="8"/>
        <v>166</v>
      </c>
      <c r="G142" s="19" t="s">
        <v>535</v>
      </c>
      <c r="H142" s="26" t="str">
        <f>IF(ISNA(VLOOKUP(E142,E$1:$E141,1,FALSE)),"",MATCH(E142,E$1:$E141,0))</f>
        <v/>
      </c>
      <c r="I142" s="26" t="str">
        <f t="shared" si="9"/>
        <v/>
      </c>
      <c r="J142" s="26" t="str">
        <f>IF(ISERR(VLOOKUP(VALUE(B142),$A$3:A142,1,FALSE)),"wrong order","")</f>
        <v/>
      </c>
      <c r="K142" s="26" t="str">
        <f t="shared" ca="1" si="10"/>
        <v>insert into element (element_id, label, description, element_status_id) values (166, 'post-translational modification assay', '', 2);</v>
      </c>
      <c r="L142" s="26" t="str">
        <f t="shared" si="11"/>
        <v>insert into element_hierarchy (child_element_id, parent_element_id, relationship_type) values (166, 158, 'is_a');</v>
      </c>
      <c r="M142" s="26" t="str">
        <f>IF(ISNA(VLOOKUP(E142,$O$2:$P$8,1,FALSE)),"","insert into tree_root (tree_root_id, tree_name, element_id, relationship_type) values (1, '"&amp;VLOOKUP(E142,$O$2:$P$8,2,FALSE)&amp;"', "&amp;[1]Elements!A142&amp;", 'has_a, is_a');")</f>
        <v/>
      </c>
    </row>
    <row r="143" spans="1:13">
      <c r="A143" s="19">
        <v>167</v>
      </c>
      <c r="B143" s="20">
        <v>158</v>
      </c>
      <c r="C143" s="20" t="s">
        <v>827</v>
      </c>
      <c r="D143" s="22" t="s">
        <v>327</v>
      </c>
      <c r="E143" s="19" t="s">
        <v>828</v>
      </c>
      <c r="F143" s="19">
        <f t="shared" si="8"/>
        <v>167</v>
      </c>
      <c r="G143" s="19" t="s">
        <v>535</v>
      </c>
      <c r="H143" s="26" t="str">
        <f>IF(ISNA(VLOOKUP(E143,E$1:$E142,1,FALSE)),"",MATCH(E143,E$1:$E142,0))</f>
        <v/>
      </c>
      <c r="I143" s="26" t="str">
        <f t="shared" si="9"/>
        <v/>
      </c>
      <c r="J143" s="26" t="str">
        <f>IF(ISERR(VLOOKUP(VALUE(B143),$A$3:A143,1,FALSE)),"wrong order","")</f>
        <v/>
      </c>
      <c r="K143" s="26" t="str">
        <f t="shared" ca="1" si="10"/>
        <v>insert into element (element_id, label, description, element_status_id) values (167, 'reporter-gene assay', '', 2);</v>
      </c>
      <c r="L143" s="26" t="str">
        <f t="shared" si="11"/>
        <v>insert into element_hierarchy (child_element_id, parent_element_id, relationship_type) values (167, 158, 'is_a');</v>
      </c>
      <c r="M143" s="26" t="str">
        <f>IF(ISNA(VLOOKUP(E143,$O$2:$P$8,1,FALSE)),"","insert into tree_root (tree_root_id, tree_name, element_id, relationship_type) values (1, '"&amp;VLOOKUP(E143,$O$2:$P$8,2,FALSE)&amp;"', "&amp;[1]Elements!A143&amp;", 'has_a, is_a');")</f>
        <v/>
      </c>
    </row>
    <row r="144" spans="1:13">
      <c r="A144" s="19">
        <v>168</v>
      </c>
      <c r="B144" s="20">
        <v>158</v>
      </c>
      <c r="C144" s="20" t="s">
        <v>829</v>
      </c>
      <c r="D144" s="22" t="s">
        <v>328</v>
      </c>
      <c r="E144" s="19" t="s">
        <v>830</v>
      </c>
      <c r="F144" s="19">
        <f t="shared" si="8"/>
        <v>168</v>
      </c>
      <c r="G144" s="19" t="s">
        <v>535</v>
      </c>
      <c r="H144" s="26" t="str">
        <f>IF(ISNA(VLOOKUP(E144,E$1:$E143,1,FALSE)),"",MATCH(E144,E$1:$E143,0))</f>
        <v/>
      </c>
      <c r="I144" s="26" t="str">
        <f t="shared" si="9"/>
        <v/>
      </c>
      <c r="J144" s="26" t="str">
        <f>IF(ISERR(VLOOKUP(VALUE(B144),$A$3:A144,1,FALSE)),"wrong order","")</f>
        <v/>
      </c>
      <c r="K144" s="26" t="str">
        <f t="shared" ca="1" si="10"/>
        <v>insert into element (element_id, label, description, element_status_id) values (168, 'second messenger assay', '', 2);</v>
      </c>
      <c r="L144" s="26" t="str">
        <f t="shared" si="11"/>
        <v>insert into element_hierarchy (child_element_id, parent_element_id, relationship_type) values (168, 158, 'is_a');</v>
      </c>
      <c r="M144" s="26" t="str">
        <f>IF(ISNA(VLOOKUP(E144,$O$2:$P$8,1,FALSE)),"","insert into tree_root (tree_root_id, tree_name, element_id, relationship_type) values (1, '"&amp;VLOOKUP(E144,$O$2:$P$8,2,FALSE)&amp;"', "&amp;[1]Elements!A144&amp;", 'has_a, is_a');")</f>
        <v/>
      </c>
    </row>
    <row r="145" spans="1:13">
      <c r="A145" s="19">
        <v>159</v>
      </c>
      <c r="B145" s="20">
        <v>13</v>
      </c>
      <c r="C145" s="20" t="s">
        <v>831</v>
      </c>
      <c r="D145" s="22" t="s">
        <v>329</v>
      </c>
      <c r="E145" s="19" t="s">
        <v>832</v>
      </c>
      <c r="F145" s="19">
        <f t="shared" si="8"/>
        <v>159</v>
      </c>
      <c r="G145" s="19" t="s">
        <v>535</v>
      </c>
      <c r="H145" s="26" t="str">
        <f>IF(ISNA(VLOOKUP(E145,E$1:$E144,1,FALSE)),"",MATCH(E145,E$1:$E144,0))</f>
        <v/>
      </c>
      <c r="I145" s="26" t="str">
        <f t="shared" si="9"/>
        <v/>
      </c>
      <c r="J145" s="26" t="str">
        <f>IF(ISERR(VLOOKUP(VALUE(B145),$A$3:A145,1,FALSE)),"wrong order","")</f>
        <v/>
      </c>
      <c r="K145" s="26" t="str">
        <f t="shared" ca="1" si="10"/>
        <v>insert into element (element_id, label, description, element_status_id) values (159, 'transporter assay', '', 2);</v>
      </c>
      <c r="L145" s="26" t="str">
        <f t="shared" si="11"/>
        <v>insert into element_hierarchy (child_element_id, parent_element_id, relationship_type) values (159, 13, 'is_a');</v>
      </c>
      <c r="M145" s="26" t="str">
        <f>IF(ISNA(VLOOKUP(E145,$O$2:$P$8,1,FALSE)),"","insert into tree_root (tree_root_id, tree_name, element_id, relationship_type) values (1, '"&amp;VLOOKUP(E145,$O$2:$P$8,2,FALSE)&amp;"', "&amp;[1]Elements!A145&amp;", 'has_a, is_a');")</f>
        <v/>
      </c>
    </row>
    <row r="146" spans="1:13">
      <c r="A146" s="19">
        <v>160</v>
      </c>
      <c r="B146" s="20">
        <v>13</v>
      </c>
      <c r="C146" s="20" t="s">
        <v>833</v>
      </c>
      <c r="D146" s="22" t="s">
        <v>330</v>
      </c>
      <c r="E146" s="19" t="s">
        <v>834</v>
      </c>
      <c r="F146" s="19">
        <f t="shared" si="8"/>
        <v>160</v>
      </c>
      <c r="G146" s="19" t="s">
        <v>535</v>
      </c>
      <c r="H146" s="26" t="str">
        <f>IF(ISNA(VLOOKUP(E146,E$1:$E145,1,FALSE)),"",MATCH(E146,E$1:$E145,0))</f>
        <v/>
      </c>
      <c r="I146" s="26" t="str">
        <f t="shared" si="9"/>
        <v/>
      </c>
      <c r="J146" s="26" t="str">
        <f>IF(ISERR(VLOOKUP(VALUE(B146),$A$3:A146,1,FALSE)),"wrong order","")</f>
        <v/>
      </c>
      <c r="K146" s="26" t="str">
        <f t="shared" ca="1" si="10"/>
        <v>insert into element (element_id, label, description, element_status_id) values (160, 'viability assay', '', 2);</v>
      </c>
      <c r="L146" s="26" t="str">
        <f t="shared" si="11"/>
        <v>insert into element_hierarchy (child_element_id, parent_element_id, relationship_type) values (160, 13, 'is_a');</v>
      </c>
      <c r="M146" s="26" t="str">
        <f>IF(ISNA(VLOOKUP(E146,$O$2:$P$8,1,FALSE)),"","insert into tree_root (tree_root_id, tree_name, element_id, relationship_type) values (1, '"&amp;VLOOKUP(E146,$O$2:$P$8,2,FALSE)&amp;"', "&amp;[1]Elements!A146&amp;", 'has_a, is_a');")</f>
        <v/>
      </c>
    </row>
    <row r="147" spans="1:13">
      <c r="A147" s="19">
        <v>179</v>
      </c>
      <c r="B147" s="20">
        <v>13</v>
      </c>
      <c r="C147" s="20" t="s">
        <v>835</v>
      </c>
      <c r="D147" s="22" t="s">
        <v>331</v>
      </c>
      <c r="E147" s="19" t="s">
        <v>836</v>
      </c>
      <c r="F147" s="19">
        <f t="shared" si="8"/>
        <v>179</v>
      </c>
      <c r="G147" s="19" t="s">
        <v>535</v>
      </c>
      <c r="H147" s="26" t="str">
        <f>IF(ISNA(VLOOKUP(E147,E$1:$E146,1,FALSE)),"",MATCH(E147,E$1:$E146,0))</f>
        <v/>
      </c>
      <c r="I147" s="26" t="str">
        <f t="shared" si="9"/>
        <v/>
      </c>
      <c r="J147" s="26" t="str">
        <f>IF(ISERR(VLOOKUP(VALUE(B147),$A$3:A147,1,FALSE)),"wrong order","")</f>
        <v/>
      </c>
      <c r="K147" s="26" t="str">
        <f t="shared" ca="1" si="10"/>
        <v>insert into element (element_id, label, description, element_status_id) values (179, 'ion-channel assay', '', 2);</v>
      </c>
      <c r="L147" s="26" t="str">
        <f t="shared" si="11"/>
        <v>insert into element_hierarchy (child_element_id, parent_element_id, relationship_type) values (179, 13, 'is_a');</v>
      </c>
      <c r="M147" s="26" t="str">
        <f>IF(ISNA(VLOOKUP(E147,$O$2:$P$8,1,FALSE)),"","insert into tree_root (tree_root_id, tree_name, element_id, relationship_type) values (1, '"&amp;VLOOKUP(E147,$O$2:$P$8,2,FALSE)&amp;"', "&amp;[1]Elements!A147&amp;", 'has_a, is_a');")</f>
        <v/>
      </c>
    </row>
    <row r="148" spans="1:13">
      <c r="A148" s="19">
        <v>197</v>
      </c>
      <c r="B148" s="20">
        <v>13</v>
      </c>
      <c r="C148" s="20" t="s">
        <v>837</v>
      </c>
      <c r="D148" s="22" t="s">
        <v>332</v>
      </c>
      <c r="E148" s="19" t="s">
        <v>838</v>
      </c>
      <c r="F148" s="19">
        <f t="shared" si="8"/>
        <v>197</v>
      </c>
      <c r="G148" s="19" t="s">
        <v>535</v>
      </c>
      <c r="H148" s="26" t="str">
        <f>IF(ISNA(VLOOKUP(E148,E$1:$E147,1,FALSE)),"",MATCH(E148,E$1:$E147,0))</f>
        <v/>
      </c>
      <c r="I148" s="26" t="str">
        <f t="shared" si="9"/>
        <v/>
      </c>
      <c r="J148" s="26" t="str">
        <f>IF(ISERR(VLOOKUP(VALUE(B148),$A$3:A148,1,FALSE)),"wrong order","")</f>
        <v/>
      </c>
      <c r="K148" s="26" t="str">
        <f t="shared" ca="1" si="10"/>
        <v>insert into element (element_id, label, description, element_status_id) values (197, 'safety pharmacology assay', '', 2);</v>
      </c>
      <c r="L148" s="26" t="str">
        <f t="shared" si="11"/>
        <v>insert into element_hierarchy (child_element_id, parent_element_id, relationship_type) values (197, 13, 'is_a');</v>
      </c>
      <c r="M148" s="26" t="str">
        <f>IF(ISNA(VLOOKUP(E148,$O$2:$P$8,1,FALSE)),"","insert into tree_root (tree_root_id, tree_name, element_id, relationship_type) values (1, '"&amp;VLOOKUP(E148,$O$2:$P$8,2,FALSE)&amp;"', "&amp;[1]Elements!A148&amp;", 'has_a, is_a');")</f>
        <v/>
      </c>
    </row>
    <row r="149" spans="1:13">
      <c r="A149" s="19">
        <v>198</v>
      </c>
      <c r="B149" s="20">
        <v>197</v>
      </c>
      <c r="C149" s="20" t="s">
        <v>839</v>
      </c>
      <c r="D149" s="22" t="s">
        <v>333</v>
      </c>
      <c r="E149" s="19" t="s">
        <v>840</v>
      </c>
      <c r="F149" s="19">
        <f t="shared" si="8"/>
        <v>198</v>
      </c>
      <c r="G149" s="19" t="s">
        <v>535</v>
      </c>
      <c r="H149" s="26" t="str">
        <f>IF(ISNA(VLOOKUP(E149,E$1:$E148,1,FALSE)),"",MATCH(E149,E$1:$E148,0))</f>
        <v/>
      </c>
      <c r="I149" s="26" t="str">
        <f t="shared" si="9"/>
        <v/>
      </c>
      <c r="J149" s="26" t="str">
        <f>IF(ISERR(VLOOKUP(VALUE(B149),$A$3:A149,1,FALSE)),"wrong order","")</f>
        <v/>
      </c>
      <c r="K149" s="26" t="str">
        <f t="shared" ca="1" si="10"/>
        <v>insert into element (element_id, label, description, element_status_id) values (198, 'drug abuse assay', '', 2);</v>
      </c>
      <c r="L149" s="26" t="str">
        <f t="shared" si="11"/>
        <v>insert into element_hierarchy (child_element_id, parent_element_id, relationship_type) values (198, 197, 'is_a');</v>
      </c>
      <c r="M149" s="26" t="str">
        <f>IF(ISNA(VLOOKUP(E149,$O$2:$P$8,1,FALSE)),"","insert into tree_root (tree_root_id, tree_name, element_id, relationship_type) values (1, '"&amp;VLOOKUP(E149,$O$2:$P$8,2,FALSE)&amp;"', "&amp;[1]Elements!A149&amp;", 'has_a, is_a');")</f>
        <v/>
      </c>
    </row>
    <row r="150" spans="1:13">
      <c r="A150" s="19">
        <v>199</v>
      </c>
      <c r="B150" s="20">
        <v>197</v>
      </c>
      <c r="C150" s="20" t="s">
        <v>841</v>
      </c>
      <c r="D150" s="22" t="s">
        <v>334</v>
      </c>
      <c r="E150" s="19" t="s">
        <v>842</v>
      </c>
      <c r="F150" s="19">
        <f t="shared" si="8"/>
        <v>199</v>
      </c>
      <c r="G150" s="19" t="s">
        <v>535</v>
      </c>
      <c r="H150" s="26" t="str">
        <f>IF(ISNA(VLOOKUP(E150,E$1:$E149,1,FALSE)),"",MATCH(E150,E$1:$E149,0))</f>
        <v/>
      </c>
      <c r="I150" s="26" t="str">
        <f t="shared" si="9"/>
        <v/>
      </c>
      <c r="J150" s="26" t="str">
        <f>IF(ISERR(VLOOKUP(VALUE(B150),$A$3:A150,1,FALSE)),"wrong order","")</f>
        <v/>
      </c>
      <c r="K150" s="26" t="str">
        <f t="shared" ca="1" si="10"/>
        <v>insert into element (element_id, label, description, element_status_id) values (199, 'drug-interaction assay', '', 2);_x000D_
COMMIT;</v>
      </c>
      <c r="L150" s="26" t="str">
        <f t="shared" si="11"/>
        <v>insert into element_hierarchy (child_element_id, parent_element_id, relationship_type) values (199, 197, 'is_a');</v>
      </c>
      <c r="M150" s="26" t="str">
        <f>IF(ISNA(VLOOKUP(E150,$O$2:$P$8,1,FALSE)),"","insert into tree_root (tree_root_id, tree_name, element_id, relationship_type) values (1, '"&amp;VLOOKUP(E150,$O$2:$P$8,2,FALSE)&amp;"', "&amp;[1]Elements!A150&amp;", 'has_a, is_a');")</f>
        <v/>
      </c>
    </row>
    <row r="151" spans="1:13">
      <c r="A151" s="19">
        <v>200</v>
      </c>
      <c r="B151" s="20">
        <v>197</v>
      </c>
      <c r="C151" s="20" t="s">
        <v>843</v>
      </c>
      <c r="D151" s="22" t="s">
        <v>335</v>
      </c>
      <c r="E151" s="19" t="s">
        <v>844</v>
      </c>
      <c r="F151" s="19">
        <f t="shared" si="8"/>
        <v>200</v>
      </c>
      <c r="G151" s="19" t="s">
        <v>535</v>
      </c>
      <c r="H151" s="26" t="str">
        <f>IF(ISNA(VLOOKUP(E151,E$1:$E150,1,FALSE)),"",MATCH(E151,E$1:$E150,0))</f>
        <v/>
      </c>
      <c r="I151" s="26" t="str">
        <f t="shared" si="9"/>
        <v/>
      </c>
      <c r="J151" s="26" t="str">
        <f>IF(ISERR(VLOOKUP(VALUE(B151),$A$3:A151,1,FALSE)),"wrong order","")</f>
        <v/>
      </c>
      <c r="K151" s="26" t="str">
        <f t="shared" ca="1" si="10"/>
        <v>insert into element (element_id, label, description, element_status_id) values (200, 'QT interval assay', '', 2);</v>
      </c>
      <c r="L151" s="26" t="str">
        <f t="shared" si="11"/>
        <v>insert into element_hierarchy (child_element_id, parent_element_id, relationship_type) values (200, 197, 'is_a');</v>
      </c>
      <c r="M151" s="26" t="str">
        <f>IF(ISNA(VLOOKUP(E151,$O$2:$P$8,1,FALSE)),"","insert into tree_root (tree_root_id, tree_name, element_id, relationship_type) values (1, '"&amp;VLOOKUP(E151,$O$2:$P$8,2,FALSE)&amp;"', "&amp;[1]Elements!A151&amp;", 'has_a, is_a');")</f>
        <v/>
      </c>
    </row>
    <row r="152" spans="1:13">
      <c r="A152" s="19">
        <v>201</v>
      </c>
      <c r="B152" s="20">
        <v>13</v>
      </c>
      <c r="C152" s="20" t="s">
        <v>845</v>
      </c>
      <c r="D152" s="22" t="s">
        <v>336</v>
      </c>
      <c r="E152" s="19" t="s">
        <v>846</v>
      </c>
      <c r="F152" s="19">
        <f t="shared" si="8"/>
        <v>201</v>
      </c>
      <c r="G152" s="19" t="s">
        <v>535</v>
      </c>
      <c r="H152" s="26" t="str">
        <f>IF(ISNA(VLOOKUP(E152,E$1:$E151,1,FALSE)),"",MATCH(E152,E$1:$E151,0))</f>
        <v/>
      </c>
      <c r="I152" s="26" t="str">
        <f t="shared" si="9"/>
        <v/>
      </c>
      <c r="J152" s="26" t="str">
        <f>IF(ISERR(VLOOKUP(VALUE(B152),$A$3:A152,1,FALSE)),"wrong order","")</f>
        <v/>
      </c>
      <c r="K152" s="26" t="str">
        <f t="shared" ca="1" si="10"/>
        <v>insert into element (element_id, label, description, element_status_id) values (201, 'organism assay', '', 2);</v>
      </c>
      <c r="L152" s="26" t="str">
        <f t="shared" si="11"/>
        <v>insert into element_hierarchy (child_element_id, parent_element_id, relationship_type) values (201, 13, 'is_a');</v>
      </c>
      <c r="M152" s="26" t="str">
        <f>IF(ISNA(VLOOKUP(E152,$O$2:$P$8,1,FALSE)),"","insert into tree_root (tree_root_id, tree_name, element_id, relationship_type) values (1, '"&amp;VLOOKUP(E152,$O$2:$P$8,2,FALSE)&amp;"', "&amp;[1]Elements!A152&amp;", 'has_a, is_a');")</f>
        <v/>
      </c>
    </row>
    <row r="153" spans="1:13">
      <c r="A153" s="19">
        <v>202</v>
      </c>
      <c r="B153" s="20">
        <v>201</v>
      </c>
      <c r="C153" s="20" t="s">
        <v>847</v>
      </c>
      <c r="D153" s="22" t="s">
        <v>337</v>
      </c>
      <c r="E153" s="19" t="s">
        <v>848</v>
      </c>
      <c r="F153" s="19">
        <f t="shared" si="8"/>
        <v>202</v>
      </c>
      <c r="G153" s="19" t="s">
        <v>535</v>
      </c>
      <c r="H153" s="26" t="str">
        <f>IF(ISNA(VLOOKUP(E153,E$1:$E152,1,FALSE)),"",MATCH(E153,E$1:$E152,0))</f>
        <v/>
      </c>
      <c r="I153" s="26" t="str">
        <f t="shared" si="9"/>
        <v/>
      </c>
      <c r="J153" s="26" t="str">
        <f>IF(ISERR(VLOOKUP(VALUE(B153),$A$3:A153,1,FALSE)),"wrong order","")</f>
        <v/>
      </c>
      <c r="K153" s="26" t="str">
        <f t="shared" ca="1" si="10"/>
        <v>insert into element (element_id, label, description, element_status_id) values (202, 'behavioral assay', '', 2);</v>
      </c>
      <c r="L153" s="26" t="str">
        <f t="shared" si="11"/>
        <v>insert into element_hierarchy (child_element_id, parent_element_id, relationship_type) values (202, 201, 'is_a');</v>
      </c>
      <c r="M153" s="26" t="str">
        <f>IF(ISNA(VLOOKUP(E153,$O$2:$P$8,1,FALSE)),"","insert into tree_root (tree_root_id, tree_name, element_id, relationship_type) values (1, '"&amp;VLOOKUP(E153,$O$2:$P$8,2,FALSE)&amp;"', "&amp;[1]Elements!A153&amp;", 'has_a, is_a');")</f>
        <v/>
      </c>
    </row>
    <row r="154" spans="1:13">
      <c r="A154" s="19">
        <v>203</v>
      </c>
      <c r="B154" s="20">
        <v>201</v>
      </c>
      <c r="C154" s="20" t="s">
        <v>849</v>
      </c>
      <c r="D154" s="22" t="s">
        <v>338</v>
      </c>
      <c r="E154" s="19" t="s">
        <v>850</v>
      </c>
      <c r="F154" s="19">
        <f t="shared" si="8"/>
        <v>203</v>
      </c>
      <c r="G154" s="19" t="s">
        <v>535</v>
      </c>
      <c r="H154" s="26" t="str">
        <f>IF(ISNA(VLOOKUP(E154,E$1:$E153,1,FALSE)),"",MATCH(E154,E$1:$E153,0))</f>
        <v/>
      </c>
      <c r="I154" s="26" t="str">
        <f t="shared" si="9"/>
        <v/>
      </c>
      <c r="J154" s="26" t="str">
        <f>IF(ISERR(VLOOKUP(VALUE(B154),$A$3:A154,1,FALSE)),"wrong order","")</f>
        <v/>
      </c>
      <c r="K154" s="26" t="str">
        <f t="shared" ca="1" si="10"/>
        <v>insert into element (element_id, label, description, element_status_id) values (203, 'metastasis assay', '', 2);</v>
      </c>
      <c r="L154" s="26" t="str">
        <f t="shared" si="11"/>
        <v>insert into element_hierarchy (child_element_id, parent_element_id, relationship_type) values (203, 201, 'is_a');</v>
      </c>
      <c r="M154" s="26" t="str">
        <f>IF(ISNA(VLOOKUP(E154,$O$2:$P$8,1,FALSE)),"","insert into tree_root (tree_root_id, tree_name, element_id, relationship_type) values (1, '"&amp;VLOOKUP(E154,$O$2:$P$8,2,FALSE)&amp;"', "&amp;[1]Elements!A154&amp;", 'has_a, is_a');")</f>
        <v/>
      </c>
    </row>
    <row r="155" spans="1:13">
      <c r="A155" s="19">
        <v>204</v>
      </c>
      <c r="B155" s="20">
        <v>201</v>
      </c>
      <c r="C155" s="20" t="s">
        <v>851</v>
      </c>
      <c r="D155" s="22" t="s">
        <v>339</v>
      </c>
      <c r="E155" s="19" t="s">
        <v>852</v>
      </c>
      <c r="F155" s="19">
        <f t="shared" si="8"/>
        <v>204</v>
      </c>
      <c r="G155" s="19" t="s">
        <v>535</v>
      </c>
      <c r="H155" s="26" t="str">
        <f>IF(ISNA(VLOOKUP(E155,E$1:$E154,1,FALSE)),"",MATCH(E155,E$1:$E154,0))</f>
        <v/>
      </c>
      <c r="I155" s="26" t="str">
        <f t="shared" si="9"/>
        <v/>
      </c>
      <c r="J155" s="26" t="str">
        <f>IF(ISERR(VLOOKUP(VALUE(B155),$A$3:A155,1,FALSE)),"wrong order","")</f>
        <v/>
      </c>
      <c r="K155" s="26" t="str">
        <f t="shared" ca="1" si="10"/>
        <v>insert into element (element_id, label, description, element_status_id) values (204, 'pharmacodynamic assay', '', 2);</v>
      </c>
      <c r="L155" s="26" t="str">
        <f t="shared" si="11"/>
        <v>insert into element_hierarchy (child_element_id, parent_element_id, relationship_type) values (204, 201, 'is_a');</v>
      </c>
      <c r="M155" s="26" t="str">
        <f>IF(ISNA(VLOOKUP(E155,$O$2:$P$8,1,FALSE)),"","insert into tree_root (tree_root_id, tree_name, element_id, relationship_type) values (1, '"&amp;VLOOKUP(E155,$O$2:$P$8,2,FALSE)&amp;"', "&amp;[1]Elements!A155&amp;", 'has_a, is_a');")</f>
        <v/>
      </c>
    </row>
    <row r="156" spans="1:13">
      <c r="A156" s="19">
        <v>205</v>
      </c>
      <c r="B156" s="20">
        <v>201</v>
      </c>
      <c r="C156" s="20" t="s">
        <v>853</v>
      </c>
      <c r="D156" s="22" t="s">
        <v>340</v>
      </c>
      <c r="E156" s="19" t="s">
        <v>854</v>
      </c>
      <c r="F156" s="19">
        <f t="shared" si="8"/>
        <v>205</v>
      </c>
      <c r="G156" s="19" t="s">
        <v>535</v>
      </c>
      <c r="H156" s="26" t="str">
        <f>IF(ISNA(VLOOKUP(E156,E$1:$E155,1,FALSE)),"",MATCH(E156,E$1:$E155,0))</f>
        <v/>
      </c>
      <c r="I156" s="26" t="str">
        <f t="shared" si="9"/>
        <v/>
      </c>
      <c r="J156" s="26" t="str">
        <f>IF(ISERR(VLOOKUP(VALUE(B156),$A$3:A156,1,FALSE)),"wrong order","")</f>
        <v/>
      </c>
      <c r="K156" s="26" t="str">
        <f t="shared" ca="1" si="10"/>
        <v>insert into element (element_id, label, description, element_status_id) values (205, 'pharmacokinetic assay', '', 2);</v>
      </c>
      <c r="L156" s="26" t="str">
        <f t="shared" si="11"/>
        <v>insert into element_hierarchy (child_element_id, parent_element_id, relationship_type) values (205, 201, 'is_a');</v>
      </c>
      <c r="M156" s="26" t="str">
        <f>IF(ISNA(VLOOKUP(E156,$O$2:$P$8,1,FALSE)),"","insert into tree_root (tree_root_id, tree_name, element_id, relationship_type) values (1, '"&amp;VLOOKUP(E156,$O$2:$P$8,2,FALSE)&amp;"', "&amp;[1]Elements!A156&amp;", 'has_a, is_a');")</f>
        <v/>
      </c>
    </row>
    <row r="157" spans="1:13">
      <c r="A157" s="19">
        <v>206</v>
      </c>
      <c r="B157" s="20">
        <v>201</v>
      </c>
      <c r="C157" s="20" t="s">
        <v>855</v>
      </c>
      <c r="D157" s="22" t="s">
        <v>341</v>
      </c>
      <c r="E157" s="19" t="s">
        <v>856</v>
      </c>
      <c r="F157" s="19">
        <f t="shared" si="8"/>
        <v>206</v>
      </c>
      <c r="G157" s="19" t="s">
        <v>535</v>
      </c>
      <c r="H157" s="26" t="str">
        <f>IF(ISNA(VLOOKUP(E157,E$1:$E156,1,FALSE)),"",MATCH(E157,E$1:$E156,0))</f>
        <v/>
      </c>
      <c r="I157" s="26" t="str">
        <f t="shared" si="9"/>
        <v/>
      </c>
      <c r="J157" s="26" t="str">
        <f>IF(ISERR(VLOOKUP(VALUE(B157),$A$3:A157,1,FALSE)),"wrong order","")</f>
        <v/>
      </c>
      <c r="K157" s="26" t="str">
        <f t="shared" ca="1" si="10"/>
        <v>insert into element (element_id, label, description, element_status_id) values (206, 'therapeutic efficacy assay', '', 2);</v>
      </c>
      <c r="L157" s="26" t="str">
        <f t="shared" si="11"/>
        <v>insert into element_hierarchy (child_element_id, parent_element_id, relationship_type) values (206, 201, 'is_a');</v>
      </c>
      <c r="M157" s="26" t="str">
        <f>IF(ISNA(VLOOKUP(E157,$O$2:$P$8,1,FALSE)),"","insert into tree_root (tree_root_id, tree_name, element_id, relationship_type) values (1, '"&amp;VLOOKUP(E157,$O$2:$P$8,2,FALSE)&amp;"', "&amp;[1]Elements!A157&amp;", 'has_a, is_a');")</f>
        <v/>
      </c>
    </row>
    <row r="158" spans="1:13">
      <c r="A158" s="19">
        <v>208</v>
      </c>
      <c r="B158" s="20">
        <v>13</v>
      </c>
      <c r="C158" s="20" t="s">
        <v>857</v>
      </c>
      <c r="D158" s="22" t="s">
        <v>342</v>
      </c>
      <c r="E158" s="19" t="s">
        <v>858</v>
      </c>
      <c r="F158" s="19">
        <f t="shared" si="8"/>
        <v>208</v>
      </c>
      <c r="G158" s="19" t="s">
        <v>535</v>
      </c>
      <c r="H158" s="26" t="str">
        <f>IF(ISNA(VLOOKUP(E158,E$1:$E157,1,FALSE)),"",MATCH(E158,E$1:$E157,0))</f>
        <v/>
      </c>
      <c r="I158" s="26" t="str">
        <f t="shared" si="9"/>
        <v/>
      </c>
      <c r="J158" s="26" t="str">
        <f>IF(ISERR(VLOOKUP(VALUE(B158),$A$3:A158,1,FALSE)),"wrong order","")</f>
        <v/>
      </c>
      <c r="K158" s="26" t="str">
        <f t="shared" ca="1" si="10"/>
        <v>insert into element (element_id, label, description, element_status_id) values (208, 'cell communication assay', '', 2);</v>
      </c>
      <c r="L158" s="26" t="str">
        <f t="shared" si="11"/>
        <v>insert into element_hierarchy (child_element_id, parent_element_id, relationship_type) values (208, 13, 'is_a');</v>
      </c>
      <c r="M158" s="26" t="str">
        <f>IF(ISNA(VLOOKUP(E158,$O$2:$P$8,1,FALSE)),"","insert into tree_root (tree_root_id, tree_name, element_id, relationship_type) values (1, '"&amp;VLOOKUP(E158,$O$2:$P$8,2,FALSE)&amp;"', "&amp;[1]Elements!A158&amp;", 'has_a, is_a');")</f>
        <v/>
      </c>
    </row>
    <row r="159" spans="1:13">
      <c r="A159" s="19">
        <v>209</v>
      </c>
      <c r="B159" s="20">
        <v>13</v>
      </c>
      <c r="C159" s="20" t="s">
        <v>859</v>
      </c>
      <c r="D159" s="22" t="s">
        <v>343</v>
      </c>
      <c r="E159" s="19" t="s">
        <v>860</v>
      </c>
      <c r="F159" s="19">
        <f t="shared" si="8"/>
        <v>209</v>
      </c>
      <c r="G159" s="19" t="s">
        <v>535</v>
      </c>
      <c r="H159" s="26" t="str">
        <f>IF(ISNA(VLOOKUP(E159,E$1:$E158,1,FALSE)),"",MATCH(E159,E$1:$E158,0))</f>
        <v/>
      </c>
      <c r="I159" s="26" t="str">
        <f t="shared" si="9"/>
        <v/>
      </c>
      <c r="J159" s="26" t="str">
        <f>IF(ISERR(VLOOKUP(VALUE(B159),$A$3:A159,1,FALSE)),"wrong order","")</f>
        <v/>
      </c>
      <c r="K159" s="26" t="str">
        <f t="shared" ca="1" si="10"/>
        <v>insert into element (element_id, label, description, element_status_id) values (209, 'cell cycle assay', '', 2);</v>
      </c>
      <c r="L159" s="26" t="str">
        <f t="shared" si="11"/>
        <v>insert into element_hierarchy (child_element_id, parent_element_id, relationship_type) values (209, 13, 'is_a');</v>
      </c>
      <c r="M159" s="26" t="str">
        <f>IF(ISNA(VLOOKUP(E159,$O$2:$P$8,1,FALSE)),"","insert into tree_root (tree_root_id, tree_name, element_id, relationship_type) values (1, '"&amp;VLOOKUP(E159,$O$2:$P$8,2,FALSE)&amp;"', "&amp;[1]Elements!A159&amp;", 'has_a, is_a');")</f>
        <v/>
      </c>
    </row>
    <row r="160" spans="1:13">
      <c r="A160" s="19">
        <v>210</v>
      </c>
      <c r="B160" s="20">
        <v>13</v>
      </c>
      <c r="C160" s="20" t="s">
        <v>861</v>
      </c>
      <c r="D160" s="22" t="s">
        <v>344</v>
      </c>
      <c r="E160" s="19" t="s">
        <v>862</v>
      </c>
      <c r="F160" s="19">
        <f t="shared" si="8"/>
        <v>210</v>
      </c>
      <c r="G160" s="19" t="s">
        <v>535</v>
      </c>
      <c r="H160" s="26" t="str">
        <f>IF(ISNA(VLOOKUP(E160,E$1:$E159,1,FALSE)),"",MATCH(E160,E$1:$E159,0))</f>
        <v/>
      </c>
      <c r="I160" s="26" t="str">
        <f t="shared" si="9"/>
        <v/>
      </c>
      <c r="J160" s="26" t="str">
        <f>IF(ISERR(VLOOKUP(VALUE(B160),$A$3:A160,1,FALSE)),"wrong order","")</f>
        <v/>
      </c>
      <c r="K160" s="26" t="str">
        <f t="shared" ca="1" si="10"/>
        <v>insert into element (element_id, label, description, element_status_id) values (210, 'cell growth assay', '', 2);_x000D_
COMMIT;</v>
      </c>
      <c r="L160" s="26" t="str">
        <f t="shared" si="11"/>
        <v>insert into element_hierarchy (child_element_id, parent_element_id, relationship_type) values (210, 13, 'is_a');</v>
      </c>
      <c r="M160" s="26" t="str">
        <f>IF(ISNA(VLOOKUP(E160,$O$2:$P$8,1,FALSE)),"","insert into tree_root (tree_root_id, tree_name, element_id, relationship_type) values (1, '"&amp;VLOOKUP(E160,$O$2:$P$8,2,FALSE)&amp;"', "&amp;[1]Elements!A160&amp;", 'has_a, is_a');")</f>
        <v/>
      </c>
    </row>
    <row r="161" spans="1:13">
      <c r="A161" s="19">
        <v>211</v>
      </c>
      <c r="B161" s="20">
        <v>13</v>
      </c>
      <c r="C161" s="20" t="s">
        <v>863</v>
      </c>
      <c r="D161" s="22" t="s">
        <v>345</v>
      </c>
      <c r="E161" s="19" t="s">
        <v>864</v>
      </c>
      <c r="F161" s="19">
        <f t="shared" si="8"/>
        <v>211</v>
      </c>
      <c r="G161" s="19" t="s">
        <v>535</v>
      </c>
      <c r="H161" s="26" t="str">
        <f>IF(ISNA(VLOOKUP(E161,E$1:$E160,1,FALSE)),"",MATCH(E161,E$1:$E160,0))</f>
        <v/>
      </c>
      <c r="I161" s="26" t="str">
        <f t="shared" si="9"/>
        <v/>
      </c>
      <c r="J161" s="26" t="str">
        <f>IF(ISERR(VLOOKUP(VALUE(B161),$A$3:A161,1,FALSE)),"wrong order","")</f>
        <v/>
      </c>
      <c r="K161" s="26" t="str">
        <f t="shared" ca="1" si="10"/>
        <v>insert into element (element_id, label, description, element_status_id) values (211, 'cellular metabolic process assay', '', 2);</v>
      </c>
      <c r="L161" s="26" t="str">
        <f t="shared" si="11"/>
        <v>insert into element_hierarchy (child_element_id, parent_element_id, relationship_type) values (211, 13, 'is_a');</v>
      </c>
      <c r="M161" s="26" t="str">
        <f>IF(ISNA(VLOOKUP(E161,$O$2:$P$8,1,FALSE)),"","insert into tree_root (tree_root_id, tree_name, element_id, relationship_type) values (1, '"&amp;VLOOKUP(E161,$O$2:$P$8,2,FALSE)&amp;"', "&amp;[1]Elements!A161&amp;", 'has_a, is_a');")</f>
        <v/>
      </c>
    </row>
    <row r="162" spans="1:13">
      <c r="A162" s="19">
        <v>212</v>
      </c>
      <c r="B162" s="20">
        <v>13</v>
      </c>
      <c r="C162" s="20" t="s">
        <v>865</v>
      </c>
      <c r="D162" s="22" t="s">
        <v>346</v>
      </c>
      <c r="E162" s="19" t="s">
        <v>866</v>
      </c>
      <c r="F162" s="19">
        <f t="shared" si="8"/>
        <v>212</v>
      </c>
      <c r="G162" s="19" t="s">
        <v>535</v>
      </c>
      <c r="H162" s="26" t="str">
        <f>IF(ISNA(VLOOKUP(E162,E$1:$E161,1,FALSE)),"",MATCH(E162,E$1:$E161,0))</f>
        <v/>
      </c>
      <c r="I162" s="26" t="str">
        <f t="shared" si="9"/>
        <v/>
      </c>
      <c r="J162" s="26" t="str">
        <f>IF(ISERR(VLOOKUP(VALUE(B162),$A$3:A162,1,FALSE)),"wrong order","")</f>
        <v/>
      </c>
      <c r="K162" s="26" t="str">
        <f t="shared" ca="1" si="10"/>
        <v>insert into element (element_id, label, description, element_status_id) values (212, 'coagulation assay', '', 2);</v>
      </c>
      <c r="L162" s="26" t="str">
        <f t="shared" si="11"/>
        <v>insert into element_hierarchy (child_element_id, parent_element_id, relationship_type) values (212, 13, 'is_a');</v>
      </c>
      <c r="M162" s="26" t="str">
        <f>IF(ISNA(VLOOKUP(E162,$O$2:$P$8,1,FALSE)),"","insert into tree_root (tree_root_id, tree_name, element_id, relationship_type) values (1, '"&amp;VLOOKUP(E162,$O$2:$P$8,2,FALSE)&amp;"', "&amp;[1]Elements!A162&amp;", 'has_a, is_a');")</f>
        <v/>
      </c>
    </row>
    <row r="163" spans="1:13">
      <c r="A163" s="19">
        <v>213</v>
      </c>
      <c r="B163" s="20">
        <v>13</v>
      </c>
      <c r="C163" s="20" t="s">
        <v>867</v>
      </c>
      <c r="D163" s="22" t="s">
        <v>347</v>
      </c>
      <c r="E163" s="19" t="s">
        <v>868</v>
      </c>
      <c r="F163" s="19">
        <f t="shared" si="8"/>
        <v>213</v>
      </c>
      <c r="G163" s="19" t="s">
        <v>535</v>
      </c>
      <c r="H163" s="26" t="str">
        <f>IF(ISNA(VLOOKUP(E163,E$1:$E162,1,FALSE)),"",MATCH(E163,E$1:$E162,0))</f>
        <v/>
      </c>
      <c r="I163" s="26" t="str">
        <f t="shared" si="9"/>
        <v/>
      </c>
      <c r="J163" s="26" t="str">
        <f>IF(ISERR(VLOOKUP(VALUE(B163),$A$3:A163,1,FALSE)),"wrong order","")</f>
        <v/>
      </c>
      <c r="K163" s="26" t="str">
        <f t="shared" ca="1" si="10"/>
        <v>insert into element (element_id, label, description, element_status_id) values (213, 'development assay', '', 2);</v>
      </c>
      <c r="L163" s="26" t="str">
        <f t="shared" si="11"/>
        <v>insert into element_hierarchy (child_element_id, parent_element_id, relationship_type) values (213, 13, 'is_a');</v>
      </c>
      <c r="M163" s="26" t="str">
        <f>IF(ISNA(VLOOKUP(E163,$O$2:$P$8,1,FALSE)),"","insert into tree_root (tree_root_id, tree_name, element_id, relationship_type) values (1, '"&amp;VLOOKUP(E163,$O$2:$P$8,2,FALSE)&amp;"', "&amp;[1]Elements!A163&amp;", 'has_a, is_a');")</f>
        <v/>
      </c>
    </row>
    <row r="164" spans="1:13">
      <c r="A164" s="19">
        <v>214</v>
      </c>
      <c r="B164" s="20">
        <v>13</v>
      </c>
      <c r="C164" s="20" t="s">
        <v>869</v>
      </c>
      <c r="D164" s="22" t="s">
        <v>348</v>
      </c>
      <c r="E164" s="19" t="s">
        <v>870</v>
      </c>
      <c r="F164" s="19">
        <f t="shared" si="8"/>
        <v>214</v>
      </c>
      <c r="G164" s="19" t="s">
        <v>535</v>
      </c>
      <c r="H164" s="26" t="str">
        <f>IF(ISNA(VLOOKUP(E164,E$1:$E163,1,FALSE)),"",MATCH(E164,E$1:$E163,0))</f>
        <v/>
      </c>
      <c r="I164" s="26" t="str">
        <f t="shared" si="9"/>
        <v/>
      </c>
      <c r="J164" s="26" t="str">
        <f>IF(ISERR(VLOOKUP(VALUE(B164),$A$3:A164,1,FALSE)),"wrong order","")</f>
        <v/>
      </c>
      <c r="K164" s="26" t="str">
        <f t="shared" ca="1" si="10"/>
        <v>insert into element (element_id, label, description, element_status_id) values (214, 'multi-organism process assay', '', 2);</v>
      </c>
      <c r="L164" s="26" t="str">
        <f t="shared" si="11"/>
        <v>insert into element_hierarchy (child_element_id, parent_element_id, relationship_type) values (214, 13, 'is_a');</v>
      </c>
      <c r="M164" s="26" t="str">
        <f>IF(ISNA(VLOOKUP(E164,$O$2:$P$8,1,FALSE)),"","insert into tree_root (tree_root_id, tree_name, element_id, relationship_type) values (1, '"&amp;VLOOKUP(E164,$O$2:$P$8,2,FALSE)&amp;"', "&amp;[1]Elements!A164&amp;", 'has_a, is_a');")</f>
        <v/>
      </c>
    </row>
    <row r="165" spans="1:13">
      <c r="A165" s="19">
        <v>215</v>
      </c>
      <c r="B165" s="20">
        <v>13</v>
      </c>
      <c r="C165" s="20" t="s">
        <v>871</v>
      </c>
      <c r="D165" s="22" t="s">
        <v>349</v>
      </c>
      <c r="E165" s="19" t="s">
        <v>872</v>
      </c>
      <c r="F165" s="19">
        <f t="shared" si="8"/>
        <v>215</v>
      </c>
      <c r="G165" s="19" t="s">
        <v>535</v>
      </c>
      <c r="H165" s="26" t="str">
        <f>IF(ISNA(VLOOKUP(E165,E$1:$E164,1,FALSE)),"",MATCH(E165,E$1:$E164,0))</f>
        <v/>
      </c>
      <c r="I165" s="26" t="str">
        <f t="shared" si="9"/>
        <v/>
      </c>
      <c r="J165" s="26" t="str">
        <f>IF(ISERR(VLOOKUP(VALUE(B165),$A$3:A165,1,FALSE)),"wrong order","")</f>
        <v/>
      </c>
      <c r="K165" s="26" t="str">
        <f t="shared" ca="1" si="10"/>
        <v>insert into element (element_id, label, description, element_status_id) values (215, 'system process assay', '', 2);</v>
      </c>
      <c r="L165" s="26" t="str">
        <f t="shared" si="11"/>
        <v>insert into element_hierarchy (child_element_id, parent_element_id, relationship_type) values (215, 13, 'is_a');</v>
      </c>
      <c r="M165" s="26" t="str">
        <f>IF(ISNA(VLOOKUP(E165,$O$2:$P$8,1,FALSE)),"","insert into tree_root (tree_root_id, tree_name, element_id, relationship_type) values (1, '"&amp;VLOOKUP(E165,$O$2:$P$8,2,FALSE)&amp;"', "&amp;[1]Elements!A165&amp;", 'has_a, is_a');")</f>
        <v/>
      </c>
    </row>
    <row r="166" spans="1:13">
      <c r="A166" s="19">
        <v>6</v>
      </c>
      <c r="B166" s="20">
        <v>1</v>
      </c>
      <c r="C166" s="20" t="s">
        <v>873</v>
      </c>
      <c r="D166" s="22" t="s">
        <v>350</v>
      </c>
      <c r="E166" s="19" t="s">
        <v>874</v>
      </c>
      <c r="F166" s="19">
        <f t="shared" si="8"/>
        <v>6</v>
      </c>
      <c r="G166" s="19" t="s">
        <v>875</v>
      </c>
      <c r="H166" s="26" t="str">
        <f>IF(ISNA(VLOOKUP(E166,E$1:$E165,1,FALSE)),"",MATCH(E166,E$1:$E165,0))</f>
        <v/>
      </c>
      <c r="I166" s="26" t="str">
        <f t="shared" si="9"/>
        <v/>
      </c>
      <c r="J166" s="26" t="str">
        <f>IF(ISERR(VLOOKUP(VALUE(B166),$A$3:A166,1,FALSE)),"wrong order","")</f>
        <v/>
      </c>
      <c r="K166" s="26" t="str">
        <f t="shared" ca="1" si="10"/>
        <v>insert into element (element_id, label, description, element_status_id) values (6, 'biology', 'A biological entity or process that is the presumed subject of the assay; may refer to a macromolecule whose activity is being regulated, or to a cell-biological process (e.g., neurite outgrowth).', 2);</v>
      </c>
      <c r="L166" s="26" t="str">
        <f t="shared" si="11"/>
        <v>insert into element_hierarchy (child_element_id, parent_element_id, relationship_type) values (6, 1, 'has_a');</v>
      </c>
      <c r="M166" s="26" t="str">
        <f>IF(ISNA(VLOOKUP(E166,$O$2:$P$8,1,FALSE)),"","insert into tree_root (tree_root_id, tree_name, element_id, relationship_type) values (1, '"&amp;VLOOKUP(E166,$O$2:$P$8,2,FALSE)&amp;"', "&amp;[1]Elements!A166&amp;", 'has_a, is_a');")</f>
        <v>insert into tree_root (tree_root_id, tree_name, element_id, relationship_type) values (1, 'BIOLOGY_DESCRIPTOR', 6, 'has_a, is_a');</v>
      </c>
    </row>
    <row r="167" spans="1:13">
      <c r="A167" s="19">
        <v>14</v>
      </c>
      <c r="B167" s="20">
        <v>6</v>
      </c>
      <c r="C167" s="20" t="s">
        <v>876</v>
      </c>
      <c r="D167" s="22" t="s">
        <v>351</v>
      </c>
      <c r="E167" s="19" t="s">
        <v>877</v>
      </c>
      <c r="F167" s="19">
        <f t="shared" si="8"/>
        <v>14</v>
      </c>
      <c r="G167" s="19" t="s">
        <v>878</v>
      </c>
      <c r="H167" s="26" t="str">
        <f>IF(ISNA(VLOOKUP(E167,E$1:$E166,1,FALSE)),"",MATCH(E167,E$1:$E166,0))</f>
        <v/>
      </c>
      <c r="I167" s="26" t="str">
        <f t="shared" si="9"/>
        <v/>
      </c>
      <c r="J167" s="26" t="str">
        <f>IF(ISERR(VLOOKUP(VALUE(B167),$A$3:A167,1,FALSE)),"wrong order","")</f>
        <v/>
      </c>
      <c r="K167" s="26" t="str">
        <f t="shared" ca="1" si="10"/>
        <v>insert into element (element_id, label, description, element_status_id) values (14, 'molecular target', 'A biological entity that has the role of target of an assay; usually a biological macromolecule that interacts with a perturbagen to produce the readout detected by the assay.', 2);</v>
      </c>
      <c r="L167" s="26" t="str">
        <f t="shared" si="11"/>
        <v>insert into element_hierarchy (child_element_id, parent_element_id, relationship_type) values (14, 6, 'is_a');</v>
      </c>
      <c r="M167" s="26" t="str">
        <f>IF(ISNA(VLOOKUP(E167,$O$2:$P$8,1,FALSE)),"","insert into tree_root (tree_root_id, tree_name, element_id, relationship_type) values (1, '"&amp;VLOOKUP(E167,$O$2:$P$8,2,FALSE)&amp;"', "&amp;[1]Elements!A167&amp;", 'has_a, is_a');")</f>
        <v/>
      </c>
    </row>
    <row r="168" spans="1:13">
      <c r="A168" s="19">
        <v>17</v>
      </c>
      <c r="B168" s="20">
        <v>14</v>
      </c>
      <c r="C168" s="20" t="s">
        <v>879</v>
      </c>
      <c r="D168" s="22" t="s">
        <v>352</v>
      </c>
      <c r="E168" s="19" t="s">
        <v>880</v>
      </c>
      <c r="F168" s="19">
        <f t="shared" si="8"/>
        <v>17</v>
      </c>
      <c r="G168" s="19" t="s">
        <v>535</v>
      </c>
      <c r="H168" s="26" t="str">
        <f>IF(ISNA(VLOOKUP(E168,E$1:$E167,1,FALSE)),"",MATCH(E168,E$1:$E167,0))</f>
        <v/>
      </c>
      <c r="I168" s="26" t="str">
        <f t="shared" si="9"/>
        <v/>
      </c>
      <c r="J168" s="26" t="str">
        <f>IF(ISERR(VLOOKUP(VALUE(B168),$A$3:A168,1,FALSE)),"wrong order","")</f>
        <v/>
      </c>
      <c r="K168" s="26" t="str">
        <f t="shared" ca="1" si="10"/>
        <v>insert into element (element_id, label, description, element_status_id) values (17, 'molecular function (EXTERNAL ONTOLOGY)', '', 2);</v>
      </c>
      <c r="L168" s="26" t="str">
        <f t="shared" si="11"/>
        <v>insert into element_hierarchy (child_element_id, parent_element_id, relationship_type) values (17, 14, 'is_a');</v>
      </c>
      <c r="M168" s="26" t="str">
        <f>IF(ISNA(VLOOKUP(E168,$O$2:$P$8,1,FALSE)),"","insert into tree_root (tree_root_id, tree_name, element_id, relationship_type) values (1, '"&amp;VLOOKUP(E168,$O$2:$P$8,2,FALSE)&amp;"', "&amp;[1]Elements!A168&amp;", 'has_a, is_a');")</f>
        <v/>
      </c>
    </row>
    <row r="169" spans="1:13">
      <c r="A169" s="19">
        <v>15</v>
      </c>
      <c r="B169" s="20">
        <v>6</v>
      </c>
      <c r="C169" s="20" t="s">
        <v>881</v>
      </c>
      <c r="D169" s="22" t="s">
        <v>353</v>
      </c>
      <c r="E169" s="19" t="s">
        <v>882</v>
      </c>
      <c r="F169" s="19">
        <f t="shared" si="8"/>
        <v>15</v>
      </c>
      <c r="G169" s="19" t="s">
        <v>883</v>
      </c>
      <c r="H169" s="26" t="str">
        <f>IF(ISNA(VLOOKUP(E169,E$1:$E168,1,FALSE)),"",MATCH(E169,E$1:$E168,0))</f>
        <v/>
      </c>
      <c r="I169" s="26" t="str">
        <f t="shared" si="9"/>
        <v/>
      </c>
      <c r="J169" s="26" t="str">
        <f>IF(ISERR(VLOOKUP(VALUE(B169),$A$3:A169,1,FALSE)),"wrong order","")</f>
        <v/>
      </c>
      <c r="K169" s="26" t="str">
        <f t="shared" ca="1" si="10"/>
        <v>insert into element (element_id, label, description, element_status_id) values (15, 'biological process (EXTERNAL ONTOLOGY)', 'Gene Ontology', 2);</v>
      </c>
      <c r="L169" s="26" t="str">
        <f t="shared" si="11"/>
        <v>insert into element_hierarchy (child_element_id, parent_element_id, relationship_type) values (15, 6, 'is_a');</v>
      </c>
      <c r="M169" s="26" t="str">
        <f>IF(ISNA(VLOOKUP(E169,$O$2:$P$8,1,FALSE)),"","insert into tree_root (tree_root_id, tree_name, element_id, relationship_type) values (1, '"&amp;VLOOKUP(E169,$O$2:$P$8,2,FALSE)&amp;"', "&amp;[1]Elements!A169&amp;", 'has_a, is_a');")</f>
        <v/>
      </c>
    </row>
    <row r="170" spans="1:13">
      <c r="A170" s="19">
        <v>7</v>
      </c>
      <c r="B170" s="20">
        <v>1</v>
      </c>
      <c r="C170" s="20" t="s">
        <v>884</v>
      </c>
      <c r="D170" s="22" t="s">
        <v>354</v>
      </c>
      <c r="E170" s="19" t="s">
        <v>885</v>
      </c>
      <c r="F170" s="19">
        <f t="shared" si="8"/>
        <v>7</v>
      </c>
      <c r="G170" s="19" t="s">
        <v>535</v>
      </c>
      <c r="H170" s="26" t="str">
        <f>IF(ISNA(VLOOKUP(E170,E$1:$E169,1,FALSE)),"",MATCH(E170,E$1:$E169,0))</f>
        <v/>
      </c>
      <c r="I170" s="26" t="str">
        <f t="shared" si="9"/>
        <v/>
      </c>
      <c r="J170" s="26" t="str">
        <f>IF(ISERR(VLOOKUP(VALUE(B170),$A$3:A170,1,FALSE)),"wrong order","")</f>
        <v/>
      </c>
      <c r="K170" s="26" t="str">
        <f t="shared" ca="1" si="10"/>
        <v>insert into element (element_id, label, description, element_status_id) values (7, 'project management', '', 2);_x000D_
COMMIT;</v>
      </c>
      <c r="L170" s="26" t="str">
        <f t="shared" si="11"/>
        <v>insert into element_hierarchy (child_element_id, parent_element_id, relationship_type) values (7, 1, 'has_a');</v>
      </c>
      <c r="M170" s="26" t="str">
        <f>IF(ISNA(VLOOKUP(E170,$O$2:$P$8,1,FALSE)),"","insert into tree_root (tree_root_id, tree_name, element_id, relationship_type) values (1, '"&amp;VLOOKUP(E170,$O$2:$P$8,2,FALSE)&amp;"', "&amp;[1]Elements!A170&amp;", 'has_a, is_a');")</f>
        <v>insert into tree_root (tree_root_id, tree_name, element_id, relationship_type) values (1, 'INSTANCE_DESCRIPTOR', 7, 'has_a, is_a');</v>
      </c>
    </row>
    <row r="171" spans="1:13">
      <c r="A171" s="19">
        <v>18</v>
      </c>
      <c r="B171" s="20">
        <v>7</v>
      </c>
      <c r="C171" s="20" t="s">
        <v>886</v>
      </c>
      <c r="D171" s="22" t="s">
        <v>355</v>
      </c>
      <c r="E171" s="19" t="s">
        <v>887</v>
      </c>
      <c r="F171" s="19">
        <f t="shared" si="8"/>
        <v>18</v>
      </c>
      <c r="G171" s="19" t="s">
        <v>535</v>
      </c>
      <c r="H171" s="26" t="str">
        <f>IF(ISNA(VLOOKUP(E171,E$1:$E170,1,FALSE)),"",MATCH(E171,E$1:$E170,0))</f>
        <v/>
      </c>
      <c r="I171" s="26" t="str">
        <f t="shared" si="9"/>
        <v/>
      </c>
      <c r="J171" s="26" t="str">
        <f>IF(ISERR(VLOOKUP(VALUE(B171),$A$3:A171,1,FALSE)),"wrong order","")</f>
        <v/>
      </c>
      <c r="K171" s="26" t="str">
        <f t="shared" ca="1" si="10"/>
        <v>insert into element (element_id, label, description, element_status_id) values (18, 'assay instance', '', 2);</v>
      </c>
      <c r="L171" s="26" t="str">
        <f t="shared" si="11"/>
        <v>insert into element_hierarchy (child_element_id, parent_element_id, relationship_type) values (18, 7, 'is_a');</v>
      </c>
      <c r="M171" s="26" t="str">
        <f>IF(ISNA(VLOOKUP(E171,$O$2:$P$8,1,FALSE)),"","insert into tree_root (tree_root_id, tree_name, element_id, relationship_type) values (1, '"&amp;VLOOKUP(E171,$O$2:$P$8,2,FALSE)&amp;"', "&amp;[1]Elements!A171&amp;", 'has_a, is_a');")</f>
        <v/>
      </c>
    </row>
    <row r="172" spans="1:13">
      <c r="A172" s="19">
        <v>24</v>
      </c>
      <c r="B172" s="20">
        <v>18</v>
      </c>
      <c r="C172" s="20" t="s">
        <v>888</v>
      </c>
      <c r="D172" s="22" t="s">
        <v>356</v>
      </c>
      <c r="E172" s="19" t="s">
        <v>889</v>
      </c>
      <c r="F172" s="19">
        <f t="shared" si="8"/>
        <v>24</v>
      </c>
      <c r="G172" s="19" t="s">
        <v>535</v>
      </c>
      <c r="H172" s="26" t="str">
        <f>IF(ISNA(VLOOKUP(E172,E$1:$E171,1,FALSE)),"",MATCH(E172,E$1:$E171,0))</f>
        <v/>
      </c>
      <c r="I172" s="26" t="str">
        <f t="shared" si="9"/>
        <v/>
      </c>
      <c r="J172" s="26" t="str">
        <f>IF(ISERR(VLOOKUP(VALUE(B172),$A$3:A172,1,FALSE)),"wrong order","")</f>
        <v/>
      </c>
      <c r="K172" s="26" t="str">
        <f t="shared" ca="1" si="10"/>
        <v>insert into element (element_id, label, description, element_status_id) values (24, 'perturbagen collection', '', 2);</v>
      </c>
      <c r="L172" s="26" t="str">
        <f t="shared" si="11"/>
        <v>insert into element_hierarchy (child_element_id, parent_element_id, relationship_type) values (24, 18, 'is_a');</v>
      </c>
      <c r="M172" s="26" t="str">
        <f>IF(ISNA(VLOOKUP(E172,$O$2:$P$8,1,FALSE)),"","insert into tree_root (tree_root_id, tree_name, element_id, relationship_type) values (1, '"&amp;VLOOKUP(E172,$O$2:$P$8,2,FALSE)&amp;"', "&amp;[1]Elements!A172&amp;", 'has_a, is_a');")</f>
        <v/>
      </c>
    </row>
    <row r="173" spans="1:13">
      <c r="A173" s="19">
        <v>25</v>
      </c>
      <c r="B173" s="20">
        <v>24</v>
      </c>
      <c r="C173" s="20" t="s">
        <v>890</v>
      </c>
      <c r="D173" s="22" t="s">
        <v>357</v>
      </c>
      <c r="E173" s="19" t="s">
        <v>891</v>
      </c>
      <c r="F173" s="19">
        <f t="shared" si="8"/>
        <v>25</v>
      </c>
      <c r="G173" s="19" t="s">
        <v>535</v>
      </c>
      <c r="H173" s="26" t="str">
        <f>IF(ISNA(VLOOKUP(E173,E$1:$E172,1,FALSE)),"",MATCH(E173,E$1:$E172,0))</f>
        <v/>
      </c>
      <c r="I173" s="26" t="str">
        <f t="shared" si="9"/>
        <v/>
      </c>
      <c r="J173" s="26" t="str">
        <f>IF(ISERR(VLOOKUP(VALUE(B173),$A$3:A173,1,FALSE)),"wrong order","")</f>
        <v/>
      </c>
      <c r="K173" s="26" t="str">
        <f t="shared" ca="1" si="10"/>
        <v>insert into element (element_id, label, description, element_status_id) values (25, 'RNA construct collection', '', 2);</v>
      </c>
      <c r="L173" s="26" t="str">
        <f t="shared" si="11"/>
        <v>insert into element_hierarchy (child_element_id, parent_element_id, relationship_type) values (25, 24, 'is_a');</v>
      </c>
      <c r="M173" s="26" t="str">
        <f>IF(ISNA(VLOOKUP(E173,$O$2:$P$8,1,FALSE)),"","insert into tree_root (tree_root_id, tree_name, element_id, relationship_type) values (1, '"&amp;VLOOKUP(E173,$O$2:$P$8,2,FALSE)&amp;"', "&amp;[1]Elements!A173&amp;", 'has_a, is_a');")</f>
        <v/>
      </c>
    </row>
    <row r="174" spans="1:13">
      <c r="A174" s="19">
        <v>141</v>
      </c>
      <c r="B174" s="20">
        <v>24</v>
      </c>
      <c r="C174" s="20" t="s">
        <v>892</v>
      </c>
      <c r="D174" s="22" t="s">
        <v>358</v>
      </c>
      <c r="E174" s="19" t="s">
        <v>893</v>
      </c>
      <c r="F174" s="19">
        <f t="shared" si="8"/>
        <v>141</v>
      </c>
      <c r="G174" s="19" t="s">
        <v>894</v>
      </c>
      <c r="H174" s="26" t="str">
        <f>IF(ISNA(VLOOKUP(E174,E$1:$E173,1,FALSE)),"",MATCH(E174,E$1:$E173,0))</f>
        <v/>
      </c>
      <c r="I174" s="26" t="str">
        <f t="shared" si="9"/>
        <v/>
      </c>
      <c r="J174" s="26" t="str">
        <f>IF(ISERR(VLOOKUP(VALUE(B174),$A$3:A174,1,FALSE)),"wrong order","")</f>
        <v/>
      </c>
      <c r="K174" s="26" t="str">
        <f t="shared" ca="1" si="10"/>
        <v>insert into element (element_id, label, description, element_status_id) values (141, 'perturbagen delivery', 'A description of whether perturbagens are tested individually or as pooled mixtures.', 2);</v>
      </c>
      <c r="L174" s="26" t="str">
        <f t="shared" si="11"/>
        <v>insert into element_hierarchy (child_element_id, parent_element_id, relationship_type) values (141, 24, 'is_a');</v>
      </c>
      <c r="M174" s="26" t="str">
        <f>IF(ISNA(VLOOKUP(E174,$O$2:$P$8,1,FALSE)),"","insert into tree_root (tree_root_id, tree_name, element_id, relationship_type) values (1, '"&amp;VLOOKUP(E174,$O$2:$P$8,2,FALSE)&amp;"', "&amp;[1]Elements!A174&amp;", 'has_a, is_a');")</f>
        <v/>
      </c>
    </row>
    <row r="175" spans="1:13">
      <c r="A175" s="19">
        <v>142</v>
      </c>
      <c r="B175" s="20">
        <v>24</v>
      </c>
      <c r="C175" s="20" t="s">
        <v>895</v>
      </c>
      <c r="D175" s="22" t="s">
        <v>359</v>
      </c>
      <c r="E175" s="19" t="s">
        <v>896</v>
      </c>
      <c r="F175" s="19">
        <f t="shared" si="8"/>
        <v>142</v>
      </c>
      <c r="G175" s="19" t="s">
        <v>535</v>
      </c>
      <c r="H175" s="26" t="str">
        <f>IF(ISNA(VLOOKUP(E175,E$1:$E174,1,FALSE)),"",MATCH(E175,E$1:$E174,0))</f>
        <v/>
      </c>
      <c r="I175" s="26" t="str">
        <f t="shared" si="9"/>
        <v/>
      </c>
      <c r="J175" s="26" t="str">
        <f>IF(ISERR(VLOOKUP(VALUE(B175),$A$3:A175,1,FALSE)),"wrong order","")</f>
        <v/>
      </c>
      <c r="K175" s="26" t="str">
        <f t="shared" ca="1" si="10"/>
        <v>insert into element (element_id, label, description, element_status_id) values (142, 'small-molecule collection', '', 2);</v>
      </c>
      <c r="L175" s="26" t="str">
        <f t="shared" si="11"/>
        <v>insert into element_hierarchy (child_element_id, parent_element_id, relationship_type) values (142, 24, 'is_a');</v>
      </c>
      <c r="M175" s="26" t="str">
        <f>IF(ISNA(VLOOKUP(E175,$O$2:$P$8,1,FALSE)),"","insert into tree_root (tree_root_id, tree_name, element_id, relationship_type) values (1, '"&amp;VLOOKUP(E175,$O$2:$P$8,2,FALSE)&amp;"', "&amp;[1]Elements!A175&amp;", 'has_a, is_a');")</f>
        <v/>
      </c>
    </row>
    <row r="176" spans="1:13">
      <c r="A176" s="19">
        <v>219</v>
      </c>
      <c r="B176" s="20">
        <v>18</v>
      </c>
      <c r="C176" s="20" t="s">
        <v>897</v>
      </c>
      <c r="D176" s="22" t="s">
        <v>360</v>
      </c>
      <c r="E176" s="19" t="s">
        <v>898</v>
      </c>
      <c r="F176" s="19">
        <f t="shared" si="8"/>
        <v>219</v>
      </c>
      <c r="G176" s="19" t="s">
        <v>535</v>
      </c>
      <c r="H176" s="26" t="str">
        <f>IF(ISNA(VLOOKUP(E176,E$1:$E175,1,FALSE)),"",MATCH(E176,E$1:$E175,0))</f>
        <v/>
      </c>
      <c r="I176" s="26" t="str">
        <f t="shared" si="9"/>
        <v/>
      </c>
      <c r="J176" s="26" t="str">
        <f>IF(ISERR(VLOOKUP(VALUE(B176),$A$3:A176,1,FALSE)),"wrong order","")</f>
        <v/>
      </c>
      <c r="K176" s="26" t="str">
        <f t="shared" ca="1" si="10"/>
        <v>insert into element (element_id, label, description, element_status_id) values (219, 'assay ID', '', 2);</v>
      </c>
      <c r="L176" s="26" t="str">
        <f t="shared" si="11"/>
        <v>insert into element_hierarchy (child_element_id, parent_element_id, relationship_type) values (219, 18, 'is_a');</v>
      </c>
      <c r="M176" s="26" t="str">
        <f>IF(ISNA(VLOOKUP(E176,$O$2:$P$8,1,FALSE)),"","insert into tree_root (tree_root_id, tree_name, element_id, relationship_type) values (1, '"&amp;VLOOKUP(E176,$O$2:$P$8,2,FALSE)&amp;"', "&amp;[1]Elements!A176&amp;", 'has_a, is_a');")</f>
        <v/>
      </c>
    </row>
    <row r="177" spans="1:13">
      <c r="A177" s="19">
        <v>223</v>
      </c>
      <c r="B177" s="20">
        <v>18</v>
      </c>
      <c r="C177" s="20" t="s">
        <v>899</v>
      </c>
      <c r="D177" s="22" t="s">
        <v>361</v>
      </c>
      <c r="E177" s="19" t="s">
        <v>900</v>
      </c>
      <c r="F177" s="19">
        <f t="shared" si="8"/>
        <v>223</v>
      </c>
      <c r="G177" s="19" t="s">
        <v>901</v>
      </c>
      <c r="H177" s="26" t="str">
        <f>IF(ISNA(VLOOKUP(E177,E$1:$E176,1,FALSE)),"",MATCH(E177,E$1:$E176,0))</f>
        <v/>
      </c>
      <c r="I177" s="26" t="str">
        <f t="shared" si="9"/>
        <v/>
      </c>
      <c r="J177" s="26" t="str">
        <f>IF(ISERR(VLOOKUP(VALUE(B177),$A$3:A177,1,FALSE)),"wrong order","")</f>
        <v/>
      </c>
      <c r="K177" s="26" t="str">
        <f t="shared" ca="1" si="10"/>
        <v>insert into element (element_id, label, description, element_status_id) values (223, 'assay stage', 'A description of the purpose of an assay within a project; relates to the order of assays in a screening campaign (e.g., a primary assay is performed first to identify hits, which are then confirmed in a confirmatory assay, after which secondary assays further prioritize confirmed hits).', 2);</v>
      </c>
      <c r="L177" s="26" t="str">
        <f t="shared" si="11"/>
        <v>insert into element_hierarchy (child_element_id, parent_element_id, relationship_type) values (223, 18, 'is_a');</v>
      </c>
      <c r="M177" s="26" t="str">
        <f>IF(ISNA(VLOOKUP(E177,$O$2:$P$8,1,FALSE)),"","insert into tree_root (tree_root_id, tree_name, element_id, relationship_type) values (1, '"&amp;VLOOKUP(E177,$O$2:$P$8,2,FALSE)&amp;"', "&amp;[1]Elements!A177&amp;", 'has_a, is_a');")</f>
        <v>insert into tree_root (tree_root_id, tree_name, element_id, relationship_type) values (1, 'STAGE', 223, 'has_a, is_a');</v>
      </c>
    </row>
    <row r="178" spans="1:13">
      <c r="A178" s="19">
        <v>224</v>
      </c>
      <c r="B178" s="20">
        <v>223</v>
      </c>
      <c r="C178" s="20" t="s">
        <v>902</v>
      </c>
      <c r="D178" s="22" t="s">
        <v>362</v>
      </c>
      <c r="E178" s="19" t="s">
        <v>903</v>
      </c>
      <c r="F178" s="19">
        <f t="shared" si="8"/>
        <v>224</v>
      </c>
      <c r="G178" s="19" t="s">
        <v>904</v>
      </c>
      <c r="H178" s="26" t="str">
        <f>IF(ISNA(VLOOKUP(E178,E$1:$E177,1,FALSE)),"",MATCH(E178,E$1:$E177,0))</f>
        <v/>
      </c>
      <c r="I178" s="26" t="str">
        <f t="shared" si="9"/>
        <v/>
      </c>
      <c r="J178" s="26" t="str">
        <f>IF(ISERR(VLOOKUP(VALUE(B178),$A$3:A178,1,FALSE)),"wrong order","")</f>
        <v/>
      </c>
      <c r="K178" s="26" t="str">
        <f t="shared" ca="1" si="10"/>
        <v>insert into element (element_id, label, description, element_status_id) values (224, 'confirmatory assay', 'An assay performed to confirm activity of perturbagens identified in a primary assay; may be performed as replicate measurements or as a concentration-response assay.', 2);</v>
      </c>
      <c r="L178" s="26" t="str">
        <f t="shared" si="11"/>
        <v>insert into element_hierarchy (child_element_id, parent_element_id, relationship_type) values (224, 223, 'is_a');</v>
      </c>
      <c r="M178" s="26" t="str">
        <f>IF(ISNA(VLOOKUP(E178,$O$2:$P$8,1,FALSE)),"","insert into tree_root (tree_root_id, tree_name, element_id, relationship_type) values (1, '"&amp;VLOOKUP(E178,$O$2:$P$8,2,FALSE)&amp;"', "&amp;[1]Elements!A178&amp;", 'has_a, is_a');")</f>
        <v/>
      </c>
    </row>
    <row r="179" spans="1:13">
      <c r="A179" s="19">
        <v>225</v>
      </c>
      <c r="B179" s="20">
        <v>223</v>
      </c>
      <c r="C179" s="20" t="s">
        <v>905</v>
      </c>
      <c r="D179" s="22" t="s">
        <v>363</v>
      </c>
      <c r="E179" s="19" t="s">
        <v>906</v>
      </c>
      <c r="F179" s="19">
        <f t="shared" si="8"/>
        <v>225</v>
      </c>
      <c r="G179" s="19" t="s">
        <v>907</v>
      </c>
      <c r="H179" s="26" t="str">
        <f>IF(ISNA(VLOOKUP(E179,E$1:$E178,1,FALSE)),"",MATCH(E179,E$1:$E178,0))</f>
        <v/>
      </c>
      <c r="I179" s="26" t="str">
        <f t="shared" si="9"/>
        <v/>
      </c>
      <c r="J179" s="26" t="str">
        <f>IF(ISERR(VLOOKUP(VALUE(B179),$A$3:A179,1,FALSE)),"wrong order","")</f>
        <v/>
      </c>
      <c r="K179" s="26" t="str">
        <f t="shared" ca="1" si="10"/>
        <v>insert into element (element_id, label, description, element_status_id) values (225, 'lead-optimization assay', 'An assay performed in the lead-optimization stage on a relatively small number of active perturbagens; typically a high-quality concentration-response assay.', 2);</v>
      </c>
      <c r="L179" s="26" t="str">
        <f t="shared" si="11"/>
        <v>insert into element_hierarchy (child_element_id, parent_element_id, relationship_type) values (225, 223, 'is_a');</v>
      </c>
      <c r="M179" s="26" t="str">
        <f>IF(ISNA(VLOOKUP(E179,$O$2:$P$8,1,FALSE)),"","insert into tree_root (tree_root_id, tree_name, element_id, relationship_type) values (1, '"&amp;VLOOKUP(E179,$O$2:$P$8,2,FALSE)&amp;"', "&amp;[1]Elements!A179&amp;", 'has_a, is_a');")</f>
        <v/>
      </c>
    </row>
    <row r="180" spans="1:13">
      <c r="A180" s="19">
        <v>226</v>
      </c>
      <c r="B180" s="20">
        <v>223</v>
      </c>
      <c r="C180" s="20" t="s">
        <v>908</v>
      </c>
      <c r="D180" s="22" t="s">
        <v>364</v>
      </c>
      <c r="E180" s="19" t="s">
        <v>909</v>
      </c>
      <c r="F180" s="19">
        <f t="shared" si="8"/>
        <v>226</v>
      </c>
      <c r="G180" s="19" t="s">
        <v>910</v>
      </c>
      <c r="H180" s="26" t="str">
        <f>IF(ISNA(VLOOKUP(E180,E$1:$E179,1,FALSE)),"",MATCH(E180,E$1:$E179,0))</f>
        <v/>
      </c>
      <c r="I180" s="26" t="str">
        <f t="shared" si="9"/>
        <v/>
      </c>
      <c r="J180" s="26" t="str">
        <f>IF(ISERR(VLOOKUP(VALUE(B180),$A$3:A180,1,FALSE)),"wrong order","")</f>
        <v/>
      </c>
      <c r="K180" s="26" t="str">
        <f t="shared" ca="1" si="10"/>
        <v>insert into element (element_id, label, description, element_status_id) values (226, 'primary assay', 'An assay performed (usually first in a campaign) to identify potentially biologically active pertubagens; usually performed at a single concentration with one or two measurements.', 2);_x000D_
COMMIT;</v>
      </c>
      <c r="L180" s="26" t="str">
        <f t="shared" si="11"/>
        <v>insert into element_hierarchy (child_element_id, parent_element_id, relationship_type) values (226, 223, 'is_a');</v>
      </c>
      <c r="M180" s="26" t="str">
        <f>IF(ISNA(VLOOKUP(E180,$O$2:$P$8,1,FALSE)),"","insert into tree_root (tree_root_id, tree_name, element_id, relationship_type) values (1, '"&amp;VLOOKUP(E180,$O$2:$P$8,2,FALSE)&amp;"', "&amp;[1]Elements!A180&amp;", 'has_a, is_a');")</f>
        <v/>
      </c>
    </row>
    <row r="181" spans="1:13">
      <c r="A181" s="19">
        <v>227</v>
      </c>
      <c r="B181" s="20">
        <v>223</v>
      </c>
      <c r="C181" s="20" t="s">
        <v>911</v>
      </c>
      <c r="D181" s="22" t="s">
        <v>365</v>
      </c>
      <c r="E181" s="19" t="s">
        <v>912</v>
      </c>
      <c r="F181" s="19">
        <f t="shared" si="8"/>
        <v>227</v>
      </c>
      <c r="G181" s="19" t="s">
        <v>913</v>
      </c>
      <c r="H181" s="26" t="str">
        <f>IF(ISNA(VLOOKUP(E181,E$1:$E180,1,FALSE)),"",MATCH(E181,E$1:$E180,0))</f>
        <v/>
      </c>
      <c r="I181" s="26" t="str">
        <f t="shared" si="9"/>
        <v/>
      </c>
      <c r="J181" s="26" t="str">
        <f>IF(ISERR(VLOOKUP(VALUE(B181),$A$3:A181,1,FALSE)),"wrong order","")</f>
        <v/>
      </c>
      <c r="K181" s="26" t="str">
        <f t="shared" ca="1" si="10"/>
        <v>insert into element (element_id, label, description, element_status_id) values (227, 'secondary assay', 'An assay performed following a confirmatory assay to confirm the biological activity a perturbagen using a different assay type or design; may address mode-of-action, toxicity, activity profile, and selectivity.', 2);</v>
      </c>
      <c r="L181" s="26" t="str">
        <f t="shared" si="11"/>
        <v>insert into element_hierarchy (child_element_id, parent_element_id, relationship_type) values (227, 223, 'is_a');</v>
      </c>
      <c r="M181" s="26" t="str">
        <f>IF(ISNA(VLOOKUP(E181,$O$2:$P$8,1,FALSE)),"","insert into tree_root (tree_root_id, tree_name, element_id, relationship_type) values (1, '"&amp;VLOOKUP(E181,$O$2:$P$8,2,FALSE)&amp;"', "&amp;[1]Elements!A181&amp;", 'has_a, is_a');")</f>
        <v/>
      </c>
    </row>
    <row r="182" spans="1:13">
      <c r="A182" s="19">
        <v>19</v>
      </c>
      <c r="B182" s="20">
        <v>7</v>
      </c>
      <c r="C182" s="20" t="s">
        <v>914</v>
      </c>
      <c r="D182" s="22" t="s">
        <v>366</v>
      </c>
      <c r="E182" s="19" t="s">
        <v>915</v>
      </c>
      <c r="F182" s="19">
        <f t="shared" si="8"/>
        <v>19</v>
      </c>
      <c r="G182" s="19" t="s">
        <v>535</v>
      </c>
      <c r="H182" s="26" t="str">
        <f>IF(ISNA(VLOOKUP(E182,E$1:$E181,1,FALSE)),"",MATCH(E182,E$1:$E181,0))</f>
        <v/>
      </c>
      <c r="I182" s="26" t="str">
        <f t="shared" si="9"/>
        <v/>
      </c>
      <c r="J182" s="26" t="str">
        <f>IF(ISERR(VLOOKUP(VALUE(B182),$A$3:A182,1,FALSE)),"wrong order","")</f>
        <v/>
      </c>
      <c r="K182" s="26" t="str">
        <f t="shared" ca="1" si="10"/>
        <v>insert into element (element_id, label, description, element_status_id) values (19, 'depositor information', '', 2);</v>
      </c>
      <c r="L182" s="26" t="str">
        <f t="shared" si="11"/>
        <v>insert into element_hierarchy (child_element_id, parent_element_id, relationship_type) values (19, 7, 'is_a');</v>
      </c>
      <c r="M182" s="26" t="str">
        <f>IF(ISNA(VLOOKUP(E182,$O$2:$P$8,1,FALSE)),"","insert into tree_root (tree_root_id, tree_name, element_id, relationship_type) values (1, '"&amp;VLOOKUP(E182,$O$2:$P$8,2,FALSE)&amp;"', "&amp;[1]Elements!A182&amp;", 'has_a, is_a');")</f>
        <v/>
      </c>
    </row>
    <row r="183" spans="1:13">
      <c r="A183" s="19">
        <v>241</v>
      </c>
      <c r="B183" s="20">
        <v>19</v>
      </c>
      <c r="C183" s="20" t="s">
        <v>916</v>
      </c>
      <c r="D183" s="22" t="s">
        <v>367</v>
      </c>
      <c r="E183" s="19" t="s">
        <v>917</v>
      </c>
      <c r="F183" s="19">
        <f t="shared" si="8"/>
        <v>241</v>
      </c>
      <c r="G183" s="19" t="s">
        <v>535</v>
      </c>
      <c r="H183" s="26" t="str">
        <f>IF(ISNA(VLOOKUP(E183,E$1:$E182,1,FALSE)),"",MATCH(E183,E$1:$E182,0))</f>
        <v/>
      </c>
      <c r="I183" s="26" t="str">
        <f t="shared" si="9"/>
        <v/>
      </c>
      <c r="J183" s="26" t="str">
        <f>IF(ISERR(VLOOKUP(VALUE(B183),$A$3:A183,1,FALSE)),"wrong order","")</f>
        <v/>
      </c>
      <c r="K183" s="26" t="str">
        <f t="shared" ca="1" si="10"/>
        <v>insert into element (element_id, label, description, element_status_id) values (241, 'depositor laboratory', '', 2);</v>
      </c>
      <c r="L183" s="26" t="str">
        <f t="shared" si="11"/>
        <v>insert into element_hierarchy (child_element_id, parent_element_id, relationship_type) values (241, 19, 'is_a');</v>
      </c>
      <c r="M183" s="26" t="str">
        <f>IF(ISNA(VLOOKUP(E183,$O$2:$P$8,1,FALSE)),"","insert into tree_root (tree_root_id, tree_name, element_id, relationship_type) values (1, '"&amp;VLOOKUP(E183,$O$2:$P$8,2,FALSE)&amp;"', "&amp;[1]Elements!A183&amp;", 'has_a, is_a');")</f>
        <v>insert into tree_root (tree_root_id, tree_name, element_id, relationship_type) values (1, 'LABORATORY', 241, 'has_a, is_a');</v>
      </c>
    </row>
    <row r="184" spans="1:13">
      <c r="A184" s="19">
        <v>242</v>
      </c>
      <c r="B184" s="20">
        <v>19</v>
      </c>
      <c r="C184" s="20" t="s">
        <v>918</v>
      </c>
      <c r="D184" s="22" t="s">
        <v>368</v>
      </c>
      <c r="E184" s="19" t="s">
        <v>919</v>
      </c>
      <c r="F184" s="19">
        <f t="shared" si="8"/>
        <v>242</v>
      </c>
      <c r="G184" s="19" t="s">
        <v>535</v>
      </c>
      <c r="H184" s="26" t="str">
        <f>IF(ISNA(VLOOKUP(E184,E$1:$E183,1,FALSE)),"",MATCH(E184,E$1:$E183,0))</f>
        <v/>
      </c>
      <c r="I184" s="26" t="str">
        <f t="shared" si="9"/>
        <v/>
      </c>
      <c r="J184" s="26" t="str">
        <f>IF(ISERR(VLOOKUP(VALUE(B184),$A$3:A184,1,FALSE)),"wrong order","")</f>
        <v/>
      </c>
      <c r="K184" s="26" t="str">
        <f t="shared" ca="1" si="10"/>
        <v>insert into element (element_id, label, description, element_status_id) values (242, 'deposition date', '', 2);</v>
      </c>
      <c r="L184" s="26" t="str">
        <f t="shared" si="11"/>
        <v>insert into element_hierarchy (child_element_id, parent_element_id, relationship_type) values (242, 19, 'is_a');</v>
      </c>
      <c r="M184" s="26" t="str">
        <f>IF(ISNA(VLOOKUP(E184,$O$2:$P$8,1,FALSE)),"","insert into tree_root (tree_root_id, tree_name, element_id, relationship_type) values (1, '"&amp;VLOOKUP(E184,$O$2:$P$8,2,FALSE)&amp;"', "&amp;[1]Elements!A184&amp;", 'has_a, is_a');")</f>
        <v/>
      </c>
    </row>
    <row r="185" spans="1:13">
      <c r="A185" s="19">
        <v>20</v>
      </c>
      <c r="B185" s="20">
        <v>7</v>
      </c>
      <c r="C185" s="20" t="s">
        <v>920</v>
      </c>
      <c r="D185" s="22" t="s">
        <v>369</v>
      </c>
      <c r="E185" s="19" t="s">
        <v>921</v>
      </c>
      <c r="F185" s="19">
        <f t="shared" si="8"/>
        <v>20</v>
      </c>
      <c r="G185" s="19" t="s">
        <v>535</v>
      </c>
      <c r="H185" s="26" t="str">
        <f>IF(ISNA(VLOOKUP(E185,E$1:$E184,1,FALSE)),"",MATCH(E185,E$1:$E184,0))</f>
        <v/>
      </c>
      <c r="I185" s="26" t="str">
        <f t="shared" si="9"/>
        <v/>
      </c>
      <c r="J185" s="26" t="str">
        <f>IF(ISERR(VLOOKUP(VALUE(B185),$A$3:A185,1,FALSE)),"wrong order","")</f>
        <v/>
      </c>
      <c r="K185" s="26" t="str">
        <f t="shared" ca="1" si="10"/>
        <v>insert into element (element_id, label, description, element_status_id) values (20, 'project information', '', 2);</v>
      </c>
      <c r="L185" s="26" t="str">
        <f t="shared" si="11"/>
        <v>insert into element_hierarchy (child_element_id, parent_element_id, relationship_type) values (20, 7, 'is_a');</v>
      </c>
      <c r="M185" s="26" t="str">
        <f>IF(ISNA(VLOOKUP(E185,$O$2:$P$8,1,FALSE)),"","insert into tree_root (tree_root_id, tree_name, element_id, relationship_type) values (1, '"&amp;VLOOKUP(E185,$O$2:$P$8,2,FALSE)&amp;"', "&amp;[1]Elements!A185&amp;", 'has_a, is_a');")</f>
        <v/>
      </c>
    </row>
    <row r="186" spans="1:13">
      <c r="A186" s="19">
        <v>243</v>
      </c>
      <c r="B186" s="20">
        <v>20</v>
      </c>
      <c r="C186" s="20" t="s">
        <v>922</v>
      </c>
      <c r="D186" s="22" t="s">
        <v>370</v>
      </c>
      <c r="E186" s="19" t="s">
        <v>923</v>
      </c>
      <c r="F186" s="19">
        <f t="shared" si="8"/>
        <v>243</v>
      </c>
      <c r="G186" s="19" t="s">
        <v>535</v>
      </c>
      <c r="H186" s="26" t="str">
        <f>IF(ISNA(VLOOKUP(E186,E$1:$E185,1,FALSE)),"",MATCH(E186,E$1:$E185,0))</f>
        <v/>
      </c>
      <c r="I186" s="26" t="str">
        <f t="shared" si="9"/>
        <v/>
      </c>
      <c r="J186" s="26" t="str">
        <f>IF(ISERR(VLOOKUP(VALUE(B186),$A$3:A186,1,FALSE)),"wrong order","")</f>
        <v/>
      </c>
      <c r="K186" s="26" t="str">
        <f t="shared" ca="1" si="10"/>
        <v>insert into element (element_id, label, description, element_status_id) values (243, 'biological project goal', '', 2);</v>
      </c>
      <c r="L186" s="26" t="str">
        <f t="shared" si="11"/>
        <v>insert into element_hierarchy (child_element_id, parent_element_id, relationship_type) values (243, 20, 'is_a');</v>
      </c>
      <c r="M186" s="26" t="str">
        <f>IF(ISNA(VLOOKUP(E186,$O$2:$P$8,1,FALSE)),"","insert into tree_root (tree_root_id, tree_name, element_id, relationship_type) values (1, '"&amp;VLOOKUP(E186,$O$2:$P$8,2,FALSE)&amp;"', "&amp;[1]Elements!A186&amp;", 'has_a, is_a');")</f>
        <v/>
      </c>
    </row>
    <row r="187" spans="1:13">
      <c r="A187" s="19">
        <v>247</v>
      </c>
      <c r="B187" s="20">
        <v>243</v>
      </c>
      <c r="C187" s="20" t="s">
        <v>924</v>
      </c>
      <c r="D187" s="22" t="s">
        <v>371</v>
      </c>
      <c r="E187" s="19" t="s">
        <v>925</v>
      </c>
      <c r="F187" s="19">
        <f t="shared" si="8"/>
        <v>247</v>
      </c>
      <c r="G187" s="19" t="s">
        <v>535</v>
      </c>
      <c r="H187" s="26" t="str">
        <f>IF(ISNA(VLOOKUP(E187,E$1:$E186,1,FALSE)),"",MATCH(E187,E$1:$E186,0))</f>
        <v/>
      </c>
      <c r="I187" s="26" t="str">
        <f t="shared" si="9"/>
        <v/>
      </c>
      <c r="J187" s="26" t="str">
        <f>IF(ISERR(VLOOKUP(VALUE(B187),$A$3:A187,1,FALSE)),"wrong order","")</f>
        <v/>
      </c>
      <c r="K187" s="26" t="str">
        <f t="shared" ca="1" si="10"/>
        <v>insert into element (element_id, label, description, element_status_id) values (247, 'intended mode-of-action', '', 2);</v>
      </c>
      <c r="L187" s="26" t="str">
        <f t="shared" si="11"/>
        <v>insert into element_hierarchy (child_element_id, parent_element_id, relationship_type) values (247, 243, 'is_a');</v>
      </c>
      <c r="M187" s="26" t="str">
        <f>IF(ISNA(VLOOKUP(E187,$O$2:$P$8,1,FALSE)),"","insert into tree_root (tree_root_id, tree_name, element_id, relationship_type) values (1, '"&amp;VLOOKUP(E187,$O$2:$P$8,2,FALSE)&amp;"', "&amp;[1]Elements!A187&amp;", 'has_a, is_a');")</f>
        <v/>
      </c>
    </row>
    <row r="188" spans="1:13">
      <c r="A188" s="19">
        <v>248</v>
      </c>
      <c r="B188" s="20">
        <v>243</v>
      </c>
      <c r="C188" s="20" t="s">
        <v>926</v>
      </c>
      <c r="D188" s="22" t="s">
        <v>372</v>
      </c>
      <c r="E188" s="19" t="s">
        <v>927</v>
      </c>
      <c r="F188" s="19">
        <f t="shared" si="8"/>
        <v>248</v>
      </c>
      <c r="G188" s="19" t="s">
        <v>535</v>
      </c>
      <c r="H188" s="26" t="str">
        <f>IF(ISNA(VLOOKUP(E188,E$1:$E187,1,FALSE)),"",MATCH(E188,E$1:$E187,0))</f>
        <v/>
      </c>
      <c r="I188" s="26" t="str">
        <f t="shared" si="9"/>
        <v/>
      </c>
      <c r="J188" s="26" t="str">
        <f>IF(ISERR(VLOOKUP(VALUE(B188),$A$3:A188,1,FALSE)),"wrong order","")</f>
        <v/>
      </c>
      <c r="K188" s="26" t="str">
        <f t="shared" ca="1" si="10"/>
        <v>insert into element (element_id, label, description, element_status_id) values (248, 'intended molecular target', '', 2);</v>
      </c>
      <c r="L188" s="26" t="str">
        <f t="shared" si="11"/>
        <v>insert into element_hierarchy (child_element_id, parent_element_id, relationship_type) values (248, 243, 'is_a');</v>
      </c>
      <c r="M188" s="26" t="str">
        <f>IF(ISNA(VLOOKUP(E188,$O$2:$P$8,1,FALSE)),"","insert into tree_root (tree_root_id, tree_name, element_id, relationship_type) values (1, '"&amp;VLOOKUP(E188,$O$2:$P$8,2,FALSE)&amp;"', "&amp;[1]Elements!A188&amp;", 'has_a, is_a');")</f>
        <v/>
      </c>
    </row>
    <row r="189" spans="1:13">
      <c r="A189" s="19">
        <v>249</v>
      </c>
      <c r="B189" s="20">
        <v>243</v>
      </c>
      <c r="C189" s="20" t="s">
        <v>928</v>
      </c>
      <c r="D189" s="22" t="s">
        <v>373</v>
      </c>
      <c r="E189" s="19" t="s">
        <v>929</v>
      </c>
      <c r="F189" s="19">
        <f t="shared" si="8"/>
        <v>249</v>
      </c>
      <c r="G189" s="19" t="s">
        <v>535</v>
      </c>
      <c r="H189" s="26" t="str">
        <f>IF(ISNA(VLOOKUP(E189,E$1:$E188,1,FALSE)),"",MATCH(E189,E$1:$E188,0))</f>
        <v/>
      </c>
      <c r="I189" s="26" t="str">
        <f t="shared" si="9"/>
        <v/>
      </c>
      <c r="J189" s="26" t="str">
        <f>IF(ISERR(VLOOKUP(VALUE(B189),$A$3:A189,1,FALSE)),"wrong order","")</f>
        <v/>
      </c>
      <c r="K189" s="26" t="str">
        <f t="shared" ca="1" si="10"/>
        <v>insert into element (element_id, label, description, element_status_id) values (249, 'disease', '', 2);</v>
      </c>
      <c r="L189" s="26" t="str">
        <f t="shared" si="11"/>
        <v>insert into element_hierarchy (child_element_id, parent_element_id, relationship_type) values (249, 243, 'is_a');</v>
      </c>
      <c r="M189" s="26" t="str">
        <f>IF(ISNA(VLOOKUP(E189,$O$2:$P$8,1,FALSE)),"","insert into tree_root (tree_root_id, tree_name, element_id, relationship_type) values (1, '"&amp;VLOOKUP(E189,$O$2:$P$8,2,FALSE)&amp;"', "&amp;[1]Elements!A189&amp;", 'has_a, is_a');")</f>
        <v/>
      </c>
    </row>
    <row r="190" spans="1:13">
      <c r="A190" s="19">
        <v>244</v>
      </c>
      <c r="B190" s="20">
        <v>20</v>
      </c>
      <c r="C190" s="20" t="s">
        <v>930</v>
      </c>
      <c r="D190" s="22" t="s">
        <v>374</v>
      </c>
      <c r="E190" s="19" t="s">
        <v>931</v>
      </c>
      <c r="F190" s="19">
        <f t="shared" si="8"/>
        <v>244</v>
      </c>
      <c r="G190" s="19" t="s">
        <v>932</v>
      </c>
      <c r="H190" s="26" t="str">
        <f>IF(ISNA(VLOOKUP(E190,E$1:$E189,1,FALSE)),"",MATCH(E190,E$1:$E189,0))</f>
        <v/>
      </c>
      <c r="I190" s="26" t="str">
        <f t="shared" si="9"/>
        <v/>
      </c>
      <c r="J190" s="26" t="str">
        <f>IF(ISERR(VLOOKUP(VALUE(B190),$A$3:A190,1,FALSE)),"wrong order","")</f>
        <v/>
      </c>
      <c r="K190" s="26" t="str">
        <f t="shared" ca="1" si="10"/>
        <v>insert into element (element_id, label, description, element_status_id) values (244, 'screening campaign', 'A concept to group multiple assay instances whose sequential performance is used to identify active pertubagens with a specific function and establish mode-of-action; usally progresses through primary assay, confirmatory assays, secondary assays, and lead-optimization assays.', 2);_x000D_
COMMIT;</v>
      </c>
      <c r="L190" s="26" t="str">
        <f t="shared" si="11"/>
        <v>insert into element_hierarchy (child_element_id, parent_element_id, relationship_type) values (244, 20, 'is_a');</v>
      </c>
      <c r="M190" s="26" t="str">
        <f>IF(ISNA(VLOOKUP(E190,$O$2:$P$8,1,FALSE)),"","insert into tree_root (tree_root_id, tree_name, element_id, relationship_type) values (1, '"&amp;VLOOKUP(E190,$O$2:$P$8,2,FALSE)&amp;"', "&amp;[1]Elements!A190&amp;", 'has_a, is_a');")</f>
        <v/>
      </c>
    </row>
    <row r="191" spans="1:13">
      <c r="A191" s="19">
        <v>245</v>
      </c>
      <c r="B191" s="20">
        <v>244</v>
      </c>
      <c r="C191" s="20" t="s">
        <v>933</v>
      </c>
      <c r="D191" s="22" t="s">
        <v>375</v>
      </c>
      <c r="E191" s="19" t="s">
        <v>934</v>
      </c>
      <c r="F191" s="19">
        <f t="shared" si="8"/>
        <v>245</v>
      </c>
      <c r="G191" s="19" t="s">
        <v>535</v>
      </c>
      <c r="H191" s="26" t="str">
        <f>IF(ISNA(VLOOKUP(E191,E$1:$E190,1,FALSE)),"",MATCH(E191,E$1:$E190,0))</f>
        <v/>
      </c>
      <c r="I191" s="26" t="str">
        <f t="shared" si="9"/>
        <v/>
      </c>
      <c r="J191" s="26" t="str">
        <f>IF(ISERR(VLOOKUP(VALUE(B191),$A$3:A191,1,FALSE)),"wrong order","")</f>
        <v/>
      </c>
      <c r="K191" s="26" t="str">
        <f t="shared" ca="1" si="10"/>
        <v>insert into element (element_id, label, description, element_status_id) values (245, 'screening campaign name', '', 2);</v>
      </c>
      <c r="L191" s="26" t="str">
        <f t="shared" si="11"/>
        <v>insert into element_hierarchy (child_element_id, parent_element_id, relationship_type) values (245, 244, 'is_a');</v>
      </c>
      <c r="M191" s="26" t="str">
        <f>IF(ISNA(VLOOKUP(E191,$O$2:$P$8,1,FALSE)),"","insert into tree_root (tree_root_id, tree_name, element_id, relationship_type) values (1, '"&amp;VLOOKUP(E191,$O$2:$P$8,2,FALSE)&amp;"', "&amp;[1]Elements!A191&amp;", 'has_a, is_a');")</f>
        <v/>
      </c>
    </row>
    <row r="192" spans="1:13">
      <c r="A192" s="19">
        <v>246</v>
      </c>
      <c r="B192" s="20">
        <v>244</v>
      </c>
      <c r="C192" s="20" t="s">
        <v>935</v>
      </c>
      <c r="D192" s="22" t="s">
        <v>376</v>
      </c>
      <c r="E192" s="19" t="s">
        <v>936</v>
      </c>
      <c r="F192" s="19">
        <f t="shared" si="8"/>
        <v>246</v>
      </c>
      <c r="G192" s="19" t="s">
        <v>535</v>
      </c>
      <c r="H192" s="26" t="str">
        <f>IF(ISNA(VLOOKUP(E192,E$1:$E191,1,FALSE)),"",MATCH(E192,E$1:$E191,0))</f>
        <v/>
      </c>
      <c r="I192" s="26" t="str">
        <f t="shared" si="9"/>
        <v/>
      </c>
      <c r="J192" s="26" t="str">
        <f>IF(ISERR(VLOOKUP(VALUE(B192),$A$3:A192,1,FALSE)),"wrong order","")</f>
        <v/>
      </c>
      <c r="K192" s="26" t="str">
        <f t="shared" ca="1" si="10"/>
        <v>insert into element (element_id, label, description, element_status_id) values (246, 'assay instance ID', '', 2);</v>
      </c>
      <c r="L192" s="26" t="str">
        <f t="shared" si="11"/>
        <v>insert into element_hierarchy (child_element_id, parent_element_id, relationship_type) values (246, 244, 'is_a');</v>
      </c>
      <c r="M192" s="26" t="str">
        <f>IF(ISNA(VLOOKUP(E192,$O$2:$P$8,1,FALSE)),"","insert into tree_root (tree_root_id, tree_name, element_id, relationship_type) values (1, '"&amp;VLOOKUP(E192,$O$2:$P$8,2,FALSE)&amp;"', "&amp;[1]Elements!A192&amp;", 'has_a, is_a');")</f>
        <v/>
      </c>
    </row>
    <row r="193" spans="1:13">
      <c r="A193" s="19">
        <v>274</v>
      </c>
      <c r="B193" s="20">
        <v>20</v>
      </c>
      <c r="C193" s="20" t="s">
        <v>937</v>
      </c>
      <c r="D193" s="22" t="s">
        <v>377</v>
      </c>
      <c r="E193" s="19" t="s">
        <v>938</v>
      </c>
      <c r="F193" s="19">
        <f t="shared" si="8"/>
        <v>274</v>
      </c>
      <c r="G193" s="19" t="s">
        <v>535</v>
      </c>
      <c r="H193" s="26" t="str">
        <f>IF(ISNA(VLOOKUP(E193,E$1:$E192,1,FALSE)),"",MATCH(E193,E$1:$E192,0))</f>
        <v/>
      </c>
      <c r="I193" s="26" t="str">
        <f t="shared" si="9"/>
        <v/>
      </c>
      <c r="J193" s="26" t="str">
        <f>IF(ISERR(VLOOKUP(VALUE(B193),$A$3:A193,1,FALSE)),"wrong order","")</f>
        <v/>
      </c>
      <c r="K193" s="26" t="str">
        <f t="shared" ca="1" si="10"/>
        <v>insert into element (element_id, label, description, element_status_id) values (274, 'project name', '', 2);</v>
      </c>
      <c r="L193" s="26" t="str">
        <f t="shared" si="11"/>
        <v>insert into element_hierarchy (child_element_id, parent_element_id, relationship_type) values (274, 20, 'is_a');</v>
      </c>
      <c r="M193" s="26" t="str">
        <f>IF(ISNA(VLOOKUP(E193,$O$2:$P$8,1,FALSE)),"","insert into tree_root (tree_root_id, tree_name, element_id, relationship_type) values (1, '"&amp;VLOOKUP(E193,$O$2:$P$8,2,FALSE)&amp;"', "&amp;[1]Elements!A193&amp;", 'has_a, is_a');")</f>
        <v/>
      </c>
    </row>
    <row r="194" spans="1:13">
      <c r="A194" s="19">
        <v>216</v>
      </c>
      <c r="B194" s="20">
        <v>7</v>
      </c>
      <c r="C194" s="20" t="s">
        <v>939</v>
      </c>
      <c r="D194" s="22" t="s">
        <v>378</v>
      </c>
      <c r="E194" s="19" t="s">
        <v>940</v>
      </c>
      <c r="F194" s="19">
        <f t="shared" si="8"/>
        <v>216</v>
      </c>
      <c r="G194" s="19" t="s">
        <v>941</v>
      </c>
      <c r="H194" s="26" t="str">
        <f>IF(ISNA(VLOOKUP(E194,E$1:$E193,1,FALSE)),"",MATCH(E194,E$1:$E193,0))</f>
        <v/>
      </c>
      <c r="I194" s="26" t="str">
        <f t="shared" si="9"/>
        <v/>
      </c>
      <c r="J194" s="26" t="str">
        <f>IF(ISERR(VLOOKUP(VALUE(B194),$A$3:A194,1,FALSE)),"wrong order","")</f>
        <v/>
      </c>
      <c r="K194" s="26" t="str">
        <f t="shared" ca="1" si="10"/>
        <v>insert into element (element_id, label, description, element_status_id) values (216, 'assay panel information', 'An abstract concept to group multiple assay instances and allow description of a group of assays that measure more than one effect of a perturbagen directed at prioritization by viewing the results together (e.g., a selectivity panel of assays for activity against each member of a family of related proteins).', 2);</v>
      </c>
      <c r="L194" s="26" t="str">
        <f t="shared" si="11"/>
        <v>insert into element_hierarchy (child_element_id, parent_element_id, relationship_type) values (216, 7, 'is_a');</v>
      </c>
      <c r="M194" s="26" t="str">
        <f>IF(ISNA(VLOOKUP(E194,$O$2:$P$8,1,FALSE)),"","insert into tree_root (tree_root_id, tree_name, element_id, relationship_type) values (1, '"&amp;VLOOKUP(E194,$O$2:$P$8,2,FALSE)&amp;"', "&amp;[1]Elements!A194&amp;", 'has_a, is_a');")</f>
        <v/>
      </c>
    </row>
    <row r="195" spans="1:13">
      <c r="A195" s="19">
        <v>217</v>
      </c>
      <c r="B195" s="20">
        <v>216</v>
      </c>
      <c r="C195" s="20" t="s">
        <v>942</v>
      </c>
      <c r="D195" s="22" t="s">
        <v>379</v>
      </c>
      <c r="E195" s="19" t="s">
        <v>936</v>
      </c>
      <c r="F195" s="19">
        <f t="shared" ref="F195:F258" si="12">A195</f>
        <v>217</v>
      </c>
      <c r="G195" s="19" t="s">
        <v>535</v>
      </c>
      <c r="H195" s="26">
        <f>IF(ISNA(VLOOKUP(E195,E$1:$E194,1,FALSE)),"",MATCH(E195,E$1:$E194,0))</f>
        <v>192</v>
      </c>
      <c r="I195" s="26" t="str">
        <f t="shared" ref="I195:I258" si="13">IF(H195="","",IF(ISNA(VLOOKUP(A195,$B$2:$B$348,1,FALSE)),"","children"))</f>
        <v/>
      </c>
      <c r="J195" s="26" t="str">
        <f>IF(ISERR(VLOOKUP(VALUE(B195),$A$3:A195,1,FALSE)),"wrong order","")</f>
        <v/>
      </c>
      <c r="K195" s="26" t="str">
        <f t="shared" ref="K195:K258" ca="1" si="14">IF(H195="","insert into element (element_id, label, description, element_status_id) values ("&amp;A195&amp;", '"&amp;E195&amp;"', '"&amp;G195&amp;"', 2);"&amp;IF(MOD(CELL("row",A195),10)=0,CHAR(13)&amp;CHAR(10)&amp;"COMMIT;",""),"")</f>
        <v/>
      </c>
      <c r="L195" s="26" t="str">
        <f t="shared" ref="L195:L258" si="15">"insert into element_hierarchy (child_element_id, parent_element_id, relationship_type) values ("&amp;IF(H195="",A195,INDEX($A$1:$A$348,H195))&amp;", "&amp;IF(ISBLANK(B195),"''",B195)&amp;", "&amp;IF(A195&lt;10,"'has_a'","'is_a'")&amp;");"</f>
        <v>insert into element_hierarchy (child_element_id, parent_element_id, relationship_type) values (246, 216, 'is_a');</v>
      </c>
      <c r="M195" s="26" t="str">
        <f>IF(ISNA(VLOOKUP(E195,$O$2:$P$8,1,FALSE)),"","insert into tree_root (tree_root_id, tree_name, element_id, relationship_type) values (1, '"&amp;VLOOKUP(E195,$O$2:$P$8,2,FALSE)&amp;"', "&amp;[1]Elements!A195&amp;", 'has_a, is_a');")</f>
        <v/>
      </c>
    </row>
    <row r="196" spans="1:13">
      <c r="A196" s="19">
        <v>218</v>
      </c>
      <c r="B196" s="20">
        <v>216</v>
      </c>
      <c r="C196" s="20" t="s">
        <v>943</v>
      </c>
      <c r="D196" s="22" t="s">
        <v>380</v>
      </c>
      <c r="E196" s="19" t="s">
        <v>944</v>
      </c>
      <c r="F196" s="19">
        <f t="shared" si="12"/>
        <v>218</v>
      </c>
      <c r="G196" s="19" t="s">
        <v>535</v>
      </c>
      <c r="H196" s="26" t="str">
        <f>IF(ISNA(VLOOKUP(E196,E$1:$E195,1,FALSE)),"",MATCH(E196,E$1:$E195,0))</f>
        <v/>
      </c>
      <c r="I196" s="26" t="str">
        <f t="shared" si="13"/>
        <v/>
      </c>
      <c r="J196" s="26" t="str">
        <f>IF(ISERR(VLOOKUP(VALUE(B196),$A$3:A196,1,FALSE)),"wrong order","")</f>
        <v/>
      </c>
      <c r="K196" s="26" t="str">
        <f t="shared" ca="1" si="14"/>
        <v>insert into element (element_id, label, description, element_status_id) values (218, 'assay panel name', '', 2);</v>
      </c>
      <c r="L196" s="26" t="str">
        <f t="shared" si="15"/>
        <v>insert into element_hierarchy (child_element_id, parent_element_id, relationship_type) values (218, 216, 'is_a');</v>
      </c>
      <c r="M196" s="26" t="str">
        <f>IF(ISNA(VLOOKUP(E196,$O$2:$P$8,1,FALSE)),"","insert into tree_root (tree_root_id, tree_name, element_id, relationship_type) values (1, '"&amp;VLOOKUP(E196,$O$2:$P$8,2,FALSE)&amp;"', "&amp;[1]Elements!A196&amp;", 'has_a, is_a');")</f>
        <v/>
      </c>
    </row>
    <row r="197" spans="1:13">
      <c r="A197" s="19">
        <v>8</v>
      </c>
      <c r="B197" s="20">
        <v>1</v>
      </c>
      <c r="C197" s="20" t="s">
        <v>945</v>
      </c>
      <c r="D197" s="22" t="s">
        <v>381</v>
      </c>
      <c r="E197" s="19" t="s">
        <v>946</v>
      </c>
      <c r="F197" s="19">
        <f t="shared" si="12"/>
        <v>8</v>
      </c>
      <c r="G197" s="19" t="s">
        <v>535</v>
      </c>
      <c r="H197" s="26" t="str">
        <f>IF(ISNA(VLOOKUP(E197,E$1:$E196,1,FALSE)),"",MATCH(E197,E$1:$E196,0))</f>
        <v/>
      </c>
      <c r="I197" s="26" t="str">
        <f t="shared" si="13"/>
        <v/>
      </c>
      <c r="J197" s="26" t="str">
        <f>IF(ISERR(VLOOKUP(VALUE(B197),$A$3:A197,1,FALSE)),"wrong order","")</f>
        <v/>
      </c>
      <c r="K197" s="26" t="str">
        <f t="shared" ca="1" si="14"/>
        <v>insert into element (element_id, label, description, element_status_id) values (8, 'result', '', 2);</v>
      </c>
      <c r="L197" s="26" t="str">
        <f t="shared" si="15"/>
        <v>insert into element_hierarchy (child_element_id, parent_element_id, relationship_type) values (8, 1, 'has_a');</v>
      </c>
      <c r="M197" s="26" t="str">
        <f>IF(ISNA(VLOOKUP(E197,$O$2:$P$8,1,FALSE)),"","insert into tree_root (tree_root_id, tree_name, element_id, relationship_type) values (1, '"&amp;VLOOKUP(E197,$O$2:$P$8,2,FALSE)&amp;"', "&amp;[1]Elements!A197&amp;", 'has_a, is_a');")</f>
        <v>insert into tree_root (tree_root_id, tree_name, element_id, relationship_type) values (1, 'RESULT_TYPE', 8, 'has_a, is_a');</v>
      </c>
    </row>
    <row r="198" spans="1:13">
      <c r="A198" s="19">
        <v>250</v>
      </c>
      <c r="B198" s="20">
        <v>8</v>
      </c>
      <c r="C198" s="20" t="s">
        <v>947</v>
      </c>
      <c r="D198" s="22" t="s">
        <v>382</v>
      </c>
      <c r="E198" s="19" t="s">
        <v>948</v>
      </c>
      <c r="F198" s="19">
        <f t="shared" si="12"/>
        <v>250</v>
      </c>
      <c r="G198" s="19" t="s">
        <v>535</v>
      </c>
      <c r="H198" s="26" t="str">
        <f>IF(ISNA(VLOOKUP(E198,E$1:$E197,1,FALSE)),"",MATCH(E198,E$1:$E197,0))</f>
        <v/>
      </c>
      <c r="I198" s="26" t="str">
        <f t="shared" si="13"/>
        <v/>
      </c>
      <c r="J198" s="26" t="str">
        <f>IF(ISERR(VLOOKUP(VALUE(B198),$A$3:A198,1,FALSE)),"wrong order","")</f>
        <v/>
      </c>
      <c r="K198" s="26" t="str">
        <f t="shared" ca="1" si="14"/>
        <v>insert into element (element_id, label, description, element_status_id) values (250, 'endpoint', '', 2);</v>
      </c>
      <c r="L198" s="26" t="str">
        <f t="shared" si="15"/>
        <v>insert into element_hierarchy (child_element_id, parent_element_id, relationship_type) values (250, 8, 'is_a');</v>
      </c>
      <c r="M198" s="26" t="str">
        <f>IF(ISNA(VLOOKUP(E198,$O$2:$P$8,1,FALSE)),"","insert into tree_root (tree_root_id, tree_name, element_id, relationship_type) values (1, '"&amp;VLOOKUP(E198,$O$2:$P$8,2,FALSE)&amp;"', "&amp;[1]Elements!A198&amp;", 'has_a, is_a');")</f>
        <v/>
      </c>
    </row>
    <row r="199" spans="1:13">
      <c r="A199" s="19">
        <v>255</v>
      </c>
      <c r="B199" s="20">
        <v>250</v>
      </c>
      <c r="C199" s="20" t="s">
        <v>949</v>
      </c>
      <c r="D199" s="22" t="s">
        <v>383</v>
      </c>
      <c r="E199" s="19" t="s">
        <v>950</v>
      </c>
      <c r="F199" s="19">
        <f t="shared" si="12"/>
        <v>255</v>
      </c>
      <c r="G199" s="19" t="s">
        <v>951</v>
      </c>
      <c r="H199" s="26" t="str">
        <f>IF(ISNA(VLOOKUP(E199,E$1:$E198,1,FALSE)),"",MATCH(E199,E$1:$E198,0))</f>
        <v/>
      </c>
      <c r="I199" s="26" t="str">
        <f t="shared" si="13"/>
        <v/>
      </c>
      <c r="J199" s="26" t="str">
        <f>IF(ISERR(VLOOKUP(VALUE(B199),$A$3:A199,1,FALSE)),"wrong order","")</f>
        <v/>
      </c>
      <c r="K199" s="26" t="str">
        <f t="shared" ca="1" si="14"/>
        <v>insert into element (element_id, label, description, element_status_id) values (255, 'concentration endpoint', 'An endpoint expressed as a concentration at which a perturbagen mediates a ined response (e.g., IC50, EC50); always has one value in units of molar concentration.', 2);</v>
      </c>
      <c r="L199" s="26" t="str">
        <f t="shared" si="15"/>
        <v>insert into element_hierarchy (child_element_id, parent_element_id, relationship_type) values (255, 250, 'is_a');</v>
      </c>
      <c r="M199" s="26" t="str">
        <f>IF(ISNA(VLOOKUP(E199,$O$2:$P$8,1,FALSE)),"","insert into tree_root (tree_root_id, tree_name, element_id, relationship_type) values (1, '"&amp;VLOOKUP(E199,$O$2:$P$8,2,FALSE)&amp;"', "&amp;[1]Elements!A199&amp;", 'has_a, is_a');")</f>
        <v/>
      </c>
    </row>
    <row r="200" spans="1:13">
      <c r="A200" s="19">
        <v>341</v>
      </c>
      <c r="B200" s="20">
        <v>255</v>
      </c>
      <c r="C200" s="20" t="s">
        <v>952</v>
      </c>
      <c r="D200" s="22" t="s">
        <v>384</v>
      </c>
      <c r="E200" s="19" t="s">
        <v>15</v>
      </c>
      <c r="F200" s="19">
        <f t="shared" si="12"/>
        <v>341</v>
      </c>
      <c r="G200" s="19" t="s">
        <v>535</v>
      </c>
      <c r="H200" s="26" t="str">
        <f>IF(ISNA(VLOOKUP(E200,E$1:$E199,1,FALSE)),"",MATCH(E200,E$1:$E199,0))</f>
        <v/>
      </c>
      <c r="I200" s="26" t="str">
        <f t="shared" si="13"/>
        <v/>
      </c>
      <c r="J200" s="26" t="str">
        <f>IF(ISERR(VLOOKUP(VALUE(B200),$A$3:A200,1,FALSE)),"wrong order","")</f>
        <v/>
      </c>
      <c r="K200" s="26" t="str">
        <f t="shared" ca="1" si="14"/>
        <v>insert into element (element_id, label, description, element_status_id) values (341, 'IC50', '', 2);_x000D_
COMMIT;</v>
      </c>
      <c r="L200" s="26" t="str">
        <f t="shared" si="15"/>
        <v>insert into element_hierarchy (child_element_id, parent_element_id, relationship_type) values (341, 255, 'is_a');</v>
      </c>
      <c r="M200" s="26" t="str">
        <f>IF(ISNA(VLOOKUP(E200,$O$2:$P$8,1,FALSE)),"","insert into tree_root (tree_root_id, tree_name, element_id, relationship_type) values (1, '"&amp;VLOOKUP(E200,$O$2:$P$8,2,FALSE)&amp;"', "&amp;[1]Elements!A200&amp;", 'has_a, is_a');")</f>
        <v/>
      </c>
    </row>
    <row r="201" spans="1:13">
      <c r="A201" s="19">
        <v>256</v>
      </c>
      <c r="B201" s="20">
        <v>250</v>
      </c>
      <c r="C201" s="20" t="s">
        <v>953</v>
      </c>
      <c r="D201" s="22" t="s">
        <v>385</v>
      </c>
      <c r="E201" s="19" t="s">
        <v>954</v>
      </c>
      <c r="F201" s="19">
        <f t="shared" si="12"/>
        <v>256</v>
      </c>
      <c r="G201" s="19" t="s">
        <v>955</v>
      </c>
      <c r="H201" s="26" t="str">
        <f>IF(ISNA(VLOOKUP(E201,E$1:$E200,1,FALSE)),"",MATCH(E201,E$1:$E200,0))</f>
        <v/>
      </c>
      <c r="I201" s="26" t="str">
        <f t="shared" si="13"/>
        <v/>
      </c>
      <c r="J201" s="26" t="str">
        <f>IF(ISERR(VLOOKUP(VALUE(B201),$A$3:A201,1,FALSE)),"wrong order","")</f>
        <v/>
      </c>
      <c r="K201" s="26" t="str">
        <f t="shared" ca="1" si="14"/>
        <v>insert into element (element_id, label, description, element_status_id) values (256, 'biochemical constant endpoint', 'An endpoint used to express binding constants or enzyme kinetic constants reflecting interactions between ligands and macromolecules (e.g., Bmax, Kd).', 2);</v>
      </c>
      <c r="L201" s="26" t="str">
        <f t="shared" si="15"/>
        <v>insert into element_hierarchy (child_element_id, parent_element_id, relationship_type) values (256, 250, 'is_a');</v>
      </c>
      <c r="M201" s="26" t="str">
        <f>IF(ISNA(VLOOKUP(E201,$O$2:$P$8,1,FALSE)),"","insert into tree_root (tree_root_id, tree_name, element_id, relationship_type) values (1, '"&amp;VLOOKUP(E201,$O$2:$P$8,2,FALSE)&amp;"', "&amp;[1]Elements!A201&amp;", 'has_a, is_a');")</f>
        <v/>
      </c>
    </row>
    <row r="202" spans="1:13">
      <c r="A202" s="19">
        <v>259</v>
      </c>
      <c r="B202" s="20">
        <v>256</v>
      </c>
      <c r="C202" s="20" t="s">
        <v>956</v>
      </c>
      <c r="D202" s="22" t="s">
        <v>386</v>
      </c>
      <c r="E202" s="19" t="s">
        <v>957</v>
      </c>
      <c r="F202" s="19">
        <f t="shared" si="12"/>
        <v>259</v>
      </c>
      <c r="G202" s="19" t="s">
        <v>958</v>
      </c>
      <c r="H202" s="26" t="str">
        <f>IF(ISNA(VLOOKUP(E202,E$1:$E201,1,FALSE)),"",MATCH(E202,E$1:$E201,0))</f>
        <v/>
      </c>
      <c r="I202" s="26" t="str">
        <f t="shared" si="13"/>
        <v/>
      </c>
      <c r="J202" s="26" t="str">
        <f>IF(ISERR(VLOOKUP(VALUE(B202),$A$3:A202,1,FALSE)),"wrong order","")</f>
        <v/>
      </c>
      <c r="K202" s="26" t="str">
        <f t="shared" ca="1" si="14"/>
        <v>insert into element (element_id, label, description, element_status_id) values (259, 'binding constant', 'This endpoint type describes the bonding affinity between two molecules at equilibrium, e.g., drug-receptor interaction.', 2);</v>
      </c>
      <c r="L202" s="26" t="str">
        <f t="shared" si="15"/>
        <v>insert into element_hierarchy (child_element_id, parent_element_id, relationship_type) values (259, 256, 'is_a');</v>
      </c>
      <c r="M202" s="26" t="str">
        <f>IF(ISNA(VLOOKUP(E202,$O$2:$P$8,1,FALSE)),"","insert into tree_root (tree_root_id, tree_name, element_id, relationship_type) values (1, '"&amp;VLOOKUP(E202,$O$2:$P$8,2,FALSE)&amp;"', "&amp;[1]Elements!A202&amp;", 'has_a, is_a');")</f>
        <v/>
      </c>
    </row>
    <row r="203" spans="1:13">
      <c r="A203" s="19">
        <v>260</v>
      </c>
      <c r="B203" s="20">
        <v>256</v>
      </c>
      <c r="C203" s="20" t="s">
        <v>959</v>
      </c>
      <c r="D203" s="22" t="s">
        <v>387</v>
      </c>
      <c r="E203" s="19" t="s">
        <v>960</v>
      </c>
      <c r="F203" s="19">
        <f t="shared" si="12"/>
        <v>260</v>
      </c>
      <c r="G203" s="19" t="s">
        <v>961</v>
      </c>
      <c r="H203" s="26" t="str">
        <f>IF(ISNA(VLOOKUP(E203,E$1:$E202,1,FALSE)),"",MATCH(E203,E$1:$E202,0))</f>
        <v/>
      </c>
      <c r="I203" s="26" t="str">
        <f t="shared" si="13"/>
        <v/>
      </c>
      <c r="J203" s="26" t="str">
        <f>IF(ISERR(VLOOKUP(VALUE(B203),$A$3:A203,1,FALSE)),"wrong order","")</f>
        <v/>
      </c>
      <c r="K203" s="26" t="str">
        <f t="shared" ca="1" si="14"/>
        <v>insert into element (element_id, label, description, element_status_id) values (260, 'enzyme kinetic constant', 'Describe kinetics of enzyme-catalyzed reactions. It includes the enzyme kinetic constants namely, Km and Vmax, which help to model the time course of disappearance of substrate and the production of product.', 2);</v>
      </c>
      <c r="L203" s="26" t="str">
        <f t="shared" si="15"/>
        <v>insert into element_hierarchy (child_element_id, parent_element_id, relationship_type) values (260, 256, 'is_a');</v>
      </c>
      <c r="M203" s="26" t="str">
        <f>IF(ISNA(VLOOKUP(E203,$O$2:$P$8,1,FALSE)),"","insert into tree_root (tree_root_id, tree_name, element_id, relationship_type) values (1, '"&amp;VLOOKUP(E203,$O$2:$P$8,2,FALSE)&amp;"', "&amp;[1]Elements!A203&amp;", 'has_a, is_a');")</f>
        <v/>
      </c>
    </row>
    <row r="204" spans="1:13">
      <c r="A204" s="19">
        <v>257</v>
      </c>
      <c r="B204" s="20">
        <v>250</v>
      </c>
      <c r="C204" s="20" t="s">
        <v>962</v>
      </c>
      <c r="D204" s="22" t="s">
        <v>388</v>
      </c>
      <c r="E204" s="19" t="s">
        <v>963</v>
      </c>
      <c r="F204" s="19">
        <f t="shared" si="12"/>
        <v>257</v>
      </c>
      <c r="G204" s="19" t="s">
        <v>964</v>
      </c>
      <c r="H204" s="26" t="str">
        <f>IF(ISNA(VLOOKUP(E204,E$1:$E203,1,FALSE)),"",MATCH(E204,E$1:$E203,0))</f>
        <v/>
      </c>
      <c r="I204" s="26" t="str">
        <f t="shared" si="13"/>
        <v/>
      </c>
      <c r="J204" s="26" t="str">
        <f>IF(ISERR(VLOOKUP(VALUE(B204),$A$3:A204,1,FALSE)),"wrong order","")</f>
        <v/>
      </c>
      <c r="K204" s="26" t="str">
        <f t="shared" ca="1" si="14"/>
        <v>insert into element (element_id, label, description, element_status_id) values (257, 'response endpoint', 'An endpoint reporting the magnitude or relative magnitude of effect induced by a perturbagen; often expressed relative to control measurements.', 2);</v>
      </c>
      <c r="L204" s="26" t="str">
        <f t="shared" si="15"/>
        <v>insert into element_hierarchy (child_element_id, parent_element_id, relationship_type) values (257, 250, 'is_a');</v>
      </c>
      <c r="M204" s="26" t="str">
        <f>IF(ISNA(VLOOKUP(E204,$O$2:$P$8,1,FALSE)),"","insert into tree_root (tree_root_id, tree_name, element_id, relationship_type) values (1, '"&amp;VLOOKUP(E204,$O$2:$P$8,2,FALSE)&amp;"', "&amp;[1]Elements!A204&amp;", 'has_a, is_a');")</f>
        <v/>
      </c>
    </row>
    <row r="205" spans="1:13">
      <c r="A205" s="19">
        <v>340</v>
      </c>
      <c r="B205" s="20">
        <v>257</v>
      </c>
      <c r="C205" s="20" t="s">
        <v>965</v>
      </c>
      <c r="D205" s="22" t="s">
        <v>389</v>
      </c>
      <c r="E205" s="19" t="s">
        <v>966</v>
      </c>
      <c r="F205" s="19">
        <f t="shared" si="12"/>
        <v>340</v>
      </c>
      <c r="G205" s="19" t="s">
        <v>535</v>
      </c>
      <c r="H205" s="26" t="str">
        <f>IF(ISNA(VLOOKUP(E205,E$1:$E204,1,FALSE)),"",MATCH(E205,E$1:$E204,0))</f>
        <v/>
      </c>
      <c r="I205" s="26" t="str">
        <f t="shared" si="13"/>
        <v/>
      </c>
      <c r="J205" s="26" t="str">
        <f>IF(ISERR(VLOOKUP(VALUE(B205),$A$3:A205,1,FALSE)),"wrong order","")</f>
        <v/>
      </c>
      <c r="K205" s="26" t="str">
        <f t="shared" ca="1" si="14"/>
        <v>insert into element (element_id, label, description, element_status_id) values (340, 'percent inhibition', '', 2);</v>
      </c>
      <c r="L205" s="26" t="str">
        <f t="shared" si="15"/>
        <v>insert into element_hierarchy (child_element_id, parent_element_id, relationship_type) values (340, 257, 'is_a');</v>
      </c>
      <c r="M205" s="26" t="str">
        <f>IF(ISNA(VLOOKUP(E205,$O$2:$P$8,1,FALSE)),"","insert into tree_root (tree_root_id, tree_name, element_id, relationship_type) values (1, '"&amp;VLOOKUP(E205,$O$2:$P$8,2,FALSE)&amp;"', "&amp;[1]Elements!A205&amp;", 'has_a, is_a');")</f>
        <v/>
      </c>
    </row>
    <row r="206" spans="1:13">
      <c r="A206" s="19">
        <v>258</v>
      </c>
      <c r="B206" s="20">
        <v>250</v>
      </c>
      <c r="C206" s="20" t="s">
        <v>967</v>
      </c>
      <c r="D206" s="22" t="s">
        <v>390</v>
      </c>
      <c r="E206" s="19" t="s">
        <v>968</v>
      </c>
      <c r="F206" s="19">
        <f t="shared" si="12"/>
        <v>258</v>
      </c>
      <c r="G206" s="19" t="s">
        <v>969</v>
      </c>
      <c r="H206" s="26" t="str">
        <f>IF(ISNA(VLOOKUP(E206,E$1:$E205,1,FALSE)),"",MATCH(E206,E$1:$E205,0))</f>
        <v/>
      </c>
      <c r="I206" s="26" t="str">
        <f t="shared" si="13"/>
        <v/>
      </c>
      <c r="J206" s="26" t="str">
        <f>IF(ISERR(VLOOKUP(VALUE(B206),$A$3:A206,1,FALSE)),"wrong order","")</f>
        <v/>
      </c>
      <c r="K206" s="26" t="str">
        <f t="shared" ca="1" si="14"/>
        <v>insert into element (element_id, label, description, element_status_id) values (258, 'temperature endpoint', 'An endpoint that reports a change in temperature as a measure of the extent of perturbation (e.g., Tm).', 2);</v>
      </c>
      <c r="L206" s="26" t="str">
        <f t="shared" si="15"/>
        <v>insert into element_hierarchy (child_element_id, parent_element_id, relationship_type) values (258, 250, 'is_a');</v>
      </c>
      <c r="M206" s="26" t="str">
        <f>IF(ISNA(VLOOKUP(E206,$O$2:$P$8,1,FALSE)),"","insert into tree_root (tree_root_id, tree_name, element_id, relationship_type) values (1, '"&amp;VLOOKUP(E206,$O$2:$P$8,2,FALSE)&amp;"', "&amp;[1]Elements!A206&amp;", 'has_a, is_a');")</f>
        <v/>
      </c>
    </row>
    <row r="207" spans="1:13">
      <c r="A207" s="19">
        <v>342</v>
      </c>
      <c r="B207" s="20">
        <v>258</v>
      </c>
      <c r="C207" s="20" t="s">
        <v>970</v>
      </c>
      <c r="D207" s="22" t="s">
        <v>391</v>
      </c>
      <c r="E207" s="19" t="s">
        <v>971</v>
      </c>
      <c r="F207" s="19">
        <f t="shared" si="12"/>
        <v>342</v>
      </c>
      <c r="G207" s="19" t="s">
        <v>535</v>
      </c>
      <c r="H207" s="26" t="str">
        <f>IF(ISNA(VLOOKUP(E207,E$1:$E206,1,FALSE)),"",MATCH(E207,E$1:$E206,0))</f>
        <v/>
      </c>
      <c r="I207" s="26" t="str">
        <f t="shared" si="13"/>
        <v/>
      </c>
      <c r="J207" s="26" t="str">
        <f>IF(ISERR(VLOOKUP(VALUE(B207),$A$3:A207,1,FALSE)),"wrong order","")</f>
        <v/>
      </c>
      <c r="K207" s="26" t="str">
        <f t="shared" ca="1" si="14"/>
        <v>insert into element (element_id, label, description, element_status_id) values (342, 'Tm', '', 2);</v>
      </c>
      <c r="L207" s="26" t="str">
        <f t="shared" si="15"/>
        <v>insert into element_hierarchy (child_element_id, parent_element_id, relationship_type) values (342, 258, 'is_a');</v>
      </c>
      <c r="M207" s="26" t="str">
        <f>IF(ISNA(VLOOKUP(E207,$O$2:$P$8,1,FALSE)),"","insert into tree_root (tree_root_id, tree_name, element_id, relationship_type) values (1, '"&amp;VLOOKUP(E207,$O$2:$P$8,2,FALSE)&amp;"', "&amp;[1]Elements!A207&amp;", 'has_a, is_a');")</f>
        <v/>
      </c>
    </row>
    <row r="208" spans="1:13">
      <c r="A208" s="19">
        <v>261</v>
      </c>
      <c r="B208" s="20">
        <v>250</v>
      </c>
      <c r="C208" s="20" t="s">
        <v>972</v>
      </c>
      <c r="D208" s="22" t="s">
        <v>392</v>
      </c>
      <c r="E208" s="19" t="s">
        <v>973</v>
      </c>
      <c r="F208" s="19">
        <f t="shared" si="12"/>
        <v>261</v>
      </c>
      <c r="G208" s="19" t="s">
        <v>535</v>
      </c>
      <c r="H208" s="26" t="str">
        <f>IF(ISNA(VLOOKUP(E208,E$1:$E207,1,FALSE)),"",MATCH(E208,E$1:$E207,0))</f>
        <v/>
      </c>
      <c r="I208" s="26" t="str">
        <f t="shared" si="13"/>
        <v/>
      </c>
      <c r="J208" s="26" t="str">
        <f>IF(ISERR(VLOOKUP(VALUE(B208),$A$3:A208,1,FALSE)),"wrong order","")</f>
        <v/>
      </c>
      <c r="K208" s="26" t="str">
        <f t="shared" ca="1" si="14"/>
        <v>insert into element (element_id, label, description, element_status_id) values (261, 'profile endpoint', '', 2);</v>
      </c>
      <c r="L208" s="26" t="str">
        <f t="shared" si="15"/>
        <v>insert into element_hierarchy (child_element_id, parent_element_id, relationship_type) values (261, 250, 'is_a');</v>
      </c>
      <c r="M208" s="26" t="str">
        <f>IF(ISNA(VLOOKUP(E208,$O$2:$P$8,1,FALSE)),"","insert into tree_root (tree_root_id, tree_name, element_id, relationship_type) values (1, '"&amp;VLOOKUP(E208,$O$2:$P$8,2,FALSE)&amp;"', "&amp;[1]Elements!A208&amp;", 'has_a, is_a');")</f>
        <v/>
      </c>
    </row>
    <row r="209" spans="1:13">
      <c r="A209" s="19">
        <v>262</v>
      </c>
      <c r="B209" s="20">
        <v>261</v>
      </c>
      <c r="C209" s="20" t="s">
        <v>974</v>
      </c>
      <c r="D209" s="22" t="s">
        <v>393</v>
      </c>
      <c r="E209" s="19" t="s">
        <v>975</v>
      </c>
      <c r="F209" s="19">
        <f t="shared" si="12"/>
        <v>262</v>
      </c>
      <c r="G209" s="19" t="s">
        <v>535</v>
      </c>
      <c r="H209" s="26" t="str">
        <f>IF(ISNA(VLOOKUP(E209,E$1:$E208,1,FALSE)),"",MATCH(E209,E$1:$E208,0))</f>
        <v/>
      </c>
      <c r="I209" s="26" t="str">
        <f t="shared" si="13"/>
        <v/>
      </c>
      <c r="J209" s="26" t="str">
        <f>IF(ISERR(VLOOKUP(VALUE(B209),$A$3:A209,1,FALSE)),"wrong order","")</f>
        <v/>
      </c>
      <c r="K209" s="26" t="str">
        <f t="shared" ca="1" si="14"/>
        <v>insert into element (element_id, label, description, element_status_id) values (262, 'gene-expression profile', '', 2);</v>
      </c>
      <c r="L209" s="26" t="str">
        <f t="shared" si="15"/>
        <v>insert into element_hierarchy (child_element_id, parent_element_id, relationship_type) values (262, 261, 'is_a');</v>
      </c>
      <c r="M209" s="26" t="str">
        <f>IF(ISNA(VLOOKUP(E209,$O$2:$P$8,1,FALSE)),"","insert into tree_root (tree_root_id, tree_name, element_id, relationship_type) values (1, '"&amp;VLOOKUP(E209,$O$2:$P$8,2,FALSE)&amp;"', "&amp;[1]Elements!A209&amp;", 'has_a, is_a');")</f>
        <v/>
      </c>
    </row>
    <row r="210" spans="1:13">
      <c r="A210" s="19">
        <v>263</v>
      </c>
      <c r="B210" s="20">
        <v>261</v>
      </c>
      <c r="C210" s="20" t="s">
        <v>976</v>
      </c>
      <c r="D210" s="22" t="s">
        <v>394</v>
      </c>
      <c r="E210" s="19" t="s">
        <v>977</v>
      </c>
      <c r="F210" s="19">
        <f t="shared" si="12"/>
        <v>263</v>
      </c>
      <c r="G210" s="19" t="s">
        <v>535</v>
      </c>
      <c r="H210" s="26" t="str">
        <f>IF(ISNA(VLOOKUP(E210,E$1:$E209,1,FALSE)),"",MATCH(E210,E$1:$E209,0))</f>
        <v/>
      </c>
      <c r="I210" s="26" t="str">
        <f t="shared" si="13"/>
        <v/>
      </c>
      <c r="J210" s="26" t="str">
        <f>IF(ISERR(VLOOKUP(VALUE(B210),$A$3:A210,1,FALSE)),"wrong order","")</f>
        <v/>
      </c>
      <c r="K210" s="26" t="str">
        <f t="shared" ca="1" si="14"/>
        <v>insert into element (element_id, label, description, element_status_id) values (263, 'panel-assay profile', '', 2);_x000D_
COMMIT;</v>
      </c>
      <c r="L210" s="26" t="str">
        <f t="shared" si="15"/>
        <v>insert into element_hierarchy (child_element_id, parent_element_id, relationship_type) values (263, 261, 'is_a');</v>
      </c>
      <c r="M210" s="26" t="str">
        <f>IF(ISNA(VLOOKUP(E210,$O$2:$P$8,1,FALSE)),"","insert into tree_root (tree_root_id, tree_name, element_id, relationship_type) values (1, '"&amp;VLOOKUP(E210,$O$2:$P$8,2,FALSE)&amp;"', "&amp;[1]Elements!A210&amp;", 'has_a, is_a');")</f>
        <v/>
      </c>
    </row>
    <row r="211" spans="1:13">
      <c r="A211" s="19">
        <v>264</v>
      </c>
      <c r="B211" s="20">
        <v>261</v>
      </c>
      <c r="C211" s="20" t="s">
        <v>978</v>
      </c>
      <c r="D211" s="22" t="s">
        <v>395</v>
      </c>
      <c r="E211" s="19" t="s">
        <v>979</v>
      </c>
      <c r="F211" s="19">
        <f t="shared" si="12"/>
        <v>264</v>
      </c>
      <c r="G211" s="19" t="s">
        <v>535</v>
      </c>
      <c r="H211" s="26" t="str">
        <f>IF(ISNA(VLOOKUP(E211,E$1:$E210,1,FALSE)),"",MATCH(E211,E$1:$E210,0))</f>
        <v/>
      </c>
      <c r="I211" s="26" t="str">
        <f t="shared" si="13"/>
        <v/>
      </c>
      <c r="J211" s="26" t="str">
        <f>IF(ISERR(VLOOKUP(VALUE(B211),$A$3:A211,1,FALSE)),"wrong order","")</f>
        <v/>
      </c>
      <c r="K211" s="26" t="str">
        <f t="shared" ca="1" si="14"/>
        <v>insert into element (element_id, label, description, element_status_id) values (264, 'computational profile', '', 2);</v>
      </c>
      <c r="L211" s="26" t="str">
        <f t="shared" si="15"/>
        <v>insert into element_hierarchy (child_element_id, parent_element_id, relationship_type) values (264, 261, 'is_a');</v>
      </c>
      <c r="M211" s="26" t="str">
        <f>IF(ISNA(VLOOKUP(E211,$O$2:$P$8,1,FALSE)),"","insert into tree_root (tree_root_id, tree_name, element_id, relationship_type) values (1, '"&amp;VLOOKUP(E211,$O$2:$P$8,2,FALSE)&amp;"', "&amp;[1]Elements!A211&amp;", 'has_a, is_a');")</f>
        <v/>
      </c>
    </row>
    <row r="212" spans="1:13">
      <c r="A212" s="19">
        <v>251</v>
      </c>
      <c r="B212" s="19">
        <v>11</v>
      </c>
      <c r="C212" s="20" t="s">
        <v>980</v>
      </c>
      <c r="D212" s="22" t="s">
        <v>396</v>
      </c>
      <c r="E212" s="19" t="s">
        <v>981</v>
      </c>
      <c r="F212" s="19">
        <f t="shared" si="12"/>
        <v>251</v>
      </c>
      <c r="G212" s="19" t="s">
        <v>535</v>
      </c>
      <c r="H212" s="26" t="str">
        <f>IF(ISNA(VLOOKUP(E212,E$1:$E211,1,FALSE)),"",MATCH(E212,E$1:$E211,0))</f>
        <v/>
      </c>
      <c r="I212" s="26" t="str">
        <f t="shared" si="13"/>
        <v/>
      </c>
      <c r="J212" s="26" t="str">
        <f>IF(ISERR(VLOOKUP(VALUE(B212),$A$3:A212,1,FALSE)),"wrong order","")</f>
        <v/>
      </c>
      <c r="K212" s="26" t="str">
        <f t="shared" ca="1" si="14"/>
        <v>insert into element (element_id, label, description, element_status_id) values (251, 'result method', '', 2);</v>
      </c>
      <c r="L212" s="26" t="str">
        <f t="shared" si="15"/>
        <v>insert into element_hierarchy (child_element_id, parent_element_id, relationship_type) values (251, 11, 'is_a');</v>
      </c>
      <c r="M212" s="26" t="str">
        <f>IF(ISNA(VLOOKUP(E212,$O$2:$P$8,1,FALSE)),"","insert into tree_root (tree_root_id, tree_name, element_id, relationship_type) values (1, '"&amp;VLOOKUP(E212,$O$2:$P$8,2,FALSE)&amp;"', "&amp;[1]Elements!A212&amp;", 'has_a, is_a');")</f>
        <v/>
      </c>
    </row>
    <row r="213" spans="1:13">
      <c r="A213" s="19">
        <v>252</v>
      </c>
      <c r="B213" s="20">
        <v>251</v>
      </c>
      <c r="C213" s="20" t="s">
        <v>982</v>
      </c>
      <c r="D213" s="22" t="s">
        <v>397</v>
      </c>
      <c r="E213" s="19" t="s">
        <v>983</v>
      </c>
      <c r="F213" s="19">
        <f t="shared" si="12"/>
        <v>252</v>
      </c>
      <c r="G213" s="19" t="s">
        <v>984</v>
      </c>
      <c r="H213" s="26" t="str">
        <f>IF(ISNA(VLOOKUP(E213,E$1:$E212,1,FALSE)),"",MATCH(E213,E$1:$E212,0))</f>
        <v/>
      </c>
      <c r="I213" s="26" t="str">
        <f t="shared" si="13"/>
        <v/>
      </c>
      <c r="J213" s="26" t="str">
        <f>IF(ISERR(VLOOKUP(VALUE(B213),$A$3:A213,1,FALSE)),"wrong order","")</f>
        <v/>
      </c>
      <c r="K213" s="26" t="str">
        <f t="shared" ca="1" si="14"/>
        <v>insert into element (element_id, label, description, element_status_id) values (252, 'curve-fit specification', 'A descripition of curve-fit parameters used to obtain an endpoint by fitting a single function across a range of measurements; contains information about curve-fit parameters, methods, properties (e.g., Hill coefficient), concentration range, and replicates.', 2);</v>
      </c>
      <c r="L213" s="26" t="str">
        <f t="shared" si="15"/>
        <v>insert into element_hierarchy (child_element_id, parent_element_id, relationship_type) values (252, 251, 'is_a');</v>
      </c>
      <c r="M213" s="26" t="str">
        <f>IF(ISNA(VLOOKUP(E213,$O$2:$P$8,1,FALSE)),"","insert into tree_root (tree_root_id, tree_name, element_id, relationship_type) values (1, '"&amp;VLOOKUP(E213,$O$2:$P$8,2,FALSE)&amp;"', "&amp;[1]Elements!A213&amp;", 'has_a, is_a');")</f>
        <v/>
      </c>
    </row>
    <row r="214" spans="1:13">
      <c r="A214" s="19">
        <v>253</v>
      </c>
      <c r="B214" s="20">
        <v>251</v>
      </c>
      <c r="C214" s="20" t="s">
        <v>985</v>
      </c>
      <c r="D214" s="22" t="s">
        <v>398</v>
      </c>
      <c r="E214" s="19" t="s">
        <v>986</v>
      </c>
      <c r="F214" s="19">
        <f t="shared" si="12"/>
        <v>253</v>
      </c>
      <c r="G214" s="19" t="s">
        <v>987</v>
      </c>
      <c r="H214" s="26" t="str">
        <f>IF(ISNA(VLOOKUP(E214,E$1:$E213,1,FALSE)),"",MATCH(E214,E$1:$E213,0))</f>
        <v/>
      </c>
      <c r="I214" s="26" t="str">
        <f t="shared" si="13"/>
        <v/>
      </c>
      <c r="J214" s="26" t="str">
        <f>IF(ISERR(VLOOKUP(VALUE(B214),$A$3:A214,1,FALSE)),"wrong order","")</f>
        <v/>
      </c>
      <c r="K214" s="26" t="str">
        <f t="shared" ca="1" si="14"/>
        <v>insert into element (element_id, label, description, element_status_id) values (253, 'normalization method', 'A description of a data normalization method (e.g., normalized percent distribution, Z-score, B-score) used to correct raw data for inference errors (i.e., false negatives and false positives), especially after testing at a single concentration or with a small number of replicates.', 2);</v>
      </c>
      <c r="L214" s="26" t="str">
        <f t="shared" si="15"/>
        <v>insert into element_hierarchy (child_element_id, parent_element_id, relationship_type) values (253, 251, 'is_a');</v>
      </c>
      <c r="M214" s="26" t="str">
        <f>IF(ISNA(VLOOKUP(E214,$O$2:$P$8,1,FALSE)),"","insert into tree_root (tree_root_id, tree_name, element_id, relationship_type) values (1, '"&amp;VLOOKUP(E214,$O$2:$P$8,2,FALSE)&amp;"', "&amp;[1]Elements!A214&amp;", 'has_a, is_a');")</f>
        <v/>
      </c>
    </row>
    <row r="215" spans="1:13">
      <c r="A215" s="19">
        <v>254</v>
      </c>
      <c r="B215" s="20">
        <v>251</v>
      </c>
      <c r="C215" s="20" t="s">
        <v>988</v>
      </c>
      <c r="D215" s="22" t="s">
        <v>399</v>
      </c>
      <c r="E215" s="19" t="s">
        <v>989</v>
      </c>
      <c r="F215" s="19">
        <f t="shared" si="12"/>
        <v>254</v>
      </c>
      <c r="G215" s="19" t="s">
        <v>990</v>
      </c>
      <c r="H215" s="26" t="str">
        <f>IF(ISNA(VLOOKUP(E215,E$1:$E214,1,FALSE)),"",MATCH(E215,E$1:$E214,0))</f>
        <v/>
      </c>
      <c r="I215" s="26" t="str">
        <f t="shared" si="13"/>
        <v/>
      </c>
      <c r="J215" s="26" t="str">
        <f>IF(ISERR(VLOOKUP(VALUE(B215),$A$3:A215,1,FALSE)),"wrong order","")</f>
        <v/>
      </c>
      <c r="K215" s="26" t="str">
        <f t="shared" ca="1" si="14"/>
        <v>insert into element (element_id, label, description, element_status_id) values (254, 'endpoint mode-of-action', 'A description of the qualitative effect of a perturbagen in an assay (e.g., inhibition, activation, cytotoxicity).', 2);</v>
      </c>
      <c r="L215" s="26" t="str">
        <f t="shared" si="15"/>
        <v>insert into element_hierarchy (child_element_id, parent_element_id, relationship_type) values (254, 251, 'is_a');</v>
      </c>
      <c r="M215" s="26" t="str">
        <f>IF(ISNA(VLOOKUP(E215,$O$2:$P$8,1,FALSE)),"","insert into tree_root (tree_root_id, tree_name, element_id, relationship_type) values (1, '"&amp;VLOOKUP(E215,$O$2:$P$8,2,FALSE)&amp;"', "&amp;[1]Elements!A215&amp;", 'has_a, is_a');")</f>
        <v/>
      </c>
    </row>
    <row r="216" spans="1:13">
      <c r="A216" s="19">
        <v>2</v>
      </c>
      <c r="B216" s="20">
        <v>0</v>
      </c>
      <c r="C216" s="20" t="s">
        <v>991</v>
      </c>
      <c r="D216" s="23" t="s">
        <v>400</v>
      </c>
      <c r="E216" s="19" t="s">
        <v>992</v>
      </c>
      <c r="F216" s="19">
        <f t="shared" si="12"/>
        <v>2</v>
      </c>
      <c r="G216" s="19" t="s">
        <v>535</v>
      </c>
      <c r="H216" s="26" t="str">
        <f>IF(ISNA(VLOOKUP(E216,E$1:$E215,1,FALSE)),"",MATCH(E216,E$1:$E215,0))</f>
        <v/>
      </c>
      <c r="I216" s="26" t="str">
        <f t="shared" si="13"/>
        <v/>
      </c>
      <c r="J216" s="26" t="str">
        <f>IF(ISERR(VLOOKUP(VALUE(B216),$A$3:A216,1,FALSE)),"wrong order","")</f>
        <v/>
      </c>
      <c r="K216" s="26" t="str">
        <f t="shared" ca="1" si="14"/>
        <v>insert into element (element_id, label, description, element_status_id) values (2, 'BARD DICTIONARY', '', 2);</v>
      </c>
      <c r="L216" s="26" t="str">
        <f t="shared" si="15"/>
        <v>insert into element_hierarchy (child_element_id, parent_element_id, relationship_type) values (2, 0, 'has_a');</v>
      </c>
      <c r="M216" s="26" t="str">
        <f>IF(ISNA(VLOOKUP(E216,$O$2:$P$8,1,FALSE)),"","insert into tree_root (tree_root_id, tree_name, element_id, relationship_type) values (1, '"&amp;VLOOKUP(E216,$O$2:$P$8,2,FALSE)&amp;"', "&amp;[1]Elements!A216&amp;", 'has_a, is_a');")</f>
        <v/>
      </c>
    </row>
    <row r="217" spans="1:13">
      <c r="A217" s="19">
        <v>304</v>
      </c>
      <c r="B217" s="20">
        <v>2</v>
      </c>
      <c r="C217" s="20" t="s">
        <v>993</v>
      </c>
      <c r="D217" s="22" t="s">
        <v>401</v>
      </c>
      <c r="E217" s="19" t="s">
        <v>994</v>
      </c>
      <c r="F217" s="19">
        <f t="shared" si="12"/>
        <v>304</v>
      </c>
      <c r="G217" s="19" t="s">
        <v>535</v>
      </c>
      <c r="H217" s="26" t="str">
        <f>IF(ISNA(VLOOKUP(E217,E$1:$E216,1,FALSE)),"",MATCH(E217,E$1:$E216,0))</f>
        <v/>
      </c>
      <c r="I217" s="26" t="str">
        <f t="shared" si="13"/>
        <v/>
      </c>
      <c r="J217" s="26" t="str">
        <f>IF(ISERR(VLOOKUP(VALUE(B217),$A$3:A217,1,FALSE)),"wrong order","")</f>
        <v/>
      </c>
      <c r="K217" s="26" t="str">
        <f t="shared" ca="1" si="14"/>
        <v>insert into element (element_id, label, description, element_status_id) values (304, 'assay kit name', '', 2);</v>
      </c>
      <c r="L217" s="26" t="str">
        <f t="shared" si="15"/>
        <v>insert into element_hierarchy (child_element_id, parent_element_id, relationship_type) values (304, 2, 'is_a');</v>
      </c>
      <c r="M217" s="26" t="str">
        <f>IF(ISNA(VLOOKUP(E217,$O$2:$P$8,1,FALSE)),"","insert into tree_root (tree_root_id, tree_name, element_id, relationship_type) values (1, '"&amp;VLOOKUP(E217,$O$2:$P$8,2,FALSE)&amp;"', "&amp;[1]Elements!A217&amp;", 'has_a, is_a');")</f>
        <v/>
      </c>
    </row>
    <row r="218" spans="1:13">
      <c r="A218" s="19">
        <v>305</v>
      </c>
      <c r="B218" s="20">
        <v>2</v>
      </c>
      <c r="C218" s="20" t="s">
        <v>995</v>
      </c>
      <c r="D218" s="22" t="s">
        <v>402</v>
      </c>
      <c r="E218" s="19" t="s">
        <v>996</v>
      </c>
      <c r="F218" s="19">
        <f t="shared" si="12"/>
        <v>305</v>
      </c>
      <c r="G218" s="19" t="s">
        <v>535</v>
      </c>
      <c r="H218" s="26" t="str">
        <f>IF(ISNA(VLOOKUP(E218,E$1:$E217,1,FALSE)),"",MATCH(E218,E$1:$E217,0))</f>
        <v/>
      </c>
      <c r="I218" s="26" t="str">
        <f t="shared" si="13"/>
        <v/>
      </c>
      <c r="J218" s="26" t="str">
        <f>IF(ISERR(VLOOKUP(VALUE(B218),$A$3:A218,1,FALSE)),"wrong order","")</f>
        <v/>
      </c>
      <c r="K218" s="26" t="str">
        <f t="shared" ca="1" si="14"/>
        <v>insert into element (element_id, label, description, element_status_id) values (305, 'cell line name (SEED FROM ATCC)', '', 2);</v>
      </c>
      <c r="L218" s="26" t="str">
        <f t="shared" si="15"/>
        <v>insert into element_hierarchy (child_element_id, parent_element_id, relationship_type) values (305, 2, 'is_a');</v>
      </c>
      <c r="M218" s="26" t="str">
        <f>IF(ISNA(VLOOKUP(E218,$O$2:$P$8,1,FALSE)),"","insert into tree_root (tree_root_id, tree_name, element_id, relationship_type) values (1, '"&amp;VLOOKUP(E218,$O$2:$P$8,2,FALSE)&amp;"', "&amp;[1]Elements!A218&amp;", 'has_a, is_a');")</f>
        <v/>
      </c>
    </row>
    <row r="219" spans="1:13">
      <c r="A219" s="19">
        <v>306</v>
      </c>
      <c r="B219" s="20">
        <v>2</v>
      </c>
      <c r="C219" s="20" t="s">
        <v>997</v>
      </c>
      <c r="D219" s="22" t="s">
        <v>403</v>
      </c>
      <c r="E219" s="19" t="s">
        <v>998</v>
      </c>
      <c r="F219" s="19">
        <f t="shared" si="12"/>
        <v>306</v>
      </c>
      <c r="G219" s="19" t="s">
        <v>535</v>
      </c>
      <c r="H219" s="26" t="str">
        <f>IF(ISNA(VLOOKUP(E219,E$1:$E218,1,FALSE)),"",MATCH(E219,E$1:$E218,0))</f>
        <v/>
      </c>
      <c r="I219" s="26" t="str">
        <f t="shared" si="13"/>
        <v/>
      </c>
      <c r="J219" s="26" t="str">
        <f>IF(ISERR(VLOOKUP(VALUE(B219),$A$3:A219,1,FALSE)),"wrong order","")</f>
        <v/>
      </c>
      <c r="K219" s="26" t="str">
        <f t="shared" ca="1" si="14"/>
        <v>insert into element (element_id, label, description, element_status_id) values (306, 'primary cell name', '', 2);</v>
      </c>
      <c r="L219" s="26" t="str">
        <f t="shared" si="15"/>
        <v>insert into element_hierarchy (child_element_id, parent_element_id, relationship_type) values (306, 2, 'is_a');</v>
      </c>
      <c r="M219" s="26" t="str">
        <f>IF(ISNA(VLOOKUP(E219,$O$2:$P$8,1,FALSE)),"","insert into tree_root (tree_root_id, tree_name, element_id, relationship_type) values (1, '"&amp;VLOOKUP(E219,$O$2:$P$8,2,FALSE)&amp;"', "&amp;[1]Elements!A219&amp;", 'has_a, is_a');")</f>
        <v/>
      </c>
    </row>
    <row r="220" spans="1:13">
      <c r="A220" s="19">
        <v>307</v>
      </c>
      <c r="B220" s="20">
        <v>2</v>
      </c>
      <c r="C220" s="20" t="s">
        <v>999</v>
      </c>
      <c r="D220" s="22" t="s">
        <v>404</v>
      </c>
      <c r="E220" s="19" t="s">
        <v>1000</v>
      </c>
      <c r="F220" s="19">
        <f t="shared" si="12"/>
        <v>307</v>
      </c>
      <c r="G220" s="19" t="s">
        <v>535</v>
      </c>
      <c r="H220" s="26" t="str">
        <f>IF(ISNA(VLOOKUP(E220,E$1:$E219,1,FALSE)),"",MATCH(E220,E$1:$E219,0))</f>
        <v/>
      </c>
      <c r="I220" s="26" t="str">
        <f t="shared" si="13"/>
        <v/>
      </c>
      <c r="J220" s="26" t="str">
        <f>IF(ISERR(VLOOKUP(VALUE(B220),$A$3:A220,1,FALSE)),"wrong order","")</f>
        <v/>
      </c>
      <c r="K220" s="26" t="str">
        <f t="shared" ca="1" si="14"/>
        <v>insert into element (element_id, label, description, element_status_id) values (307, 'detection instrument', '', 2);_x000D_
COMMIT;</v>
      </c>
      <c r="L220" s="26" t="str">
        <f t="shared" si="15"/>
        <v>insert into element_hierarchy (child_element_id, parent_element_id, relationship_type) values (307, 2, 'is_a');</v>
      </c>
      <c r="M220" s="26" t="str">
        <f>IF(ISNA(VLOOKUP(E220,$O$2:$P$8,1,FALSE)),"","insert into tree_root (tree_root_id, tree_name, element_id, relationship_type) values (1, '"&amp;VLOOKUP(E220,$O$2:$P$8,2,FALSE)&amp;"', "&amp;[1]Elements!A220&amp;", 'has_a, is_a');")</f>
        <v/>
      </c>
    </row>
    <row r="221" spans="1:13">
      <c r="A221" s="19">
        <v>309</v>
      </c>
      <c r="B221" s="20">
        <v>307</v>
      </c>
      <c r="C221" s="20" t="s">
        <v>1001</v>
      </c>
      <c r="D221" s="22" t="s">
        <v>405</v>
      </c>
      <c r="E221" s="19" t="s">
        <v>1002</v>
      </c>
      <c r="F221" s="19">
        <f t="shared" si="12"/>
        <v>309</v>
      </c>
      <c r="G221" s="19" t="s">
        <v>535</v>
      </c>
      <c r="H221" s="26" t="str">
        <f>IF(ISNA(VLOOKUP(E221,E$1:$E220,1,FALSE)),"",MATCH(E221,E$1:$E220,0))</f>
        <v/>
      </c>
      <c r="I221" s="26" t="str">
        <f t="shared" si="13"/>
        <v/>
      </c>
      <c r="J221" s="26" t="str">
        <f>IF(ISERR(VLOOKUP(VALUE(B221),$A$3:A221,1,FALSE)),"wrong order","")</f>
        <v/>
      </c>
      <c r="K221" s="26" t="str">
        <f t="shared" ca="1" si="14"/>
        <v>insert into element (element_id, label, description, element_status_id) values (309, 'FACS', '', 2);</v>
      </c>
      <c r="L221" s="26" t="str">
        <f t="shared" si="15"/>
        <v>insert into element_hierarchy (child_element_id, parent_element_id, relationship_type) values (309, 307, 'is_a');</v>
      </c>
      <c r="M221" s="26" t="str">
        <f>IF(ISNA(VLOOKUP(E221,$O$2:$P$8,1,FALSE)),"","insert into tree_root (tree_root_id, tree_name, element_id, relationship_type) values (1, '"&amp;VLOOKUP(E221,$O$2:$P$8,2,FALSE)&amp;"', "&amp;[1]Elements!A221&amp;", 'has_a, is_a');")</f>
        <v/>
      </c>
    </row>
    <row r="222" spans="1:13">
      <c r="A222" s="19">
        <v>310</v>
      </c>
      <c r="B222" s="20">
        <v>307</v>
      </c>
      <c r="C222" s="20" t="s">
        <v>1003</v>
      </c>
      <c r="D222" s="22" t="s">
        <v>406</v>
      </c>
      <c r="E222" s="19" t="s">
        <v>1004</v>
      </c>
      <c r="F222" s="19">
        <f t="shared" si="12"/>
        <v>310</v>
      </c>
      <c r="G222" s="19" t="s">
        <v>535</v>
      </c>
      <c r="H222" s="26" t="str">
        <f>IF(ISNA(VLOOKUP(E222,E$1:$E221,1,FALSE)),"",MATCH(E222,E$1:$E221,0))</f>
        <v/>
      </c>
      <c r="I222" s="26" t="str">
        <f t="shared" si="13"/>
        <v/>
      </c>
      <c r="J222" s="26" t="str">
        <f>IF(ISERR(VLOOKUP(VALUE(B222),$A$3:A222,1,FALSE)),"wrong order","")</f>
        <v/>
      </c>
      <c r="K222" s="26" t="str">
        <f t="shared" ca="1" si="14"/>
        <v>insert into element (element_id, label, description, element_status_id) values (310, 'microscope', '', 2);</v>
      </c>
      <c r="L222" s="26" t="str">
        <f t="shared" si="15"/>
        <v>insert into element_hierarchy (child_element_id, parent_element_id, relationship_type) values (310, 307, 'is_a');</v>
      </c>
      <c r="M222" s="26" t="str">
        <f>IF(ISNA(VLOOKUP(E222,$O$2:$P$8,1,FALSE)),"","insert into tree_root (tree_root_id, tree_name, element_id, relationship_type) values (1, '"&amp;VLOOKUP(E222,$O$2:$P$8,2,FALSE)&amp;"', "&amp;[1]Elements!A222&amp;", 'has_a, is_a');")</f>
        <v/>
      </c>
    </row>
    <row r="223" spans="1:13">
      <c r="A223" s="19">
        <v>105</v>
      </c>
      <c r="B223" s="20">
        <v>310</v>
      </c>
      <c r="C223" s="20" t="s">
        <v>1005</v>
      </c>
      <c r="D223" s="22" t="s">
        <v>407</v>
      </c>
      <c r="E223" s="19" t="s">
        <v>1006</v>
      </c>
      <c r="F223" s="19">
        <f t="shared" si="12"/>
        <v>105</v>
      </c>
      <c r="G223" s="19" t="s">
        <v>535</v>
      </c>
      <c r="H223" s="26" t="str">
        <f>IF(ISNA(VLOOKUP(E223,E$1:$E222,1,FALSE)),"",MATCH(E223,E$1:$E222,0))</f>
        <v/>
      </c>
      <c r="I223" s="26" t="str">
        <f t="shared" si="13"/>
        <v/>
      </c>
      <c r="J223" s="26" t="str">
        <f>IF(ISERR(VLOOKUP(VALUE(B223),$A$3:A223,1,FALSE)),"wrong order","")</f>
        <v/>
      </c>
      <c r="K223" s="26" t="str">
        <f t="shared" ca="1" si="14"/>
        <v>insert into element (element_id, label, description, element_status_id) values (105, 'MDS IX Micro', '', 2);</v>
      </c>
      <c r="L223" s="26" t="str">
        <f t="shared" si="15"/>
        <v>insert into element_hierarchy (child_element_id, parent_element_id, relationship_type) values (105, 310, 'is_a');</v>
      </c>
      <c r="M223" s="26" t="str">
        <f>IF(ISNA(VLOOKUP(E223,$O$2:$P$8,1,FALSE)),"","insert into tree_root (tree_root_id, tree_name, element_id, relationship_type) values (1, '"&amp;VLOOKUP(E223,$O$2:$P$8,2,FALSE)&amp;"', "&amp;[1]Elements!A223&amp;", 'has_a, is_a');")</f>
        <v/>
      </c>
    </row>
    <row r="224" spans="1:13">
      <c r="A224" s="19">
        <v>106</v>
      </c>
      <c r="B224" s="20">
        <v>310</v>
      </c>
      <c r="C224" s="20" t="s">
        <v>1007</v>
      </c>
      <c r="D224" s="22" t="s">
        <v>408</v>
      </c>
      <c r="E224" s="19" t="s">
        <v>1008</v>
      </c>
      <c r="F224" s="19">
        <f t="shared" si="12"/>
        <v>106</v>
      </c>
      <c r="G224" s="19" t="s">
        <v>535</v>
      </c>
      <c r="H224" s="26" t="str">
        <f>IF(ISNA(VLOOKUP(E224,E$1:$E223,1,FALSE)),"",MATCH(E224,E$1:$E223,0))</f>
        <v/>
      </c>
      <c r="I224" s="26" t="str">
        <f t="shared" si="13"/>
        <v/>
      </c>
      <c r="J224" s="26" t="str">
        <f>IF(ISERR(VLOOKUP(VALUE(B224),$A$3:A224,1,FALSE)),"wrong order","")</f>
        <v/>
      </c>
      <c r="K224" s="26" t="str">
        <f t="shared" ca="1" si="14"/>
        <v>insert into element (element_id, label, description, element_status_id) values (106, 'MDS IX Ultra', '', 2);</v>
      </c>
      <c r="L224" s="26" t="str">
        <f t="shared" si="15"/>
        <v>insert into element_hierarchy (child_element_id, parent_element_id, relationship_type) values (106, 310, 'is_a');</v>
      </c>
      <c r="M224" s="26" t="str">
        <f>IF(ISNA(VLOOKUP(E224,$O$2:$P$8,1,FALSE)),"","insert into tree_root (tree_root_id, tree_name, element_id, relationship_type) values (1, '"&amp;VLOOKUP(E224,$O$2:$P$8,2,FALSE)&amp;"', "&amp;[1]Elements!A224&amp;", 'has_a, is_a');")</f>
        <v/>
      </c>
    </row>
    <row r="225" spans="1:13">
      <c r="A225" s="19">
        <v>107</v>
      </c>
      <c r="B225" s="20">
        <v>310</v>
      </c>
      <c r="C225" s="20" t="s">
        <v>1009</v>
      </c>
      <c r="D225" s="22" t="s">
        <v>409</v>
      </c>
      <c r="E225" s="19" t="s">
        <v>1010</v>
      </c>
      <c r="F225" s="19">
        <f t="shared" si="12"/>
        <v>107</v>
      </c>
      <c r="G225" s="19" t="s">
        <v>535</v>
      </c>
      <c r="H225" s="26" t="str">
        <f>IF(ISNA(VLOOKUP(E225,E$1:$E224,1,FALSE)),"",MATCH(E225,E$1:$E224,0))</f>
        <v/>
      </c>
      <c r="I225" s="26" t="str">
        <f t="shared" si="13"/>
        <v/>
      </c>
      <c r="J225" s="26" t="str">
        <f>IF(ISERR(VLOOKUP(VALUE(B225),$A$3:A225,1,FALSE)),"wrong order","")</f>
        <v/>
      </c>
      <c r="K225" s="26" t="str">
        <f t="shared" ca="1" si="14"/>
        <v>insert into element (element_id, label, description, element_status_id) values (107, 'Perkin Elmer Operetta', '', 2);</v>
      </c>
      <c r="L225" s="26" t="str">
        <f t="shared" si="15"/>
        <v>insert into element_hierarchy (child_element_id, parent_element_id, relationship_type) values (107, 310, 'is_a');</v>
      </c>
      <c r="M225" s="26" t="str">
        <f>IF(ISNA(VLOOKUP(E225,$O$2:$P$8,1,FALSE)),"","insert into tree_root (tree_root_id, tree_name, element_id, relationship_type) values (1, '"&amp;VLOOKUP(E225,$O$2:$P$8,2,FALSE)&amp;"', "&amp;[1]Elements!A225&amp;", 'has_a, is_a');")</f>
        <v/>
      </c>
    </row>
    <row r="226" spans="1:13">
      <c r="A226" s="19">
        <v>311</v>
      </c>
      <c r="B226" s="20">
        <v>307</v>
      </c>
      <c r="C226" s="20" t="s">
        <v>1011</v>
      </c>
      <c r="D226" s="22" t="s">
        <v>410</v>
      </c>
      <c r="E226" s="19" t="s">
        <v>1012</v>
      </c>
      <c r="F226" s="19">
        <f t="shared" si="12"/>
        <v>311</v>
      </c>
      <c r="G226" s="19" t="s">
        <v>535</v>
      </c>
      <c r="H226" s="26" t="str">
        <f>IF(ISNA(VLOOKUP(E226,E$1:$E225,1,FALSE)),"",MATCH(E226,E$1:$E225,0))</f>
        <v/>
      </c>
      <c r="I226" s="26" t="str">
        <f t="shared" si="13"/>
        <v/>
      </c>
      <c r="J226" s="26" t="str">
        <f>IF(ISERR(VLOOKUP(VALUE(B226),$A$3:A226,1,FALSE)),"wrong order","")</f>
        <v/>
      </c>
      <c r="K226" s="26" t="str">
        <f t="shared" ca="1" si="14"/>
        <v>insert into element (element_id, label, description, element_status_id) values (311, 'plate-reader', '', 2);</v>
      </c>
      <c r="L226" s="26" t="str">
        <f t="shared" si="15"/>
        <v>insert into element_hierarchy (child_element_id, parent_element_id, relationship_type) values (311, 307, 'is_a');</v>
      </c>
      <c r="M226" s="26" t="str">
        <f>IF(ISNA(VLOOKUP(E226,$O$2:$P$8,1,FALSE)),"","insert into tree_root (tree_root_id, tree_name, element_id, relationship_type) values (1, '"&amp;VLOOKUP(E226,$O$2:$P$8,2,FALSE)&amp;"', "&amp;[1]Elements!A226&amp;", 'has_a, is_a');")</f>
        <v/>
      </c>
    </row>
    <row r="227" spans="1:13">
      <c r="A227" s="19">
        <v>313</v>
      </c>
      <c r="B227" s="20">
        <v>311</v>
      </c>
      <c r="C227" s="20" t="s">
        <v>1013</v>
      </c>
      <c r="D227" s="22" t="s">
        <v>411</v>
      </c>
      <c r="E227" s="19" t="s">
        <v>1014</v>
      </c>
      <c r="F227" s="19">
        <f t="shared" si="12"/>
        <v>313</v>
      </c>
      <c r="G227" s="19" t="s">
        <v>535</v>
      </c>
      <c r="H227" s="26" t="str">
        <f>IF(ISNA(VLOOKUP(E227,E$1:$E226,1,FALSE)),"",MATCH(E227,E$1:$E226,0))</f>
        <v/>
      </c>
      <c r="I227" s="26" t="str">
        <f t="shared" si="13"/>
        <v/>
      </c>
      <c r="J227" s="26" t="str">
        <f>IF(ISERR(VLOOKUP(VALUE(B227),$A$3:A227,1,FALSE)),"wrong order","")</f>
        <v/>
      </c>
      <c r="K227" s="26" t="str">
        <f t="shared" ca="1" si="14"/>
        <v>insert into element (element_id, label, description, element_status_id) values (313, 'Perkin Elmer Enspire', '', 2);</v>
      </c>
      <c r="L227" s="26" t="str">
        <f t="shared" si="15"/>
        <v>insert into element_hierarchy (child_element_id, parent_element_id, relationship_type) values (313, 311, 'is_a');</v>
      </c>
      <c r="M227" s="26" t="str">
        <f>IF(ISNA(VLOOKUP(E227,$O$2:$P$8,1,FALSE)),"","insert into tree_root (tree_root_id, tree_name, element_id, relationship_type) values (1, '"&amp;VLOOKUP(E227,$O$2:$P$8,2,FALSE)&amp;"', "&amp;[1]Elements!A227&amp;", 'has_a, is_a');")</f>
        <v/>
      </c>
    </row>
    <row r="228" spans="1:13">
      <c r="A228" s="19">
        <v>314</v>
      </c>
      <c r="B228" s="20">
        <v>311</v>
      </c>
      <c r="C228" s="20" t="s">
        <v>1015</v>
      </c>
      <c r="D228" s="22" t="s">
        <v>412</v>
      </c>
      <c r="E228" s="19" t="s">
        <v>1016</v>
      </c>
      <c r="F228" s="19">
        <f t="shared" si="12"/>
        <v>314</v>
      </c>
      <c r="G228" s="19" t="s">
        <v>535</v>
      </c>
      <c r="H228" s="26" t="str">
        <f>IF(ISNA(VLOOKUP(E228,E$1:$E227,1,FALSE)),"",MATCH(E228,E$1:$E227,0))</f>
        <v/>
      </c>
      <c r="I228" s="26" t="str">
        <f t="shared" si="13"/>
        <v/>
      </c>
      <c r="J228" s="26" t="str">
        <f>IF(ISERR(VLOOKUP(VALUE(B228),$A$3:A228,1,FALSE)),"wrong order","")</f>
        <v/>
      </c>
      <c r="K228" s="26" t="str">
        <f t="shared" ca="1" si="14"/>
        <v>insert into element (element_id, label, description, element_status_id) values (314, 'Perkin Elmer Envision', '', 2);</v>
      </c>
      <c r="L228" s="26" t="str">
        <f t="shared" si="15"/>
        <v>insert into element_hierarchy (child_element_id, parent_element_id, relationship_type) values (314, 311, 'is_a');</v>
      </c>
      <c r="M228" s="26" t="str">
        <f>IF(ISNA(VLOOKUP(E228,$O$2:$P$8,1,FALSE)),"","insert into tree_root (tree_root_id, tree_name, element_id, relationship_type) values (1, '"&amp;VLOOKUP(E228,$O$2:$P$8,2,FALSE)&amp;"', "&amp;[1]Elements!A228&amp;", 'has_a, is_a');")</f>
        <v/>
      </c>
    </row>
    <row r="229" spans="1:13">
      <c r="A229" s="19">
        <v>315</v>
      </c>
      <c r="B229" s="20">
        <v>311</v>
      </c>
      <c r="C229" s="20" t="s">
        <v>1017</v>
      </c>
      <c r="D229" s="22" t="s">
        <v>413</v>
      </c>
      <c r="E229" s="19" t="s">
        <v>1018</v>
      </c>
      <c r="F229" s="19">
        <f t="shared" si="12"/>
        <v>315</v>
      </c>
      <c r="G229" s="19" t="s">
        <v>535</v>
      </c>
      <c r="H229" s="26" t="str">
        <f>IF(ISNA(VLOOKUP(E229,E$1:$E228,1,FALSE)),"",MATCH(E229,E$1:$E228,0))</f>
        <v/>
      </c>
      <c r="I229" s="26" t="str">
        <f t="shared" si="13"/>
        <v/>
      </c>
      <c r="J229" s="26" t="str">
        <f>IF(ISERR(VLOOKUP(VALUE(B229),$A$3:A229,1,FALSE)),"wrong order","")</f>
        <v/>
      </c>
      <c r="K229" s="26" t="str">
        <f t="shared" ca="1" si="14"/>
        <v>insert into element (element_id, label, description, element_status_id) values (315, 'Perkin Elmer Viewlux', '', 2);</v>
      </c>
      <c r="L229" s="26" t="str">
        <f t="shared" si="15"/>
        <v>insert into element_hierarchy (child_element_id, parent_element_id, relationship_type) values (315, 311, 'is_a');</v>
      </c>
      <c r="M229" s="26" t="str">
        <f>IF(ISNA(VLOOKUP(E229,$O$2:$P$8,1,FALSE)),"","insert into tree_root (tree_root_id, tree_name, element_id, relationship_type) values (1, '"&amp;VLOOKUP(E229,$O$2:$P$8,2,FALSE)&amp;"', "&amp;[1]Elements!A229&amp;", 'has_a, is_a');")</f>
        <v/>
      </c>
    </row>
    <row r="230" spans="1:13">
      <c r="A230" s="19">
        <v>316</v>
      </c>
      <c r="B230" s="20">
        <v>311</v>
      </c>
      <c r="C230" s="20" t="s">
        <v>1019</v>
      </c>
      <c r="D230" s="22" t="s">
        <v>414</v>
      </c>
      <c r="E230" s="19" t="s">
        <v>1020</v>
      </c>
      <c r="F230" s="19">
        <f t="shared" si="12"/>
        <v>316</v>
      </c>
      <c r="G230" s="19" t="s">
        <v>535</v>
      </c>
      <c r="H230" s="26" t="str">
        <f>IF(ISNA(VLOOKUP(E230,E$1:$E229,1,FALSE)),"",MATCH(E230,E$1:$E229,0))</f>
        <v/>
      </c>
      <c r="I230" s="26" t="str">
        <f t="shared" si="13"/>
        <v/>
      </c>
      <c r="J230" s="26" t="str">
        <f>IF(ISERR(VLOOKUP(VALUE(B230),$A$3:A230,1,FALSE)),"wrong order","")</f>
        <v/>
      </c>
      <c r="K230" s="26" t="str">
        <f t="shared" ca="1" si="14"/>
        <v>insert into element (element_id, label, description, element_status_id) values (316, 'Thermo Fisher VarioSkan', '', 2);_x000D_
COMMIT;</v>
      </c>
      <c r="L230" s="26" t="str">
        <f t="shared" si="15"/>
        <v>insert into element_hierarchy (child_element_id, parent_element_id, relationship_type) values (316, 311, 'is_a');</v>
      </c>
      <c r="M230" s="26" t="str">
        <f>IF(ISNA(VLOOKUP(E230,$O$2:$P$8,1,FALSE)),"","insert into tree_root (tree_root_id, tree_name, element_id, relationship_type) values (1, '"&amp;VLOOKUP(E230,$O$2:$P$8,2,FALSE)&amp;"', "&amp;[1]Elements!A230&amp;", 'has_a, is_a');")</f>
        <v/>
      </c>
    </row>
    <row r="231" spans="1:13">
      <c r="A231" s="19">
        <v>312</v>
      </c>
      <c r="B231" s="20">
        <v>307</v>
      </c>
      <c r="C231" s="20" t="s">
        <v>1021</v>
      </c>
      <c r="D231" s="22" t="s">
        <v>415</v>
      </c>
      <c r="E231" s="19" t="s">
        <v>1022</v>
      </c>
      <c r="F231" s="19">
        <f t="shared" si="12"/>
        <v>312</v>
      </c>
      <c r="G231" s="19" t="s">
        <v>535</v>
      </c>
      <c r="H231" s="26" t="str">
        <f>IF(ISNA(VLOOKUP(E231,E$1:$E230,1,FALSE)),"",MATCH(E231,E$1:$E230,0))</f>
        <v/>
      </c>
      <c r="I231" s="26" t="str">
        <f t="shared" si="13"/>
        <v/>
      </c>
      <c r="J231" s="26" t="str">
        <f>IF(ISERR(VLOOKUP(VALUE(B231),$A$3:A231,1,FALSE)),"wrong order","")</f>
        <v/>
      </c>
      <c r="K231" s="26" t="str">
        <f t="shared" ca="1" si="14"/>
        <v>insert into element (element_id, label, description, element_status_id) values (312, 'plate-scanner', '', 2);</v>
      </c>
      <c r="L231" s="26" t="str">
        <f t="shared" si="15"/>
        <v>insert into element_hierarchy (child_element_id, parent_element_id, relationship_type) values (312, 307, 'is_a');</v>
      </c>
      <c r="M231" s="26" t="str">
        <f>IF(ISNA(VLOOKUP(E231,$O$2:$P$8,1,FALSE)),"","insert into tree_root (tree_root_id, tree_name, element_id, relationship_type) values (1, '"&amp;VLOOKUP(E231,$O$2:$P$8,2,FALSE)&amp;"', "&amp;[1]Elements!A231&amp;", 'has_a, is_a');")</f>
        <v/>
      </c>
    </row>
    <row r="232" spans="1:13">
      <c r="A232" s="19">
        <v>317</v>
      </c>
      <c r="B232" s="20">
        <v>312</v>
      </c>
      <c r="C232" s="20" t="s">
        <v>1023</v>
      </c>
      <c r="D232" s="22" t="s">
        <v>416</v>
      </c>
      <c r="E232" s="19" t="s">
        <v>1024</v>
      </c>
      <c r="F232" s="19">
        <f t="shared" si="12"/>
        <v>317</v>
      </c>
      <c r="G232" s="19" t="s">
        <v>535</v>
      </c>
      <c r="H232" s="26" t="str">
        <f>IF(ISNA(VLOOKUP(E232,E$1:$E231,1,FALSE)),"",MATCH(E232,E$1:$E231,0))</f>
        <v/>
      </c>
      <c r="I232" s="26" t="str">
        <f t="shared" si="13"/>
        <v/>
      </c>
      <c r="J232" s="26" t="str">
        <f>IF(ISERR(VLOOKUP(VALUE(B232),$A$3:A232,1,FALSE)),"wrong order","")</f>
        <v/>
      </c>
      <c r="K232" s="26" t="str">
        <f t="shared" ca="1" si="14"/>
        <v>insert into element (element_id, label, description, element_status_id) values (317, 'TTP Labtech Acumen', '', 2);</v>
      </c>
      <c r="L232" s="26" t="str">
        <f t="shared" si="15"/>
        <v>insert into element_hierarchy (child_element_id, parent_element_id, relationship_type) values (317, 312, 'is_a');</v>
      </c>
      <c r="M232" s="26" t="str">
        <f>IF(ISNA(VLOOKUP(E232,$O$2:$P$8,1,FALSE)),"","insert into tree_root (tree_root_id, tree_name, element_id, relationship_type) values (1, '"&amp;VLOOKUP(E232,$O$2:$P$8,2,FALSE)&amp;"', "&amp;[1]Elements!A232&amp;", 'has_a, is_a');")</f>
        <v/>
      </c>
    </row>
    <row r="233" spans="1:13">
      <c r="A233" s="19">
        <v>3</v>
      </c>
      <c r="B233" s="20">
        <v>0</v>
      </c>
      <c r="C233" s="20" t="s">
        <v>1025</v>
      </c>
      <c r="D233" s="23" t="s">
        <v>417</v>
      </c>
      <c r="E233" s="19" t="s">
        <v>1026</v>
      </c>
      <c r="F233" s="19">
        <f t="shared" si="12"/>
        <v>3</v>
      </c>
      <c r="G233" s="19" t="s">
        <v>535</v>
      </c>
      <c r="H233" s="26" t="str">
        <f>IF(ISNA(VLOOKUP(E233,E$1:$E232,1,FALSE)),"",MATCH(E233,E$1:$E232,0))</f>
        <v/>
      </c>
      <c r="I233" s="26" t="str">
        <f t="shared" si="13"/>
        <v/>
      </c>
      <c r="J233" s="26" t="str">
        <f>IF(ISERR(VLOOKUP(VALUE(B233),$A$3:A233,1,FALSE)),"wrong order","")</f>
        <v/>
      </c>
      <c r="K233" s="26" t="str">
        <f t="shared" ca="1" si="14"/>
        <v>insert into element (element_id, label, description, element_status_id) values (3, 'EXTERNAL DICTIONARY', '', 2);</v>
      </c>
      <c r="L233" s="26" t="str">
        <f t="shared" si="15"/>
        <v>insert into element_hierarchy (child_element_id, parent_element_id, relationship_type) values (3, 0, 'has_a');</v>
      </c>
      <c r="M233" s="26" t="str">
        <f>IF(ISNA(VLOOKUP(E233,$O$2:$P$8,1,FALSE)),"","insert into tree_root (tree_root_id, tree_name, element_id, relationship_type) values (1, '"&amp;VLOOKUP(E233,$O$2:$P$8,2,FALSE)&amp;"', "&amp;[1]Elements!A233&amp;", 'has_a, is_a');")</f>
        <v/>
      </c>
    </row>
    <row r="234" spans="1:13">
      <c r="A234" s="19">
        <v>290</v>
      </c>
      <c r="B234" s="20">
        <v>3</v>
      </c>
      <c r="C234" s="20" t="s">
        <v>1027</v>
      </c>
      <c r="D234" s="22" t="s">
        <v>418</v>
      </c>
      <c r="E234" s="19" t="s">
        <v>1028</v>
      </c>
      <c r="F234" s="19">
        <f t="shared" si="12"/>
        <v>290</v>
      </c>
      <c r="G234" s="19" t="s">
        <v>535</v>
      </c>
      <c r="H234" s="26" t="str">
        <f>IF(ISNA(VLOOKUP(E234,E$1:$E233,1,FALSE)),"",MATCH(E234,E$1:$E233,0))</f>
        <v/>
      </c>
      <c r="I234" s="26" t="str">
        <f t="shared" si="13"/>
        <v/>
      </c>
      <c r="J234" s="26" t="str">
        <f>IF(ISERR(VLOOKUP(VALUE(B234),$A$3:A234,1,FALSE)),"wrong order","")</f>
        <v/>
      </c>
      <c r="K234" s="26" t="str">
        <f t="shared" ca="1" si="14"/>
        <v>insert into element (element_id, label, description, element_status_id) values (290, 'molecular entity', '', 2);</v>
      </c>
      <c r="L234" s="26" t="str">
        <f t="shared" si="15"/>
        <v>insert into element_hierarchy (child_element_id, parent_element_id, relationship_type) values (290, 3, 'is_a');</v>
      </c>
      <c r="M234" s="26" t="str">
        <f>IF(ISNA(VLOOKUP(E234,$O$2:$P$8,1,FALSE)),"","insert into tree_root (tree_root_id, tree_name, element_id, relationship_type) values (1, '"&amp;VLOOKUP(E234,$O$2:$P$8,2,FALSE)&amp;"', "&amp;[1]Elements!A234&amp;", 'has_a, is_a');")</f>
        <v/>
      </c>
    </row>
    <row r="235" spans="1:13">
      <c r="A235" s="19">
        <v>291</v>
      </c>
      <c r="B235" s="20">
        <v>290</v>
      </c>
      <c r="C235" s="20" t="s">
        <v>1029</v>
      </c>
      <c r="D235" s="22" t="s">
        <v>419</v>
      </c>
      <c r="E235" s="19" t="s">
        <v>1030</v>
      </c>
      <c r="F235" s="19">
        <f t="shared" si="12"/>
        <v>291</v>
      </c>
      <c r="G235" s="19" t="s">
        <v>1031</v>
      </c>
      <c r="H235" s="26" t="str">
        <f>IF(ISNA(VLOOKUP(E235,E$1:$E234,1,FALSE)),"",MATCH(E235,E$1:$E234,0))</f>
        <v/>
      </c>
      <c r="I235" s="26" t="str">
        <f t="shared" si="13"/>
        <v/>
      </c>
      <c r="J235" s="26" t="str">
        <f>IF(ISERR(VLOOKUP(VALUE(B235),$A$3:A235,1,FALSE)),"wrong order","")</f>
        <v/>
      </c>
      <c r="K235" s="26" t="str">
        <f t="shared" ca="1" si="14"/>
        <v>insert into element (element_id, label, description, element_status_id) values (291, 'molecular entity identifier', 'An external database unique identifier, such as an accession number, for a gene or protein from a trusted international source (e.g., Entrez, UniProt).', 2);</v>
      </c>
      <c r="L235" s="26" t="str">
        <f t="shared" si="15"/>
        <v>insert into element_hierarchy (child_element_id, parent_element_id, relationship_type) values (291, 290, 'is_a');</v>
      </c>
      <c r="M235" s="26" t="str">
        <f>IF(ISNA(VLOOKUP(E235,$O$2:$P$8,1,FALSE)),"","insert into tree_root (tree_root_id, tree_name, element_id, relationship_type) values (1, '"&amp;VLOOKUP(E235,$O$2:$P$8,2,FALSE)&amp;"', "&amp;[1]Elements!A235&amp;", 'has_a, is_a');")</f>
        <v/>
      </c>
    </row>
    <row r="236" spans="1:13">
      <c r="A236" s="19">
        <v>292</v>
      </c>
      <c r="B236" s="20">
        <v>290</v>
      </c>
      <c r="C236" s="20" t="s">
        <v>1032</v>
      </c>
      <c r="D236" s="22" t="s">
        <v>420</v>
      </c>
      <c r="E236" s="19" t="s">
        <v>1033</v>
      </c>
      <c r="F236" s="19">
        <f t="shared" si="12"/>
        <v>292</v>
      </c>
      <c r="G236" s="19" t="s">
        <v>1034</v>
      </c>
      <c r="H236" s="26" t="str">
        <f>IF(ISNA(VLOOKUP(E236,E$1:$E235,1,FALSE)),"",MATCH(E236,E$1:$E235,0))</f>
        <v/>
      </c>
      <c r="I236" s="26" t="str">
        <f t="shared" si="13"/>
        <v/>
      </c>
      <c r="J236" s="26" t="str">
        <f>IF(ISERR(VLOOKUP(VALUE(B236),$A$3:A236,1,FALSE)),"wrong order","")</f>
        <v/>
      </c>
      <c r="K236" s="26" t="str">
        <f t="shared" ca="1" si="14"/>
        <v>insert into element (element_id, label, description, element_status_id) values (292, 'molecular entity identifier source', 'A trusted international source (e.g., Entrez, UniProt) of gene or protein names.', 2);</v>
      </c>
      <c r="L236" s="26" t="str">
        <f t="shared" si="15"/>
        <v>insert into element_hierarchy (child_element_id, parent_element_id, relationship_type) values (292, 290, 'is_a');</v>
      </c>
      <c r="M236" s="26" t="str">
        <f>IF(ISNA(VLOOKUP(E236,$O$2:$P$8,1,FALSE)),"","insert into tree_root (tree_root_id, tree_name, element_id, relationship_type) values (1, '"&amp;VLOOKUP(E236,$O$2:$P$8,2,FALSE)&amp;"', "&amp;[1]Elements!A236&amp;", 'has_a, is_a');")</f>
        <v/>
      </c>
    </row>
    <row r="237" spans="1:13">
      <c r="A237" s="19">
        <v>293</v>
      </c>
      <c r="B237" s="20">
        <v>290</v>
      </c>
      <c r="C237" s="20" t="s">
        <v>1035</v>
      </c>
      <c r="D237" s="22" t="s">
        <v>421</v>
      </c>
      <c r="E237" s="19" t="s">
        <v>1036</v>
      </c>
      <c r="F237" s="19">
        <f t="shared" si="12"/>
        <v>293</v>
      </c>
      <c r="G237" s="19" t="s">
        <v>1037</v>
      </c>
      <c r="H237" s="26" t="str">
        <f>IF(ISNA(VLOOKUP(E237,E$1:$E236,1,FALSE)),"",MATCH(E237,E$1:$E236,0))</f>
        <v/>
      </c>
      <c r="I237" s="26" t="str">
        <f t="shared" si="13"/>
        <v/>
      </c>
      <c r="J237" s="26" t="str">
        <f>IF(ISERR(VLOOKUP(VALUE(B237),$A$3:A237,1,FALSE)),"wrong order","")</f>
        <v/>
      </c>
      <c r="K237" s="26" t="str">
        <f t="shared" ca="1" si="14"/>
        <v>insert into element (element_id, label, description, element_status_id) values (293, 'molecular entity name', 'A short symbol or name for a gene or protein from a trusted international source (e.g., Entrez, UniProt).', 2);</v>
      </c>
      <c r="L237" s="26" t="str">
        <f t="shared" si="15"/>
        <v>insert into element_hierarchy (child_element_id, parent_element_id, relationship_type) values (293, 290, 'is_a');</v>
      </c>
      <c r="M237" s="26" t="str">
        <f>IF(ISNA(VLOOKUP(E237,$O$2:$P$8,1,FALSE)),"","insert into tree_root (tree_root_id, tree_name, element_id, relationship_type) values (1, '"&amp;VLOOKUP(E237,$O$2:$P$8,2,FALSE)&amp;"', "&amp;[1]Elements!A237&amp;", 'has_a, is_a');")</f>
        <v/>
      </c>
    </row>
    <row r="238" spans="1:13">
      <c r="A238" s="19">
        <v>294</v>
      </c>
      <c r="B238" s="20">
        <v>290</v>
      </c>
      <c r="C238" s="20" t="s">
        <v>1038</v>
      </c>
      <c r="D238" s="22" t="s">
        <v>422</v>
      </c>
      <c r="E238" s="19" t="s">
        <v>1039</v>
      </c>
      <c r="F238" s="19">
        <f t="shared" si="12"/>
        <v>294</v>
      </c>
      <c r="G238" s="19" t="s">
        <v>1040</v>
      </c>
      <c r="H238" s="26" t="str">
        <f>IF(ISNA(VLOOKUP(E238,E$1:$E237,1,FALSE)),"",MATCH(E238,E$1:$E237,0))</f>
        <v/>
      </c>
      <c r="I238" s="26" t="str">
        <f t="shared" si="13"/>
        <v/>
      </c>
      <c r="J238" s="26" t="str">
        <f>IF(ISERR(VLOOKUP(VALUE(B238),$A$3:A238,1,FALSE)),"wrong order","")</f>
        <v/>
      </c>
      <c r="K238" s="26" t="str">
        <f t="shared" ca="1" si="14"/>
        <v>insert into element (element_id, label, description, element_status_id) values (294, 'molecular entity species', 'A formal name in binomial nomenclature for the species of origin for a gene or protein.', 2);</v>
      </c>
      <c r="L238" s="26" t="str">
        <f t="shared" si="15"/>
        <v>insert into element_hierarchy (child_element_id, parent_element_id, relationship_type) values (294, 290, 'is_a');</v>
      </c>
      <c r="M238" s="26" t="str">
        <f>IF(ISNA(VLOOKUP(E238,$O$2:$P$8,1,FALSE)),"","insert into tree_root (tree_root_id, tree_name, element_id, relationship_type) values (1, '"&amp;VLOOKUP(E238,$O$2:$P$8,2,FALSE)&amp;"', "&amp;[1]Elements!A238&amp;", 'has_a, is_a');")</f>
        <v/>
      </c>
    </row>
    <row r="239" spans="1:13">
      <c r="A239" s="19">
        <v>295</v>
      </c>
      <c r="B239" s="20">
        <v>290</v>
      </c>
      <c r="C239" s="20" t="s">
        <v>1041</v>
      </c>
      <c r="D239" s="22" t="s">
        <v>423</v>
      </c>
      <c r="E239" s="19" t="s">
        <v>1042</v>
      </c>
      <c r="F239" s="19">
        <f t="shared" si="12"/>
        <v>295</v>
      </c>
      <c r="G239" s="19" t="s">
        <v>1043</v>
      </c>
      <c r="H239" s="26" t="str">
        <f>IF(ISNA(VLOOKUP(E239,E$1:$E238,1,FALSE)),"",MATCH(E239,E$1:$E238,0))</f>
        <v/>
      </c>
      <c r="I239" s="26" t="str">
        <f t="shared" si="13"/>
        <v/>
      </c>
      <c r="J239" s="26" t="str">
        <f>IF(ISERR(VLOOKUP(VALUE(B239),$A$3:A239,1,FALSE)),"wrong order","")</f>
        <v/>
      </c>
      <c r="K239" s="26" t="str">
        <f t="shared" ca="1" si="14"/>
        <v>insert into element (element_id, label, description, element_status_id) values (295, 'molecular entity description', 'A long name for a gene or protein from a trusted international source (e.g., Entrez, UniProt).', 2);</v>
      </c>
      <c r="L239" s="26" t="str">
        <f t="shared" si="15"/>
        <v>insert into element_hierarchy (child_element_id, parent_element_id, relationship_type) values (295, 290, 'is_a');</v>
      </c>
      <c r="M239" s="26" t="str">
        <f>IF(ISNA(VLOOKUP(E239,$O$2:$P$8,1,FALSE)),"","insert into tree_root (tree_root_id, tree_name, element_id, relationship_type) values (1, '"&amp;VLOOKUP(E239,$O$2:$P$8,2,FALSE)&amp;"', "&amp;[1]Elements!A239&amp;", 'has_a, is_a');")</f>
        <v/>
      </c>
    </row>
    <row r="240" spans="1:13">
      <c r="A240" s="19">
        <v>296</v>
      </c>
      <c r="B240" s="20">
        <v>290</v>
      </c>
      <c r="C240" s="20" t="s">
        <v>1044</v>
      </c>
      <c r="D240" s="22" t="s">
        <v>424</v>
      </c>
      <c r="E240" s="19" t="s">
        <v>1045</v>
      </c>
      <c r="F240" s="19">
        <f t="shared" si="12"/>
        <v>296</v>
      </c>
      <c r="G240" s="19" t="s">
        <v>535</v>
      </c>
      <c r="H240" s="26" t="str">
        <f>IF(ISNA(VLOOKUP(E240,E$1:$E239,1,FALSE)),"",MATCH(E240,E$1:$E239,0))</f>
        <v/>
      </c>
      <c r="I240" s="26" t="str">
        <f t="shared" si="13"/>
        <v/>
      </c>
      <c r="J240" s="26" t="str">
        <f>IF(ISERR(VLOOKUP(VALUE(B240),$A$3:A240,1,FALSE)),"wrong order","")</f>
        <v/>
      </c>
      <c r="K240" s="26" t="str">
        <f t="shared" ca="1" si="14"/>
        <v>insert into element (element_id, label, description, element_status_id) values (296, 'molecular entity type', '', 2);_x000D_
COMMIT;</v>
      </c>
      <c r="L240" s="26" t="str">
        <f t="shared" si="15"/>
        <v>insert into element_hierarchy (child_element_id, parent_element_id, relationship_type) values (296, 290, 'is_a');</v>
      </c>
      <c r="M240" s="26" t="str">
        <f>IF(ISNA(VLOOKUP(E240,$O$2:$P$8,1,FALSE)),"","insert into tree_root (tree_root_id, tree_name, element_id, relationship_type) values (1, '"&amp;VLOOKUP(E240,$O$2:$P$8,2,FALSE)&amp;"', "&amp;[1]Elements!A240&amp;", 'has_a, is_a');")</f>
        <v/>
      </c>
    </row>
    <row r="241" spans="1:13">
      <c r="A241" s="19">
        <v>297</v>
      </c>
      <c r="B241" s="20">
        <v>296</v>
      </c>
      <c r="C241" s="20" t="s">
        <v>1046</v>
      </c>
      <c r="D241" s="22" t="s">
        <v>425</v>
      </c>
      <c r="E241" s="19" t="s">
        <v>559</v>
      </c>
      <c r="F241" s="19">
        <f t="shared" si="12"/>
        <v>297</v>
      </c>
      <c r="G241" s="19" t="s">
        <v>535</v>
      </c>
      <c r="H241" s="26">
        <f>IF(ISNA(VLOOKUP(E241,E$1:$E240,1,FALSE)),"",MATCH(E241,E$1:$E240,0))</f>
        <v>14</v>
      </c>
      <c r="I241" s="26" t="str">
        <f t="shared" si="13"/>
        <v/>
      </c>
      <c r="J241" s="26" t="str">
        <f>IF(ISERR(VLOOKUP(VALUE(B241),$A$3:A241,1,FALSE)),"wrong order","")</f>
        <v/>
      </c>
      <c r="K241" s="26" t="str">
        <f t="shared" ca="1" si="14"/>
        <v/>
      </c>
      <c r="L241" s="26" t="str">
        <f t="shared" si="15"/>
        <v>insert into element_hierarchy (child_element_id, parent_element_id, relationship_type) values (38, 296, 'is_a');</v>
      </c>
      <c r="M241" s="26" t="str">
        <f>IF(ISNA(VLOOKUP(E241,$O$2:$P$8,1,FALSE)),"","insert into tree_root (tree_root_id, tree_name, element_id, relationship_type) values (1, '"&amp;VLOOKUP(E241,$O$2:$P$8,2,FALSE)&amp;"', "&amp;[1]Elements!A241&amp;", 'has_a, is_a');")</f>
        <v/>
      </c>
    </row>
    <row r="242" spans="1:13">
      <c r="A242" s="19">
        <v>298</v>
      </c>
      <c r="B242" s="20">
        <v>296</v>
      </c>
      <c r="C242" s="20" t="s">
        <v>1047</v>
      </c>
      <c r="D242" s="22" t="s">
        <v>426</v>
      </c>
      <c r="E242" s="19" t="s">
        <v>1048</v>
      </c>
      <c r="F242" s="19">
        <f t="shared" si="12"/>
        <v>298</v>
      </c>
      <c r="G242" s="19" t="s">
        <v>535</v>
      </c>
      <c r="H242" s="26" t="str">
        <f>IF(ISNA(VLOOKUP(E242,E$1:$E241,1,FALSE)),"",MATCH(E242,E$1:$E241,0))</f>
        <v/>
      </c>
      <c r="I242" s="26" t="str">
        <f t="shared" si="13"/>
        <v/>
      </c>
      <c r="J242" s="26" t="str">
        <f>IF(ISERR(VLOOKUP(VALUE(B242),$A$3:A242,1,FALSE)),"wrong order","")</f>
        <v/>
      </c>
      <c r="K242" s="26" t="str">
        <f t="shared" ca="1" si="14"/>
        <v>insert into element (element_id, label, description, element_status_id) values (298, 'DNA', '', 2);</v>
      </c>
      <c r="L242" s="26" t="str">
        <f t="shared" si="15"/>
        <v>insert into element_hierarchy (child_element_id, parent_element_id, relationship_type) values (298, 296, 'is_a');</v>
      </c>
      <c r="M242" s="26" t="str">
        <f>IF(ISNA(VLOOKUP(E242,$O$2:$P$8,1,FALSE)),"","insert into tree_root (tree_root_id, tree_name, element_id, relationship_type) values (1, '"&amp;VLOOKUP(E242,$O$2:$P$8,2,FALSE)&amp;"', "&amp;[1]Elements!A242&amp;", 'has_a, is_a');")</f>
        <v/>
      </c>
    </row>
    <row r="243" spans="1:13">
      <c r="A243" s="19">
        <v>299</v>
      </c>
      <c r="B243" s="20">
        <v>296</v>
      </c>
      <c r="C243" s="20" t="s">
        <v>1049</v>
      </c>
      <c r="D243" s="22" t="s">
        <v>427</v>
      </c>
      <c r="E243" s="19" t="s">
        <v>1050</v>
      </c>
      <c r="F243" s="19">
        <f t="shared" si="12"/>
        <v>299</v>
      </c>
      <c r="G243" s="19" t="s">
        <v>535</v>
      </c>
      <c r="H243" s="26" t="str">
        <f>IF(ISNA(VLOOKUP(E243,E$1:$E242,1,FALSE)),"",MATCH(E243,E$1:$E242,0))</f>
        <v/>
      </c>
      <c r="I243" s="26" t="str">
        <f t="shared" si="13"/>
        <v/>
      </c>
      <c r="J243" s="26" t="str">
        <f>IF(ISERR(VLOOKUP(VALUE(B243),$A$3:A243,1,FALSE)),"wrong order","")</f>
        <v/>
      </c>
      <c r="K243" s="26" t="str">
        <f t="shared" ca="1" si="14"/>
        <v>insert into element (element_id, label, description, element_status_id) values (299, 'RNA', '', 2);</v>
      </c>
      <c r="L243" s="26" t="str">
        <f t="shared" si="15"/>
        <v>insert into element_hierarchy (child_element_id, parent_element_id, relationship_type) values (299, 296, 'is_a');</v>
      </c>
      <c r="M243" s="26" t="str">
        <f>IF(ISNA(VLOOKUP(E243,$O$2:$P$8,1,FALSE)),"","insert into tree_root (tree_root_id, tree_name, element_id, relationship_type) values (1, '"&amp;VLOOKUP(E243,$O$2:$P$8,2,FALSE)&amp;"', "&amp;[1]Elements!A243&amp;", 'has_a, is_a');")</f>
        <v/>
      </c>
    </row>
    <row r="244" spans="1:13">
      <c r="A244" s="19">
        <v>346</v>
      </c>
      <c r="B244" s="20">
        <v>296</v>
      </c>
      <c r="C244" s="20" t="s">
        <v>1051</v>
      </c>
      <c r="D244" s="22" t="s">
        <v>428</v>
      </c>
      <c r="E244" s="19" t="s">
        <v>1052</v>
      </c>
      <c r="F244" s="19">
        <f t="shared" si="12"/>
        <v>346</v>
      </c>
      <c r="G244" s="19" t="s">
        <v>535</v>
      </c>
      <c r="H244" s="26" t="str">
        <f>IF(ISNA(VLOOKUP(E244,E$1:$E243,1,FALSE)),"",MATCH(E244,E$1:$E243,0))</f>
        <v/>
      </c>
      <c r="I244" s="26" t="str">
        <f t="shared" si="13"/>
        <v/>
      </c>
      <c r="J244" s="26" t="str">
        <f>IF(ISERR(VLOOKUP(VALUE(B244),$A$3:A244,1,FALSE)),"wrong order","")</f>
        <v/>
      </c>
      <c r="K244" s="26" t="str">
        <f t="shared" ca="1" si="14"/>
        <v>insert into element (element_id, label, description, element_status_id) values (346, 'gene', '', 2);</v>
      </c>
      <c r="L244" s="26" t="str">
        <f t="shared" si="15"/>
        <v>insert into element_hierarchy (child_element_id, parent_element_id, relationship_type) values (346, 296, 'is_a');</v>
      </c>
      <c r="M244" s="26" t="str">
        <f>IF(ISNA(VLOOKUP(E244,$O$2:$P$8,1,FALSE)),"","insert into tree_root (tree_root_id, tree_name, element_id, relationship_type) values (1, '"&amp;VLOOKUP(E244,$O$2:$P$8,2,FALSE)&amp;"', "&amp;[1]Elements!A244&amp;", 'has_a, is_a');")</f>
        <v/>
      </c>
    </row>
    <row r="245" spans="1:13">
      <c r="A245" s="19">
        <v>4</v>
      </c>
      <c r="B245" s="20">
        <v>0</v>
      </c>
      <c r="C245" s="20" t="s">
        <v>1053</v>
      </c>
      <c r="D245" s="23" t="s">
        <v>429</v>
      </c>
      <c r="E245" s="19" t="s">
        <v>1054</v>
      </c>
      <c r="F245" s="19">
        <f t="shared" si="12"/>
        <v>4</v>
      </c>
      <c r="G245" s="19" t="s">
        <v>535</v>
      </c>
      <c r="H245" s="26" t="str">
        <f>IF(ISNA(VLOOKUP(E245,E$1:$E244,1,FALSE)),"",MATCH(E245,E$1:$E244,0))</f>
        <v/>
      </c>
      <c r="I245" s="26" t="str">
        <f t="shared" si="13"/>
        <v/>
      </c>
      <c r="J245" s="26" t="str">
        <f>IF(ISERR(VLOOKUP(VALUE(B245),$A$3:A245,1,FALSE)),"wrong order","")</f>
        <v/>
      </c>
      <c r="K245" s="26" t="str">
        <f t="shared" ca="1" si="14"/>
        <v>insert into element (element_id, label, description, element_status_id) values (4, 'EXTERNAL ONTOLOGY', '', 2);</v>
      </c>
      <c r="L245" s="26" t="str">
        <f t="shared" si="15"/>
        <v>insert into element_hierarchy (child_element_id, parent_element_id, relationship_type) values (4, 0, 'has_a');</v>
      </c>
      <c r="M245" s="26" t="str">
        <f>IF(ISNA(VLOOKUP(E245,$O$2:$P$8,1,FALSE)),"","insert into tree_root (tree_root_id, tree_name, element_id, relationship_type) values (1, '"&amp;VLOOKUP(E245,$O$2:$P$8,2,FALSE)&amp;"', "&amp;[1]Elements!A245&amp;", 'has_a, is_a');")</f>
        <v/>
      </c>
    </row>
    <row r="246" spans="1:13">
      <c r="A246" s="19">
        <v>287</v>
      </c>
      <c r="B246" s="20">
        <v>4</v>
      </c>
      <c r="C246" s="20" t="s">
        <v>1055</v>
      </c>
      <c r="D246" s="22" t="s">
        <v>430</v>
      </c>
      <c r="E246" s="19" t="s">
        <v>1056</v>
      </c>
      <c r="F246" s="19">
        <f t="shared" si="12"/>
        <v>287</v>
      </c>
      <c r="G246" s="19" t="s">
        <v>535</v>
      </c>
      <c r="H246" s="26" t="str">
        <f>IF(ISNA(VLOOKUP(E246,E$1:$E245,1,FALSE)),"",MATCH(E246,E$1:$E245,0))</f>
        <v/>
      </c>
      <c r="I246" s="26" t="str">
        <f t="shared" si="13"/>
        <v/>
      </c>
      <c r="J246" s="26" t="str">
        <f>IF(ISERR(VLOOKUP(VALUE(B246),$A$3:A246,1,FALSE)),"wrong order","")</f>
        <v/>
      </c>
      <c r="K246" s="26" t="str">
        <f t="shared" ca="1" si="14"/>
        <v>insert into element (element_id, label, description, element_status_id) values (287, 'GO', '', 2);</v>
      </c>
      <c r="L246" s="26" t="str">
        <f t="shared" si="15"/>
        <v>insert into element_hierarchy (child_element_id, parent_element_id, relationship_type) values (287, 4, 'is_a');</v>
      </c>
      <c r="M246" s="26" t="str">
        <f>IF(ISNA(VLOOKUP(E246,$O$2:$P$8,1,FALSE)),"","insert into tree_root (tree_root_id, tree_name, element_id, relationship_type) values (1, '"&amp;VLOOKUP(E246,$O$2:$P$8,2,FALSE)&amp;"', "&amp;[1]Elements!A246&amp;", 'has_a, is_a');")</f>
        <v/>
      </c>
    </row>
    <row r="247" spans="1:13">
      <c r="A247" s="19">
        <v>288</v>
      </c>
      <c r="B247" s="20">
        <v>4</v>
      </c>
      <c r="C247" s="20" t="s">
        <v>1057</v>
      </c>
      <c r="D247" s="22" t="s">
        <v>431</v>
      </c>
      <c r="E247" s="19" t="s">
        <v>1056</v>
      </c>
      <c r="F247" s="19">
        <f t="shared" si="12"/>
        <v>288</v>
      </c>
      <c r="G247" s="19" t="s">
        <v>535</v>
      </c>
      <c r="H247" s="26">
        <f>IF(ISNA(VLOOKUP(E247,E$1:$E246,1,FALSE)),"",MATCH(E247,E$1:$E246,0))</f>
        <v>246</v>
      </c>
      <c r="I247" s="26" t="str">
        <f t="shared" si="13"/>
        <v/>
      </c>
      <c r="J247" s="26" t="str">
        <f>IF(ISERR(VLOOKUP(VALUE(B247),$A$3:A247,1,FALSE)),"wrong order","")</f>
        <v/>
      </c>
      <c r="K247" s="26" t="str">
        <f t="shared" ca="1" si="14"/>
        <v/>
      </c>
      <c r="L247" s="26" t="str">
        <f t="shared" si="15"/>
        <v>insert into element_hierarchy (child_element_id, parent_element_id, relationship_type) values (287, 4, 'is_a');</v>
      </c>
      <c r="M247" s="26" t="str">
        <f>IF(ISNA(VLOOKUP(E247,$O$2:$P$8,1,FALSE)),"","insert into tree_root (tree_root_id, tree_name, element_id, relationship_type) values (1, '"&amp;VLOOKUP(E247,$O$2:$P$8,2,FALSE)&amp;"', "&amp;[1]Elements!A247&amp;", 'has_a, is_a');")</f>
        <v/>
      </c>
    </row>
    <row r="248" spans="1:13">
      <c r="A248" s="19">
        <v>289</v>
      </c>
      <c r="B248" s="20">
        <v>4</v>
      </c>
      <c r="C248" s="20" t="s">
        <v>1058</v>
      </c>
      <c r="D248" s="22" t="s">
        <v>432</v>
      </c>
      <c r="E248" s="19" t="s">
        <v>1059</v>
      </c>
      <c r="F248" s="19">
        <f t="shared" si="12"/>
        <v>289</v>
      </c>
      <c r="G248" s="19" t="s">
        <v>535</v>
      </c>
      <c r="H248" s="26" t="str">
        <f>IF(ISNA(VLOOKUP(E248,E$1:$E247,1,FALSE)),"",MATCH(E248,E$1:$E247,0))</f>
        <v/>
      </c>
      <c r="I248" s="26" t="str">
        <f t="shared" si="13"/>
        <v/>
      </c>
      <c r="J248" s="26" t="str">
        <f>IF(ISERR(VLOOKUP(VALUE(B248),$A$3:A248,1,FALSE)),"wrong order","")</f>
        <v/>
      </c>
      <c r="K248" s="26" t="str">
        <f t="shared" ca="1" si="14"/>
        <v>insert into element (element_id, label, description, element_status_id) values (289, 'DO', '', 2);</v>
      </c>
      <c r="L248" s="26" t="str">
        <f t="shared" si="15"/>
        <v>insert into element_hierarchy (child_element_id, parent_element_id, relationship_type) values (289, 4, 'is_a');</v>
      </c>
      <c r="M248" s="26" t="str">
        <f>IF(ISNA(VLOOKUP(E248,$O$2:$P$8,1,FALSE)),"","insert into tree_root (tree_root_id, tree_name, element_id, relationship_type) values (1, '"&amp;VLOOKUP(E248,$O$2:$P$8,2,FALSE)&amp;"', "&amp;[1]Elements!A248&amp;", 'has_a, is_a');")</f>
        <v/>
      </c>
    </row>
    <row r="249" spans="1:13">
      <c r="A249" s="19">
        <v>265</v>
      </c>
      <c r="B249" s="20">
        <v>34</v>
      </c>
      <c r="C249" s="20" t="s">
        <v>1060</v>
      </c>
      <c r="D249" s="22" t="s">
        <v>433</v>
      </c>
      <c r="E249" s="19" t="s">
        <v>1048</v>
      </c>
      <c r="F249" s="19">
        <f t="shared" si="12"/>
        <v>265</v>
      </c>
      <c r="G249" s="19" t="s">
        <v>535</v>
      </c>
      <c r="H249" s="26">
        <f>IF(ISNA(VLOOKUP(E249,E$1:$E248,1,FALSE)),"",MATCH(E249,E$1:$E248,0))</f>
        <v>242</v>
      </c>
      <c r="I249" s="26" t="str">
        <f t="shared" si="13"/>
        <v/>
      </c>
      <c r="J249" s="26" t="str">
        <f>IF(ISERR(VLOOKUP(VALUE(B249),$A$3:A249,1,FALSE)),"wrong order","")</f>
        <v/>
      </c>
      <c r="K249" s="26" t="str">
        <f t="shared" ca="1" si="14"/>
        <v/>
      </c>
      <c r="L249" s="26" t="str">
        <f t="shared" si="15"/>
        <v>insert into element_hierarchy (child_element_id, parent_element_id, relationship_type) values (298, 34, 'is_a');</v>
      </c>
      <c r="M249" s="26" t="str">
        <f>IF(ISNA(VLOOKUP(E249,$O$2:$P$8,1,FALSE)),"","insert into tree_root (tree_root_id, tree_name, element_id, relationship_type) values (1, '"&amp;VLOOKUP(E249,$O$2:$P$8,2,FALSE)&amp;"', "&amp;[1]Elements!A249&amp;", 'has_a, is_a');")</f>
        <v/>
      </c>
    </row>
    <row r="250" spans="1:13">
      <c r="A250" s="19">
        <v>266</v>
      </c>
      <c r="B250" s="20">
        <v>34</v>
      </c>
      <c r="C250" s="20" t="s">
        <v>1061</v>
      </c>
      <c r="D250" s="22" t="s">
        <v>434</v>
      </c>
      <c r="E250" s="19" t="s">
        <v>1050</v>
      </c>
      <c r="F250" s="19">
        <f t="shared" si="12"/>
        <v>266</v>
      </c>
      <c r="G250" s="19" t="s">
        <v>535</v>
      </c>
      <c r="H250" s="26">
        <f>IF(ISNA(VLOOKUP(E250,E$1:$E249,1,FALSE)),"",MATCH(E250,E$1:$E249,0))</f>
        <v>243</v>
      </c>
      <c r="I250" s="26" t="str">
        <f t="shared" si="13"/>
        <v/>
      </c>
      <c r="J250" s="26" t="str">
        <f>IF(ISERR(VLOOKUP(VALUE(B250),$A$3:A250,1,FALSE)),"wrong order","")</f>
        <v/>
      </c>
      <c r="K250" s="26" t="str">
        <f t="shared" ca="1" si="14"/>
        <v/>
      </c>
      <c r="L250" s="26" t="str">
        <f t="shared" si="15"/>
        <v>insert into element_hierarchy (child_element_id, parent_element_id, relationship_type) values (299, 34, 'is_a');</v>
      </c>
      <c r="M250" s="26" t="str">
        <f>IF(ISNA(VLOOKUP(E250,$O$2:$P$8,1,FALSE)),"","insert into tree_root (tree_root_id, tree_name, element_id, relationship_type) values (1, '"&amp;VLOOKUP(E250,$O$2:$P$8,2,FALSE)&amp;"', "&amp;[1]Elements!A250&amp;", 'has_a, is_a');")</f>
        <v/>
      </c>
    </row>
    <row r="251" spans="1:13">
      <c r="A251" s="19">
        <v>286</v>
      </c>
      <c r="B251" s="20">
        <v>38</v>
      </c>
      <c r="C251" s="20" t="s">
        <v>1062</v>
      </c>
      <c r="D251" s="22" t="s">
        <v>435</v>
      </c>
      <c r="E251" s="19" t="s">
        <v>1063</v>
      </c>
      <c r="F251" s="19">
        <f t="shared" si="12"/>
        <v>286</v>
      </c>
      <c r="G251" s="19" t="s">
        <v>535</v>
      </c>
      <c r="H251" s="26" t="str">
        <f>IF(ISNA(VLOOKUP(E251,E$1:$E250,1,FALSE)),"",MATCH(E251,E$1:$E250,0))</f>
        <v/>
      </c>
      <c r="I251" s="26" t="str">
        <f t="shared" si="13"/>
        <v/>
      </c>
      <c r="J251" s="26" t="str">
        <f>IF(ISERR(VLOOKUP(VALUE(B251),$A$3:A251,1,FALSE)),"wrong order","")</f>
        <v/>
      </c>
      <c r="K251" s="26" t="str">
        <f t="shared" ca="1" si="14"/>
        <v>insert into element (element_id, label, description, element_status_id) values (286, 'protein (EXTERNAL DICTIONARY', '', 2);</v>
      </c>
      <c r="L251" s="26" t="str">
        <f t="shared" si="15"/>
        <v>insert into element_hierarchy (child_element_id, parent_element_id, relationship_type) values (286, 38, 'is_a');</v>
      </c>
      <c r="M251" s="26" t="str">
        <f>IF(ISNA(VLOOKUP(E251,$O$2:$P$8,1,FALSE)),"","insert into tree_root (tree_root_id, tree_name, element_id, relationship_type) values (1, '"&amp;VLOOKUP(E251,$O$2:$P$8,2,FALSE)&amp;"', "&amp;[1]Elements!A251&amp;", 'has_a, is_a');")</f>
        <v/>
      </c>
    </row>
    <row r="252" spans="1:13">
      <c r="A252" s="19">
        <v>33</v>
      </c>
      <c r="B252" s="20">
        <v>267</v>
      </c>
      <c r="C252" s="20" t="s">
        <v>1064</v>
      </c>
      <c r="D252" s="22" t="s">
        <v>436</v>
      </c>
      <c r="E252" s="19" t="s">
        <v>1065</v>
      </c>
      <c r="F252" s="19">
        <f t="shared" si="12"/>
        <v>33</v>
      </c>
      <c r="G252" s="19" t="s">
        <v>535</v>
      </c>
      <c r="H252" s="26" t="str">
        <f>IF(ISNA(VLOOKUP(E252,E$1:$E251,1,FALSE)),"",MATCH(E252,E$1:$E251,0))</f>
        <v/>
      </c>
      <c r="I252" s="26" t="str">
        <f t="shared" si="13"/>
        <v/>
      </c>
      <c r="J252" s="26" t="str">
        <f>IF(ISERR(VLOOKUP(VALUE(B252),$A$3:A252,1,FALSE)),"wrong order","")</f>
        <v/>
      </c>
      <c r="K252" s="26" t="str">
        <f t="shared" ca="1" si="14"/>
        <v>insert into element (element_id, label, description, element_status_id) values (33, 'cell line', '', 2);</v>
      </c>
      <c r="L252" s="26" t="str">
        <f t="shared" si="15"/>
        <v>insert into element_hierarchy (child_element_id, parent_element_id, relationship_type) values (33, 267, 'is_a');</v>
      </c>
      <c r="M252" s="26" t="str">
        <f>IF(ISNA(VLOOKUP(E252,$O$2:$P$8,1,FALSE)),"","insert into tree_root (tree_root_id, tree_name, element_id, relationship_type) values (1, '"&amp;VLOOKUP(E252,$O$2:$P$8,2,FALSE)&amp;"', "&amp;[1]Elements!A252&amp;", 'has_a, is_a');")</f>
        <v/>
      </c>
    </row>
    <row r="253" spans="1:13">
      <c r="A253" s="19">
        <v>37</v>
      </c>
      <c r="B253" s="20">
        <v>267</v>
      </c>
      <c r="C253" s="20" t="s">
        <v>1066</v>
      </c>
      <c r="D253" s="22" t="s">
        <v>437</v>
      </c>
      <c r="E253" s="19" t="s">
        <v>1067</v>
      </c>
      <c r="F253" s="19">
        <f t="shared" si="12"/>
        <v>37</v>
      </c>
      <c r="G253" s="19" t="s">
        <v>535</v>
      </c>
      <c r="H253" s="26" t="str">
        <f>IF(ISNA(VLOOKUP(E253,E$1:$E252,1,FALSE)),"",MATCH(E253,E$1:$E252,0))</f>
        <v/>
      </c>
      <c r="I253" s="26" t="str">
        <f t="shared" si="13"/>
        <v/>
      </c>
      <c r="J253" s="26" t="str">
        <f>IF(ISERR(VLOOKUP(VALUE(B253),$A$3:A253,1,FALSE)),"wrong order","")</f>
        <v/>
      </c>
      <c r="K253" s="26" t="str">
        <f t="shared" ca="1" si="14"/>
        <v>insert into element (element_id, label, description, element_status_id) values (37, 'primary cell', '', 2);</v>
      </c>
      <c r="L253" s="26" t="str">
        <f t="shared" si="15"/>
        <v>insert into element_hierarchy (child_element_id, parent_element_id, relationship_type) values (37, 267, 'is_a');</v>
      </c>
      <c r="M253" s="26" t="str">
        <f>IF(ISNA(VLOOKUP(E253,$O$2:$P$8,1,FALSE)),"","insert into tree_root (tree_root_id, tree_name, element_id, relationship_type) values (1, '"&amp;VLOOKUP(E253,$O$2:$P$8,2,FALSE)&amp;"', "&amp;[1]Elements!A253&amp;", 'has_a, is_a');")</f>
        <v/>
      </c>
    </row>
    <row r="254" spans="1:13">
      <c r="A254" s="19">
        <v>94</v>
      </c>
      <c r="B254" s="20">
        <v>89</v>
      </c>
      <c r="C254" s="20" t="s">
        <v>1068</v>
      </c>
      <c r="D254" s="22" t="s">
        <v>438</v>
      </c>
      <c r="E254" s="19" t="s">
        <v>1069</v>
      </c>
      <c r="F254" s="19">
        <f t="shared" si="12"/>
        <v>94</v>
      </c>
      <c r="G254" s="19" t="s">
        <v>1070</v>
      </c>
      <c r="H254" s="26" t="str">
        <f>IF(ISNA(VLOOKUP(E254,E$1:$E253,1,FALSE)),"",MATCH(E254,E$1:$E253,0))</f>
        <v/>
      </c>
      <c r="I254" s="26" t="str">
        <f t="shared" si="13"/>
        <v/>
      </c>
      <c r="J254" s="26" t="str">
        <f>IF(ISERR(VLOOKUP(VALUE(B254),$A$3:A254,1,FALSE)),"wrong order","")</f>
        <v/>
      </c>
      <c r="K254" s="26" t="str">
        <f t="shared" ca="1" si="14"/>
        <v>insert into element (element_id, label, description, element_status_id) values (94, 'nucleic acid format', 'A format in which the perturbagen targets nucleic acid (DNA or RNA) to regulate its function.', 2);</v>
      </c>
      <c r="L254" s="26" t="str">
        <f t="shared" si="15"/>
        <v>insert into element_hierarchy (child_element_id, parent_element_id, relationship_type) values (94, 89, 'is_a');</v>
      </c>
      <c r="M254" s="26" t="str">
        <f>IF(ISNA(VLOOKUP(E254,$O$2:$P$8,1,FALSE)),"","insert into tree_root (tree_root_id, tree_name, element_id, relationship_type) values (1, '"&amp;VLOOKUP(E254,$O$2:$P$8,2,FALSE)&amp;"', "&amp;[1]Elements!A254&amp;", 'has_a, is_a');")</f>
        <v/>
      </c>
    </row>
    <row r="255" spans="1:13">
      <c r="A255" s="19">
        <v>95</v>
      </c>
      <c r="B255" s="20">
        <v>89</v>
      </c>
      <c r="C255" s="20" t="s">
        <v>1071</v>
      </c>
      <c r="D255" s="22" t="s">
        <v>439</v>
      </c>
      <c r="E255" s="19" t="s">
        <v>1072</v>
      </c>
      <c r="F255" s="19">
        <f t="shared" si="12"/>
        <v>95</v>
      </c>
      <c r="G255" s="19" t="s">
        <v>1073</v>
      </c>
      <c r="H255" s="26" t="str">
        <f>IF(ISNA(VLOOKUP(E255,E$1:$E254,1,FALSE)),"",MATCH(E255,E$1:$E254,0))</f>
        <v/>
      </c>
      <c r="I255" s="26" t="str">
        <f t="shared" si="13"/>
        <v/>
      </c>
      <c r="J255" s="26" t="str">
        <f>IF(ISERR(VLOOKUP(VALUE(B255),$A$3:A255,1,FALSE)),"wrong order","")</f>
        <v/>
      </c>
      <c r="K255" s="26" t="str">
        <f t="shared" ca="1" si="14"/>
        <v>insert into element (element_id, label, description, element_status_id) values (95, 'protein format', 'A format in which the perturbagen targets a protein to regulate its function.', 2);</v>
      </c>
      <c r="L255" s="26" t="str">
        <f t="shared" si="15"/>
        <v>insert into element_hierarchy (child_element_id, parent_element_id, relationship_type) values (95, 89, 'is_a');</v>
      </c>
      <c r="M255" s="26" t="str">
        <f>IF(ISNA(VLOOKUP(E255,$O$2:$P$8,1,FALSE)),"","insert into tree_root (tree_root_id, tree_name, element_id, relationship_type) values (1, '"&amp;VLOOKUP(E255,$O$2:$P$8,2,FALSE)&amp;"', "&amp;[1]Elements!A255&amp;", 'has_a, is_a');")</f>
        <v/>
      </c>
    </row>
    <row r="256" spans="1:13">
      <c r="A256" s="19">
        <v>96</v>
      </c>
      <c r="B256" s="20">
        <v>91</v>
      </c>
      <c r="C256" s="20" t="s">
        <v>1074</v>
      </c>
      <c r="D256" s="22" t="s">
        <v>440</v>
      </c>
      <c r="E256" s="19" t="s">
        <v>1075</v>
      </c>
      <c r="F256" s="19">
        <f t="shared" si="12"/>
        <v>96</v>
      </c>
      <c r="G256" s="19" t="s">
        <v>1076</v>
      </c>
      <c r="H256" s="26" t="str">
        <f>IF(ISNA(VLOOKUP(E256,E$1:$E255,1,FALSE)),"",MATCH(E256,E$1:$E255,0))</f>
        <v/>
      </c>
      <c r="I256" s="26" t="str">
        <f t="shared" si="13"/>
        <v/>
      </c>
      <c r="J256" s="26" t="str">
        <f>IF(ISERR(VLOOKUP(VALUE(B256),$A$3:A256,1,FALSE)),"wrong order","")</f>
        <v/>
      </c>
      <c r="K256" s="26" t="str">
        <f t="shared" ca="1" si="14"/>
        <v>insert into element (element_id, label, description, element_status_id) values (96, 'sub-cellular format', 'A format using sub-cellular organelles (but not individually purified proteins) obtained by cell lysis and fractionation (e.g., differential centrifugation).', 2);</v>
      </c>
      <c r="L256" s="26" t="str">
        <f t="shared" si="15"/>
        <v>insert into element_hierarchy (child_element_id, parent_element_id, relationship_type) values (96, 91, 'is_a');</v>
      </c>
      <c r="M256" s="26" t="str">
        <f>IF(ISNA(VLOOKUP(E256,$O$2:$P$8,1,FALSE)),"","insert into tree_root (tree_root_id, tree_name, element_id, relationship_type) values (1, '"&amp;VLOOKUP(E256,$O$2:$P$8,2,FALSE)&amp;"', "&amp;[1]Elements!A256&amp;", 'has_a, is_a');")</f>
        <v/>
      </c>
    </row>
    <row r="257" spans="1:13">
      <c r="A257" s="19">
        <v>97</v>
      </c>
      <c r="B257" s="20">
        <v>91</v>
      </c>
      <c r="C257" s="20" t="s">
        <v>1077</v>
      </c>
      <c r="D257" s="22" t="s">
        <v>441</v>
      </c>
      <c r="E257" s="19" t="s">
        <v>1078</v>
      </c>
      <c r="F257" s="19">
        <f t="shared" si="12"/>
        <v>97</v>
      </c>
      <c r="G257" s="19" t="s">
        <v>1079</v>
      </c>
      <c r="H257" s="26" t="str">
        <f>IF(ISNA(VLOOKUP(E257,E$1:$E256,1,FALSE)),"",MATCH(E257,E$1:$E256,0))</f>
        <v/>
      </c>
      <c r="I257" s="26" t="str">
        <f t="shared" si="13"/>
        <v/>
      </c>
      <c r="J257" s="26" t="str">
        <f>IF(ISERR(VLOOKUP(VALUE(B257),$A$3:A257,1,FALSE)),"wrong order","")</f>
        <v/>
      </c>
      <c r="K257" s="26" t="str">
        <f t="shared" ca="1" si="14"/>
        <v>insert into element (element_id, label, description, element_status_id) values (97, 'whole-cell lysate format', 'A format using cells whose membranes have been ruptured (e.g., mechanically, osmotically) and whose lysate is used without separation techniques.', 2);</v>
      </c>
      <c r="L257" s="26" t="str">
        <f t="shared" si="15"/>
        <v>insert into element_hierarchy (child_element_id, parent_element_id, relationship_type) values (97, 91, 'is_a');</v>
      </c>
      <c r="M257" s="26" t="str">
        <f>IF(ISNA(VLOOKUP(E257,$O$2:$P$8,1,FALSE)),"","insert into tree_root (tree_root_id, tree_name, element_id, relationship_type) values (1, '"&amp;VLOOKUP(E257,$O$2:$P$8,2,FALSE)&amp;"', "&amp;[1]Elements!A257&amp;", 'has_a, is_a');")</f>
        <v/>
      </c>
    </row>
    <row r="258" spans="1:13">
      <c r="A258" s="19">
        <v>127</v>
      </c>
      <c r="B258" s="20">
        <v>108</v>
      </c>
      <c r="C258" s="20" t="s">
        <v>1080</v>
      </c>
      <c r="D258" s="22" t="s">
        <v>442</v>
      </c>
      <c r="E258" s="19" t="s">
        <v>1081</v>
      </c>
      <c r="F258" s="19">
        <f t="shared" si="12"/>
        <v>127</v>
      </c>
      <c r="G258" s="19" t="s">
        <v>1082</v>
      </c>
      <c r="H258" s="26" t="str">
        <f>IF(ISNA(VLOOKUP(E258,E$1:$E257,1,FALSE)),"",MATCH(E258,E$1:$E257,0))</f>
        <v/>
      </c>
      <c r="I258" s="26" t="str">
        <f t="shared" si="13"/>
        <v/>
      </c>
      <c r="J258" s="26" t="str">
        <f>IF(ISERR(VLOOKUP(VALUE(B258),$A$3:A258,1,FALSE)),"wrong order","")</f>
        <v/>
      </c>
      <c r="K258" s="26" t="str">
        <f t="shared" ca="1" si="14"/>
        <v>insert into element (element_id, label, description, element_status_id) values (127, 'cell attribute', 'This describes the cell culture conditions and modifications performed on the cell line. Modifications include plasmid transfection, viral transduction, cell fusion, etc.', 2);</v>
      </c>
      <c r="L258" s="26" t="str">
        <f t="shared" si="15"/>
        <v>insert into element_hierarchy (child_element_id, parent_element_id, relationship_type) values (127, 108, 'is_a');</v>
      </c>
      <c r="M258" s="26" t="str">
        <f>IF(ISNA(VLOOKUP(E258,$O$2:$P$8,1,FALSE)),"","insert into tree_root (tree_root_id, tree_name, element_id, relationship_type) values (1, '"&amp;VLOOKUP(E258,$O$2:$P$8,2,FALSE)&amp;"', "&amp;[1]Elements!A258&amp;", 'has_a, is_a');")</f>
        <v/>
      </c>
    </row>
    <row r="259" spans="1:13">
      <c r="A259" s="19">
        <v>128</v>
      </c>
      <c r="B259" s="20">
        <v>108</v>
      </c>
      <c r="C259" s="20" t="s">
        <v>1083</v>
      </c>
      <c r="D259" s="22" t="s">
        <v>443</v>
      </c>
      <c r="E259" s="19" t="s">
        <v>1084</v>
      </c>
      <c r="F259" s="19">
        <f t="shared" ref="F259:F322" si="16">A259</f>
        <v>128</v>
      </c>
      <c r="G259" s="19" t="s">
        <v>535</v>
      </c>
      <c r="H259" s="26" t="str">
        <f>IF(ISNA(VLOOKUP(E259,E$1:$E258,1,FALSE)),"",MATCH(E259,E$1:$E258,0))</f>
        <v/>
      </c>
      <c r="I259" s="26" t="str">
        <f t="shared" ref="I259:I322" si="17">IF(H259="","",IF(ISNA(VLOOKUP(A259,$B$2:$B$348,1,FALSE)),"","children"))</f>
        <v/>
      </c>
      <c r="J259" s="26" t="str">
        <f>IF(ISERR(VLOOKUP(VALUE(B259),$A$3:A259,1,FALSE)),"wrong order","")</f>
        <v/>
      </c>
      <c r="K259" s="26" t="str">
        <f t="shared" ref="K259:K322" ca="1" si="18">IF(H259="","insert into element (element_id, label, description, element_status_id) values ("&amp;A259&amp;", '"&amp;E259&amp;"', '"&amp;G259&amp;"', 2);"&amp;IF(MOD(CELL("row",A259),10)=0,CHAR(13)&amp;CHAR(10)&amp;"COMMIT;",""),"")</f>
        <v>insert into element (element_id, label, description, element_status_id) values (128, 'protein attribute', '', 2);</v>
      </c>
      <c r="L259" s="26" t="str">
        <f t="shared" ref="L259:L322" si="19">"insert into element_hierarchy (child_element_id, parent_element_id, relationship_type) values ("&amp;IF(H259="",A259,INDEX($A$1:$A$348,H259))&amp;", "&amp;IF(ISBLANK(B259),"''",B259)&amp;", "&amp;IF(A259&lt;10,"'has_a'","'is_a'")&amp;");"</f>
        <v>insert into element_hierarchy (child_element_id, parent_element_id, relationship_type) values (128, 108, 'is_a');</v>
      </c>
      <c r="M259" s="26" t="str">
        <f>IF(ISNA(VLOOKUP(E259,$O$2:$P$8,1,FALSE)),"","insert into tree_root (tree_root_id, tree_name, element_id, relationship_type) values (1, '"&amp;VLOOKUP(E259,$O$2:$P$8,2,FALSE)&amp;"', "&amp;[1]Elements!A259&amp;", 'has_a, is_a');")</f>
        <v/>
      </c>
    </row>
    <row r="260" spans="1:13">
      <c r="A260" s="19">
        <v>345</v>
      </c>
      <c r="B260" s="20">
        <v>108</v>
      </c>
      <c r="C260" s="20" t="s">
        <v>1085</v>
      </c>
      <c r="D260" s="22" t="s">
        <v>444</v>
      </c>
      <c r="E260" s="19" t="s">
        <v>1086</v>
      </c>
      <c r="F260" s="19">
        <f t="shared" si="16"/>
        <v>345</v>
      </c>
      <c r="G260" s="19" t="s">
        <v>535</v>
      </c>
      <c r="H260" s="26" t="str">
        <f>IF(ISNA(VLOOKUP(E260,E$1:$E259,1,FALSE)),"",MATCH(E260,E$1:$E259,0))</f>
        <v/>
      </c>
      <c r="I260" s="26" t="str">
        <f t="shared" si="17"/>
        <v/>
      </c>
      <c r="J260" s="26" t="str">
        <f>IF(ISERR(VLOOKUP(VALUE(B260),$A$3:A260,1,FALSE)),"wrong order","")</f>
        <v/>
      </c>
      <c r="K260" s="26" t="str">
        <f t="shared" ca="1" si="18"/>
        <v>insert into element (element_id, label, description, element_status_id) values (345, 'nucleic acid attribute', '', 2);_x000D_
COMMIT;</v>
      </c>
      <c r="L260" s="26" t="str">
        <f t="shared" si="19"/>
        <v>insert into element_hierarchy (child_element_id, parent_element_id, relationship_type) values (345, 108, 'is_a');</v>
      </c>
      <c r="M260" s="26" t="str">
        <f>IF(ISNA(VLOOKUP(E260,$O$2:$P$8,1,FALSE)),"","insert into tree_root (tree_root_id, tree_name, element_id, relationship_type) values (1, '"&amp;VLOOKUP(E260,$O$2:$P$8,2,FALSE)&amp;"', "&amp;[1]Elements!A260&amp;", 'has_a, is_a');")</f>
        <v/>
      </c>
    </row>
    <row r="261" spans="1:13">
      <c r="A261" s="19">
        <v>61</v>
      </c>
      <c r="B261" s="20">
        <v>110</v>
      </c>
      <c r="C261" s="20" t="s">
        <v>1087</v>
      </c>
      <c r="D261" s="22" t="s">
        <v>445</v>
      </c>
      <c r="E261" s="19" t="s">
        <v>1088</v>
      </c>
      <c r="F261" s="19">
        <f t="shared" si="16"/>
        <v>61</v>
      </c>
      <c r="G261" s="19" t="s">
        <v>535</v>
      </c>
      <c r="H261" s="26" t="str">
        <f>IF(ISNA(VLOOKUP(E261,E$1:$E260,1,FALSE)),"",MATCH(E261,E$1:$E260,0))</f>
        <v/>
      </c>
      <c r="I261" s="26" t="str">
        <f t="shared" si="17"/>
        <v/>
      </c>
      <c r="J261" s="26" t="str">
        <f>IF(ISERR(VLOOKUP(VALUE(B261),$A$3:A261,1,FALSE)),"wrong order","")</f>
        <v/>
      </c>
      <c r="K261" s="26" t="str">
        <f t="shared" ca="1" si="18"/>
        <v>insert into element (element_id, label, description, element_status_id) values (61, 'assay readout', '', 2);</v>
      </c>
      <c r="L261" s="26" t="str">
        <f t="shared" si="19"/>
        <v>insert into element_hierarchy (child_element_id, parent_element_id, relationship_type) values (61, 110, 'is_a');</v>
      </c>
      <c r="M261" s="26" t="str">
        <f>IF(ISNA(VLOOKUP(E261,$O$2:$P$8,1,FALSE)),"","insert into tree_root (tree_root_id, tree_name, element_id, relationship_type) values (1, '"&amp;VLOOKUP(E261,$O$2:$P$8,2,FALSE)&amp;"', "&amp;[1]Elements!A261&amp;", 'has_a, is_a');")</f>
        <v/>
      </c>
    </row>
    <row r="262" spans="1:13">
      <c r="A262" s="19">
        <v>111</v>
      </c>
      <c r="B262" s="20">
        <v>110</v>
      </c>
      <c r="C262" s="20" t="s">
        <v>1089</v>
      </c>
      <c r="D262" s="22" t="s">
        <v>446</v>
      </c>
      <c r="E262" s="19" t="s">
        <v>1090</v>
      </c>
      <c r="F262" s="19">
        <f t="shared" si="16"/>
        <v>111</v>
      </c>
      <c r="G262" s="19" t="s">
        <v>1091</v>
      </c>
      <c r="H262" s="26" t="str">
        <f>IF(ISNA(VLOOKUP(E262,E$1:$E261,1,FALSE)),"",MATCH(E262,E$1:$E261,0))</f>
        <v/>
      </c>
      <c r="I262" s="26" t="str">
        <f t="shared" si="17"/>
        <v/>
      </c>
      <c r="J262" s="26" t="str">
        <f>IF(ISERR(VLOOKUP(VALUE(B262),$A$3:A262,1,FALSE)),"wrong order","")</f>
        <v/>
      </c>
      <c r="K262" s="26" t="str">
        <f t="shared" ca="1" si="18"/>
        <v>insert into element (element_id, label, description, element_status_id) values (111, 'assay biosafety level', 'A biosafety level is the level of biocontainment required to isolate hazardous biological agents in an enclosed facility. The levels of containment range from the lowest biosafety level of 1 to the highest at level 4.', 2);</v>
      </c>
      <c r="L262" s="26" t="str">
        <f t="shared" si="19"/>
        <v>insert into element_hierarchy (child_element_id, parent_element_id, relationship_type) values (111, 110, 'is_a');</v>
      </c>
      <c r="M262" s="26" t="str">
        <f>IF(ISNA(VLOOKUP(E262,$O$2:$P$8,1,FALSE)),"","insert into tree_root (tree_root_id, tree_name, element_id, relationship_type) values (1, '"&amp;VLOOKUP(E262,$O$2:$P$8,2,FALSE)&amp;"', "&amp;[1]Elements!A262&amp;", 'has_a, is_a');")</f>
        <v/>
      </c>
    </row>
    <row r="263" spans="1:13">
      <c r="A263" s="19">
        <v>112</v>
      </c>
      <c r="B263" s="20">
        <v>110</v>
      </c>
      <c r="C263" s="20" t="s">
        <v>1092</v>
      </c>
      <c r="D263" s="22" t="s">
        <v>447</v>
      </c>
      <c r="E263" s="19" t="s">
        <v>1093</v>
      </c>
      <c r="F263" s="19">
        <f t="shared" si="16"/>
        <v>112</v>
      </c>
      <c r="G263" s="19" t="s">
        <v>1094</v>
      </c>
      <c r="H263" s="26" t="str">
        <f>IF(ISNA(VLOOKUP(E263,E$1:$E262,1,FALSE)),"",MATCH(E263,E$1:$E262,0))</f>
        <v/>
      </c>
      <c r="I263" s="26" t="str">
        <f t="shared" si="17"/>
        <v/>
      </c>
      <c r="J263" s="26" t="str">
        <f>IF(ISERR(VLOOKUP(VALUE(B263),$A$3:A263,1,FALSE)),"wrong order","")</f>
        <v/>
      </c>
      <c r="K263" s="26" t="str">
        <f t="shared" ca="1" si="18"/>
        <v>insert into element (element_id, label, description, element_status_id) values (112, 'assay condition', 'A set of optimization guidelines used to minimize the time and cost of assay implementation, while providing reliable assay performance.', 2);</v>
      </c>
      <c r="L263" s="26" t="str">
        <f t="shared" si="19"/>
        <v>insert into element_hierarchy (child_element_id, parent_element_id, relationship_type) values (112, 110, 'is_a');</v>
      </c>
      <c r="M263" s="26" t="str">
        <f>IF(ISNA(VLOOKUP(E263,$O$2:$P$8,1,FALSE)),"","insert into tree_root (tree_root_id, tree_name, element_id, relationship_type) values (1, '"&amp;VLOOKUP(E263,$O$2:$P$8,2,FALSE)&amp;"', "&amp;[1]Elements!A263&amp;", 'has_a, is_a');")</f>
        <v/>
      </c>
    </row>
    <row r="264" spans="1:13">
      <c r="A264" s="19">
        <v>113</v>
      </c>
      <c r="B264" s="20">
        <v>110</v>
      </c>
      <c r="C264" s="20" t="s">
        <v>1095</v>
      </c>
      <c r="D264" s="22" t="s">
        <v>448</v>
      </c>
      <c r="E264" s="19" t="s">
        <v>1096</v>
      </c>
      <c r="F264" s="19">
        <f t="shared" si="16"/>
        <v>113</v>
      </c>
      <c r="G264" s="19" t="s">
        <v>1097</v>
      </c>
      <c r="H264" s="26" t="str">
        <f>IF(ISNA(VLOOKUP(E264,E$1:$E263,1,FALSE)),"",MATCH(E264,E$1:$E263,0))</f>
        <v/>
      </c>
      <c r="I264" s="26" t="str">
        <f t="shared" si="17"/>
        <v/>
      </c>
      <c r="J264" s="26" t="str">
        <f>IF(ISERR(VLOOKUP(VALUE(B264),$A$3:A264,1,FALSE)),"wrong order","")</f>
        <v/>
      </c>
      <c r="K264" s="26" t="str">
        <f t="shared" ca="1" si="18"/>
        <v>insert into element (element_id, label, description, element_status_id) values (113, 'assay footprint', 'This describes the physical format such as plate density in which an assay is performed, which is generally a microplate format, but can also be an array format.', 2);</v>
      </c>
      <c r="L264" s="26" t="str">
        <f t="shared" si="19"/>
        <v>insert into element_hierarchy (child_element_id, parent_element_id, relationship_type) values (113, 110, 'is_a');</v>
      </c>
      <c r="M264" s="26" t="str">
        <f>IF(ISNA(VLOOKUP(E264,$O$2:$P$8,1,FALSE)),"","insert into tree_root (tree_root_id, tree_name, element_id, relationship_type) values (1, '"&amp;VLOOKUP(E264,$O$2:$P$8,2,FALSE)&amp;"', "&amp;[1]Elements!A264&amp;", 'has_a, is_a');")</f>
        <v/>
      </c>
    </row>
    <row r="265" spans="1:13">
      <c r="A265" s="19">
        <v>114</v>
      </c>
      <c r="B265" s="20">
        <v>110</v>
      </c>
      <c r="C265" s="20" t="s">
        <v>1098</v>
      </c>
      <c r="D265" s="22" t="s">
        <v>449</v>
      </c>
      <c r="E265" s="19" t="s">
        <v>1099</v>
      </c>
      <c r="F265" s="19">
        <f t="shared" si="16"/>
        <v>114</v>
      </c>
      <c r="G265" s="19" t="s">
        <v>1100</v>
      </c>
      <c r="H265" s="26" t="str">
        <f>IF(ISNA(VLOOKUP(E265,E$1:$E264,1,FALSE)),"",MATCH(E265,E$1:$E264,0))</f>
        <v/>
      </c>
      <c r="I265" s="26" t="str">
        <f t="shared" si="17"/>
        <v/>
      </c>
      <c r="J265" s="26" t="str">
        <f>IF(ISERR(VLOOKUP(VALUE(B265),$A$3:A265,1,FALSE)),"wrong order","")</f>
        <v/>
      </c>
      <c r="K265" s="26" t="str">
        <f t="shared" ca="1" si="18"/>
        <v>insert into element (element_id, label, description, element_status_id) values (114, 'assay measurement throughput', 'Assay measurements throughput quality describes the quality of the measurements performed on each sample, such as single concentration, single repetition, concentration-response, multiple repetitions, etc.', 2);</v>
      </c>
      <c r="L265" s="26" t="str">
        <f t="shared" si="19"/>
        <v>insert into element_hierarchy (child_element_id, parent_element_id, relationship_type) values (114, 110, 'is_a');</v>
      </c>
      <c r="M265" s="26" t="str">
        <f>IF(ISNA(VLOOKUP(E265,$O$2:$P$8,1,FALSE)),"","insert into tree_root (tree_root_id, tree_name, element_id, relationship_type) values (1, '"&amp;VLOOKUP(E265,$O$2:$P$8,2,FALSE)&amp;"', "&amp;[1]Elements!A265&amp;", 'has_a, is_a');")</f>
        <v/>
      </c>
    </row>
    <row r="266" spans="1:13">
      <c r="A266" s="19">
        <v>115</v>
      </c>
      <c r="B266" s="20">
        <v>110</v>
      </c>
      <c r="C266" s="20" t="s">
        <v>1101</v>
      </c>
      <c r="D266" s="22" t="s">
        <v>450</v>
      </c>
      <c r="E266" s="19" t="s">
        <v>1102</v>
      </c>
      <c r="F266" s="19">
        <f t="shared" si="16"/>
        <v>115</v>
      </c>
      <c r="G266" s="19" t="s">
        <v>1103</v>
      </c>
      <c r="H266" s="26" t="str">
        <f>IF(ISNA(VLOOKUP(E266,E$1:$E265,1,FALSE)),"",MATCH(E266,E$1:$E265,0))</f>
        <v/>
      </c>
      <c r="I266" s="26" t="str">
        <f t="shared" si="17"/>
        <v/>
      </c>
      <c r="J266" s="26" t="str">
        <f>IF(ISERR(VLOOKUP(VALUE(B266),$A$3:A266,1,FALSE)),"wrong order","")</f>
        <v/>
      </c>
      <c r="K266" s="26" t="str">
        <f t="shared" ca="1" si="18"/>
        <v>insert into element (element_id, label, description, element_status_id) values (115, 'assay quality assessment', 'Commonly used statistical parameters for monitoring assay quality include Z and Z-prime factors. Prior to starting a large screen, and after assay optimization and miniaturization, pilot screens are performed to assess the quality of the assay run and to assess / validate the suitability of a assay for a high-throughput screening run.', 2);</v>
      </c>
      <c r="L266" s="26" t="str">
        <f t="shared" si="19"/>
        <v>insert into element_hierarchy (child_element_id, parent_element_id, relationship_type) values (115, 110, 'is_a');</v>
      </c>
      <c r="M266" s="26" t="str">
        <f>IF(ISNA(VLOOKUP(E266,$O$2:$P$8,1,FALSE)),"","insert into tree_root (tree_root_id, tree_name, element_id, relationship_type) values (1, '"&amp;VLOOKUP(E266,$O$2:$P$8,2,FALSE)&amp;"', "&amp;[1]Elements!A266&amp;", 'has_a, is_a');")</f>
        <v/>
      </c>
    </row>
    <row r="267" spans="1:13">
      <c r="A267" s="19">
        <v>116</v>
      </c>
      <c r="B267" s="20">
        <v>110</v>
      </c>
      <c r="C267" s="20" t="s">
        <v>1104</v>
      </c>
      <c r="D267" s="22" t="s">
        <v>451</v>
      </c>
      <c r="E267" s="19" t="s">
        <v>1105</v>
      </c>
      <c r="F267" s="19">
        <f t="shared" si="16"/>
        <v>116</v>
      </c>
      <c r="G267" s="19" t="s">
        <v>1106</v>
      </c>
      <c r="H267" s="26" t="str">
        <f>IF(ISNA(VLOOKUP(E267,E$1:$E266,1,FALSE)),"",MATCH(E267,E$1:$E266,0))</f>
        <v/>
      </c>
      <c r="I267" s="26" t="str">
        <f t="shared" si="17"/>
        <v/>
      </c>
      <c r="J267" s="26" t="str">
        <f>IF(ISERR(VLOOKUP(VALUE(B267),$A$3:A267,1,FALSE)),"wrong order","")</f>
        <v/>
      </c>
      <c r="K267" s="26" t="str">
        <f t="shared" ca="1" si="18"/>
        <v>insert into element (element_id, label, description, element_status_id) values (116, 'assay readout content', 'This describes the throughput and information content generated. Categorizing multiplexed (i.e. multiple targets measured simultaneously) and multiparametric assays and high content (image-based) and regular (plate reader) assays.', 2);</v>
      </c>
      <c r="L267" s="26" t="str">
        <f t="shared" si="19"/>
        <v>insert into element_hierarchy (child_element_id, parent_element_id, relationship_type) values (116, 110, 'is_a');</v>
      </c>
      <c r="M267" s="26" t="str">
        <f>IF(ISNA(VLOOKUP(E267,$O$2:$P$8,1,FALSE)),"","insert into tree_root (tree_root_id, tree_name, element_id, relationship_type) values (1, '"&amp;VLOOKUP(E267,$O$2:$P$8,2,FALSE)&amp;"', "&amp;[1]Elements!A267&amp;", 'has_a, is_a');")</f>
        <v/>
      </c>
    </row>
    <row r="268" spans="1:13">
      <c r="A268" s="19">
        <v>121</v>
      </c>
      <c r="B268" s="20">
        <v>110</v>
      </c>
      <c r="C268" s="20" t="s">
        <v>1107</v>
      </c>
      <c r="D268" s="22" t="s">
        <v>452</v>
      </c>
      <c r="E268" s="19" t="s">
        <v>1108</v>
      </c>
      <c r="F268" s="19">
        <f t="shared" si="16"/>
        <v>121</v>
      </c>
      <c r="G268" s="19" t="s">
        <v>1109</v>
      </c>
      <c r="H268" s="26" t="str">
        <f>IF(ISNA(VLOOKUP(E268,E$1:$E267,1,FALSE)),"",MATCH(E268,E$1:$E267,0))</f>
        <v/>
      </c>
      <c r="I268" s="26" t="str">
        <f t="shared" si="17"/>
        <v/>
      </c>
      <c r="J268" s="26" t="str">
        <f>IF(ISERR(VLOOKUP(VALUE(B268),$A$3:A268,1,FALSE)),"wrong order","")</f>
        <v/>
      </c>
      <c r="K268" s="26" t="str">
        <f t="shared" ca="1" si="18"/>
        <v>insert into element (element_id, label, description, element_status_id) values (121, 'assay measurement type', 'This describes whether a change in an assay is measured once at one fixed end-point or over a period of time at several time points.', 2);</v>
      </c>
      <c r="L268" s="26" t="str">
        <f t="shared" si="19"/>
        <v>insert into element_hierarchy (child_element_id, parent_element_id, relationship_type) values (121, 110, 'is_a');</v>
      </c>
      <c r="M268" s="26" t="str">
        <f>IF(ISNA(VLOOKUP(E268,$O$2:$P$8,1,FALSE)),"","insert into tree_root (tree_root_id, tree_name, element_id, relationship_type) values (1, '"&amp;VLOOKUP(E268,$O$2:$P$8,2,FALSE)&amp;"', "&amp;[1]Elements!A268&amp;", 'has_a, is_a');")</f>
        <v/>
      </c>
    </row>
    <row r="269" spans="1:13">
      <c r="A269" s="19">
        <v>332</v>
      </c>
      <c r="B269" s="20">
        <v>110</v>
      </c>
      <c r="C269" s="20" t="s">
        <v>1110</v>
      </c>
      <c r="D269" s="22" t="s">
        <v>453</v>
      </c>
      <c r="E269" s="19" t="s">
        <v>1111</v>
      </c>
      <c r="F269" s="19">
        <f t="shared" si="16"/>
        <v>332</v>
      </c>
      <c r="G269" s="19" t="s">
        <v>1112</v>
      </c>
      <c r="H269" s="26" t="str">
        <f>IF(ISNA(VLOOKUP(E269,E$1:$E268,1,FALSE)),"",MATCH(E269,E$1:$E268,0))</f>
        <v/>
      </c>
      <c r="I269" s="26" t="str">
        <f t="shared" si="17"/>
        <v/>
      </c>
      <c r="J269" s="26" t="str">
        <f>IF(ISERR(VLOOKUP(VALUE(B269),$A$3:A269,1,FALSE)),"wrong order","")</f>
        <v/>
      </c>
      <c r="K269" s="26" t="str">
        <f t="shared" ca="1" si="18"/>
        <v>insert into element (element_id, label, description, element_status_id) values (332, 'assay phase characteristic', 'It refers to whether all the assay components are in solution or some are in solid phase, which determines their ability to scatter light.', 2);</v>
      </c>
      <c r="L269" s="26" t="str">
        <f t="shared" si="19"/>
        <v>insert into element_hierarchy (child_element_id, parent_element_id, relationship_type) values (332, 110, 'is_a');</v>
      </c>
      <c r="M269" s="26" t="str">
        <f>IF(ISNA(VLOOKUP(E269,$O$2:$P$8,1,FALSE)),"","insert into tree_root (tree_root_id, tree_name, element_id, relationship_type) values (1, '"&amp;VLOOKUP(E269,$O$2:$P$8,2,FALSE)&amp;"', "&amp;[1]Elements!A269&amp;", 'has_a, is_a');")</f>
        <v/>
      </c>
    </row>
    <row r="270" spans="1:13">
      <c r="A270" s="19">
        <v>338</v>
      </c>
      <c r="B270" s="20">
        <v>336</v>
      </c>
      <c r="C270" s="20" t="s">
        <v>1113</v>
      </c>
      <c r="D270" s="22" t="s">
        <v>454</v>
      </c>
      <c r="E270" s="19" t="s">
        <v>1114</v>
      </c>
      <c r="F270" s="19">
        <f t="shared" si="16"/>
        <v>338</v>
      </c>
      <c r="G270" s="19" t="s">
        <v>535</v>
      </c>
      <c r="H270" s="26" t="str">
        <f>IF(ISNA(VLOOKUP(E270,E$1:$E269,1,FALSE)),"",MATCH(E270,E$1:$E269,0))</f>
        <v/>
      </c>
      <c r="I270" s="26" t="str">
        <f t="shared" si="17"/>
        <v/>
      </c>
      <c r="J270" s="26" t="str">
        <f>IF(ISERR(VLOOKUP(VALUE(B270),$A$3:A270,1,FALSE)),"wrong order","")</f>
        <v/>
      </c>
      <c r="K270" s="26" t="str">
        <f t="shared" ca="1" si="18"/>
        <v>insert into element (element_id, label, description, element_status_id) values (338, 'amplification method', '', 2);_x000D_
COMMIT;</v>
      </c>
      <c r="L270" s="26" t="str">
        <f t="shared" si="19"/>
        <v>insert into element_hierarchy (child_element_id, parent_element_id, relationship_type) values (338, 336, 'is_a');</v>
      </c>
      <c r="M270" s="26" t="str">
        <f>IF(ISNA(VLOOKUP(E270,$O$2:$P$8,1,FALSE)),"","insert into tree_root (tree_root_id, tree_name, element_id, relationship_type) values (1, '"&amp;VLOOKUP(E270,$O$2:$P$8,2,FALSE)&amp;"', "&amp;[1]Elements!A270&amp;", 'has_a, is_a');")</f>
        <v/>
      </c>
    </row>
    <row r="271" spans="1:13">
      <c r="A271" s="19">
        <v>339</v>
      </c>
      <c r="B271" s="20">
        <v>337</v>
      </c>
      <c r="C271" s="20" t="s">
        <v>1115</v>
      </c>
      <c r="D271" s="22" t="s">
        <v>455</v>
      </c>
      <c r="E271" s="19" t="s">
        <v>1116</v>
      </c>
      <c r="F271" s="19">
        <f t="shared" si="16"/>
        <v>339</v>
      </c>
      <c r="G271" s="19" t="s">
        <v>535</v>
      </c>
      <c r="H271" s="26" t="str">
        <f>IF(ISNA(VLOOKUP(E271,E$1:$E270,1,FALSE)),"",MATCH(E271,E$1:$E270,0))</f>
        <v/>
      </c>
      <c r="I271" s="26" t="str">
        <f t="shared" si="17"/>
        <v/>
      </c>
      <c r="J271" s="26" t="str">
        <f>IF(ISERR(VLOOKUP(VALUE(B271),$A$3:A271,1,FALSE)),"wrong order","")</f>
        <v/>
      </c>
      <c r="K271" s="26" t="str">
        <f t="shared" ca="1" si="18"/>
        <v>insert into element (element_id, label, description, element_status_id) values (339, 'radiation based method', '', 2);</v>
      </c>
      <c r="L271" s="26" t="str">
        <f t="shared" si="19"/>
        <v>insert into element_hierarchy (child_element_id, parent_element_id, relationship_type) values (339, 337, 'is_a');</v>
      </c>
      <c r="M271" s="26" t="str">
        <f>IF(ISNA(VLOOKUP(E271,$O$2:$P$8,1,FALSE)),"","insert into tree_root (tree_root_id, tree_name, element_id, relationship_type) values (1, '"&amp;VLOOKUP(E271,$O$2:$P$8,2,FALSE)&amp;"', "&amp;[1]Elements!A271&amp;", 'has_a, is_a');")</f>
        <v/>
      </c>
    </row>
    <row r="272" spans="1:13">
      <c r="A272" s="19">
        <v>169</v>
      </c>
      <c r="B272" s="20">
        <v>166</v>
      </c>
      <c r="C272" s="20" t="s">
        <v>1117</v>
      </c>
      <c r="D272" s="22" t="s">
        <v>456</v>
      </c>
      <c r="E272" s="19" t="s">
        <v>1118</v>
      </c>
      <c r="F272" s="19">
        <f t="shared" si="16"/>
        <v>169</v>
      </c>
      <c r="G272" s="19" t="s">
        <v>535</v>
      </c>
      <c r="H272" s="26" t="str">
        <f>IF(ISNA(VLOOKUP(E272,E$1:$E271,1,FALSE)),"",MATCH(E272,E$1:$E271,0))</f>
        <v/>
      </c>
      <c r="I272" s="26" t="str">
        <f t="shared" si="17"/>
        <v/>
      </c>
      <c r="J272" s="26" t="str">
        <f>IF(ISERR(VLOOKUP(VALUE(B272),$A$3:A272,1,FALSE)),"wrong order","")</f>
        <v/>
      </c>
      <c r="K272" s="26" t="str">
        <f t="shared" ca="1" si="18"/>
        <v>insert into element (element_id, label, description, element_status_id) values (169, 'phosphorylation assay', '', 2);</v>
      </c>
      <c r="L272" s="26" t="str">
        <f t="shared" si="19"/>
        <v>insert into element_hierarchy (child_element_id, parent_element_id, relationship_type) values (169, 166, 'is_a');</v>
      </c>
      <c r="M272" s="26" t="str">
        <f>IF(ISNA(VLOOKUP(E272,$O$2:$P$8,1,FALSE)),"","insert into tree_root (tree_root_id, tree_name, element_id, relationship_type) values (1, '"&amp;VLOOKUP(E272,$O$2:$P$8,2,FALSE)&amp;"', "&amp;[1]Elements!A272&amp;", 'has_a, is_a');")</f>
        <v/>
      </c>
    </row>
    <row r="273" spans="1:13">
      <c r="A273" s="19">
        <v>170</v>
      </c>
      <c r="B273" s="20">
        <v>166</v>
      </c>
      <c r="C273" s="20" t="s">
        <v>1119</v>
      </c>
      <c r="D273" s="22" t="s">
        <v>457</v>
      </c>
      <c r="E273" s="19" t="s">
        <v>1120</v>
      </c>
      <c r="F273" s="19">
        <f t="shared" si="16"/>
        <v>170</v>
      </c>
      <c r="G273" s="19" t="s">
        <v>535</v>
      </c>
      <c r="H273" s="26" t="str">
        <f>IF(ISNA(VLOOKUP(E273,E$1:$E272,1,FALSE)),"",MATCH(E273,E$1:$E272,0))</f>
        <v/>
      </c>
      <c r="I273" s="26" t="str">
        <f t="shared" si="17"/>
        <v/>
      </c>
      <c r="J273" s="26" t="str">
        <f>IF(ISERR(VLOOKUP(VALUE(B273),$A$3:A273,1,FALSE)),"wrong order","")</f>
        <v/>
      </c>
      <c r="K273" s="26" t="str">
        <f t="shared" ca="1" si="18"/>
        <v>insert into element (element_id, label, description, element_status_id) values (170, 'methylation assay', '', 2);</v>
      </c>
      <c r="L273" s="26" t="str">
        <f t="shared" si="19"/>
        <v>insert into element_hierarchy (child_element_id, parent_element_id, relationship_type) values (170, 166, 'is_a');</v>
      </c>
      <c r="M273" s="26" t="str">
        <f>IF(ISNA(VLOOKUP(E273,$O$2:$P$8,1,FALSE)),"","insert into tree_root (tree_root_id, tree_name, element_id, relationship_type) values (1, '"&amp;VLOOKUP(E273,$O$2:$P$8,2,FALSE)&amp;"', "&amp;[1]Elements!A273&amp;", 'has_a, is_a');")</f>
        <v/>
      </c>
    </row>
    <row r="274" spans="1:13">
      <c r="A274" s="19">
        <v>171</v>
      </c>
      <c r="B274" s="20">
        <v>166</v>
      </c>
      <c r="C274" s="20" t="s">
        <v>1121</v>
      </c>
      <c r="D274" s="22" t="s">
        <v>458</v>
      </c>
      <c r="E274" s="19" t="s">
        <v>1122</v>
      </c>
      <c r="F274" s="19">
        <f t="shared" si="16"/>
        <v>171</v>
      </c>
      <c r="G274" s="19" t="s">
        <v>535</v>
      </c>
      <c r="H274" s="26" t="str">
        <f>IF(ISNA(VLOOKUP(E274,E$1:$E273,1,FALSE)),"",MATCH(E274,E$1:$E273,0))</f>
        <v/>
      </c>
      <c r="I274" s="26" t="str">
        <f t="shared" si="17"/>
        <v/>
      </c>
      <c r="J274" s="26" t="str">
        <f>IF(ISERR(VLOOKUP(VALUE(B274),$A$3:A274,1,FALSE)),"wrong order","")</f>
        <v/>
      </c>
      <c r="K274" s="26" t="str">
        <f t="shared" ca="1" si="18"/>
        <v>insert into element (element_id, label, description, element_status_id) values (171, 'acetylation assay', '', 2);</v>
      </c>
      <c r="L274" s="26" t="str">
        <f t="shared" si="19"/>
        <v>insert into element_hierarchy (child_element_id, parent_element_id, relationship_type) values (171, 166, 'is_a');</v>
      </c>
      <c r="M274" s="26" t="str">
        <f>IF(ISNA(VLOOKUP(E274,$O$2:$P$8,1,FALSE)),"","insert into tree_root (tree_root_id, tree_name, element_id, relationship_type) values (1, '"&amp;VLOOKUP(E274,$O$2:$P$8,2,FALSE)&amp;"', "&amp;[1]Elements!A274&amp;", 'has_a, is_a');")</f>
        <v/>
      </c>
    </row>
    <row r="275" spans="1:13">
      <c r="A275" s="19">
        <v>268</v>
      </c>
      <c r="B275" s="20">
        <v>25</v>
      </c>
      <c r="C275" s="20" t="s">
        <v>1123</v>
      </c>
      <c r="D275" s="22" t="s">
        <v>459</v>
      </c>
      <c r="E275" s="19" t="s">
        <v>1124</v>
      </c>
      <c r="F275" s="19">
        <f t="shared" si="16"/>
        <v>268</v>
      </c>
      <c r="G275" s="19" t="s">
        <v>535</v>
      </c>
      <c r="H275" s="26" t="str">
        <f>IF(ISNA(VLOOKUP(E275,E$1:$E274,1,FALSE)),"",MATCH(E275,E$1:$E274,0))</f>
        <v/>
      </c>
      <c r="I275" s="26" t="str">
        <f t="shared" si="17"/>
        <v/>
      </c>
      <c r="J275" s="26" t="str">
        <f>IF(ISERR(VLOOKUP(VALUE(B275),$A$3:A275,1,FALSE)),"wrong order","")</f>
        <v/>
      </c>
      <c r="K275" s="26" t="str">
        <f t="shared" ca="1" si="18"/>
        <v>insert into element (element_id, label, description, element_status_id) values (268, 'RNA construct collection name', '', 2);</v>
      </c>
      <c r="L275" s="26" t="str">
        <f t="shared" si="19"/>
        <v>insert into element_hierarchy (child_element_id, parent_element_id, relationship_type) values (268, 25, 'is_a');</v>
      </c>
      <c r="M275" s="26" t="str">
        <f>IF(ISNA(VLOOKUP(E275,$O$2:$P$8,1,FALSE)),"","insert into tree_root (tree_root_id, tree_name, element_id, relationship_type) values (1, '"&amp;VLOOKUP(E275,$O$2:$P$8,2,FALSE)&amp;"', "&amp;[1]Elements!A275&amp;", 'has_a, is_a');")</f>
        <v/>
      </c>
    </row>
    <row r="276" spans="1:13">
      <c r="A276" s="19">
        <v>269</v>
      </c>
      <c r="B276" s="20">
        <v>25</v>
      </c>
      <c r="C276" s="20" t="s">
        <v>1125</v>
      </c>
      <c r="D276" s="22" t="s">
        <v>460</v>
      </c>
      <c r="E276" s="19" t="s">
        <v>1126</v>
      </c>
      <c r="F276" s="19">
        <f t="shared" si="16"/>
        <v>269</v>
      </c>
      <c r="G276" s="19" t="s">
        <v>535</v>
      </c>
      <c r="H276" s="26" t="str">
        <f>IF(ISNA(VLOOKUP(E276,E$1:$E275,1,FALSE)),"",MATCH(E276,E$1:$E275,0))</f>
        <v/>
      </c>
      <c r="I276" s="26" t="str">
        <f t="shared" si="17"/>
        <v/>
      </c>
      <c r="J276" s="26" t="str">
        <f>IF(ISERR(VLOOKUP(VALUE(B276),$A$3:A276,1,FALSE)),"wrong order","")</f>
        <v/>
      </c>
      <c r="K276" s="26" t="str">
        <f t="shared" ca="1" si="18"/>
        <v>insert into element (element_id, label, description, element_status_id) values (269, 'RNA construct perturbagen', '', 2);</v>
      </c>
      <c r="L276" s="26" t="str">
        <f t="shared" si="19"/>
        <v>insert into element_hierarchy (child_element_id, parent_element_id, relationship_type) values (269, 25, 'is_a');</v>
      </c>
      <c r="M276" s="26" t="str">
        <f>IF(ISNA(VLOOKUP(E276,$O$2:$P$8,1,FALSE)),"","insert into tree_root (tree_root_id, tree_name, element_id, relationship_type) values (1, '"&amp;VLOOKUP(E276,$O$2:$P$8,2,FALSE)&amp;"', "&amp;[1]Elements!A276&amp;", 'has_a, is_a');")</f>
        <v/>
      </c>
    </row>
    <row r="277" spans="1:13">
      <c r="A277" s="19">
        <v>140</v>
      </c>
      <c r="B277" s="20">
        <v>142</v>
      </c>
      <c r="C277" s="20" t="s">
        <v>1127</v>
      </c>
      <c r="D277" s="22" t="s">
        <v>461</v>
      </c>
      <c r="E277" s="19" t="s">
        <v>1128</v>
      </c>
      <c r="F277" s="19">
        <f t="shared" si="16"/>
        <v>140</v>
      </c>
      <c r="G277" s="19" t="s">
        <v>535</v>
      </c>
      <c r="H277" s="26" t="str">
        <f>IF(ISNA(VLOOKUP(E277,E$1:$E276,1,FALSE)),"",MATCH(E277,E$1:$E276,0))</f>
        <v/>
      </c>
      <c r="I277" s="26" t="str">
        <f t="shared" si="17"/>
        <v/>
      </c>
      <c r="J277" s="26" t="str">
        <f>IF(ISERR(VLOOKUP(VALUE(B277),$A$3:A277,1,FALSE)),"wrong order","")</f>
        <v/>
      </c>
      <c r="K277" s="26" t="str">
        <f t="shared" ca="1" si="18"/>
        <v>insert into element (element_id, label, description, element_status_id) values (140, 'small-molecule perturbagen', '', 2);</v>
      </c>
      <c r="L277" s="26" t="str">
        <f t="shared" si="19"/>
        <v>insert into element_hierarchy (child_element_id, parent_element_id, relationship_type) values (140, 142, 'is_a');</v>
      </c>
      <c r="M277" s="26" t="str">
        <f>IF(ISNA(VLOOKUP(E277,$O$2:$P$8,1,FALSE)),"","insert into tree_root (tree_root_id, tree_name, element_id, relationship_type) values (1, '"&amp;VLOOKUP(E277,$O$2:$P$8,2,FALSE)&amp;"', "&amp;[1]Elements!A277&amp;", 'has_a, is_a');")</f>
        <v/>
      </c>
    </row>
    <row r="278" spans="1:13">
      <c r="A278" s="19">
        <v>222</v>
      </c>
      <c r="B278" s="20">
        <v>142</v>
      </c>
      <c r="C278" s="20" t="s">
        <v>1129</v>
      </c>
      <c r="D278" s="22" t="s">
        <v>462</v>
      </c>
      <c r="E278" s="19" t="s">
        <v>1130</v>
      </c>
      <c r="F278" s="19">
        <f t="shared" si="16"/>
        <v>222</v>
      </c>
      <c r="G278" s="19" t="s">
        <v>535</v>
      </c>
      <c r="H278" s="26" t="str">
        <f>IF(ISNA(VLOOKUP(E278,E$1:$E277,1,FALSE)),"",MATCH(E278,E$1:$E277,0))</f>
        <v/>
      </c>
      <c r="I278" s="26" t="str">
        <f t="shared" si="17"/>
        <v/>
      </c>
      <c r="J278" s="26" t="str">
        <f>IF(ISERR(VLOOKUP(VALUE(B278),$A$3:A278,1,FALSE)),"wrong order","")</f>
        <v/>
      </c>
      <c r="K278" s="26" t="str">
        <f t="shared" ca="1" si="18"/>
        <v>insert into element (element_id, label, description, element_status_id) values (222, 'small-molecule collection name', '', 2);</v>
      </c>
      <c r="L278" s="26" t="str">
        <f t="shared" si="19"/>
        <v>insert into element_hierarchy (child_element_id, parent_element_id, relationship_type) values (222, 142, 'is_a');</v>
      </c>
      <c r="M278" s="26" t="str">
        <f>IF(ISNA(VLOOKUP(E278,$O$2:$P$8,1,FALSE)),"","insert into tree_root (tree_root_id, tree_name, element_id, relationship_type) values (1, '"&amp;VLOOKUP(E278,$O$2:$P$8,2,FALSE)&amp;"', "&amp;[1]Elements!A278&amp;", 'has_a, is_a');")</f>
        <v/>
      </c>
    </row>
    <row r="279" spans="1:13">
      <c r="A279" s="19">
        <v>277</v>
      </c>
      <c r="B279" s="20">
        <v>142</v>
      </c>
      <c r="C279" s="20" t="s">
        <v>1131</v>
      </c>
      <c r="D279" s="22" t="s">
        <v>463</v>
      </c>
      <c r="E279" s="19" t="s">
        <v>1132</v>
      </c>
      <c r="F279" s="19">
        <f t="shared" si="16"/>
        <v>277</v>
      </c>
      <c r="G279" s="19" t="s">
        <v>1133</v>
      </c>
      <c r="H279" s="26" t="str">
        <f>IF(ISNA(VLOOKUP(E279,E$1:$E278,1,FALSE)),"",MATCH(E279,E$1:$E278,0))</f>
        <v/>
      </c>
      <c r="I279" s="26" t="str">
        <f t="shared" si="17"/>
        <v/>
      </c>
      <c r="J279" s="26" t="str">
        <f>IF(ISERR(VLOOKUP(VALUE(B279),$A$3:A279,1,FALSE)),"wrong order","")</f>
        <v/>
      </c>
      <c r="K279" s="26" t="str">
        <f t="shared" ca="1" si="18"/>
        <v>insert into element (element_id, label, description, element_status_id) values (277, 'small-molecule collection source', 'A description of whether a small-molecule collection was purchased from a vendor or generated in an academic institution.', 2);</v>
      </c>
      <c r="L279" s="26" t="str">
        <f t="shared" si="19"/>
        <v>insert into element_hierarchy (child_element_id, parent_element_id, relationship_type) values (277, 142, 'is_a');</v>
      </c>
      <c r="M279" s="26" t="str">
        <f>IF(ISNA(VLOOKUP(E279,$O$2:$P$8,1,FALSE)),"","insert into tree_root (tree_root_id, tree_name, element_id, relationship_type) values (1, '"&amp;VLOOKUP(E279,$O$2:$P$8,2,FALSE)&amp;"', "&amp;[1]Elements!A279&amp;", 'has_a, is_a');")</f>
        <v/>
      </c>
    </row>
    <row r="280" spans="1:13">
      <c r="A280" s="19">
        <v>228</v>
      </c>
      <c r="B280" s="20">
        <v>227</v>
      </c>
      <c r="C280" s="20" t="s">
        <v>1134</v>
      </c>
      <c r="D280" s="22" t="s">
        <v>464</v>
      </c>
      <c r="E280" s="19" t="s">
        <v>1135</v>
      </c>
      <c r="F280" s="19">
        <f t="shared" si="16"/>
        <v>228</v>
      </c>
      <c r="G280" s="19" t="s">
        <v>535</v>
      </c>
      <c r="H280" s="26" t="str">
        <f>IF(ISNA(VLOOKUP(E280,E$1:$E279,1,FALSE)),"",MATCH(E280,E$1:$E279,0))</f>
        <v/>
      </c>
      <c r="I280" s="26" t="str">
        <f t="shared" si="17"/>
        <v/>
      </c>
      <c r="J280" s="26" t="str">
        <f>IF(ISERR(VLOOKUP(VALUE(B280),$A$3:A280,1,FALSE)),"wrong order","")</f>
        <v/>
      </c>
      <c r="K280" s="26" t="str">
        <f t="shared" ca="1" si="18"/>
        <v>insert into element (element_id, label, description, element_status_id) values (228, 'alternate confirmatory assay', '', 2);_x000D_
COMMIT;</v>
      </c>
      <c r="L280" s="26" t="str">
        <f t="shared" si="19"/>
        <v>insert into element_hierarchy (child_element_id, parent_element_id, relationship_type) values (228, 227, 'is_a');</v>
      </c>
      <c r="M280" s="26" t="str">
        <f>IF(ISNA(VLOOKUP(E280,$O$2:$P$8,1,FALSE)),"","insert into tree_root (tree_root_id, tree_name, element_id, relationship_type) values (1, '"&amp;VLOOKUP(E280,$O$2:$P$8,2,FALSE)&amp;"', "&amp;[1]Elements!A280&amp;", 'has_a, is_a');")</f>
        <v/>
      </c>
    </row>
    <row r="281" spans="1:13">
      <c r="A281" s="19">
        <v>229</v>
      </c>
      <c r="B281" s="20">
        <v>227</v>
      </c>
      <c r="C281" s="20" t="s">
        <v>1136</v>
      </c>
      <c r="D281" s="22" t="s">
        <v>465</v>
      </c>
      <c r="E281" s="19" t="s">
        <v>1137</v>
      </c>
      <c r="F281" s="19">
        <f t="shared" si="16"/>
        <v>229</v>
      </c>
      <c r="G281" s="19" t="s">
        <v>535</v>
      </c>
      <c r="H281" s="26" t="str">
        <f>IF(ISNA(VLOOKUP(E281,E$1:$E280,1,FALSE)),"",MATCH(E281,E$1:$E280,0))</f>
        <v/>
      </c>
      <c r="I281" s="26" t="str">
        <f t="shared" si="17"/>
        <v/>
      </c>
      <c r="J281" s="26" t="str">
        <f>IF(ISERR(VLOOKUP(VALUE(B281),$A$3:A281,1,FALSE)),"wrong order","")</f>
        <v/>
      </c>
      <c r="K281" s="26" t="str">
        <f t="shared" ca="1" si="18"/>
        <v>insert into element (element_id, label, description, element_status_id) values (229, 'counter-screening assay', '', 2);</v>
      </c>
      <c r="L281" s="26" t="str">
        <f t="shared" si="19"/>
        <v>insert into element_hierarchy (child_element_id, parent_element_id, relationship_type) values (229, 227, 'is_a');</v>
      </c>
      <c r="M281" s="26" t="str">
        <f>IF(ISNA(VLOOKUP(E281,$O$2:$P$8,1,FALSE)),"","insert into tree_root (tree_root_id, tree_name, element_id, relationship_type) values (1, '"&amp;VLOOKUP(E281,$O$2:$P$8,2,FALSE)&amp;"', "&amp;[1]Elements!A281&amp;", 'has_a, is_a');")</f>
        <v/>
      </c>
    </row>
    <row r="282" spans="1:13">
      <c r="A282" s="19">
        <v>230</v>
      </c>
      <c r="B282" s="20">
        <v>227</v>
      </c>
      <c r="C282" s="20" t="s">
        <v>1138</v>
      </c>
      <c r="D282" s="22" t="s">
        <v>466</v>
      </c>
      <c r="E282" s="19" t="s">
        <v>1139</v>
      </c>
      <c r="F282" s="19">
        <f t="shared" si="16"/>
        <v>230</v>
      </c>
      <c r="G282" s="19" t="s">
        <v>535</v>
      </c>
      <c r="H282" s="26" t="str">
        <f>IF(ISNA(VLOOKUP(E282,E$1:$E281,1,FALSE)),"",MATCH(E282,E$1:$E281,0))</f>
        <v/>
      </c>
      <c r="I282" s="26" t="str">
        <f t="shared" si="17"/>
        <v/>
      </c>
      <c r="J282" s="26" t="str">
        <f>IF(ISERR(VLOOKUP(VALUE(B282),$A$3:A282,1,FALSE)),"wrong order","")</f>
        <v/>
      </c>
      <c r="K282" s="26" t="str">
        <f t="shared" ca="1" si="18"/>
        <v>insert into element (element_id, label, description, element_status_id) values (230, 'selectivity assay', '', 2);</v>
      </c>
      <c r="L282" s="26" t="str">
        <f t="shared" si="19"/>
        <v>insert into element_hierarchy (child_element_id, parent_element_id, relationship_type) values (230, 227, 'is_a');</v>
      </c>
      <c r="M282" s="26" t="str">
        <f>IF(ISNA(VLOOKUP(E282,$O$2:$P$8,1,FALSE)),"","insert into tree_root (tree_root_id, tree_name, element_id, relationship_type) values (1, '"&amp;VLOOKUP(E282,$O$2:$P$8,2,FALSE)&amp;"', "&amp;[1]Elements!A282&amp;", 'has_a, is_a');")</f>
        <v/>
      </c>
    </row>
    <row r="283" spans="1:13">
      <c r="A283" s="19">
        <v>278</v>
      </c>
      <c r="B283" s="20">
        <v>248</v>
      </c>
      <c r="C283" s="20" t="s">
        <v>1140</v>
      </c>
      <c r="D283" s="22" t="s">
        <v>467</v>
      </c>
      <c r="E283" s="19" t="s">
        <v>1028</v>
      </c>
      <c r="F283" s="19">
        <f t="shared" si="16"/>
        <v>278</v>
      </c>
      <c r="G283" s="19" t="s">
        <v>535</v>
      </c>
      <c r="H283" s="26">
        <f>IF(ISNA(VLOOKUP(E283,E$1:$E282,1,FALSE)),"",MATCH(E283,E$1:$E282,0))</f>
        <v>234</v>
      </c>
      <c r="I283" s="26" t="str">
        <f t="shared" si="17"/>
        <v/>
      </c>
      <c r="J283" s="26" t="str">
        <f>IF(ISERR(VLOOKUP(VALUE(B283),$A$3:A283,1,FALSE)),"wrong order","")</f>
        <v/>
      </c>
      <c r="K283" s="26" t="str">
        <f t="shared" ca="1" si="18"/>
        <v/>
      </c>
      <c r="L283" s="26" t="str">
        <f t="shared" si="19"/>
        <v>insert into element_hierarchy (child_element_id, parent_element_id, relationship_type) values (290, 248, 'is_a');</v>
      </c>
      <c r="M283" s="26" t="str">
        <f>IF(ISNA(VLOOKUP(E283,$O$2:$P$8,1,FALSE)),"","insert into tree_root (tree_root_id, tree_name, element_id, relationship_type) values (1, '"&amp;VLOOKUP(E283,$O$2:$P$8,2,FALSE)&amp;"', "&amp;[1]Elements!A283&amp;", 'has_a, is_a');")</f>
        <v/>
      </c>
    </row>
    <row r="284" spans="1:13">
      <c r="A284" s="19">
        <v>279</v>
      </c>
      <c r="B284" s="20">
        <v>248</v>
      </c>
      <c r="C284" s="20" t="s">
        <v>1141</v>
      </c>
      <c r="D284" s="22" t="s">
        <v>468</v>
      </c>
      <c r="E284" s="19" t="s">
        <v>1142</v>
      </c>
      <c r="F284" s="19">
        <f t="shared" si="16"/>
        <v>279</v>
      </c>
      <c r="G284" s="19" t="s">
        <v>535</v>
      </c>
      <c r="H284" s="26" t="str">
        <f>IF(ISNA(VLOOKUP(E284,E$1:$E283,1,FALSE)),"",MATCH(E284,E$1:$E283,0))</f>
        <v/>
      </c>
      <c r="I284" s="26" t="str">
        <f t="shared" si="17"/>
        <v/>
      </c>
      <c r="J284" s="26" t="str">
        <f>IF(ISERR(VLOOKUP(VALUE(B284),$A$3:A284,1,FALSE)),"wrong order","")</f>
        <v/>
      </c>
      <c r="K284" s="26" t="str">
        <f t="shared" ca="1" si="18"/>
        <v>insert into element (element_id, label, description, element_status_id) values (279, 'molecular function', '', 2);</v>
      </c>
      <c r="L284" s="26" t="str">
        <f t="shared" si="19"/>
        <v>insert into element_hierarchy (child_element_id, parent_element_id, relationship_type) values (279, 248, 'is_a');</v>
      </c>
      <c r="M284" s="26" t="str">
        <f>IF(ISNA(VLOOKUP(E284,$O$2:$P$8,1,FALSE)),"","insert into tree_root (tree_root_id, tree_name, element_id, relationship_type) values (1, '"&amp;VLOOKUP(E284,$O$2:$P$8,2,FALSE)&amp;"', "&amp;[1]Elements!A284&amp;", 'has_a, is_a');")</f>
        <v/>
      </c>
    </row>
    <row r="285" spans="1:13">
      <c r="A285" s="19">
        <v>343</v>
      </c>
      <c r="B285" s="20">
        <v>259</v>
      </c>
      <c r="C285" s="20" t="s">
        <v>1143</v>
      </c>
      <c r="D285" s="22" t="s">
        <v>469</v>
      </c>
      <c r="E285" s="19" t="s">
        <v>1144</v>
      </c>
      <c r="F285" s="19">
        <f t="shared" si="16"/>
        <v>343</v>
      </c>
      <c r="G285" s="19" t="s">
        <v>1145</v>
      </c>
      <c r="H285" s="26" t="str">
        <f>IF(ISNA(VLOOKUP(E285,E$1:$E284,1,FALSE)),"",MATCH(E285,E$1:$E284,0))</f>
        <v/>
      </c>
      <c r="I285" s="26" t="str">
        <f t="shared" si="17"/>
        <v/>
      </c>
      <c r="J285" s="26" t="str">
        <f>IF(ISERR(VLOOKUP(VALUE(B285),$A$3:A285,1,FALSE)),"wrong order","")</f>
        <v/>
      </c>
      <c r="K285" s="26" t="str">
        <f t="shared" ca="1" si="18"/>
        <v>insert into element (element_id, label, description, element_status_id) values (343, 'Bmax', 'It is the amount of drug required to saturate a population of receptors and a measure of the number of receptors present in the sample. It is derived from Scatchard plot of binding data. It is analogous to Vmax in enzyme kinetics. The units of Bmax include cpm, sites/cell or fmol/mg. http', 2);</v>
      </c>
      <c r="L285" s="26" t="str">
        <f t="shared" si="19"/>
        <v>insert into element_hierarchy (child_element_id, parent_element_id, relationship_type) values (343, 259, 'is_a');</v>
      </c>
      <c r="M285" s="26" t="str">
        <f>IF(ISNA(VLOOKUP(E285,$O$2:$P$8,1,FALSE)),"","insert into tree_root (tree_root_id, tree_name, element_id, relationship_type) values (1, '"&amp;VLOOKUP(E285,$O$2:$P$8,2,FALSE)&amp;"', "&amp;[1]Elements!A285&amp;", 'has_a, is_a');")</f>
        <v/>
      </c>
    </row>
    <row r="286" spans="1:13">
      <c r="A286" s="19">
        <v>344</v>
      </c>
      <c r="B286" s="20">
        <v>260</v>
      </c>
      <c r="C286" s="20" t="s">
        <v>1146</v>
      </c>
      <c r="D286" s="22" t="s">
        <v>470</v>
      </c>
      <c r="E286" s="19" t="s">
        <v>1147</v>
      </c>
      <c r="F286" s="19">
        <f t="shared" si="16"/>
        <v>344</v>
      </c>
      <c r="G286" s="19" t="s">
        <v>1148</v>
      </c>
      <c r="H286" s="26" t="str">
        <f>IF(ISNA(VLOOKUP(E286,E$1:$E285,1,FALSE)),"",MATCH(E286,E$1:$E285,0))</f>
        <v/>
      </c>
      <c r="I286" s="26" t="str">
        <f t="shared" si="17"/>
        <v/>
      </c>
      <c r="J286" s="26" t="str">
        <f>IF(ISERR(VLOOKUP(VALUE(B286),$A$3:A286,1,FALSE)),"wrong order","")</f>
        <v/>
      </c>
      <c r="K286" s="26" t="str">
        <f t="shared" ca="1" si="18"/>
        <v>insert into element (element_id, label, description, element_status_id) values (344, 'Vmax', 'Vmax is ined as the maximum initial velocity of an enzyme catalyzed reaction under the given conditions, and it is measured in units of quantity of substrate transformed per unit time for a given concentration of enzyme.', 2);</v>
      </c>
      <c r="L286" s="26" t="str">
        <f t="shared" si="19"/>
        <v>insert into element_hierarchy (child_element_id, parent_element_id, relationship_type) values (344, 260, 'is_a');</v>
      </c>
      <c r="M286" s="26" t="str">
        <f>IF(ISNA(VLOOKUP(E286,$O$2:$P$8,1,FALSE)),"","insert into tree_root (tree_root_id, tree_name, element_id, relationship_type) values (1, '"&amp;VLOOKUP(E286,$O$2:$P$8,2,FALSE)&amp;"', "&amp;[1]Elements!A286&amp;", 'has_a, is_a');")</f>
        <v/>
      </c>
    </row>
    <row r="287" spans="1:13">
      <c r="A287" s="19">
        <v>284</v>
      </c>
      <c r="B287" s="20">
        <v>298</v>
      </c>
      <c r="C287" s="20" t="s">
        <v>1149</v>
      </c>
      <c r="D287" s="22" t="s">
        <v>471</v>
      </c>
      <c r="E287" s="19" t="s">
        <v>1150</v>
      </c>
      <c r="F287" s="19">
        <f t="shared" si="16"/>
        <v>284</v>
      </c>
      <c r="G287" s="19" t="s">
        <v>535</v>
      </c>
      <c r="H287" s="26" t="str">
        <f>IF(ISNA(VLOOKUP(E287,E$1:$E286,1,FALSE)),"",MATCH(E287,E$1:$E286,0))</f>
        <v/>
      </c>
      <c r="I287" s="26" t="str">
        <f t="shared" si="17"/>
        <v/>
      </c>
      <c r="J287" s="26" t="str">
        <f>IF(ISERR(VLOOKUP(VALUE(B287),$A$3:A287,1,FALSE)),"wrong order","")</f>
        <v/>
      </c>
      <c r="K287" s="26" t="str">
        <f t="shared" ca="1" si="18"/>
        <v>insert into element (element_id, label, description, element_status_id) values (284, 'gene (EXTERNAL DICTIONARY', '', 2);</v>
      </c>
      <c r="L287" s="26" t="str">
        <f t="shared" si="19"/>
        <v>insert into element_hierarchy (child_element_id, parent_element_id, relationship_type) values (284, 298, 'is_a');</v>
      </c>
      <c r="M287" s="26" t="str">
        <f>IF(ISNA(VLOOKUP(E287,$O$2:$P$8,1,FALSE)),"","insert into tree_root (tree_root_id, tree_name, element_id, relationship_type) values (1, '"&amp;VLOOKUP(E287,$O$2:$P$8,2,FALSE)&amp;"', "&amp;[1]Elements!A287&amp;", 'has_a, is_a');")</f>
        <v/>
      </c>
    </row>
    <row r="288" spans="1:13">
      <c r="A288" s="19">
        <v>285</v>
      </c>
      <c r="B288" s="20">
        <v>299</v>
      </c>
      <c r="C288" s="20" t="s">
        <v>1151</v>
      </c>
      <c r="D288" s="22" t="s">
        <v>472</v>
      </c>
      <c r="E288" s="19" t="s">
        <v>1150</v>
      </c>
      <c r="F288" s="19">
        <f t="shared" si="16"/>
        <v>285</v>
      </c>
      <c r="G288" s="19" t="s">
        <v>535</v>
      </c>
      <c r="H288" s="26">
        <f>IF(ISNA(VLOOKUP(E288,E$1:$E287,1,FALSE)),"",MATCH(E288,E$1:$E287,0))</f>
        <v>287</v>
      </c>
      <c r="I288" s="26" t="str">
        <f t="shared" si="17"/>
        <v/>
      </c>
      <c r="J288" s="26" t="str">
        <f>IF(ISERR(VLOOKUP(VALUE(B288),$A$3:A288,1,FALSE)),"wrong order","")</f>
        <v/>
      </c>
      <c r="K288" s="26" t="str">
        <f t="shared" ca="1" si="18"/>
        <v/>
      </c>
      <c r="L288" s="26" t="str">
        <f t="shared" si="19"/>
        <v>insert into element_hierarchy (child_element_id, parent_element_id, relationship_type) values (284, 299, 'is_a');</v>
      </c>
      <c r="M288" s="26" t="str">
        <f>IF(ISNA(VLOOKUP(E288,$O$2:$P$8,1,FALSE)),"","insert into tree_root (tree_root_id, tree_name, element_id, relationship_type) values (1, '"&amp;VLOOKUP(E288,$O$2:$P$8,2,FALSE)&amp;"', "&amp;[1]Elements!A288&amp;", 'has_a, is_a');")</f>
        <v/>
      </c>
    </row>
    <row r="289" spans="1:13">
      <c r="A289" s="19">
        <v>301</v>
      </c>
      <c r="B289" s="20">
        <v>33</v>
      </c>
      <c r="C289" s="20" t="s">
        <v>1152</v>
      </c>
      <c r="D289" s="22" t="s">
        <v>473</v>
      </c>
      <c r="E289" s="19" t="s">
        <v>1153</v>
      </c>
      <c r="F289" s="19">
        <f t="shared" si="16"/>
        <v>301</v>
      </c>
      <c r="G289" s="19" t="s">
        <v>535</v>
      </c>
      <c r="H289" s="26" t="str">
        <f>IF(ISNA(VLOOKUP(E289,E$1:$E288,1,FALSE)),"",MATCH(E289,E$1:$E288,0))</f>
        <v/>
      </c>
      <c r="I289" s="26" t="str">
        <f t="shared" si="17"/>
        <v/>
      </c>
      <c r="J289" s="26" t="str">
        <f>IF(ISERR(VLOOKUP(VALUE(B289),$A$3:A289,1,FALSE)),"wrong order","")</f>
        <v/>
      </c>
      <c r="K289" s="26" t="str">
        <f t="shared" ca="1" si="18"/>
        <v>insert into element (element_id, label, description, element_status_id) values (301, 'cell line name (BARD DICTIONARY)', '', 2);</v>
      </c>
      <c r="L289" s="26" t="str">
        <f t="shared" si="19"/>
        <v>insert into element_hierarchy (child_element_id, parent_element_id, relationship_type) values (301, 33, 'is_a');</v>
      </c>
      <c r="M289" s="26" t="str">
        <f>IF(ISNA(VLOOKUP(E289,$O$2:$P$8,1,FALSE)),"","insert into tree_root (tree_root_id, tree_name, element_id, relationship_type) values (1, '"&amp;VLOOKUP(E289,$O$2:$P$8,2,FALSE)&amp;"', "&amp;[1]Elements!A289&amp;", 'has_a, is_a');")</f>
        <v/>
      </c>
    </row>
    <row r="290" spans="1:13">
      <c r="A290" s="19">
        <v>302</v>
      </c>
      <c r="B290" s="20">
        <v>37</v>
      </c>
      <c r="C290" s="20" t="s">
        <v>1154</v>
      </c>
      <c r="D290" s="22" t="s">
        <v>474</v>
      </c>
      <c r="E290" s="19" t="s">
        <v>1155</v>
      </c>
      <c r="F290" s="19">
        <f t="shared" si="16"/>
        <v>302</v>
      </c>
      <c r="G290" s="19" t="s">
        <v>535</v>
      </c>
      <c r="H290" s="26" t="str">
        <f>IF(ISNA(VLOOKUP(E290,E$1:$E289,1,FALSE)),"",MATCH(E290,E$1:$E289,0))</f>
        <v/>
      </c>
      <c r="I290" s="26" t="str">
        <f t="shared" si="17"/>
        <v/>
      </c>
      <c r="J290" s="26" t="str">
        <f>IF(ISERR(VLOOKUP(VALUE(B290),$A$3:A290,1,FALSE)),"wrong order","")</f>
        <v/>
      </c>
      <c r="K290" s="26" t="str">
        <f t="shared" ca="1" si="18"/>
        <v>insert into element (element_id, label, description, element_status_id) values (302, 'primary cell name (BARD DICTIONARY)', '', 2);_x000D_
COMMIT;</v>
      </c>
      <c r="L290" s="26" t="str">
        <f t="shared" si="19"/>
        <v>insert into element_hierarchy (child_element_id, parent_element_id, relationship_type) values (302, 37, 'is_a');</v>
      </c>
      <c r="M290" s="26" t="str">
        <f>IF(ISNA(VLOOKUP(E290,$O$2:$P$8,1,FALSE)),"","insert into tree_root (tree_root_id, tree_name, element_id, relationship_type) values (1, '"&amp;VLOOKUP(E290,$O$2:$P$8,2,FALSE)&amp;"', "&amp;[1]Elements!A290&amp;", 'has_a, is_a');")</f>
        <v/>
      </c>
    </row>
    <row r="291" spans="1:13">
      <c r="A291" s="19">
        <v>56</v>
      </c>
      <c r="B291" s="20">
        <v>127</v>
      </c>
      <c r="C291" s="20" t="s">
        <v>1156</v>
      </c>
      <c r="D291" s="22" t="s">
        <v>475</v>
      </c>
      <c r="E291" s="19" t="s">
        <v>1157</v>
      </c>
      <c r="F291" s="19">
        <f t="shared" si="16"/>
        <v>56</v>
      </c>
      <c r="G291" s="19" t="s">
        <v>535</v>
      </c>
      <c r="H291" s="26" t="str">
        <f>IF(ISNA(VLOOKUP(E291,E$1:$E290,1,FALSE)),"",MATCH(E291,E$1:$E290,0))</f>
        <v/>
      </c>
      <c r="I291" s="26" t="str">
        <f t="shared" si="17"/>
        <v/>
      </c>
      <c r="J291" s="26" t="str">
        <f>IF(ISERR(VLOOKUP(VALUE(B291),$A$3:A291,1,FALSE)),"wrong order","")</f>
        <v/>
      </c>
      <c r="K291" s="26" t="str">
        <f t="shared" ca="1" si="18"/>
        <v>insert into element (element_id, label, description, element_status_id) values (56, 'cell processing', '', 2);</v>
      </c>
      <c r="L291" s="26" t="str">
        <f t="shared" si="19"/>
        <v>insert into element_hierarchy (child_element_id, parent_element_id, relationship_type) values (56, 127, 'is_a');</v>
      </c>
      <c r="M291" s="26" t="str">
        <f>IF(ISNA(VLOOKUP(E291,$O$2:$P$8,1,FALSE)),"","insert into tree_root (tree_root_id, tree_name, element_id, relationship_type) values (1, '"&amp;VLOOKUP(E291,$O$2:$P$8,2,FALSE)&amp;"', "&amp;[1]Elements!A291&amp;", 'has_a, is_a');")</f>
        <v/>
      </c>
    </row>
    <row r="292" spans="1:13">
      <c r="A292" s="19">
        <v>129</v>
      </c>
      <c r="B292" s="20">
        <v>127</v>
      </c>
      <c r="C292" s="20" t="s">
        <v>1158</v>
      </c>
      <c r="D292" s="22" t="s">
        <v>476</v>
      </c>
      <c r="E292" s="19" t="s">
        <v>1159</v>
      </c>
      <c r="F292" s="19">
        <f t="shared" si="16"/>
        <v>129</v>
      </c>
      <c r="G292" s="19" t="s">
        <v>535</v>
      </c>
      <c r="H292" s="26" t="str">
        <f>IF(ISNA(VLOOKUP(E292,E$1:$E291,1,FALSE)),"",MATCH(E292,E$1:$E291,0))</f>
        <v/>
      </c>
      <c r="I292" s="26" t="str">
        <f t="shared" si="17"/>
        <v/>
      </c>
      <c r="J292" s="26" t="str">
        <f>IF(ISERR(VLOOKUP(VALUE(B292),$A$3:A292,1,FALSE)),"wrong order","")</f>
        <v/>
      </c>
      <c r="K292" s="26" t="str">
        <f t="shared" ca="1" si="18"/>
        <v>insert into element (element_id, label, description, element_status_id) values (129, 'cell culture condition', '', 2);</v>
      </c>
      <c r="L292" s="26" t="str">
        <f t="shared" si="19"/>
        <v>insert into element_hierarchy (child_element_id, parent_element_id, relationship_type) values (129, 127, 'is_a');</v>
      </c>
      <c r="M292" s="26" t="str">
        <f>IF(ISNA(VLOOKUP(E292,$O$2:$P$8,1,FALSE)),"","insert into tree_root (tree_root_id, tree_name, element_id, relationship_type) values (1, '"&amp;VLOOKUP(E292,$O$2:$P$8,2,FALSE)&amp;"', "&amp;[1]Elements!A292&amp;", 'has_a, is_a');")</f>
        <v/>
      </c>
    </row>
    <row r="293" spans="1:13">
      <c r="A293" s="19">
        <v>130</v>
      </c>
      <c r="B293" s="20">
        <v>127</v>
      </c>
      <c r="C293" s="20" t="s">
        <v>1160</v>
      </c>
      <c r="D293" s="22" t="s">
        <v>477</v>
      </c>
      <c r="E293" s="19" t="s">
        <v>1161</v>
      </c>
      <c r="F293" s="19">
        <f t="shared" si="16"/>
        <v>130</v>
      </c>
      <c r="G293" s="19" t="s">
        <v>1162</v>
      </c>
      <c r="H293" s="26" t="str">
        <f>IF(ISNA(VLOOKUP(E293,E$1:$E292,1,FALSE)),"",MATCH(E293,E$1:$E292,0))</f>
        <v/>
      </c>
      <c r="I293" s="26" t="str">
        <f t="shared" si="17"/>
        <v/>
      </c>
      <c r="J293" s="26" t="str">
        <f>IF(ISERR(VLOOKUP(VALUE(B293),$A$3:A293,1,FALSE)),"wrong order","")</f>
        <v/>
      </c>
      <c r="K293" s="26" t="str">
        <f t="shared" ca="1" si="18"/>
        <v>insert into element (element_id, label, description, element_status_id) values (130, 'cell modification', 'This describes the type of alterations performed on the cell line, which include plasmid transfection, viral transduction, cell fusion, etc.', 2);</v>
      </c>
      <c r="L293" s="26" t="str">
        <f t="shared" si="19"/>
        <v>insert into element_hierarchy (child_element_id, parent_element_id, relationship_type) values (130, 127, 'is_a');</v>
      </c>
      <c r="M293" s="26" t="str">
        <f>IF(ISNA(VLOOKUP(E293,$O$2:$P$8,1,FALSE)),"","insert into tree_root (tree_root_id, tree_name, element_id, relationship_type) values (1, '"&amp;VLOOKUP(E293,$O$2:$P$8,2,FALSE)&amp;"', "&amp;[1]Elements!A293&amp;", 'has_a, is_a');")</f>
        <v/>
      </c>
    </row>
    <row r="294" spans="1:13">
      <c r="A294" s="19">
        <v>136</v>
      </c>
      <c r="B294" s="20">
        <v>128</v>
      </c>
      <c r="C294" s="20" t="s">
        <v>1163</v>
      </c>
      <c r="D294" s="22" t="s">
        <v>478</v>
      </c>
      <c r="E294" s="19" t="s">
        <v>1164</v>
      </c>
      <c r="F294" s="19">
        <f t="shared" si="16"/>
        <v>136</v>
      </c>
      <c r="G294" s="19" t="s">
        <v>535</v>
      </c>
      <c r="H294" s="26" t="str">
        <f>IF(ISNA(VLOOKUP(E294,E$1:$E293,1,FALSE)),"",MATCH(E294,E$1:$E293,0))</f>
        <v/>
      </c>
      <c r="I294" s="26" t="str">
        <f t="shared" si="17"/>
        <v/>
      </c>
      <c r="J294" s="26" t="str">
        <f>IF(ISERR(VLOOKUP(VALUE(B294),$A$3:A294,1,FALSE)),"wrong order","")</f>
        <v/>
      </c>
      <c r="K294" s="26" t="str">
        <f t="shared" ca="1" si="18"/>
        <v>insert into element (element_id, label, description, element_status_id) values (136, 'protein form', '', 2);</v>
      </c>
      <c r="L294" s="26" t="str">
        <f t="shared" si="19"/>
        <v>insert into element_hierarchy (child_element_id, parent_element_id, relationship_type) values (136, 128, 'is_a');</v>
      </c>
      <c r="M294" s="26" t="str">
        <f>IF(ISNA(VLOOKUP(E294,$O$2:$P$8,1,FALSE)),"","insert into tree_root (tree_root_id, tree_name, element_id, relationship_type) values (1, '"&amp;VLOOKUP(E294,$O$2:$P$8,2,FALSE)&amp;"', "&amp;[1]Elements!A294&amp;", 'has_a, is_a');")</f>
        <v/>
      </c>
    </row>
    <row r="295" spans="1:13">
      <c r="A295" s="19">
        <v>137</v>
      </c>
      <c r="B295" s="20">
        <v>128</v>
      </c>
      <c r="C295" s="20" t="s">
        <v>1165</v>
      </c>
      <c r="D295" s="22" t="s">
        <v>479</v>
      </c>
      <c r="E295" s="19" t="s">
        <v>1166</v>
      </c>
      <c r="F295" s="19">
        <f t="shared" si="16"/>
        <v>137</v>
      </c>
      <c r="G295" s="19" t="s">
        <v>535</v>
      </c>
      <c r="H295" s="26" t="str">
        <f>IF(ISNA(VLOOKUP(E295,E$1:$E294,1,FALSE)),"",MATCH(E295,E$1:$E294,0))</f>
        <v/>
      </c>
      <c r="I295" s="26" t="str">
        <f t="shared" si="17"/>
        <v/>
      </c>
      <c r="J295" s="26" t="str">
        <f>IF(ISERR(VLOOKUP(VALUE(B295),$A$3:A295,1,FALSE)),"wrong order","")</f>
        <v/>
      </c>
      <c r="K295" s="26" t="str">
        <f t="shared" ca="1" si="18"/>
        <v>insert into element (element_id, label, description, element_status_id) values (137, 'protein preparation method', '', 2);</v>
      </c>
      <c r="L295" s="26" t="str">
        <f t="shared" si="19"/>
        <v>insert into element_hierarchy (child_element_id, parent_element_id, relationship_type) values (137, 128, 'is_a');</v>
      </c>
      <c r="M295" s="26" t="str">
        <f>IF(ISNA(VLOOKUP(E295,$O$2:$P$8,1,FALSE)),"","insert into tree_root (tree_root_id, tree_name, element_id, relationship_type) values (1, '"&amp;VLOOKUP(E295,$O$2:$P$8,2,FALSE)&amp;"', "&amp;[1]Elements!A295&amp;", 'has_a, is_a');")</f>
        <v/>
      </c>
    </row>
    <row r="296" spans="1:13">
      <c r="A296" s="19">
        <v>138</v>
      </c>
      <c r="B296" s="20">
        <v>128</v>
      </c>
      <c r="C296" s="20" t="s">
        <v>1167</v>
      </c>
      <c r="D296" s="22" t="s">
        <v>480</v>
      </c>
      <c r="E296" s="19" t="s">
        <v>1168</v>
      </c>
      <c r="F296" s="19">
        <f t="shared" si="16"/>
        <v>138</v>
      </c>
      <c r="G296" s="19" t="s">
        <v>535</v>
      </c>
      <c r="H296" s="26" t="str">
        <f>IF(ISNA(VLOOKUP(E296,E$1:$E295,1,FALSE)),"",MATCH(E296,E$1:$E295,0))</f>
        <v/>
      </c>
      <c r="I296" s="26" t="str">
        <f t="shared" si="17"/>
        <v/>
      </c>
      <c r="J296" s="26" t="str">
        <f>IF(ISERR(VLOOKUP(VALUE(B296),$A$3:A296,1,FALSE)),"wrong order","")</f>
        <v/>
      </c>
      <c r="K296" s="26" t="str">
        <f t="shared" ca="1" si="18"/>
        <v>insert into element (element_id, label, description, element_status_id) values (138, 'protein purity', '', 2);</v>
      </c>
      <c r="L296" s="26" t="str">
        <f t="shared" si="19"/>
        <v>insert into element_hierarchy (child_element_id, parent_element_id, relationship_type) values (138, 128, 'is_a');</v>
      </c>
      <c r="M296" s="26" t="str">
        <f>IF(ISNA(VLOOKUP(E296,$O$2:$P$8,1,FALSE)),"","insert into tree_root (tree_root_id, tree_name, element_id, relationship_type) values (1, '"&amp;VLOOKUP(E296,$O$2:$P$8,2,FALSE)&amp;"', "&amp;[1]Elements!A296&amp;", 'has_a, is_a');")</f>
        <v/>
      </c>
    </row>
    <row r="297" spans="1:13">
      <c r="A297" s="19">
        <v>157</v>
      </c>
      <c r="B297" s="20">
        <v>128</v>
      </c>
      <c r="C297" s="20" t="s">
        <v>1169</v>
      </c>
      <c r="D297" s="22" t="s">
        <v>481</v>
      </c>
      <c r="E297" s="19" t="s">
        <v>1170</v>
      </c>
      <c r="F297" s="19">
        <f t="shared" si="16"/>
        <v>157</v>
      </c>
      <c r="G297" s="19" t="s">
        <v>535</v>
      </c>
      <c r="H297" s="26" t="str">
        <f>IF(ISNA(VLOOKUP(E297,E$1:$E296,1,FALSE)),"",MATCH(E297,E$1:$E296,0))</f>
        <v/>
      </c>
      <c r="I297" s="26" t="str">
        <f t="shared" si="17"/>
        <v/>
      </c>
      <c r="J297" s="26" t="str">
        <f>IF(ISERR(VLOOKUP(VALUE(B297),$A$3:A297,1,FALSE)),"wrong order","")</f>
        <v/>
      </c>
      <c r="K297" s="26" t="str">
        <f t="shared" ca="1" si="18"/>
        <v>insert into element (element_id, label, description, element_status_id) values (157, 'protein sequence', '', 2);</v>
      </c>
      <c r="L297" s="26" t="str">
        <f t="shared" si="19"/>
        <v>insert into element_hierarchy (child_element_id, parent_element_id, relationship_type) values (157, 128, 'is_a');</v>
      </c>
      <c r="M297" s="26" t="str">
        <f>IF(ISNA(VLOOKUP(E297,$O$2:$P$8,1,FALSE)),"","insert into tree_root (tree_root_id, tree_name, element_id, relationship_type) values (1, '"&amp;VLOOKUP(E297,$O$2:$P$8,2,FALSE)&amp;"', "&amp;[1]Elements!A297&amp;", 'has_a, is_a');")</f>
        <v/>
      </c>
    </row>
    <row r="298" spans="1:13">
      <c r="A298" s="19">
        <v>318</v>
      </c>
      <c r="B298" s="20">
        <v>128</v>
      </c>
      <c r="C298" s="20" t="s">
        <v>1171</v>
      </c>
      <c r="D298" s="22" t="s">
        <v>482</v>
      </c>
      <c r="E298" s="19" t="s">
        <v>1063</v>
      </c>
      <c r="F298" s="19">
        <f t="shared" si="16"/>
        <v>318</v>
      </c>
      <c r="G298" s="19" t="s">
        <v>535</v>
      </c>
      <c r="H298" s="26">
        <f>IF(ISNA(VLOOKUP(E298,E$1:$E297,1,FALSE)),"",MATCH(E298,E$1:$E297,0))</f>
        <v>251</v>
      </c>
      <c r="I298" s="26" t="str">
        <f t="shared" si="17"/>
        <v/>
      </c>
      <c r="J298" s="26" t="str">
        <f>IF(ISERR(VLOOKUP(VALUE(B298),$A$3:A298,1,FALSE)),"wrong order","")</f>
        <v/>
      </c>
      <c r="K298" s="26" t="str">
        <f t="shared" ca="1" si="18"/>
        <v/>
      </c>
      <c r="L298" s="26" t="str">
        <f t="shared" si="19"/>
        <v>insert into element_hierarchy (child_element_id, parent_element_id, relationship_type) values (286, 128, 'is_a');</v>
      </c>
      <c r="M298" s="26" t="str">
        <f>IF(ISNA(VLOOKUP(E298,$O$2:$P$8,1,FALSE)),"","insert into tree_root (tree_root_id, tree_name, element_id, relationship_type) values (1, '"&amp;VLOOKUP(E298,$O$2:$P$8,2,FALSE)&amp;"', "&amp;[1]Elements!A298&amp;", 'has_a, is_a');")</f>
        <v/>
      </c>
    </row>
    <row r="299" spans="1:13">
      <c r="A299" s="19">
        <v>281</v>
      </c>
      <c r="B299" s="20">
        <v>345</v>
      </c>
      <c r="C299" s="20" t="s">
        <v>1172</v>
      </c>
      <c r="D299" s="22" t="s">
        <v>483</v>
      </c>
      <c r="E299" s="19" t="s">
        <v>1173</v>
      </c>
      <c r="F299" s="19">
        <f t="shared" si="16"/>
        <v>281</v>
      </c>
      <c r="G299" s="19" t="s">
        <v>535</v>
      </c>
      <c r="H299" s="26" t="str">
        <f>IF(ISNA(VLOOKUP(E299,E$1:$E298,1,FALSE)),"",MATCH(E299,E$1:$E298,0))</f>
        <v/>
      </c>
      <c r="I299" s="26" t="str">
        <f t="shared" si="17"/>
        <v/>
      </c>
      <c r="J299" s="26" t="str">
        <f>IF(ISERR(VLOOKUP(VALUE(B299),$A$3:A299,1,FALSE)),"wrong order","")</f>
        <v/>
      </c>
      <c r="K299" s="26" t="str">
        <f t="shared" ca="1" si="18"/>
        <v>insert into element (element_id, label, description, element_status_id) values (281, 'DNA construct', '', 2);</v>
      </c>
      <c r="L299" s="26" t="str">
        <f t="shared" si="19"/>
        <v>insert into element_hierarchy (child_element_id, parent_element_id, relationship_type) values (281, 345, 'is_a');</v>
      </c>
      <c r="M299" s="26" t="str">
        <f>IF(ISNA(VLOOKUP(E299,$O$2:$P$8,1,FALSE)),"","insert into tree_root (tree_root_id, tree_name, element_id, relationship_type) values (1, '"&amp;VLOOKUP(E299,$O$2:$P$8,2,FALSE)&amp;"', "&amp;[1]Elements!A299&amp;", 'has_a, is_a');")</f>
        <v/>
      </c>
    </row>
    <row r="300" spans="1:13">
      <c r="A300" s="19">
        <v>64</v>
      </c>
      <c r="B300" s="20">
        <v>61</v>
      </c>
      <c r="C300" s="20" t="s">
        <v>1174</v>
      </c>
      <c r="D300" s="22" t="s">
        <v>484</v>
      </c>
      <c r="E300" s="19" t="s">
        <v>1175</v>
      </c>
      <c r="F300" s="19">
        <f t="shared" si="16"/>
        <v>64</v>
      </c>
      <c r="G300" s="19" t="s">
        <v>535</v>
      </c>
      <c r="H300" s="26" t="str">
        <f>IF(ISNA(VLOOKUP(E300,E$1:$E299,1,FALSE)),"",MATCH(E300,E$1:$E299,0))</f>
        <v/>
      </c>
      <c r="I300" s="26" t="str">
        <f t="shared" si="17"/>
        <v/>
      </c>
      <c r="J300" s="26" t="str">
        <f>IF(ISERR(VLOOKUP(VALUE(B300),$A$3:A300,1,FALSE)),"wrong order","")</f>
        <v/>
      </c>
      <c r="K300" s="26" t="str">
        <f t="shared" ca="1" si="18"/>
        <v>insert into element (element_id, label, description, element_status_id) values (64, 'assay readout name', '', 2);_x000D_
COMMIT;</v>
      </c>
      <c r="L300" s="26" t="str">
        <f t="shared" si="19"/>
        <v>insert into element_hierarchy (child_element_id, parent_element_id, relationship_type) values (64, 61, 'is_a');</v>
      </c>
      <c r="M300" s="26" t="str">
        <f>IF(ISNA(VLOOKUP(E300,$O$2:$P$8,1,FALSE)),"","insert into tree_root (tree_root_id, tree_name, element_id, relationship_type) values (1, '"&amp;VLOOKUP(E300,$O$2:$P$8,2,FALSE)&amp;"', "&amp;[1]Elements!A300&amp;", 'has_a, is_a');")</f>
        <v/>
      </c>
    </row>
    <row r="301" spans="1:13">
      <c r="A301" s="19">
        <v>122</v>
      </c>
      <c r="B301" s="20">
        <v>61</v>
      </c>
      <c r="C301" s="20" t="s">
        <v>1176</v>
      </c>
      <c r="D301" s="22" t="s">
        <v>485</v>
      </c>
      <c r="E301" s="19" t="s">
        <v>1177</v>
      </c>
      <c r="F301" s="19">
        <f t="shared" si="16"/>
        <v>122</v>
      </c>
      <c r="G301" s="19" t="s">
        <v>1178</v>
      </c>
      <c r="H301" s="26" t="str">
        <f>IF(ISNA(VLOOKUP(E301,E$1:$E300,1,FALSE)),"",MATCH(E301,E$1:$E300,0))</f>
        <v/>
      </c>
      <c r="I301" s="26" t="str">
        <f t="shared" si="17"/>
        <v/>
      </c>
      <c r="J301" s="26" t="str">
        <f>IF(ISERR(VLOOKUP(VALUE(B301),$A$3:A301,1,FALSE)),"wrong order","")</f>
        <v/>
      </c>
      <c r="K301" s="26" t="str">
        <f t="shared" ca="1" si="18"/>
        <v>insert into element (element_id, label, description, element_status_id) values (122, 'signal direction', 'It is the trend of measured readout signal, whether it increases or decreases in perturbagen treated wells, as compared to the untreated or carrier-treated wells in an assay.', 2);</v>
      </c>
      <c r="L301" s="26" t="str">
        <f t="shared" si="19"/>
        <v>insert into element_hierarchy (child_element_id, parent_element_id, relationship_type) values (122, 61, 'is_a');</v>
      </c>
      <c r="M301" s="26" t="str">
        <f>IF(ISNA(VLOOKUP(E301,$O$2:$P$8,1,FALSE)),"","insert into tree_root (tree_root_id, tree_name, element_id, relationship_type) values (1, '"&amp;VLOOKUP(E301,$O$2:$P$8,2,FALSE)&amp;"', "&amp;[1]Elements!A301&amp;", 'has_a, is_a');")</f>
        <v/>
      </c>
    </row>
    <row r="302" spans="1:13">
      <c r="A302" s="19">
        <v>123</v>
      </c>
      <c r="B302" s="20">
        <v>86</v>
      </c>
      <c r="C302" s="20" t="s">
        <v>1179</v>
      </c>
      <c r="D302" s="22" t="s">
        <v>486</v>
      </c>
      <c r="E302" s="19" t="s">
        <v>1180</v>
      </c>
      <c r="F302" s="19">
        <f t="shared" si="16"/>
        <v>123</v>
      </c>
      <c r="G302" s="19" t="s">
        <v>1181</v>
      </c>
      <c r="H302" s="26" t="str">
        <f>IF(ISNA(VLOOKUP(E302,E$1:$E301,1,FALSE)),"",MATCH(E302,E$1:$E301,0))</f>
        <v/>
      </c>
      <c r="I302" s="26" t="str">
        <f t="shared" si="17"/>
        <v/>
      </c>
      <c r="J302" s="26" t="str">
        <f>IF(ISERR(VLOOKUP(VALUE(B302),$A$3:A302,1,FALSE)),"wrong order","")</f>
        <v/>
      </c>
      <c r="K302" s="26" t="str">
        <f t="shared" ca="1" si="18"/>
        <v>insert into element (element_id, label, description, element_status_id) values (123, 'unit of measurement', 'It is the inite magnitude of a physical quantity or of time. It has a quantity and a unit associated with it.', 2);</v>
      </c>
      <c r="L302" s="26" t="str">
        <f t="shared" si="19"/>
        <v>insert into element_hierarchy (child_element_id, parent_element_id, relationship_type) values (123, 86, 'is_a');</v>
      </c>
      <c r="M302" s="26" t="str">
        <f>IF(ISNA(VLOOKUP(E302,$O$2:$P$8,1,FALSE)),"","insert into tree_root (tree_root_id, tree_name, element_id, relationship_type) values (1, '"&amp;VLOOKUP(E302,$O$2:$P$8,2,FALSE)&amp;"', "&amp;[1]Elements!A302&amp;", 'has_a, is_a');")</f>
        <v>insert into tree_root (tree_root_id, tree_name, element_id, relationship_type) values (1, 'UNIT', 123, 'has_a, is_a');</v>
      </c>
    </row>
    <row r="303" spans="1:13">
      <c r="A303" s="19">
        <v>124</v>
      </c>
      <c r="B303" s="20">
        <v>61</v>
      </c>
      <c r="C303" s="20" t="s">
        <v>1182</v>
      </c>
      <c r="D303" s="22" t="s">
        <v>487</v>
      </c>
      <c r="E303" s="19" t="s">
        <v>1183</v>
      </c>
      <c r="F303" s="19">
        <f t="shared" si="16"/>
        <v>124</v>
      </c>
      <c r="G303" s="19" t="s">
        <v>1184</v>
      </c>
      <c r="H303" s="26" t="str">
        <f>IF(ISNA(VLOOKUP(E303,E$1:$E302,1,FALSE)),"",MATCH(E303,E$1:$E302,0))</f>
        <v/>
      </c>
      <c r="I303" s="26" t="str">
        <f t="shared" si="17"/>
        <v/>
      </c>
      <c r="J303" s="26" t="str">
        <f>IF(ISERR(VLOOKUP(VALUE(B303),$A$3:A303,1,FALSE)),"wrong order","")</f>
        <v/>
      </c>
      <c r="K303" s="26" t="str">
        <f t="shared" ca="1" si="18"/>
        <v>insert into element (element_id, label, description, element_status_id) values (124, 'wavelength', 'For fluorescence measurements, it is the wavelength at which the fluorophore is excited and the wavelength at which it emits fluorescence. In the case of absorbance, it is the wavelength at which light is absorbed by a biological entity or a dye.', 2);</v>
      </c>
      <c r="L303" s="26" t="str">
        <f t="shared" si="19"/>
        <v>insert into element_hierarchy (child_element_id, parent_element_id, relationship_type) values (124, 61, 'is_a');</v>
      </c>
      <c r="M303" s="26" t="str">
        <f>IF(ISNA(VLOOKUP(E303,$O$2:$P$8,1,FALSE)),"","insert into tree_root (tree_root_id, tree_name, element_id, relationship_type) values (1, '"&amp;VLOOKUP(E303,$O$2:$P$8,2,FALSE)&amp;"', "&amp;[1]Elements!A303&amp;", 'has_a, is_a');")</f>
        <v/>
      </c>
    </row>
    <row r="304" spans="1:13">
      <c r="A304" s="19">
        <v>117</v>
      </c>
      <c r="B304" s="20">
        <v>112</v>
      </c>
      <c r="C304" s="20" t="s">
        <v>1185</v>
      </c>
      <c r="D304" s="22" t="s">
        <v>488</v>
      </c>
      <c r="E304" s="19" t="s">
        <v>1186</v>
      </c>
      <c r="F304" s="19">
        <f t="shared" si="16"/>
        <v>117</v>
      </c>
      <c r="G304" s="19" t="s">
        <v>1187</v>
      </c>
      <c r="H304" s="26" t="str">
        <f>IF(ISNA(VLOOKUP(E304,E$1:$E303,1,FALSE)),"",MATCH(E304,E$1:$E303,0))</f>
        <v/>
      </c>
      <c r="I304" s="26" t="str">
        <f t="shared" si="17"/>
        <v/>
      </c>
      <c r="J304" s="26" t="str">
        <f>IF(ISERR(VLOOKUP(VALUE(B304),$A$3:A304,1,FALSE)),"wrong order","")</f>
        <v/>
      </c>
      <c r="K304" s="26" t="str">
        <f t="shared" ca="1" si="18"/>
        <v>insert into element (element_id, label, description, element_status_id) values (117, 'incubation time', 'An interval of time between the addition of pertubagen, substrate, or cell modification, and the measurement of change using the detection method of the assay.', 2);</v>
      </c>
      <c r="L304" s="26" t="str">
        <f t="shared" si="19"/>
        <v>insert into element_hierarchy (child_element_id, parent_element_id, relationship_type) values (117, 112, 'is_a');</v>
      </c>
      <c r="M304" s="26" t="str">
        <f>IF(ISNA(VLOOKUP(E304,$O$2:$P$8,1,FALSE)),"","insert into tree_root (tree_root_id, tree_name, element_id, relationship_type) values (1, '"&amp;VLOOKUP(E304,$O$2:$P$8,2,FALSE)&amp;"', "&amp;[1]Elements!A304&amp;", 'has_a, is_a');")</f>
        <v/>
      </c>
    </row>
    <row r="305" spans="1:13">
      <c r="A305" s="19">
        <v>118</v>
      </c>
      <c r="B305" s="20">
        <v>112</v>
      </c>
      <c r="C305" s="20" t="s">
        <v>1188</v>
      </c>
      <c r="D305" s="22" t="s">
        <v>489</v>
      </c>
      <c r="E305" s="19" t="s">
        <v>1189</v>
      </c>
      <c r="F305" s="19">
        <f t="shared" si="16"/>
        <v>118</v>
      </c>
      <c r="G305" s="19" t="s">
        <v>535</v>
      </c>
      <c r="H305" s="26" t="str">
        <f>IF(ISNA(VLOOKUP(E305,E$1:$E304,1,FALSE)),"",MATCH(E305,E$1:$E304,0))</f>
        <v/>
      </c>
      <c r="I305" s="26" t="str">
        <f t="shared" si="17"/>
        <v/>
      </c>
      <c r="J305" s="26" t="str">
        <f>IF(ISERR(VLOOKUP(VALUE(B305),$A$3:A305,1,FALSE)),"wrong order","")</f>
        <v/>
      </c>
      <c r="K305" s="26" t="str">
        <f t="shared" ca="1" si="18"/>
        <v>insert into element (element_id, label, description, element_status_id) values (118, 'pressure', '', 2);</v>
      </c>
      <c r="L305" s="26" t="str">
        <f t="shared" si="19"/>
        <v>insert into element_hierarchy (child_element_id, parent_element_id, relationship_type) values (118, 112, 'is_a');</v>
      </c>
      <c r="M305" s="26" t="str">
        <f>IF(ISNA(VLOOKUP(E305,$O$2:$P$8,1,FALSE)),"","insert into tree_root (tree_root_id, tree_name, element_id, relationship_type) values (1, '"&amp;VLOOKUP(E305,$O$2:$P$8,2,FALSE)&amp;"', "&amp;[1]Elements!A305&amp;", 'has_a, is_a');")</f>
        <v/>
      </c>
    </row>
    <row r="306" spans="1:13">
      <c r="A306" s="19">
        <v>119</v>
      </c>
      <c r="B306" s="20">
        <v>112</v>
      </c>
      <c r="C306" s="20" t="s">
        <v>1190</v>
      </c>
      <c r="D306" s="22" t="s">
        <v>490</v>
      </c>
      <c r="E306" s="19" t="s">
        <v>1191</v>
      </c>
      <c r="F306" s="19">
        <f t="shared" si="16"/>
        <v>119</v>
      </c>
      <c r="G306" s="19" t="s">
        <v>535</v>
      </c>
      <c r="H306" s="26" t="str">
        <f>IF(ISNA(VLOOKUP(E306,E$1:$E305,1,FALSE)),"",MATCH(E306,E$1:$E305,0))</f>
        <v/>
      </c>
      <c r="I306" s="26" t="str">
        <f t="shared" si="17"/>
        <v/>
      </c>
      <c r="J306" s="26" t="str">
        <f>IF(ISERR(VLOOKUP(VALUE(B306),$A$3:A306,1,FALSE)),"wrong order","")</f>
        <v/>
      </c>
      <c r="K306" s="26" t="str">
        <f t="shared" ca="1" si="18"/>
        <v>insert into element (element_id, label, description, element_status_id) values (119, 'temperature', '', 2);</v>
      </c>
      <c r="L306" s="26" t="str">
        <f t="shared" si="19"/>
        <v>insert into element_hierarchy (child_element_id, parent_element_id, relationship_type) values (119, 112, 'is_a');</v>
      </c>
      <c r="M306" s="26" t="str">
        <f>IF(ISNA(VLOOKUP(E306,$O$2:$P$8,1,FALSE)),"","insert into tree_root (tree_root_id, tree_name, element_id, relationship_type) values (1, '"&amp;VLOOKUP(E306,$O$2:$P$8,2,FALSE)&amp;"', "&amp;[1]Elements!A306&amp;", 'has_a, is_a');")</f>
        <v/>
      </c>
    </row>
    <row r="307" spans="1:13">
      <c r="A307" s="19">
        <v>120</v>
      </c>
      <c r="B307" s="20">
        <v>112</v>
      </c>
      <c r="C307" s="20" t="s">
        <v>1192</v>
      </c>
      <c r="D307" s="22" t="s">
        <v>491</v>
      </c>
      <c r="E307" s="19" t="s">
        <v>1193</v>
      </c>
      <c r="F307" s="19">
        <f t="shared" si="16"/>
        <v>120</v>
      </c>
      <c r="G307" s="19" t="s">
        <v>535</v>
      </c>
      <c r="H307" s="26" t="str">
        <f>IF(ISNA(VLOOKUP(E307,E$1:$E306,1,FALSE)),"",MATCH(E307,E$1:$E306,0))</f>
        <v/>
      </c>
      <c r="I307" s="26" t="str">
        <f t="shared" si="17"/>
        <v/>
      </c>
      <c r="J307" s="26" t="str">
        <f>IF(ISERR(VLOOKUP(VALUE(B307),$A$3:A307,1,FALSE)),"wrong order","")</f>
        <v/>
      </c>
      <c r="K307" s="26" t="str">
        <f t="shared" ca="1" si="18"/>
        <v>insert into element (element_id, label, description, element_status_id) values (120, 'pH', '', 2);</v>
      </c>
      <c r="L307" s="26" t="str">
        <f t="shared" si="19"/>
        <v>insert into element_hierarchy (child_element_id, parent_element_id, relationship_type) values (120, 112, 'is_a');</v>
      </c>
      <c r="M307" s="26" t="str">
        <f>IF(ISNA(VLOOKUP(E307,$O$2:$P$8,1,FALSE)),"","insert into tree_root (tree_root_id, tree_name, element_id, relationship_type) values (1, '"&amp;VLOOKUP(E307,$O$2:$P$8,2,FALSE)&amp;"', "&amp;[1]Elements!A307&amp;", 'has_a, is_a');")</f>
        <v/>
      </c>
    </row>
    <row r="308" spans="1:13">
      <c r="A308" s="19">
        <v>330</v>
      </c>
      <c r="B308" s="20">
        <v>121</v>
      </c>
      <c r="C308" s="20" t="s">
        <v>1194</v>
      </c>
      <c r="D308" s="22" t="s">
        <v>492</v>
      </c>
      <c r="E308" s="19" t="s">
        <v>1195</v>
      </c>
      <c r="F308" s="19">
        <f t="shared" si="16"/>
        <v>330</v>
      </c>
      <c r="G308" s="19" t="s">
        <v>1196</v>
      </c>
      <c r="H308" s="26" t="str">
        <f>IF(ISNA(VLOOKUP(E308,E$1:$E307,1,FALSE)),"",MATCH(E308,E$1:$E307,0))</f>
        <v/>
      </c>
      <c r="I308" s="26" t="str">
        <f t="shared" si="17"/>
        <v/>
      </c>
      <c r="J308" s="26" t="str">
        <f>IF(ISERR(VLOOKUP(VALUE(B308),$A$3:A308,1,FALSE)),"wrong order","")</f>
        <v/>
      </c>
      <c r="K308" s="26" t="str">
        <f t="shared" ca="1" si="18"/>
        <v>insert into element (element_id, label, description, element_status_id) values (330, 'endpoint assay', 'In this assay, change in activity is measured at one time point.', 2);</v>
      </c>
      <c r="L308" s="26" t="str">
        <f t="shared" si="19"/>
        <v>insert into element_hierarchy (child_element_id, parent_element_id, relationship_type) values (330, 121, 'is_a');</v>
      </c>
      <c r="M308" s="26" t="str">
        <f>IF(ISNA(VLOOKUP(E308,$O$2:$P$8,1,FALSE)),"","insert into tree_root (tree_root_id, tree_name, element_id, relationship_type) values (1, '"&amp;VLOOKUP(E308,$O$2:$P$8,2,FALSE)&amp;"', "&amp;[1]Elements!A308&amp;", 'has_a, is_a');")</f>
        <v/>
      </c>
    </row>
    <row r="309" spans="1:13">
      <c r="A309" s="19">
        <v>331</v>
      </c>
      <c r="B309" s="20">
        <v>121</v>
      </c>
      <c r="C309" s="20" t="s">
        <v>1197</v>
      </c>
      <c r="D309" s="22" t="s">
        <v>493</v>
      </c>
      <c r="E309" s="19" t="s">
        <v>1198</v>
      </c>
      <c r="F309" s="19">
        <f t="shared" si="16"/>
        <v>331</v>
      </c>
      <c r="G309" s="19" t="s">
        <v>1199</v>
      </c>
      <c r="H309" s="26" t="str">
        <f>IF(ISNA(VLOOKUP(E309,E$1:$E308,1,FALSE)),"",MATCH(E309,E$1:$E308,0))</f>
        <v/>
      </c>
      <c r="I309" s="26" t="str">
        <f t="shared" si="17"/>
        <v/>
      </c>
      <c r="J309" s="26" t="str">
        <f>IF(ISERR(VLOOKUP(VALUE(B309),$A$3:A309,1,FALSE)),"wrong order","")</f>
        <v/>
      </c>
      <c r="K309" s="26" t="str">
        <f t="shared" ca="1" si="18"/>
        <v>insert into element (element_id, label, description, element_status_id) values (331, 'kinetic assay', 'In this assay, change in activity is measured at several time points over a period of time.', 2);</v>
      </c>
      <c r="L309" s="26" t="str">
        <f t="shared" si="19"/>
        <v>insert into element_hierarchy (child_element_id, parent_element_id, relationship_type) values (331, 121, 'is_a');</v>
      </c>
      <c r="M309" s="26" t="str">
        <f>IF(ISNA(VLOOKUP(E309,$O$2:$P$8,1,FALSE)),"","insert into tree_root (tree_root_id, tree_name, element_id, relationship_type) values (1, '"&amp;VLOOKUP(E309,$O$2:$P$8,2,FALSE)&amp;"', "&amp;[1]Elements!A309&amp;", 'has_a, is_a');")</f>
        <v/>
      </c>
    </row>
    <row r="310" spans="1:13">
      <c r="A310" s="19">
        <v>270</v>
      </c>
      <c r="B310" s="20">
        <v>269</v>
      </c>
      <c r="C310" s="20" t="s">
        <v>1200</v>
      </c>
      <c r="D310" s="22" t="s">
        <v>494</v>
      </c>
      <c r="E310" s="19" t="s">
        <v>1201</v>
      </c>
      <c r="F310" s="19">
        <f t="shared" si="16"/>
        <v>270</v>
      </c>
      <c r="G310" s="19" t="s">
        <v>535</v>
      </c>
      <c r="H310" s="26" t="str">
        <f>IF(ISNA(VLOOKUP(E310,E$1:$E309,1,FALSE)),"",MATCH(E310,E$1:$E309,0))</f>
        <v/>
      </c>
      <c r="I310" s="26" t="str">
        <f t="shared" si="17"/>
        <v/>
      </c>
      <c r="J310" s="26" t="str">
        <f>IF(ISERR(VLOOKUP(VALUE(B310),$A$3:A310,1,FALSE)),"wrong order","")</f>
        <v/>
      </c>
      <c r="K310" s="26" t="str">
        <f t="shared" ca="1" si="18"/>
        <v>insert into element (element_id, label, description, element_status_id) values (270, 'RNA construct type', '', 2);_x000D_
COMMIT;</v>
      </c>
      <c r="L310" s="26" t="str">
        <f t="shared" si="19"/>
        <v>insert into element_hierarchy (child_element_id, parent_element_id, relationship_type) values (270, 269, 'is_a');</v>
      </c>
      <c r="M310" s="26" t="str">
        <f>IF(ISNA(VLOOKUP(E310,$O$2:$P$8,1,FALSE)),"","insert into tree_root (tree_root_id, tree_name, element_id, relationship_type) values (1, '"&amp;VLOOKUP(E310,$O$2:$P$8,2,FALSE)&amp;"', "&amp;[1]Elements!A310&amp;", 'has_a, is_a');")</f>
        <v/>
      </c>
    </row>
    <row r="311" spans="1:13">
      <c r="A311" s="19">
        <v>271</v>
      </c>
      <c r="B311" s="20">
        <v>269</v>
      </c>
      <c r="C311" s="20" t="s">
        <v>1202</v>
      </c>
      <c r="D311" s="22" t="s">
        <v>495</v>
      </c>
      <c r="E311" s="19" t="s">
        <v>1203</v>
      </c>
      <c r="F311" s="19">
        <f t="shared" si="16"/>
        <v>271</v>
      </c>
      <c r="G311" s="19" t="s">
        <v>535</v>
      </c>
      <c r="H311" s="26" t="str">
        <f>IF(ISNA(VLOOKUP(E311,E$1:$E310,1,FALSE)),"",MATCH(E311,E$1:$E310,0))</f>
        <v/>
      </c>
      <c r="I311" s="26" t="str">
        <f t="shared" si="17"/>
        <v/>
      </c>
      <c r="J311" s="26" t="str">
        <f>IF(ISERR(VLOOKUP(VALUE(B311),$A$3:A311,1,FALSE)),"wrong order","")</f>
        <v/>
      </c>
      <c r="K311" s="26" t="str">
        <f t="shared" ca="1" si="18"/>
        <v>insert into element (element_id, label, description, element_status_id) values (271, 'RNA construct identifier', '', 2);</v>
      </c>
      <c r="L311" s="26" t="str">
        <f t="shared" si="19"/>
        <v>insert into element_hierarchy (child_element_id, parent_element_id, relationship_type) values (271, 269, 'is_a');</v>
      </c>
      <c r="M311" s="26" t="str">
        <f>IF(ISNA(VLOOKUP(E311,$O$2:$P$8,1,FALSE)),"","insert into tree_root (tree_root_id, tree_name, element_id, relationship_type) values (1, '"&amp;VLOOKUP(E311,$O$2:$P$8,2,FALSE)&amp;"', "&amp;[1]Elements!A311&amp;", 'has_a, is_a');")</f>
        <v/>
      </c>
    </row>
    <row r="312" spans="1:13">
      <c r="A312" s="19">
        <v>272</v>
      </c>
      <c r="B312" s="20">
        <v>269</v>
      </c>
      <c r="C312" s="20" t="s">
        <v>1204</v>
      </c>
      <c r="D312" s="22" t="s">
        <v>496</v>
      </c>
      <c r="E312" s="19" t="s">
        <v>1205</v>
      </c>
      <c r="F312" s="19">
        <f t="shared" si="16"/>
        <v>272</v>
      </c>
      <c r="G312" s="19" t="s">
        <v>535</v>
      </c>
      <c r="H312" s="26" t="str">
        <f>IF(ISNA(VLOOKUP(E312,E$1:$E311,1,FALSE)),"",MATCH(E312,E$1:$E311,0))</f>
        <v/>
      </c>
      <c r="I312" s="26" t="str">
        <f t="shared" si="17"/>
        <v/>
      </c>
      <c r="J312" s="26" t="str">
        <f>IF(ISERR(VLOOKUP(VALUE(B312),$A$3:A312,1,FALSE)),"wrong order","")</f>
        <v/>
      </c>
      <c r="K312" s="26" t="str">
        <f t="shared" ca="1" si="18"/>
        <v>insert into element (element_id, label, description, element_status_id) values (272, 'RNA construct source', '', 2);</v>
      </c>
      <c r="L312" s="26" t="str">
        <f t="shared" si="19"/>
        <v>insert into element_hierarchy (child_element_id, parent_element_id, relationship_type) values (272, 269, 'is_a');</v>
      </c>
      <c r="M312" s="26" t="str">
        <f>IF(ISNA(VLOOKUP(E312,$O$2:$P$8,1,FALSE)),"","insert into tree_root (tree_root_id, tree_name, element_id, relationship_type) values (1, '"&amp;VLOOKUP(E312,$O$2:$P$8,2,FALSE)&amp;"', "&amp;[1]Elements!A312&amp;", 'has_a, is_a');")</f>
        <v/>
      </c>
    </row>
    <row r="313" spans="1:13">
      <c r="A313" s="19">
        <v>273</v>
      </c>
      <c r="B313" s="20">
        <v>269</v>
      </c>
      <c r="C313" s="20" t="s">
        <v>1206</v>
      </c>
      <c r="D313" s="22" t="s">
        <v>497</v>
      </c>
      <c r="E313" s="19" t="s">
        <v>1207</v>
      </c>
      <c r="F313" s="19">
        <f t="shared" si="16"/>
        <v>273</v>
      </c>
      <c r="G313" s="19" t="s">
        <v>535</v>
      </c>
      <c r="H313" s="26" t="str">
        <f>IF(ISNA(VLOOKUP(E313,E$1:$E312,1,FALSE)),"",MATCH(E313,E$1:$E312,0))</f>
        <v/>
      </c>
      <c r="I313" s="26" t="str">
        <f t="shared" si="17"/>
        <v/>
      </c>
      <c r="J313" s="26" t="str">
        <f>IF(ISERR(VLOOKUP(VALUE(B313),$A$3:A313,1,FALSE)),"wrong order","")</f>
        <v/>
      </c>
      <c r="K313" s="26" t="str">
        <f t="shared" ca="1" si="18"/>
        <v>insert into element (element_id, label, description, element_status_id) values (273, 'RNA construct sequence', '', 2);</v>
      </c>
      <c r="L313" s="26" t="str">
        <f t="shared" si="19"/>
        <v>insert into element_hierarchy (child_element_id, parent_element_id, relationship_type) values (273, 269, 'is_a');</v>
      </c>
      <c r="M313" s="26" t="str">
        <f>IF(ISNA(VLOOKUP(E313,$O$2:$P$8,1,FALSE)),"","insert into tree_root (tree_root_id, tree_name, element_id, relationship_type) values (1, '"&amp;VLOOKUP(E313,$O$2:$P$8,2,FALSE)&amp;"', "&amp;[1]Elements!A313&amp;", 'has_a, is_a');")</f>
        <v/>
      </c>
    </row>
    <row r="314" spans="1:13">
      <c r="A314" s="19">
        <v>143</v>
      </c>
      <c r="B314" s="20">
        <v>140</v>
      </c>
      <c r="C314" s="20" t="s">
        <v>1208</v>
      </c>
      <c r="D314" s="22" t="s">
        <v>498</v>
      </c>
      <c r="E314" s="19" t="s">
        <v>1209</v>
      </c>
      <c r="F314" s="19">
        <f t="shared" si="16"/>
        <v>143</v>
      </c>
      <c r="G314" s="19" t="s">
        <v>1210</v>
      </c>
      <c r="H314" s="26" t="str">
        <f>IF(ISNA(VLOOKUP(E314,E$1:$E313,1,FALSE)),"",MATCH(E314,E$1:$E313,0))</f>
        <v/>
      </c>
      <c r="I314" s="26" t="str">
        <f t="shared" si="17"/>
        <v/>
      </c>
      <c r="J314" s="26" t="str">
        <f>IF(ISERR(VLOOKUP(VALUE(B314),$A$3:A314,1,FALSE)),"wrong order","")</f>
        <v/>
      </c>
      <c r="K314" s="26" t="str">
        <f t="shared" ca="1" si="18"/>
        <v>insert into element (element_id, label, description, element_status_id) values (143, 'small-molecule source', 'A description of whether a small molecule was purified from a natural source or synthesized.', 2);</v>
      </c>
      <c r="L314" s="26" t="str">
        <f t="shared" si="19"/>
        <v>insert into element_hierarchy (child_element_id, parent_element_id, relationship_type) values (143, 140, 'is_a');</v>
      </c>
      <c r="M314" s="26" t="str">
        <f>IF(ISNA(VLOOKUP(E314,$O$2:$P$8,1,FALSE)),"","insert into tree_root (tree_root_id, tree_name, element_id, relationship_type) values (1, '"&amp;VLOOKUP(E314,$O$2:$P$8,2,FALSE)&amp;"', "&amp;[1]Elements!A314&amp;", 'has_a, is_a');")</f>
        <v/>
      </c>
    </row>
    <row r="315" spans="1:13">
      <c r="A315" s="19">
        <v>220</v>
      </c>
      <c r="B315" s="20">
        <v>140</v>
      </c>
      <c r="C315" s="20" t="s">
        <v>1211</v>
      </c>
      <c r="D315" s="22" t="s">
        <v>499</v>
      </c>
      <c r="E315" s="19" t="s">
        <v>1212</v>
      </c>
      <c r="F315" s="19">
        <f t="shared" si="16"/>
        <v>220</v>
      </c>
      <c r="G315" s="19" t="s">
        <v>535</v>
      </c>
      <c r="H315" s="26" t="str">
        <f>IF(ISNA(VLOOKUP(E315,E$1:$E314,1,FALSE)),"",MATCH(E315,E$1:$E314,0))</f>
        <v/>
      </c>
      <c r="I315" s="26" t="str">
        <f t="shared" si="17"/>
        <v/>
      </c>
      <c r="J315" s="26" t="str">
        <f>IF(ISERR(VLOOKUP(VALUE(B315),$A$3:A315,1,FALSE)),"wrong order","")</f>
        <v/>
      </c>
      <c r="K315" s="26" t="str">
        <f t="shared" ca="1" si="18"/>
        <v>insert into element (element_id, label, description, element_status_id) values (220, 'small-molecule identifier', '', 2);</v>
      </c>
      <c r="L315" s="26" t="str">
        <f t="shared" si="19"/>
        <v>insert into element_hierarchy (child_element_id, parent_element_id, relationship_type) values (220, 140, 'is_a');</v>
      </c>
      <c r="M315" s="26" t="str">
        <f>IF(ISNA(VLOOKUP(E315,$O$2:$P$8,1,FALSE)),"","insert into tree_root (tree_root_id, tree_name, element_id, relationship_type) values (1, '"&amp;VLOOKUP(E315,$O$2:$P$8,2,FALSE)&amp;"', "&amp;[1]Elements!A315&amp;", 'has_a, is_a');")</f>
        <v/>
      </c>
    </row>
    <row r="316" spans="1:13">
      <c r="A316" s="19">
        <v>221</v>
      </c>
      <c r="B316" s="20">
        <v>140</v>
      </c>
      <c r="C316" s="20" t="s">
        <v>1213</v>
      </c>
      <c r="D316" s="22" t="s">
        <v>500</v>
      </c>
      <c r="E316" s="19" t="s">
        <v>1214</v>
      </c>
      <c r="F316" s="19">
        <f t="shared" si="16"/>
        <v>221</v>
      </c>
      <c r="G316" s="19" t="s">
        <v>535</v>
      </c>
      <c r="H316" s="26" t="str">
        <f>IF(ISNA(VLOOKUP(E316,E$1:$E315,1,FALSE)),"",MATCH(E316,E$1:$E315,0))</f>
        <v/>
      </c>
      <c r="I316" s="26" t="str">
        <f t="shared" si="17"/>
        <v/>
      </c>
      <c r="J316" s="26" t="str">
        <f>IF(ISERR(VLOOKUP(VALUE(B316),$A$3:A316,1,FALSE)),"wrong order","")</f>
        <v/>
      </c>
      <c r="K316" s="26" t="str">
        <f t="shared" ca="1" si="18"/>
        <v>insert into element (element_id, label, description, element_status_id) values (221, 'small-molecule structure', '', 2);</v>
      </c>
      <c r="L316" s="26" t="str">
        <f t="shared" si="19"/>
        <v>insert into element_hierarchy (child_element_id, parent_element_id, relationship_type) values (221, 140, 'is_a');</v>
      </c>
      <c r="M316" s="26" t="str">
        <f>IF(ISNA(VLOOKUP(E316,$O$2:$P$8,1,FALSE)),"","insert into tree_root (tree_root_id, tree_name, element_id, relationship_type) values (1, '"&amp;VLOOKUP(E316,$O$2:$P$8,2,FALSE)&amp;"', "&amp;[1]Elements!A316&amp;", 'has_a, is_a');")</f>
        <v/>
      </c>
    </row>
    <row r="317" spans="1:13">
      <c r="A317" s="19">
        <v>231</v>
      </c>
      <c r="B317" s="20">
        <v>228</v>
      </c>
      <c r="C317" s="20" t="s">
        <v>1215</v>
      </c>
      <c r="D317" s="22" t="s">
        <v>501</v>
      </c>
      <c r="E317" s="19" t="s">
        <v>1216</v>
      </c>
      <c r="F317" s="19">
        <f t="shared" si="16"/>
        <v>231</v>
      </c>
      <c r="G317" s="19" t="s">
        <v>535</v>
      </c>
      <c r="H317" s="26" t="str">
        <f>IF(ISNA(VLOOKUP(E317,E$1:$E316,1,FALSE)),"",MATCH(E317,E$1:$E316,0))</f>
        <v/>
      </c>
      <c r="I317" s="26" t="str">
        <f t="shared" si="17"/>
        <v/>
      </c>
      <c r="J317" s="26" t="str">
        <f>IF(ISERR(VLOOKUP(VALUE(B317),$A$3:A317,1,FALSE)),"wrong order","")</f>
        <v/>
      </c>
      <c r="K317" s="26" t="str">
        <f t="shared" ca="1" si="18"/>
        <v>insert into element (element_id, label, description, element_status_id) values (231, 'alternate assay components', '', 2);</v>
      </c>
      <c r="L317" s="26" t="str">
        <f t="shared" si="19"/>
        <v>insert into element_hierarchy (child_element_id, parent_element_id, relationship_type) values (231, 228, 'is_a');</v>
      </c>
      <c r="M317" s="26" t="str">
        <f>IF(ISNA(VLOOKUP(E317,$O$2:$P$8,1,FALSE)),"","insert into tree_root (tree_root_id, tree_name, element_id, relationship_type) values (1, '"&amp;VLOOKUP(E317,$O$2:$P$8,2,FALSE)&amp;"', "&amp;[1]Elements!A317&amp;", 'has_a, is_a');")</f>
        <v/>
      </c>
    </row>
    <row r="318" spans="1:13">
      <c r="A318" s="19">
        <v>232</v>
      </c>
      <c r="B318" s="20">
        <v>228</v>
      </c>
      <c r="C318" s="20" t="s">
        <v>1217</v>
      </c>
      <c r="D318" s="22" t="s">
        <v>502</v>
      </c>
      <c r="E318" s="19" t="s">
        <v>1218</v>
      </c>
      <c r="F318" s="19">
        <f t="shared" si="16"/>
        <v>232</v>
      </c>
      <c r="G318" s="19" t="s">
        <v>535</v>
      </c>
      <c r="H318" s="26" t="str">
        <f>IF(ISNA(VLOOKUP(E318,E$1:$E317,1,FALSE)),"",MATCH(E318,E$1:$E317,0))</f>
        <v/>
      </c>
      <c r="I318" s="26" t="str">
        <f t="shared" si="17"/>
        <v/>
      </c>
      <c r="J318" s="26" t="str">
        <f>IF(ISERR(VLOOKUP(VALUE(B318),$A$3:A318,1,FALSE)),"wrong order","")</f>
        <v/>
      </c>
      <c r="K318" s="26" t="str">
        <f t="shared" ca="1" si="18"/>
        <v>insert into element (element_id, label, description, element_status_id) values (232, 'alternate assay format', '', 2);</v>
      </c>
      <c r="L318" s="26" t="str">
        <f t="shared" si="19"/>
        <v>insert into element_hierarchy (child_element_id, parent_element_id, relationship_type) values (232, 228, 'is_a');</v>
      </c>
      <c r="M318" s="26" t="str">
        <f>IF(ISNA(VLOOKUP(E318,$O$2:$P$8,1,FALSE)),"","insert into tree_root (tree_root_id, tree_name, element_id, relationship_type) values (1, '"&amp;VLOOKUP(E318,$O$2:$P$8,2,FALSE)&amp;"', "&amp;[1]Elements!A318&amp;", 'has_a, is_a');")</f>
        <v/>
      </c>
    </row>
    <row r="319" spans="1:13">
      <c r="A319" s="19">
        <v>233</v>
      </c>
      <c r="B319" s="20">
        <v>228</v>
      </c>
      <c r="C319" s="20" t="s">
        <v>1219</v>
      </c>
      <c r="D319" s="22" t="s">
        <v>503</v>
      </c>
      <c r="E319" s="19" t="s">
        <v>1220</v>
      </c>
      <c r="F319" s="19">
        <f t="shared" si="16"/>
        <v>233</v>
      </c>
      <c r="G319" s="19" t="s">
        <v>535</v>
      </c>
      <c r="H319" s="26" t="str">
        <f>IF(ISNA(VLOOKUP(E319,E$1:$E318,1,FALSE)),"",MATCH(E319,E$1:$E318,0))</f>
        <v/>
      </c>
      <c r="I319" s="26" t="str">
        <f t="shared" si="17"/>
        <v/>
      </c>
      <c r="J319" s="26" t="str">
        <f>IF(ISERR(VLOOKUP(VALUE(B319),$A$3:A319,1,FALSE)),"wrong order","")</f>
        <v/>
      </c>
      <c r="K319" s="26" t="str">
        <f t="shared" ca="1" si="18"/>
        <v>insert into element (element_id, label, description, element_status_id) values (233, 'alternate assay type', '', 2);</v>
      </c>
      <c r="L319" s="26" t="str">
        <f t="shared" si="19"/>
        <v>insert into element_hierarchy (child_element_id, parent_element_id, relationship_type) values (233, 228, 'is_a');</v>
      </c>
      <c r="M319" s="26" t="str">
        <f>IF(ISNA(VLOOKUP(E319,$O$2:$P$8,1,FALSE)),"","insert into tree_root (tree_root_id, tree_name, element_id, relationship_type) values (1, '"&amp;VLOOKUP(E319,$O$2:$P$8,2,FALSE)&amp;"', "&amp;[1]Elements!A319&amp;", 'has_a, is_a');")</f>
        <v/>
      </c>
    </row>
    <row r="320" spans="1:13">
      <c r="A320" s="19">
        <v>234</v>
      </c>
      <c r="B320" s="20">
        <v>228</v>
      </c>
      <c r="C320" s="20" t="s">
        <v>1221</v>
      </c>
      <c r="D320" s="22" t="s">
        <v>504</v>
      </c>
      <c r="E320" s="19" t="s">
        <v>1222</v>
      </c>
      <c r="F320" s="19">
        <f t="shared" si="16"/>
        <v>234</v>
      </c>
      <c r="G320" s="19" t="s">
        <v>535</v>
      </c>
      <c r="H320" s="26" t="str">
        <f>IF(ISNA(VLOOKUP(E320,E$1:$E319,1,FALSE)),"",MATCH(E320,E$1:$E319,0))</f>
        <v/>
      </c>
      <c r="I320" s="26" t="str">
        <f t="shared" si="17"/>
        <v/>
      </c>
      <c r="J320" s="26" t="str">
        <f>IF(ISERR(VLOOKUP(VALUE(B320),$A$3:A320,1,FALSE)),"wrong order","")</f>
        <v/>
      </c>
      <c r="K320" s="26" t="str">
        <f t="shared" ca="1" si="18"/>
        <v>insert into element (element_id, label, description, element_status_id) values (234, 'orthogonal assay design', '', 2);_x000D_
COMMIT;</v>
      </c>
      <c r="L320" s="26" t="str">
        <f t="shared" si="19"/>
        <v>insert into element_hierarchy (child_element_id, parent_element_id, relationship_type) values (234, 228, 'is_a');</v>
      </c>
      <c r="M320" s="26" t="str">
        <f>IF(ISNA(VLOOKUP(E320,$O$2:$P$8,1,FALSE)),"","insert into tree_root (tree_root_id, tree_name, element_id, relationship_type) values (1, '"&amp;VLOOKUP(E320,$O$2:$P$8,2,FALSE)&amp;"', "&amp;[1]Elements!A320&amp;", 'has_a, is_a');")</f>
        <v/>
      </c>
    </row>
    <row r="321" spans="1:13">
      <c r="A321" s="19">
        <v>235</v>
      </c>
      <c r="B321" s="20">
        <v>228</v>
      </c>
      <c r="C321" s="20" t="s">
        <v>1223</v>
      </c>
      <c r="D321" s="22" t="s">
        <v>505</v>
      </c>
      <c r="E321" s="19" t="s">
        <v>1224</v>
      </c>
      <c r="F321" s="19">
        <f t="shared" si="16"/>
        <v>235</v>
      </c>
      <c r="G321" s="19" t="s">
        <v>535</v>
      </c>
      <c r="H321" s="26" t="str">
        <f>IF(ISNA(VLOOKUP(E321,E$1:$E320,1,FALSE)),"",MATCH(E321,E$1:$E320,0))</f>
        <v/>
      </c>
      <c r="I321" s="26" t="str">
        <f t="shared" si="17"/>
        <v/>
      </c>
      <c r="J321" s="26" t="str">
        <f>IF(ISERR(VLOOKUP(VALUE(B321),$A$3:A321,1,FALSE)),"wrong order","")</f>
        <v/>
      </c>
      <c r="K321" s="26" t="str">
        <f t="shared" ca="1" si="18"/>
        <v>insert into element (element_id, label, description, element_status_id) values (235, 'orthogonal assay detection method', '', 2);</v>
      </c>
      <c r="L321" s="26" t="str">
        <f t="shared" si="19"/>
        <v>insert into element_hierarchy (child_element_id, parent_element_id, relationship_type) values (235, 228, 'is_a');</v>
      </c>
      <c r="M321" s="26" t="str">
        <f>IF(ISNA(VLOOKUP(E321,$O$2:$P$8,1,FALSE)),"","insert into tree_root (tree_root_id, tree_name, element_id, relationship_type) values (1, '"&amp;VLOOKUP(E321,$O$2:$P$8,2,FALSE)&amp;"', "&amp;[1]Elements!A321&amp;", 'has_a, is_a');")</f>
        <v/>
      </c>
    </row>
    <row r="322" spans="1:13">
      <c r="A322" s="19">
        <v>280</v>
      </c>
      <c r="B322" s="20">
        <v>228</v>
      </c>
      <c r="C322" s="20" t="s">
        <v>1225</v>
      </c>
      <c r="D322" s="22" t="s">
        <v>506</v>
      </c>
      <c r="E322" s="19" t="s">
        <v>1226</v>
      </c>
      <c r="F322" s="19">
        <f t="shared" si="16"/>
        <v>280</v>
      </c>
      <c r="G322" s="19" t="s">
        <v>535</v>
      </c>
      <c r="H322" s="26" t="str">
        <f>IF(ISNA(VLOOKUP(E322,E$1:$E321,1,FALSE)),"",MATCH(E322,E$1:$E321,0))</f>
        <v/>
      </c>
      <c r="I322" s="26" t="str">
        <f t="shared" si="17"/>
        <v/>
      </c>
      <c r="J322" s="26" t="str">
        <f>IF(ISERR(VLOOKUP(VALUE(B322),$A$3:A322,1,FALSE)),"wrong order","")</f>
        <v/>
      </c>
      <c r="K322" s="26" t="str">
        <f t="shared" ca="1" si="18"/>
        <v>insert into element (element_id, label, description, element_status_id) values (280, 'alternate assay parameters', '', 2);</v>
      </c>
      <c r="L322" s="26" t="str">
        <f t="shared" si="19"/>
        <v>insert into element_hierarchy (child_element_id, parent_element_id, relationship_type) values (280, 228, 'is_a');</v>
      </c>
      <c r="M322" s="26" t="str">
        <f>IF(ISNA(VLOOKUP(E322,$O$2:$P$8,1,FALSE)),"","insert into tree_root (tree_root_id, tree_name, element_id, relationship_type) values (1, '"&amp;VLOOKUP(E322,$O$2:$P$8,2,FALSE)&amp;"', "&amp;[1]Elements!A322&amp;", 'has_a, is_a');")</f>
        <v/>
      </c>
    </row>
    <row r="323" spans="1:13">
      <c r="A323" s="19">
        <v>236</v>
      </c>
      <c r="B323" s="20">
        <v>229</v>
      </c>
      <c r="C323" s="20" t="s">
        <v>1227</v>
      </c>
      <c r="D323" s="22" t="s">
        <v>507</v>
      </c>
      <c r="E323" s="19" t="s">
        <v>1228</v>
      </c>
      <c r="F323" s="19">
        <f t="shared" ref="F323:F350" si="20">A323</f>
        <v>236</v>
      </c>
      <c r="G323" s="19" t="s">
        <v>535</v>
      </c>
      <c r="H323" s="26" t="str">
        <f>IF(ISNA(VLOOKUP(E323,E$1:$E322,1,FALSE)),"",MATCH(E323,E$1:$E322,0))</f>
        <v/>
      </c>
      <c r="I323" s="26" t="str">
        <f t="shared" ref="I323:I350" si="21">IF(H323="","",IF(ISNA(VLOOKUP(A323,$B$2:$B$348,1,FALSE)),"","children"))</f>
        <v/>
      </c>
      <c r="J323" s="26" t="str">
        <f>IF(ISERR(VLOOKUP(VALUE(B323),$A$3:A323,1,FALSE)),"wrong order","")</f>
        <v/>
      </c>
      <c r="K323" s="26" t="str">
        <f t="shared" ref="K323:K350" ca="1" si="22">IF(H323="","insert into element (element_id, label, description, element_status_id) values ("&amp;A323&amp;", '"&amp;E323&amp;"', '"&amp;G323&amp;"', 2);"&amp;IF(MOD(CELL("row",A323),10)=0,CHAR(13)&amp;CHAR(10)&amp;"COMMIT;",""),"")</f>
        <v>insert into element (element_id, label, description, element_status_id) values (236, 'alternate target assay', '', 2);</v>
      </c>
      <c r="L323" s="26" t="str">
        <f t="shared" ref="L323:L386" si="23">"insert into element_hierarchy (child_element_id, parent_element_id, relationship_type) values ("&amp;IF(H323="",A323,INDEX($A$1:$A$348,H323))&amp;", "&amp;IF(ISBLANK(B323),"''",B323)&amp;", "&amp;IF(A323&lt;10,"'has_a'","'is_a'")&amp;");"</f>
        <v>insert into element_hierarchy (child_element_id, parent_element_id, relationship_type) values (236, 229, 'is_a');</v>
      </c>
      <c r="M323" s="26" t="str">
        <f>IF(ISNA(VLOOKUP(E323,$O$2:$P$8,1,FALSE)),"","insert into tree_root (tree_root_id, tree_name, element_id, relationship_type) values (1, '"&amp;VLOOKUP(E323,$O$2:$P$8,2,FALSE)&amp;"', "&amp;[1]Elements!A323&amp;", 'has_a, is_a');")</f>
        <v/>
      </c>
    </row>
    <row r="324" spans="1:13">
      <c r="A324" s="19">
        <v>237</v>
      </c>
      <c r="B324" s="20">
        <v>229</v>
      </c>
      <c r="C324" s="20" t="s">
        <v>1229</v>
      </c>
      <c r="D324" s="22" t="s">
        <v>508</v>
      </c>
      <c r="E324" s="19" t="s">
        <v>1230</v>
      </c>
      <c r="F324" s="19">
        <f t="shared" si="20"/>
        <v>237</v>
      </c>
      <c r="G324" s="19" t="s">
        <v>535</v>
      </c>
      <c r="H324" s="26" t="str">
        <f>IF(ISNA(VLOOKUP(E324,E$1:$E323,1,FALSE)),"",MATCH(E324,E$1:$E323,0))</f>
        <v/>
      </c>
      <c r="I324" s="26" t="str">
        <f t="shared" si="21"/>
        <v/>
      </c>
      <c r="J324" s="26" t="str">
        <f>IF(ISERR(VLOOKUP(VALUE(B324),$A$3:A324,1,FALSE)),"wrong order","")</f>
        <v/>
      </c>
      <c r="K324" s="26" t="str">
        <f t="shared" ca="1" si="22"/>
        <v>insert into element (element_id, label, description, element_status_id) values (237, 'compound toxicity assay', '', 2);</v>
      </c>
      <c r="L324" s="26" t="str">
        <f t="shared" si="23"/>
        <v>insert into element_hierarchy (child_element_id, parent_element_id, relationship_type) values (237, 229, 'is_a');</v>
      </c>
      <c r="M324" s="26" t="str">
        <f>IF(ISNA(VLOOKUP(E324,$O$2:$P$8,1,FALSE)),"","insert into tree_root (tree_root_id, tree_name, element_id, relationship_type) values (1, '"&amp;VLOOKUP(E324,$O$2:$P$8,2,FALSE)&amp;"', "&amp;[1]Elements!A324&amp;", 'has_a, is_a');")</f>
        <v/>
      </c>
    </row>
    <row r="325" spans="1:13">
      <c r="A325" s="19">
        <v>238</v>
      </c>
      <c r="B325" s="20">
        <v>229</v>
      </c>
      <c r="C325" s="20" t="s">
        <v>1231</v>
      </c>
      <c r="D325" s="22" t="s">
        <v>509</v>
      </c>
      <c r="E325" s="19" t="s">
        <v>1232</v>
      </c>
      <c r="F325" s="19">
        <f t="shared" si="20"/>
        <v>238</v>
      </c>
      <c r="G325" s="19" t="s">
        <v>535</v>
      </c>
      <c r="H325" s="26" t="str">
        <f>IF(ISNA(VLOOKUP(E325,E$1:$E324,1,FALSE)),"",MATCH(E325,E$1:$E324,0))</f>
        <v/>
      </c>
      <c r="I325" s="26" t="str">
        <f t="shared" si="21"/>
        <v/>
      </c>
      <c r="J325" s="26" t="str">
        <f>IF(ISERR(VLOOKUP(VALUE(B325),$A$3:A325,1,FALSE)),"wrong order","")</f>
        <v/>
      </c>
      <c r="K325" s="26" t="str">
        <f t="shared" ca="1" si="22"/>
        <v>insert into element (element_id, label, description, element_status_id) values (238, 'parental cell line assay', '', 2);</v>
      </c>
      <c r="L325" s="26" t="str">
        <f t="shared" si="23"/>
        <v>insert into element_hierarchy (child_element_id, parent_element_id, relationship_type) values (238, 229, 'is_a');</v>
      </c>
      <c r="M325" s="26" t="str">
        <f>IF(ISNA(VLOOKUP(E325,$O$2:$P$8,1,FALSE)),"","insert into tree_root (tree_root_id, tree_name, element_id, relationship_type) values (1, '"&amp;VLOOKUP(E325,$O$2:$P$8,2,FALSE)&amp;"', "&amp;[1]Elements!A325&amp;", 'has_a, is_a');")</f>
        <v/>
      </c>
    </row>
    <row r="326" spans="1:13">
      <c r="A326" s="19">
        <v>239</v>
      </c>
      <c r="B326" s="20">
        <v>229</v>
      </c>
      <c r="C326" s="20" t="s">
        <v>1233</v>
      </c>
      <c r="D326" s="22" t="s">
        <v>510</v>
      </c>
      <c r="E326" s="19" t="s">
        <v>1234</v>
      </c>
      <c r="F326" s="19">
        <f t="shared" si="20"/>
        <v>239</v>
      </c>
      <c r="G326" s="19" t="s">
        <v>535</v>
      </c>
      <c r="H326" s="26" t="str">
        <f>IF(ISNA(VLOOKUP(E326,E$1:$E325,1,FALSE)),"",MATCH(E326,E$1:$E325,0))</f>
        <v/>
      </c>
      <c r="I326" s="26" t="str">
        <f t="shared" si="21"/>
        <v/>
      </c>
      <c r="J326" s="26" t="str">
        <f>IF(ISERR(VLOOKUP(VALUE(B326),$A$3:A326,1,FALSE)),"wrong order","")</f>
        <v/>
      </c>
      <c r="K326" s="26" t="str">
        <f t="shared" ca="1" si="22"/>
        <v>insert into element (element_id, label, description, element_status_id) values (239, 'physiochemical assay', '', 2);</v>
      </c>
      <c r="L326" s="26" t="str">
        <f t="shared" si="23"/>
        <v>insert into element_hierarchy (child_element_id, parent_element_id, relationship_type) values (239, 229, 'is_a');</v>
      </c>
      <c r="M326" s="26" t="str">
        <f>IF(ISNA(VLOOKUP(E326,$O$2:$P$8,1,FALSE)),"","insert into tree_root (tree_root_id, tree_name, element_id, relationship_type) values (1, '"&amp;VLOOKUP(E326,$O$2:$P$8,2,FALSE)&amp;"', "&amp;[1]Elements!A326&amp;", 'has_a, is_a');")</f>
        <v/>
      </c>
    </row>
    <row r="327" spans="1:13">
      <c r="A327" s="19">
        <v>240</v>
      </c>
      <c r="B327" s="20">
        <v>229</v>
      </c>
      <c r="C327" s="20" t="s">
        <v>1235</v>
      </c>
      <c r="D327" s="22" t="s">
        <v>511</v>
      </c>
      <c r="E327" s="19" t="s">
        <v>1236</v>
      </c>
      <c r="F327" s="19">
        <f t="shared" si="20"/>
        <v>240</v>
      </c>
      <c r="G327" s="19" t="s">
        <v>535</v>
      </c>
      <c r="H327" s="26" t="str">
        <f>IF(ISNA(VLOOKUP(E327,E$1:$E326,1,FALSE)),"",MATCH(E327,E$1:$E326,0))</f>
        <v/>
      </c>
      <c r="I327" s="26" t="str">
        <f t="shared" si="21"/>
        <v/>
      </c>
      <c r="J327" s="26" t="str">
        <f>IF(ISERR(VLOOKUP(VALUE(B327),$A$3:A327,1,FALSE)),"wrong order","")</f>
        <v/>
      </c>
      <c r="K327" s="26" t="str">
        <f t="shared" ca="1" si="22"/>
        <v>insert into element (element_id, label, description, element_status_id) values (240, 'construct variant assay', '', 2);</v>
      </c>
      <c r="L327" s="26" t="str">
        <f t="shared" si="23"/>
        <v>insert into element_hierarchy (child_element_id, parent_element_id, relationship_type) values (240, 229, 'is_a');</v>
      </c>
      <c r="M327" s="26" t="str">
        <f>IF(ISNA(VLOOKUP(E327,$O$2:$P$8,1,FALSE)),"","insert into tree_root (tree_root_id, tree_name, element_id, relationship_type) values (1, '"&amp;VLOOKUP(E327,$O$2:$P$8,2,FALSE)&amp;"', "&amp;[1]Elements!A327&amp;", 'has_a, is_a');")</f>
        <v/>
      </c>
    </row>
    <row r="328" spans="1:13">
      <c r="A328" s="19">
        <v>59</v>
      </c>
      <c r="B328" s="20">
        <v>56</v>
      </c>
      <c r="C328" s="20" t="s">
        <v>1237</v>
      </c>
      <c r="D328" s="22" t="s">
        <v>512</v>
      </c>
      <c r="E328" s="19" t="s">
        <v>1238</v>
      </c>
      <c r="F328" s="19">
        <f t="shared" si="20"/>
        <v>59</v>
      </c>
      <c r="G328" s="19" t="s">
        <v>535</v>
      </c>
      <c r="H328" s="26" t="str">
        <f>IF(ISNA(VLOOKUP(E328,E$1:$E327,1,FALSE)),"",MATCH(E328,E$1:$E327,0))</f>
        <v/>
      </c>
      <c r="I328" s="26" t="str">
        <f t="shared" si="21"/>
        <v/>
      </c>
      <c r="J328" s="26" t="str">
        <f>IF(ISERR(VLOOKUP(VALUE(B328),$A$3:A328,1,FALSE)),"wrong order","")</f>
        <v/>
      </c>
      <c r="K328" s="26" t="str">
        <f t="shared" ca="1" si="22"/>
        <v>insert into element (element_id, label, description, element_status_id) values (59, 'staining method', '', 2);</v>
      </c>
      <c r="L328" s="26" t="str">
        <f t="shared" si="23"/>
        <v>insert into element_hierarchy (child_element_id, parent_element_id, relationship_type) values (59, 56, 'is_a');</v>
      </c>
      <c r="M328" s="26" t="str">
        <f>IF(ISNA(VLOOKUP(E328,$O$2:$P$8,1,FALSE)),"","insert into tree_root (tree_root_id, tree_name, element_id, relationship_type) values (1, '"&amp;VLOOKUP(E328,$O$2:$P$8,2,FALSE)&amp;"', "&amp;[1]Elements!A328&amp;", 'has_a, is_a');")</f>
        <v/>
      </c>
    </row>
    <row r="329" spans="1:13">
      <c r="A329" s="19">
        <v>135</v>
      </c>
      <c r="B329" s="20">
        <v>56</v>
      </c>
      <c r="C329" s="20" t="s">
        <v>1239</v>
      </c>
      <c r="D329" s="22" t="s">
        <v>513</v>
      </c>
      <c r="E329" s="19" t="s">
        <v>1240</v>
      </c>
      <c r="F329" s="19">
        <f t="shared" si="20"/>
        <v>135</v>
      </c>
      <c r="G329" s="19" t="s">
        <v>535</v>
      </c>
      <c r="H329" s="26" t="str">
        <f>IF(ISNA(VLOOKUP(E329,E$1:$E328,1,FALSE)),"",MATCH(E329,E$1:$E328,0))</f>
        <v/>
      </c>
      <c r="I329" s="26" t="str">
        <f t="shared" si="21"/>
        <v/>
      </c>
      <c r="J329" s="26" t="str">
        <f>IF(ISERR(VLOOKUP(VALUE(B329),$A$3:A329,1,FALSE)),"wrong order","")</f>
        <v/>
      </c>
      <c r="K329" s="26" t="str">
        <f t="shared" ca="1" si="22"/>
        <v>insert into element (element_id, label, description, element_status_id) values (135, 'fixation method', '', 2);</v>
      </c>
      <c r="L329" s="26" t="str">
        <f t="shared" si="23"/>
        <v>insert into element_hierarchy (child_element_id, parent_element_id, relationship_type) values (135, 56, 'is_a');</v>
      </c>
      <c r="M329" s="26" t="str">
        <f>IF(ISNA(VLOOKUP(E329,$O$2:$P$8,1,FALSE)),"","insert into tree_root (tree_root_id, tree_name, element_id, relationship_type) values (1, '"&amp;VLOOKUP(E329,$O$2:$P$8,2,FALSE)&amp;"', "&amp;[1]Elements!A329&amp;", 'has_a, is_a');")</f>
        <v/>
      </c>
    </row>
    <row r="330" spans="1:13">
      <c r="A330" s="19">
        <v>131</v>
      </c>
      <c r="B330" s="20">
        <v>129</v>
      </c>
      <c r="C330" s="20" t="s">
        <v>1241</v>
      </c>
      <c r="D330" s="22" t="s">
        <v>514</v>
      </c>
      <c r="E330" s="19" t="s">
        <v>1242</v>
      </c>
      <c r="F330" s="19">
        <f t="shared" si="20"/>
        <v>131</v>
      </c>
      <c r="G330" s="19" t="s">
        <v>1243</v>
      </c>
      <c r="H330" s="26" t="str">
        <f>IF(ISNA(VLOOKUP(E330,E$1:$E329,1,FALSE)),"",MATCH(E330,E$1:$E329,0))</f>
        <v/>
      </c>
      <c r="I330" s="26" t="str">
        <f t="shared" si="21"/>
        <v/>
      </c>
      <c r="J330" s="26" t="str">
        <f>IF(ISERR(VLOOKUP(VALUE(B330),$A$3:A330,1,FALSE)),"wrong order","")</f>
        <v/>
      </c>
      <c r="K330" s="26" t="str">
        <f t="shared" ca="1" si="22"/>
        <v>insert into element (element_id, label, description, element_status_id) values (131, 'cell culture component', 'This describes the specific medium in which a cell line is cultured, which is optimized for its growth. It includes the medium additives namely, serum, growth factors, buffers, amino acids, antibiotics, etc. This information can be obtained from ATCC or found in relevant publications.', 2);_x000D_
COMMIT;</v>
      </c>
      <c r="L330" s="26" t="str">
        <f t="shared" si="23"/>
        <v>insert into element_hierarchy (child_element_id, parent_element_id, relationship_type) values (131, 129, 'is_a');</v>
      </c>
      <c r="M330" s="26" t="str">
        <f>IF(ISNA(VLOOKUP(E330,$O$2:$P$8,1,FALSE)),"","insert into tree_root (tree_root_id, tree_name, element_id, relationship_type) values (1, '"&amp;VLOOKUP(E330,$O$2:$P$8,2,FALSE)&amp;"', "&amp;[1]Elements!A330&amp;", 'has_a, is_a');")</f>
        <v/>
      </c>
    </row>
    <row r="331" spans="1:13">
      <c r="A331" s="19">
        <v>132</v>
      </c>
      <c r="B331" s="20">
        <v>129</v>
      </c>
      <c r="C331" s="20" t="s">
        <v>1244</v>
      </c>
      <c r="D331" s="22" t="s">
        <v>515</v>
      </c>
      <c r="E331" s="19" t="s">
        <v>1245</v>
      </c>
      <c r="F331" s="19">
        <f t="shared" si="20"/>
        <v>132</v>
      </c>
      <c r="G331" s="19" t="s">
        <v>535</v>
      </c>
      <c r="H331" s="26" t="str">
        <f>IF(ISNA(VLOOKUP(E331,E$1:$E330,1,FALSE)),"",MATCH(E331,E$1:$E330,0))</f>
        <v/>
      </c>
      <c r="I331" s="26" t="str">
        <f t="shared" si="21"/>
        <v/>
      </c>
      <c r="J331" s="26" t="str">
        <f>IF(ISERR(VLOOKUP(VALUE(B331),$A$3:A331,1,FALSE)),"wrong order","")</f>
        <v/>
      </c>
      <c r="K331" s="26" t="str">
        <f t="shared" ca="1" si="22"/>
        <v>insert into element (element_id, label, description, element_status_id) values (132, 'passage number', '', 2);</v>
      </c>
      <c r="L331" s="26" t="str">
        <f t="shared" si="23"/>
        <v>insert into element_hierarchy (child_element_id, parent_element_id, relationship_type) values (132, 129, 'is_a');</v>
      </c>
      <c r="M331" s="26" t="str">
        <f>IF(ISNA(VLOOKUP(E331,$O$2:$P$8,1,FALSE)),"","insert into tree_root (tree_root_id, tree_name, element_id, relationship_type) values (1, '"&amp;VLOOKUP(E331,$O$2:$P$8,2,FALSE)&amp;"', "&amp;[1]Elements!A331&amp;", 'has_a, is_a');")</f>
        <v/>
      </c>
    </row>
    <row r="332" spans="1:13">
      <c r="A332" s="19">
        <v>133</v>
      </c>
      <c r="B332" s="20">
        <v>129</v>
      </c>
      <c r="C332" s="20" t="s">
        <v>1246</v>
      </c>
      <c r="D332" s="22" t="s">
        <v>516</v>
      </c>
      <c r="E332" s="19" t="s">
        <v>1247</v>
      </c>
      <c r="F332" s="19">
        <f t="shared" si="20"/>
        <v>133</v>
      </c>
      <c r="G332" s="19" t="s">
        <v>535</v>
      </c>
      <c r="H332" s="26" t="str">
        <f>IF(ISNA(VLOOKUP(E332,E$1:$E331,1,FALSE)),"",MATCH(E332,E$1:$E331,0))</f>
        <v/>
      </c>
      <c r="I332" s="26" t="str">
        <f t="shared" si="21"/>
        <v/>
      </c>
      <c r="J332" s="26" t="str">
        <f>IF(ISERR(VLOOKUP(VALUE(B332),$A$3:A332,1,FALSE)),"wrong order","")</f>
        <v/>
      </c>
      <c r="K332" s="26" t="str">
        <f t="shared" ca="1" si="22"/>
        <v>insert into element (element_id, label, description, element_status_id) values (133, 'number of cells', '', 2);</v>
      </c>
      <c r="L332" s="26" t="str">
        <f t="shared" si="23"/>
        <v>insert into element_hierarchy (child_element_id, parent_element_id, relationship_type) values (133, 129, 'is_a');</v>
      </c>
      <c r="M332" s="26" t="str">
        <f>IF(ISNA(VLOOKUP(E332,$O$2:$P$8,1,FALSE)),"","insert into tree_root (tree_root_id, tree_name, element_id, relationship_type) values (1, '"&amp;VLOOKUP(E332,$O$2:$P$8,2,FALSE)&amp;"', "&amp;[1]Elements!A332&amp;", 'has_a, is_a');")</f>
        <v/>
      </c>
    </row>
    <row r="333" spans="1:13">
      <c r="A333" s="19">
        <v>325</v>
      </c>
      <c r="B333" s="20">
        <v>129</v>
      </c>
      <c r="C333" s="20" t="s">
        <v>1248</v>
      </c>
      <c r="D333" s="22" t="s">
        <v>517</v>
      </c>
      <c r="E333" s="19" t="s">
        <v>1249</v>
      </c>
      <c r="F333" s="19">
        <f t="shared" si="20"/>
        <v>325</v>
      </c>
      <c r="G333" s="19" t="s">
        <v>1250</v>
      </c>
      <c r="H333" s="26" t="str">
        <f>IF(ISNA(VLOOKUP(E333,E$1:$E332,1,FALSE)),"",MATCH(E333,E$1:$E332,0))</f>
        <v/>
      </c>
      <c r="I333" s="26" t="str">
        <f t="shared" si="21"/>
        <v/>
      </c>
      <c r="J333" s="26" t="str">
        <f>IF(ISERR(VLOOKUP(VALUE(B333),$A$3:A333,1,FALSE)),"wrong order","")</f>
        <v/>
      </c>
      <c r="K333" s="26" t="str">
        <f t="shared" ca="1" si="22"/>
        <v>insert into element (element_id, label, description, element_status_id) values (325, 'growth mode', 'This describes the growth mode of a cell line, whether it grows attached to the culture dish (adherent) or floating (suspension) in the culture medium or partially attached (mixed adherent and suspension).', 2);</v>
      </c>
      <c r="L333" s="26" t="str">
        <f t="shared" si="23"/>
        <v>insert into element_hierarchy (child_element_id, parent_element_id, relationship_type) values (325, 129, 'is_a');</v>
      </c>
      <c r="M333" s="26" t="str">
        <f>IF(ISNA(VLOOKUP(E333,$O$2:$P$8,1,FALSE)),"","insert into tree_root (tree_root_id, tree_name, element_id, relationship_type) values (1, '"&amp;VLOOKUP(E333,$O$2:$P$8,2,FALSE)&amp;"', "&amp;[1]Elements!A333&amp;", 'has_a, is_a');")</f>
        <v/>
      </c>
    </row>
    <row r="334" spans="1:13">
      <c r="A334" s="19">
        <v>134</v>
      </c>
      <c r="B334" s="20">
        <v>130</v>
      </c>
      <c r="C334" s="20" t="s">
        <v>1251</v>
      </c>
      <c r="D334" s="22" t="s">
        <v>518</v>
      </c>
      <c r="E334" s="19" t="s">
        <v>1252</v>
      </c>
      <c r="F334" s="19">
        <f t="shared" si="20"/>
        <v>134</v>
      </c>
      <c r="G334" s="19" t="s">
        <v>535</v>
      </c>
      <c r="H334" s="26" t="str">
        <f>IF(ISNA(VLOOKUP(E334,E$1:$E333,1,FALSE)),"",MATCH(E334,E$1:$E333,0))</f>
        <v/>
      </c>
      <c r="I334" s="26" t="str">
        <f t="shared" si="21"/>
        <v/>
      </c>
      <c r="J334" s="26" t="str">
        <f>IF(ISERR(VLOOKUP(VALUE(B334),$A$3:A334,1,FALSE)),"wrong order","")</f>
        <v/>
      </c>
      <c r="K334" s="26" t="str">
        <f t="shared" ca="1" si="22"/>
        <v>insert into element (element_id, label, description, element_status_id) values (134, 'transfection method', '', 2);</v>
      </c>
      <c r="L334" s="26" t="str">
        <f t="shared" si="23"/>
        <v>insert into element_hierarchy (child_element_id, parent_element_id, relationship_type) values (134, 130, 'is_a');</v>
      </c>
      <c r="M334" s="26" t="str">
        <f>IF(ISNA(VLOOKUP(E334,$O$2:$P$8,1,FALSE)),"","insert into tree_root (tree_root_id, tree_name, element_id, relationship_type) values (1, '"&amp;VLOOKUP(E334,$O$2:$P$8,2,FALSE)&amp;"', "&amp;[1]Elements!A334&amp;", 'has_a, is_a');")</f>
        <v/>
      </c>
    </row>
    <row r="335" spans="1:13">
      <c r="A335" s="19">
        <v>139</v>
      </c>
      <c r="B335" s="20">
        <v>130</v>
      </c>
      <c r="C335" s="20" t="s">
        <v>1253</v>
      </c>
      <c r="D335" s="22" t="s">
        <v>519</v>
      </c>
      <c r="E335" s="19" t="s">
        <v>1254</v>
      </c>
      <c r="F335" s="19">
        <f t="shared" si="20"/>
        <v>139</v>
      </c>
      <c r="G335" s="19" t="s">
        <v>535</v>
      </c>
      <c r="H335" s="26" t="str">
        <f>IF(ISNA(VLOOKUP(E335,E$1:$E334,1,FALSE)),"",MATCH(E335,E$1:$E334,0))</f>
        <v/>
      </c>
      <c r="I335" s="26" t="str">
        <f t="shared" si="21"/>
        <v/>
      </c>
      <c r="J335" s="26" t="str">
        <f>IF(ISERR(VLOOKUP(VALUE(B335),$A$3:A335,1,FALSE)),"wrong order","")</f>
        <v/>
      </c>
      <c r="K335" s="26" t="str">
        <f t="shared" ca="1" si="22"/>
        <v>insert into element (element_id, label, description, element_status_id) values (139, 'infection method', '', 2);</v>
      </c>
      <c r="L335" s="26" t="str">
        <f t="shared" si="23"/>
        <v>insert into element_hierarchy (child_element_id, parent_element_id, relationship_type) values (139, 130, 'is_a');</v>
      </c>
      <c r="M335" s="26" t="str">
        <f>IF(ISNA(VLOOKUP(E335,$O$2:$P$8,1,FALSE)),"","insert into tree_root (tree_root_id, tree_name, element_id, relationship_type) values (1, '"&amp;VLOOKUP(E335,$O$2:$P$8,2,FALSE)&amp;"', "&amp;[1]Elements!A335&amp;", 'has_a, is_a');")</f>
        <v/>
      </c>
    </row>
    <row r="336" spans="1:13">
      <c r="A336" s="19">
        <v>16</v>
      </c>
      <c r="B336" s="20">
        <v>281</v>
      </c>
      <c r="C336" s="20" t="s">
        <v>1255</v>
      </c>
      <c r="D336" s="22" t="s">
        <v>520</v>
      </c>
      <c r="E336" s="19" t="s">
        <v>1150</v>
      </c>
      <c r="F336" s="19">
        <f t="shared" si="20"/>
        <v>16</v>
      </c>
      <c r="G336" s="19" t="s">
        <v>535</v>
      </c>
      <c r="H336" s="26">
        <f>IF(ISNA(VLOOKUP(E336,E$1:$E335,1,FALSE)),"",MATCH(E336,E$1:$E335,0))</f>
        <v>287</v>
      </c>
      <c r="I336" s="26" t="str">
        <f t="shared" si="21"/>
        <v/>
      </c>
      <c r="J336" s="26" t="str">
        <f>IF(ISERR(VLOOKUP(VALUE(B336),$A$3:A336,1,FALSE)),"wrong order","")</f>
        <v/>
      </c>
      <c r="K336" s="26" t="str">
        <f t="shared" ca="1" si="22"/>
        <v/>
      </c>
      <c r="L336" s="26" t="str">
        <f t="shared" si="23"/>
        <v>insert into element_hierarchy (child_element_id, parent_element_id, relationship_type) values (284, 281, 'is_a');</v>
      </c>
      <c r="M336" s="26" t="str">
        <f>IF(ISNA(VLOOKUP(E336,$O$2:$P$8,1,FALSE)),"","insert into tree_root (tree_root_id, tree_name, element_id, relationship_type) values (1, '"&amp;VLOOKUP(E336,$O$2:$P$8,2,FALSE)&amp;"', "&amp;[1]Elements!A336&amp;", 'has_a, is_a');")</f>
        <v/>
      </c>
    </row>
    <row r="337" spans="1:13">
      <c r="A337" s="19">
        <v>60</v>
      </c>
      <c r="B337" s="20">
        <v>281</v>
      </c>
      <c r="C337" s="20" t="s">
        <v>1256</v>
      </c>
      <c r="D337" s="22" t="s">
        <v>521</v>
      </c>
      <c r="E337" s="19" t="s">
        <v>1257</v>
      </c>
      <c r="F337" s="19">
        <f t="shared" si="20"/>
        <v>60</v>
      </c>
      <c r="G337" s="19" t="s">
        <v>535</v>
      </c>
      <c r="H337" s="26" t="str">
        <f>IF(ISNA(VLOOKUP(E337,E$1:$E336,1,FALSE)),"",MATCH(E337,E$1:$E336,0))</f>
        <v/>
      </c>
      <c r="I337" s="26" t="str">
        <f t="shared" si="21"/>
        <v/>
      </c>
      <c r="J337" s="26" t="str">
        <f>IF(ISERR(VLOOKUP(VALUE(B337),$A$3:A337,1,FALSE)),"wrong order","")</f>
        <v/>
      </c>
      <c r="K337" s="26" t="str">
        <f t="shared" ca="1" si="22"/>
        <v>insert into element (element_id, label, description, element_status_id) values (60, 'construct sequence', '', 2);</v>
      </c>
      <c r="L337" s="26" t="str">
        <f t="shared" si="23"/>
        <v>insert into element_hierarchy (child_element_id, parent_element_id, relationship_type) values (60, 281, 'is_a');</v>
      </c>
      <c r="M337" s="26" t="str">
        <f>IF(ISNA(VLOOKUP(E337,$O$2:$P$8,1,FALSE)),"","insert into tree_root (tree_root_id, tree_name, element_id, relationship_type) values (1, '"&amp;VLOOKUP(E337,$O$2:$P$8,2,FALSE)&amp;"', "&amp;[1]Elements!A337&amp;", 'has_a, is_a');")</f>
        <v/>
      </c>
    </row>
    <row r="338" spans="1:13">
      <c r="A338" s="19">
        <v>282</v>
      </c>
      <c r="B338" s="20">
        <v>281</v>
      </c>
      <c r="C338" s="20" t="s">
        <v>1258</v>
      </c>
      <c r="D338" s="22" t="s">
        <v>522</v>
      </c>
      <c r="E338" s="19" t="s">
        <v>1259</v>
      </c>
      <c r="F338" s="19">
        <f t="shared" si="20"/>
        <v>282</v>
      </c>
      <c r="G338" s="19" t="s">
        <v>1260</v>
      </c>
      <c r="H338" s="26" t="str">
        <f>IF(ISNA(VLOOKUP(E338,E$1:$E337,1,FALSE)),"",MATCH(E338,E$1:$E337,0))</f>
        <v/>
      </c>
      <c r="I338" s="26" t="str">
        <f t="shared" si="21"/>
        <v/>
      </c>
      <c r="J338" s="26" t="str">
        <f>IF(ISERR(VLOOKUP(VALUE(B338),$A$3:A338,1,FALSE)),"wrong order","")</f>
        <v/>
      </c>
      <c r="K338" s="26" t="str">
        <f t="shared" ca="1" si="22"/>
        <v>insert into element (element_id, label, description, element_status_id) values (282, 'construct form', 'It describes whether the gene that is inserted in the construct is wild type or mutated, truncated, etc.', 2);</v>
      </c>
      <c r="L338" s="26" t="str">
        <f t="shared" si="23"/>
        <v>insert into element_hierarchy (child_element_id, parent_element_id, relationship_type) values (282, 281, 'is_a');</v>
      </c>
      <c r="M338" s="26" t="str">
        <f>IF(ISNA(VLOOKUP(E338,$O$2:$P$8,1,FALSE)),"","insert into tree_root (tree_root_id, tree_name, element_id, relationship_type) values (1, '"&amp;VLOOKUP(E338,$O$2:$P$8,2,FALSE)&amp;"', "&amp;[1]Elements!A338&amp;", 'has_a, is_a');")</f>
        <v/>
      </c>
    </row>
    <row r="339" spans="1:13">
      <c r="A339" s="19">
        <v>303</v>
      </c>
      <c r="B339" s="20">
        <v>281</v>
      </c>
      <c r="C339" s="20" t="s">
        <v>1261</v>
      </c>
      <c r="D339" s="22" t="s">
        <v>523</v>
      </c>
      <c r="E339" s="19" t="s">
        <v>1262</v>
      </c>
      <c r="F339" s="19">
        <f t="shared" si="20"/>
        <v>303</v>
      </c>
      <c r="G339" s="19" t="s">
        <v>535</v>
      </c>
      <c r="H339" s="26" t="str">
        <f>IF(ISNA(VLOOKUP(E339,E$1:$E338,1,FALSE)),"",MATCH(E339,E$1:$E338,0))</f>
        <v/>
      </c>
      <c r="I339" s="26" t="str">
        <f t="shared" si="21"/>
        <v/>
      </c>
      <c r="J339" s="26" t="str">
        <f>IF(ISERR(VLOOKUP(VALUE(B339),$A$3:A339,1,FALSE)),"wrong order","")</f>
        <v/>
      </c>
      <c r="K339" s="26" t="str">
        <f t="shared" ca="1" si="22"/>
        <v>insert into element (element_id, label, description, element_status_id) values (303, 'construct selectable marker', '', 2);</v>
      </c>
      <c r="L339" s="26" t="str">
        <f t="shared" si="23"/>
        <v>insert into element_hierarchy (child_element_id, parent_element_id, relationship_type) values (303, 281, 'is_a');</v>
      </c>
      <c r="M339" s="26" t="str">
        <f>IF(ISNA(VLOOKUP(E339,$O$2:$P$8,1,FALSE)),"","insert into tree_root (tree_root_id, tree_name, element_id, relationship_type) values (1, '"&amp;VLOOKUP(E339,$O$2:$P$8,2,FALSE)&amp;"', "&amp;[1]Elements!A339&amp;", 'has_a, is_a');")</f>
        <v/>
      </c>
    </row>
    <row r="340" spans="1:13">
      <c r="A340" s="19">
        <v>321</v>
      </c>
      <c r="B340" s="20">
        <v>281</v>
      </c>
      <c r="C340" s="20" t="s">
        <v>1263</v>
      </c>
      <c r="D340" s="22" t="s">
        <v>524</v>
      </c>
      <c r="E340" s="19" t="s">
        <v>1264</v>
      </c>
      <c r="F340" s="19">
        <f t="shared" si="20"/>
        <v>321</v>
      </c>
      <c r="G340" s="19" t="s">
        <v>1265</v>
      </c>
      <c r="H340" s="26" t="str">
        <f>IF(ISNA(VLOOKUP(E340,E$1:$E339,1,FALSE)),"",MATCH(E340,E$1:$E339,0))</f>
        <v/>
      </c>
      <c r="I340" s="26" t="str">
        <f t="shared" si="21"/>
        <v/>
      </c>
      <c r="J340" s="26" t="str">
        <f>IF(ISERR(VLOOKUP(VALUE(B340),$A$3:A340,1,FALSE)),"wrong order","")</f>
        <v/>
      </c>
      <c r="K340" s="26" t="str">
        <f t="shared" ca="1" si="22"/>
        <v>insert into element (element_id, label, description, element_status_id) values (321, 'reporter gene (EXTERNAL DICTIONARY', 'A reporter gene is a gene that is attached to a regulatory sequence of another gene of interest and introduced into cultured cells, animals or plants. Certain genes function as reporters because they are easily identified and measured, or because they are selectable markers. Common reporter genes are luciferase, green fluorescent protein (GFP), beta-galactosidase and chloramphenicol acetyltransferase (CAT).', 2);_x000D_
COMMIT;</v>
      </c>
      <c r="L340" s="26" t="str">
        <f t="shared" si="23"/>
        <v>insert into element_hierarchy (child_element_id, parent_element_id, relationship_type) values (321, 281, 'is_a');</v>
      </c>
      <c r="M340" s="26" t="str">
        <f>IF(ISNA(VLOOKUP(E340,$O$2:$P$8,1,FALSE)),"","insert into tree_root (tree_root_id, tree_name, element_id, relationship_type) values (1, '"&amp;VLOOKUP(E340,$O$2:$P$8,2,FALSE)&amp;"', "&amp;[1]Elements!A340&amp;", 'has_a, is_a');")</f>
        <v/>
      </c>
    </row>
    <row r="341" spans="1:13">
      <c r="A341" s="19">
        <v>323</v>
      </c>
      <c r="B341" s="20">
        <v>281</v>
      </c>
      <c r="C341" s="20" t="s">
        <v>1266</v>
      </c>
      <c r="D341" s="22" t="s">
        <v>525</v>
      </c>
      <c r="E341" s="19" t="s">
        <v>1267</v>
      </c>
      <c r="F341" s="19">
        <f t="shared" si="20"/>
        <v>323</v>
      </c>
      <c r="G341" s="19" t="s">
        <v>1268</v>
      </c>
      <c r="H341" s="26" t="str">
        <f>IF(ISNA(VLOOKUP(E341,E$1:$E340,1,FALSE)),"",MATCH(E341,E$1:$E340,0))</f>
        <v/>
      </c>
      <c r="I341" s="26" t="str">
        <f t="shared" si="21"/>
        <v/>
      </c>
      <c r="J341" s="26" t="str">
        <f>IF(ISERR(VLOOKUP(VALUE(B341),$A$3:A341,1,FALSE)),"wrong order","")</f>
        <v/>
      </c>
      <c r="K341" s="26" t="str">
        <f t="shared" ca="1" si="22"/>
        <v>insert into element (element_id, label, description, element_status_id) values (323, 'regulatory region', 'The name of the promoter or artificial regulatory element that was inserted upstream of the reporter gene.', 2);</v>
      </c>
      <c r="L341" s="26" t="str">
        <f t="shared" si="23"/>
        <v>insert into element_hierarchy (child_element_id, parent_element_id, relationship_type) values (323, 281, 'is_a');</v>
      </c>
      <c r="M341" s="26" t="str">
        <f>IF(ISNA(VLOOKUP(E341,$O$2:$P$8,1,FALSE)),"","insert into tree_root (tree_root_id, tree_name, element_id, relationship_type) values (1, '"&amp;VLOOKUP(E341,$O$2:$P$8,2,FALSE)&amp;"', "&amp;[1]Elements!A341&amp;", 'has_a, is_a');")</f>
        <v/>
      </c>
    </row>
    <row r="342" spans="1:13">
      <c r="A342" s="19">
        <v>324</v>
      </c>
      <c r="B342" s="20">
        <v>281</v>
      </c>
      <c r="C342" s="20" t="s">
        <v>1269</v>
      </c>
      <c r="D342" s="22" t="s">
        <v>526</v>
      </c>
      <c r="E342" s="19" t="s">
        <v>1270</v>
      </c>
      <c r="F342" s="19">
        <f t="shared" si="20"/>
        <v>324</v>
      </c>
      <c r="G342" s="19" t="s">
        <v>1271</v>
      </c>
      <c r="H342" s="26" t="str">
        <f>IF(ISNA(VLOOKUP(E342,E$1:$E341,1,FALSE)),"",MATCH(E342,E$1:$E341,0))</f>
        <v/>
      </c>
      <c r="I342" s="26" t="str">
        <f t="shared" si="21"/>
        <v/>
      </c>
      <c r="J342" s="26" t="str">
        <f>IF(ISERR(VLOOKUP(VALUE(B342),$A$3:A342,1,FALSE)),"wrong order","")</f>
        <v/>
      </c>
      <c r="K342" s="26" t="str">
        <f t="shared" ca="1" si="22"/>
        <v>insert into element (element_id, label, description, element_status_id) values (324, 'vector name', 'A vector is an extrachromosomal, self-replicating DNA molecule that is used as a vehicle to transfer the DNA of interest into cells, e.g.,plasmid vector (pGEM-T, pBluescript), lentiviral vector, retroviral vector, etc.', 2);</v>
      </c>
      <c r="L342" s="26" t="str">
        <f t="shared" si="23"/>
        <v>insert into element_hierarchy (child_element_id, parent_element_id, relationship_type) values (324, 281, 'is_a');</v>
      </c>
      <c r="M342" s="26" t="str">
        <f>IF(ISNA(VLOOKUP(E342,$O$2:$P$8,1,FALSE)),"","insert into tree_root (tree_root_id, tree_name, element_id, relationship_type) values (1, '"&amp;VLOOKUP(E342,$O$2:$P$8,2,FALSE)&amp;"', "&amp;[1]Elements!A342&amp;", 'has_a, is_a');")</f>
        <v/>
      </c>
    </row>
    <row r="343" spans="1:13">
      <c r="A343" s="19">
        <v>275</v>
      </c>
      <c r="B343" s="20">
        <v>270</v>
      </c>
      <c r="C343" s="20" t="s">
        <v>1272</v>
      </c>
      <c r="D343" s="22" t="s">
        <v>527</v>
      </c>
      <c r="E343" s="19" t="s">
        <v>1273</v>
      </c>
      <c r="F343" s="19">
        <f t="shared" si="20"/>
        <v>275</v>
      </c>
      <c r="G343" s="19" t="s">
        <v>535</v>
      </c>
      <c r="H343" s="26" t="str">
        <f>IF(ISNA(VLOOKUP(E343,E$1:$E342,1,FALSE)),"",MATCH(E343,E$1:$E342,0))</f>
        <v/>
      </c>
      <c r="I343" s="26" t="str">
        <f t="shared" si="21"/>
        <v/>
      </c>
      <c r="J343" s="26" t="str">
        <f>IF(ISERR(VLOOKUP(VALUE(B343),$A$3:A343,1,FALSE)),"wrong order","")</f>
        <v/>
      </c>
      <c r="K343" s="26" t="str">
        <f t="shared" ca="1" si="22"/>
        <v>insert into element (element_id, label, description, element_status_id) values (275, 'shRNA', '', 2);</v>
      </c>
      <c r="L343" s="26" t="str">
        <f t="shared" si="23"/>
        <v>insert into element_hierarchy (child_element_id, parent_element_id, relationship_type) values (275, 270, 'is_a');</v>
      </c>
      <c r="M343" s="26" t="str">
        <f>IF(ISNA(VLOOKUP(E343,$O$2:$P$8,1,FALSE)),"","insert into tree_root (tree_root_id, tree_name, element_id, relationship_type) values (1, '"&amp;VLOOKUP(E343,$O$2:$P$8,2,FALSE)&amp;"', "&amp;[1]Elements!A343&amp;", 'has_a, is_a');")</f>
        <v/>
      </c>
    </row>
    <row r="344" spans="1:13">
      <c r="A344" s="19">
        <v>276</v>
      </c>
      <c r="B344" s="20">
        <v>270</v>
      </c>
      <c r="C344" s="20" t="s">
        <v>1274</v>
      </c>
      <c r="D344" s="22" t="s">
        <v>528</v>
      </c>
      <c r="E344" s="19" t="s">
        <v>1275</v>
      </c>
      <c r="F344" s="19">
        <f t="shared" si="20"/>
        <v>276</v>
      </c>
      <c r="G344" s="19" t="s">
        <v>535</v>
      </c>
      <c r="H344" s="26" t="str">
        <f>IF(ISNA(VLOOKUP(E344,E$1:$E343,1,FALSE)),"",MATCH(E344,E$1:$E343,0))</f>
        <v/>
      </c>
      <c r="I344" s="26" t="str">
        <f t="shared" si="21"/>
        <v/>
      </c>
      <c r="J344" s="26" t="str">
        <f>IF(ISERR(VLOOKUP(VALUE(B344),$A$3:A344,1,FALSE)),"wrong order","")</f>
        <v/>
      </c>
      <c r="K344" s="26" t="str">
        <f t="shared" ca="1" si="22"/>
        <v>insert into element (element_id, label, description, element_status_id) values (276, 'siRNA', '', 2);</v>
      </c>
      <c r="L344" s="26" t="str">
        <f t="shared" si="23"/>
        <v>insert into element_hierarchy (child_element_id, parent_element_id, relationship_type) values (276, 270, 'is_a');</v>
      </c>
      <c r="M344" s="26" t="str">
        <f>IF(ISNA(VLOOKUP(E344,$O$2:$P$8,1,FALSE)),"","insert into tree_root (tree_root_id, tree_name, element_id, relationship_type) values (1, '"&amp;VLOOKUP(E344,$O$2:$P$8,2,FALSE)&amp;"', "&amp;[1]Elements!A344&amp;", 'has_a, is_a');")</f>
        <v/>
      </c>
    </row>
    <row r="345" spans="1:13">
      <c r="A345" s="19">
        <v>326</v>
      </c>
      <c r="B345" s="20">
        <v>131</v>
      </c>
      <c r="C345" s="20" t="s">
        <v>1276</v>
      </c>
      <c r="D345" s="22" t="s">
        <v>529</v>
      </c>
      <c r="E345" s="19" t="s">
        <v>1277</v>
      </c>
      <c r="F345" s="19">
        <f t="shared" si="20"/>
        <v>326</v>
      </c>
      <c r="G345" s="19" t="s">
        <v>1278</v>
      </c>
      <c r="H345" s="26" t="str">
        <f>IF(ISNA(VLOOKUP(E345,E$1:$E344,1,FALSE)),"",MATCH(E345,E$1:$E344,0))</f>
        <v/>
      </c>
      <c r="I345" s="26" t="str">
        <f t="shared" si="21"/>
        <v/>
      </c>
      <c r="J345" s="26" t="str">
        <f>IF(ISERR(VLOOKUP(VALUE(B345),$A$3:A345,1,FALSE)),"wrong order","")</f>
        <v/>
      </c>
      <c r="K345" s="26" t="str">
        <f t="shared" ca="1" si="22"/>
        <v>insert into element (element_id, label, description, element_status_id) values (326, 'assay medium', 'The cell culture broth used while performing an assay on cells, which is optimized for each assay type. Some interfering additives such as serum, growth factors, buffers, amino acids, antibiotics, etc. might be eliminated in this medium.', 2);</v>
      </c>
      <c r="L345" s="26" t="str">
        <f t="shared" si="23"/>
        <v>insert into element_hierarchy (child_element_id, parent_element_id, relationship_type) values (326, 131, 'is_a');</v>
      </c>
      <c r="M345" s="26" t="str">
        <f>IF(ISNA(VLOOKUP(E345,$O$2:$P$8,1,FALSE)),"","insert into tree_root (tree_root_id, tree_name, element_id, relationship_type) values (1, '"&amp;VLOOKUP(E345,$O$2:$P$8,2,FALSE)&amp;"', "&amp;[1]Elements!A345&amp;", 'has_a, is_a');")</f>
        <v/>
      </c>
    </row>
    <row r="346" spans="1:13">
      <c r="A346" s="19">
        <v>327</v>
      </c>
      <c r="B346" s="20">
        <v>131</v>
      </c>
      <c r="C346" s="20" t="s">
        <v>1279</v>
      </c>
      <c r="D346" s="22" t="s">
        <v>530</v>
      </c>
      <c r="E346" s="19" t="s">
        <v>1280</v>
      </c>
      <c r="F346" s="19">
        <f t="shared" si="20"/>
        <v>327</v>
      </c>
      <c r="G346" s="19" t="s">
        <v>1281</v>
      </c>
      <c r="H346" s="26" t="str">
        <f>IF(ISNA(VLOOKUP(E346,E$1:$E345,1,FALSE)),"",MATCH(E346,E$1:$E345,0))</f>
        <v/>
      </c>
      <c r="I346" s="26" t="str">
        <f t="shared" si="21"/>
        <v/>
      </c>
      <c r="J346" s="26" t="str">
        <f>IF(ISERR(VLOOKUP(VALUE(B346),$A$3:A346,1,FALSE)),"wrong order","")</f>
        <v/>
      </c>
      <c r="K346" s="26" t="str">
        <f t="shared" ca="1" si="22"/>
        <v>insert into element (element_id, label, description, element_status_id) values (327, 'assay serum', 'The serum used in assay medium while performing an assay on cells and is optimized for each assay type. In certain assays, the cells could be maintained at either a lower concentration of the serum used in regular culture or in a specialized serum, including dextran charcoal treated serum, dialyzed serum, etc. This is done to avoid interference with the assay measurements.', 2);</v>
      </c>
      <c r="L346" s="26" t="str">
        <f t="shared" si="23"/>
        <v>insert into element_hierarchy (child_element_id, parent_element_id, relationship_type) values (327, 131, 'is_a');</v>
      </c>
      <c r="M346" s="26" t="str">
        <f>IF(ISNA(VLOOKUP(E346,$O$2:$P$8,1,FALSE)),"","insert into tree_root (tree_root_id, tree_name, element_id, relationship_type) values (1, '"&amp;VLOOKUP(E346,$O$2:$P$8,2,FALSE)&amp;"', "&amp;[1]Elements!A346&amp;", 'has_a, is_a');")</f>
        <v/>
      </c>
    </row>
    <row r="347" spans="1:13">
      <c r="A347" s="19">
        <v>328</v>
      </c>
      <c r="B347" s="20">
        <v>131</v>
      </c>
      <c r="C347" s="20" t="s">
        <v>1282</v>
      </c>
      <c r="D347" s="22" t="s">
        <v>531</v>
      </c>
      <c r="E347" s="19" t="s">
        <v>1283</v>
      </c>
      <c r="F347" s="19">
        <f t="shared" si="20"/>
        <v>328</v>
      </c>
      <c r="G347" s="19" t="s">
        <v>1284</v>
      </c>
      <c r="H347" s="26" t="str">
        <f>IF(ISNA(VLOOKUP(E347,E$1:$E346,1,FALSE)),"",MATCH(E347,E$1:$E346,0))</f>
        <v/>
      </c>
      <c r="I347" s="26" t="str">
        <f t="shared" si="21"/>
        <v/>
      </c>
      <c r="J347" s="26" t="str">
        <f>IF(ISERR(VLOOKUP(VALUE(B347),$A$3:A347,1,FALSE)),"wrong order","")</f>
        <v/>
      </c>
      <c r="K347" s="26" t="str">
        <f t="shared" ca="1" si="22"/>
        <v>insert into element (element_id, label, description, element_status_id) values (328, 'culture serum', 'Cultured cells require serum or growth factors for growth by cell division. Each cell type is grown in a medium supplemented with a variable concentration of serum (up to 20%) which is optimized for its growth. Specialized sera include dextran charcoal treated serum, which lacks certain hormones, growth factors, etc, dialyzed serum, which lacks low molecular weight molecules (below 10,000 MW), such as glucose, amino acids, low molecular weight hormones, cytokines, etc. These sera are used in certain assays to avoid interference from the normal serum components. Most commonly, fetal bovine serum is used in cell culture, but other sera such as horse serum are also used.', 2);</v>
      </c>
      <c r="L347" s="26" t="str">
        <f t="shared" si="23"/>
        <v>insert into element_hierarchy (child_element_id, parent_element_id, relationship_type) values (328, 131, 'is_a');</v>
      </c>
      <c r="M347" s="26" t="str">
        <f>IF(ISNA(VLOOKUP(E347,$O$2:$P$8,1,FALSE)),"","insert into tree_root (tree_root_id, tree_name, element_id, relationship_type) values (1, '"&amp;VLOOKUP(E347,$O$2:$P$8,2,FALSE)&amp;"', "&amp;[1]Elements!A347&amp;", 'has_a, is_a');")</f>
        <v/>
      </c>
    </row>
    <row r="348" spans="1:13">
      <c r="A348" s="19">
        <v>329</v>
      </c>
      <c r="B348" s="20">
        <v>131</v>
      </c>
      <c r="C348" s="20" t="s">
        <v>1285</v>
      </c>
      <c r="D348" s="22" t="s">
        <v>532</v>
      </c>
      <c r="E348" s="19" t="s">
        <v>1286</v>
      </c>
      <c r="F348" s="19">
        <f t="shared" si="20"/>
        <v>329</v>
      </c>
      <c r="G348" s="19" t="s">
        <v>1287</v>
      </c>
      <c r="H348" s="26" t="str">
        <f>IF(ISNA(VLOOKUP(E348,E$1:$E347,1,FALSE)),"",MATCH(E348,E$1:$E347,0))</f>
        <v/>
      </c>
      <c r="I348" s="26" t="str">
        <f t="shared" si="21"/>
        <v/>
      </c>
      <c r="J348" s="26" t="str">
        <f>IF(ISERR(VLOOKUP(VALUE(B348),$A$3:A348,1,FALSE)),"wrong order","")</f>
        <v/>
      </c>
      <c r="K348" s="26" t="str">
        <f t="shared" ca="1" si="22"/>
        <v>insert into element (element_id, label, description, element_status_id) values (329, 'culture medium', 'The liquid broth used to grow cells, which is optimized for each cell type and includes additives such as growth factors, buffers, amino acids, antibiotics, etc. This information can be obtained from ATCC or found in relevant publications.', 2);</v>
      </c>
      <c r="L348" s="26" t="str">
        <f t="shared" si="23"/>
        <v>insert into element_hierarchy (child_element_id, parent_element_id, relationship_type) values (329, 131, 'is_a');</v>
      </c>
      <c r="M348" s="26" t="str">
        <f>IF(ISNA(VLOOKUP(E348,$O$2:$P$8,1,FALSE)),"","insert into tree_root (tree_root_id, tree_name, element_id, relationship_type) values (1, '"&amp;VLOOKUP(E348,$O$2:$P$8,2,FALSE)&amp;"', "&amp;[1]Elements!A348&amp;", 'has_a, is_a');")</f>
        <v/>
      </c>
    </row>
    <row r="349" spans="1:13">
      <c r="A349" s="19">
        <v>346</v>
      </c>
      <c r="B349" s="20">
        <v>31</v>
      </c>
      <c r="C349" s="20" t="s">
        <v>635</v>
      </c>
      <c r="D349" s="22" t="s">
        <v>236</v>
      </c>
      <c r="E349" s="19" t="s">
        <v>1300</v>
      </c>
      <c r="F349" s="19">
        <f t="shared" si="20"/>
        <v>346</v>
      </c>
      <c r="G349" s="19" t="s">
        <v>535</v>
      </c>
      <c r="H349" s="26" t="str">
        <f>IF(ISNA(VLOOKUP(E349,E$1:$E348,1,FALSE)),"",MATCH(E349,E$1:$E348,0))</f>
        <v/>
      </c>
      <c r="I349" s="26" t="str">
        <f t="shared" si="21"/>
        <v/>
      </c>
      <c r="J349" s="26" t="str">
        <f>IF(ISERR(VLOOKUP(VALUE(B349),$A$3:A349,1,FALSE)),"wrong order","")</f>
        <v/>
      </c>
      <c r="K349" s="26" t="str">
        <f t="shared" ca="1" si="22"/>
        <v>insert into element (element_id, label, description, element_status_id) values (346, 'coupled substrate', '', 2);</v>
      </c>
      <c r="L349" s="26" t="str">
        <f t="shared" si="23"/>
        <v>insert into element_hierarchy (child_element_id, parent_element_id, relationship_type) values (346, 31, 'is_a');</v>
      </c>
      <c r="M349" s="26" t="str">
        <f>IF(ISNA(VLOOKUP(E349,$O$2:$P$8,1,FALSE)),"","insert into tree_root (tree_root_id, tree_name, element_id, relationship_type) values (1, '"&amp;VLOOKUP(E349,$O$2:$P$8,2,FALSE)&amp;"', "&amp;[1]Elements!A349&amp;", 'has_a, is_a');")</f>
        <v/>
      </c>
    </row>
    <row r="350" spans="1:13">
      <c r="A350" s="19">
        <v>347</v>
      </c>
      <c r="B350" s="20">
        <v>23</v>
      </c>
      <c r="C350" s="20" t="s">
        <v>1046</v>
      </c>
      <c r="D350" s="22" t="s">
        <v>425</v>
      </c>
      <c r="E350" s="19" t="s">
        <v>1301</v>
      </c>
      <c r="F350" s="19">
        <f t="shared" si="20"/>
        <v>347</v>
      </c>
      <c r="G350" s="19" t="s">
        <v>535</v>
      </c>
      <c r="H350" s="26" t="str">
        <f>IF(ISNA(VLOOKUP(E350,E$1:$E349,1,FALSE)),"",MATCH(E350,E$1:$E349,0))</f>
        <v/>
      </c>
      <c r="I350" s="26" t="str">
        <f t="shared" si="21"/>
        <v/>
      </c>
      <c r="J350" s="26" t="str">
        <f>IF(ISERR(VLOOKUP(VALUE(B350),$A$3:A350,1,FALSE)),"wrong order","")</f>
        <v/>
      </c>
      <c r="K350" s="26" t="str">
        <f t="shared" ca="1" si="22"/>
        <v>insert into element (element_id, label, description, element_status_id) values (347, 'peptide', '', 2);_x000D_
COMMIT;</v>
      </c>
      <c r="L350" s="26" t="str">
        <f t="shared" si="23"/>
        <v>insert into element_hierarchy (child_element_id, parent_element_id, relationship_type) values (347, 23, 'is_a');</v>
      </c>
      <c r="M350" s="26" t="str">
        <f>IF(ISNA(VLOOKUP(E350,$O$2:$P$8,1,FALSE)),"","insert into tree_root (tree_root_id, tree_name, element_id, relationship_type) values (1, '"&amp;VLOOKUP(E350,$O$2:$P$8,2,FALSE)&amp;"', "&amp;[1]Elements!A350&amp;", 'has_a, is_a');")</f>
        <v/>
      </c>
    </row>
    <row r="351" spans="1:13">
      <c r="A351" s="19">
        <v>348</v>
      </c>
      <c r="B351" s="20">
        <v>38</v>
      </c>
      <c r="C351" s="20" t="s">
        <v>1302</v>
      </c>
      <c r="D351" s="22" t="s">
        <v>1303</v>
      </c>
      <c r="E351" s="19" t="s">
        <v>42</v>
      </c>
      <c r="F351" s="19">
        <f t="shared" ref="F351:F363" si="24">A351</f>
        <v>348</v>
      </c>
      <c r="G351" s="19" t="s">
        <v>535</v>
      </c>
      <c r="H351" s="26" t="str">
        <f>IF(ISNA(VLOOKUP(E351,E$1:$E350,1,FALSE)),"",MATCH(E351,E$1:$E350,0))</f>
        <v/>
      </c>
      <c r="I351" s="26" t="str">
        <f t="shared" ref="I351:I363" si="25">IF(H351="","",IF(ISNA(VLOOKUP(A351,$B$2:$B$348,1,FALSE)),"","children"))</f>
        <v/>
      </c>
      <c r="J351" s="26" t="str">
        <f>IF(ISERR(VLOOKUP(VALUE(B351),$A$3:A351,1,FALSE)),"wrong order","")</f>
        <v/>
      </c>
      <c r="K351" s="26" t="str">
        <f t="shared" ref="K351:K363" ca="1" si="26">IF(H351="","insert into element (element_id, label, description, element_status_id) values ("&amp;A351&amp;", '"&amp;E351&amp;"', '"&amp;G351&amp;"', 2);"&amp;IF(MOD(CELL("row",A351),10)=0,CHAR(13)&amp;CHAR(10)&amp;"COMMIT;",""),"")</f>
        <v>insert into element (element_id, label, description, element_status_id) values (348, 'Rhok2', '', 2);</v>
      </c>
      <c r="L351" s="26" t="str">
        <f t="shared" si="23"/>
        <v>insert into element_hierarchy (child_element_id, parent_element_id, relationship_type) values (348, 38, 'is_a');</v>
      </c>
      <c r="M351" s="26" t="str">
        <f>IF(ISNA(VLOOKUP(E351,$O$2:$P$8,1,FALSE)),"","insert into tree_root (tree_root_id, tree_name, element_id, relationship_type) values (1, '"&amp;VLOOKUP(E351,$O$2:$P$8,2,FALSE)&amp;"', "&amp;[1]Elements!A351&amp;", 'has_a, is_a');")</f>
        <v/>
      </c>
    </row>
    <row r="352" spans="1:13">
      <c r="A352" s="19">
        <v>349</v>
      </c>
      <c r="B352" s="20">
        <v>347</v>
      </c>
      <c r="C352" s="20" t="s">
        <v>1046</v>
      </c>
      <c r="D352" s="22" t="s">
        <v>425</v>
      </c>
      <c r="E352" s="19" t="s">
        <v>37</v>
      </c>
      <c r="F352" s="19">
        <f t="shared" si="24"/>
        <v>349</v>
      </c>
      <c r="G352" s="19" t="s">
        <v>535</v>
      </c>
      <c r="H352" s="26" t="str">
        <f>IF(ISNA(VLOOKUP(E352,E$1:$E351,1,FALSE)),"",MATCH(E352,E$1:$E351,0))</f>
        <v/>
      </c>
      <c r="I352" s="26" t="str">
        <f t="shared" si="25"/>
        <v/>
      </c>
      <c r="J352" s="26" t="str">
        <f>IF(ISERR(VLOOKUP(VALUE(B352),$A$3:A352,1,FALSE)),"wrong order","")</f>
        <v/>
      </c>
      <c r="K352" s="26" t="str">
        <f t="shared" ca="1" si="26"/>
        <v>insert into element (element_id, label, description, element_status_id) values (349, 'S6', '', 2);</v>
      </c>
      <c r="L352" s="26" t="str">
        <f t="shared" si="23"/>
        <v>insert into element_hierarchy (child_element_id, parent_element_id, relationship_type) values (349, 347, 'is_a');</v>
      </c>
      <c r="M352" s="26" t="str">
        <f>IF(ISNA(VLOOKUP(E352,$O$2:$P$8,1,FALSE)),"","insert into tree_root (tree_root_id, tree_name, element_id, relationship_type) values (1, '"&amp;VLOOKUP(E352,$O$2:$P$8,2,FALSE)&amp;"', "&amp;[1]Elements!A352&amp;", 'has_a, is_a');")</f>
        <v/>
      </c>
    </row>
    <row r="353" spans="1:13">
      <c r="A353" s="19">
        <v>350</v>
      </c>
      <c r="B353" s="20">
        <v>31</v>
      </c>
      <c r="C353" s="20" t="s">
        <v>1302</v>
      </c>
      <c r="D353" s="22" t="s">
        <v>1303</v>
      </c>
      <c r="E353" s="19" t="s">
        <v>60</v>
      </c>
      <c r="F353" s="19">
        <f t="shared" si="24"/>
        <v>350</v>
      </c>
      <c r="G353" s="19" t="s">
        <v>535</v>
      </c>
      <c r="H353" s="26" t="str">
        <f>IF(ISNA(VLOOKUP(E353,E$1:$E352,1,FALSE)),"",MATCH(E353,E$1:$E352,0))</f>
        <v/>
      </c>
      <c r="I353" s="26" t="str">
        <f t="shared" si="25"/>
        <v/>
      </c>
      <c r="J353" s="26" t="str">
        <f>IF(ISERR(VLOOKUP(VALUE(B353),$A$3:A353,1,FALSE)),"wrong order","")</f>
        <v/>
      </c>
      <c r="K353" s="26" t="str">
        <f t="shared" ca="1" si="26"/>
        <v>insert into element (element_id, label, description, element_status_id) values (350, 'Measured Entity', '', 2);</v>
      </c>
      <c r="L353" s="26" t="str">
        <f t="shared" si="23"/>
        <v>insert into element_hierarchy (child_element_id, parent_element_id, relationship_type) values (350, 31, 'is_a');</v>
      </c>
      <c r="M353" s="26" t="str">
        <f>IF(ISNA(VLOOKUP(E353,$O$2:$P$8,1,FALSE)),"","insert into tree_root (tree_root_id, tree_name, element_id, relationship_type) values (1, '"&amp;VLOOKUP(E353,$O$2:$P$8,2,FALSE)&amp;"', "&amp;[1]Elements!A353&amp;", 'has_a, is_a');")</f>
        <v/>
      </c>
    </row>
    <row r="354" spans="1:13">
      <c r="A354" s="19">
        <v>351</v>
      </c>
      <c r="B354" s="20">
        <v>28</v>
      </c>
      <c r="C354" s="20" t="s">
        <v>581</v>
      </c>
      <c r="D354" s="22" t="s">
        <v>209</v>
      </c>
      <c r="E354" s="19" t="s">
        <v>1304</v>
      </c>
      <c r="F354" s="19">
        <f t="shared" si="24"/>
        <v>351</v>
      </c>
      <c r="G354" s="19" t="s">
        <v>535</v>
      </c>
      <c r="H354" s="26" t="str">
        <f>IF(ISNA(VLOOKUP(E354,E$1:$E353,1,FALSE)),"",MATCH(E354,E$1:$E353,0))</f>
        <v/>
      </c>
      <c r="I354" s="26" t="str">
        <f t="shared" si="25"/>
        <v/>
      </c>
      <c r="J354" s="26" t="str">
        <f>IF(ISERR(VLOOKUP(VALUE(B354),$A$3:A354,1,FALSE)),"wrong order","")</f>
        <v/>
      </c>
      <c r="K354" s="26" t="str">
        <f t="shared" ca="1" si="26"/>
        <v>insert into element (element_id, label, description, element_status_id) values (351, 'readout', '', 2);</v>
      </c>
      <c r="L354" s="26" t="str">
        <f t="shared" si="23"/>
        <v>insert into element_hierarchy (child_element_id, parent_element_id, relationship_type) values (351, 28, 'is_a');</v>
      </c>
      <c r="M354" s="26" t="str">
        <f>IF(ISNA(VLOOKUP(E354,$O$2:$P$8,1,FALSE)),"","insert into tree_root (tree_root_id, tree_name, element_id, relationship_type) values (1, '"&amp;VLOOKUP(E354,$O$2:$P$8,2,FALSE)&amp;"', "&amp;[1]Elements!A354&amp;", 'has_a, is_a');")</f>
        <v/>
      </c>
    </row>
    <row r="355" spans="1:13">
      <c r="A355" s="19">
        <v>352</v>
      </c>
      <c r="B355" s="20">
        <v>9</v>
      </c>
      <c r="C355" s="20" t="s">
        <v>564</v>
      </c>
      <c r="D355" s="22" t="s">
        <v>201</v>
      </c>
      <c r="E355" s="19" t="s">
        <v>1307</v>
      </c>
      <c r="F355" s="19">
        <f t="shared" si="24"/>
        <v>352</v>
      </c>
      <c r="G355" s="19" t="s">
        <v>535</v>
      </c>
      <c r="H355" s="26" t="str">
        <f>IF(ISNA(VLOOKUP(E355,E$1:$E354,1,FALSE)),"",MATCH(E355,E$1:$E354,0))</f>
        <v/>
      </c>
      <c r="I355" s="26" t="str">
        <f t="shared" si="25"/>
        <v/>
      </c>
      <c r="J355" s="26" t="str">
        <f>IF(ISERR(VLOOKUP(VALUE(B355),$A$3:A355,1,FALSE)),"wrong order","")</f>
        <v/>
      </c>
      <c r="K355" s="26" t="str">
        <f t="shared" ca="1" si="26"/>
        <v>insert into element (element_id, label, description, element_status_id) values (352, 'nucleotide', '', 2);</v>
      </c>
      <c r="L355" s="26" t="str">
        <f t="shared" si="23"/>
        <v>insert into element_hierarchy (child_element_id, parent_element_id, relationship_type) values (352, 9, 'is_a');</v>
      </c>
      <c r="M355" s="26" t="str">
        <f>IF(ISNA(VLOOKUP(E355,$O$2:$P$8,1,FALSE)),"","insert into tree_root (tree_root_id, tree_name, element_id, relationship_type) values (1, '"&amp;VLOOKUP(E355,$O$2:$P$8,2,FALSE)&amp;"', "&amp;[1]Elements!A355&amp;", 'has_a, is_a');")</f>
        <v/>
      </c>
    </row>
    <row r="356" spans="1:13">
      <c r="A356" s="19">
        <v>353</v>
      </c>
      <c r="B356" s="20">
        <v>352</v>
      </c>
      <c r="C356" s="20" t="s">
        <v>1308</v>
      </c>
      <c r="D356" s="22" t="s">
        <v>1309</v>
      </c>
      <c r="E356" s="19" t="s">
        <v>36</v>
      </c>
      <c r="F356" s="19">
        <f t="shared" si="24"/>
        <v>353</v>
      </c>
      <c r="G356" s="19" t="s">
        <v>535</v>
      </c>
      <c r="H356" s="26" t="str">
        <f>IF(ISNA(VLOOKUP(E356,E$1:$E355,1,FALSE)),"",MATCH(E356,E$1:$E355,0))</f>
        <v/>
      </c>
      <c r="I356" s="26" t="str">
        <f t="shared" si="25"/>
        <v/>
      </c>
      <c r="J356" s="26" t="str">
        <f>IF(ISERR(VLOOKUP(VALUE(B356),$A$3:A356,1,FALSE)),"wrong order","")</f>
        <v/>
      </c>
      <c r="K356" s="26" t="str">
        <f t="shared" ca="1" si="26"/>
        <v>insert into element (element_id, label, description, element_status_id) values (353, 'ATP', '', 2);</v>
      </c>
      <c r="L356" s="26" t="str">
        <f t="shared" si="23"/>
        <v>insert into element_hierarchy (child_element_id, parent_element_id, relationship_type) values (353, 352, 'is_a');</v>
      </c>
      <c r="M356" s="26" t="str">
        <f>IF(ISNA(VLOOKUP(E356,$O$2:$P$8,1,FALSE)),"","insert into tree_root (tree_root_id, tree_name, element_id, relationship_type) values (1, '"&amp;VLOOKUP(E356,$O$2:$P$8,2,FALSE)&amp;"', "&amp;[1]Elements!A356&amp;", 'has_a, is_a');")</f>
        <v/>
      </c>
    </row>
    <row r="357" spans="1:13">
      <c r="A357" s="19">
        <v>354</v>
      </c>
      <c r="B357" s="20">
        <v>84</v>
      </c>
      <c r="C357" s="20" t="s">
        <v>1313</v>
      </c>
      <c r="D357" s="22" t="s">
        <v>1314</v>
      </c>
      <c r="E357" s="19" t="s">
        <v>48</v>
      </c>
      <c r="F357" s="19">
        <f t="shared" si="24"/>
        <v>354</v>
      </c>
      <c r="G357" s="19" t="s">
        <v>535</v>
      </c>
      <c r="H357" s="26" t="str">
        <f>IF(ISNA(VLOOKUP(E357,E$1:$E356,1,FALSE)),"",MATCH(E357,E$1:$E356,0))</f>
        <v/>
      </c>
      <c r="I357" s="26" t="str">
        <f t="shared" si="25"/>
        <v/>
      </c>
      <c r="J357" s="26" t="str">
        <f>IF(ISERR(VLOOKUP(VALUE(B357),$A$3:A357,1,FALSE)),"wrong order","")</f>
        <v/>
      </c>
      <c r="K357" s="26" t="str">
        <f t="shared" ca="1" si="26"/>
        <v>insert into element (element_id, label, description, element_status_id) values (354, 'HEPES_50mM_7.3pH/MgCl_10mM/BSA_0.1%/DTT_2mM', '', 2);</v>
      </c>
      <c r="L357" s="26" t="str">
        <f t="shared" si="23"/>
        <v>insert into element_hierarchy (child_element_id, parent_element_id, relationship_type) values (354, 84, 'is_a');</v>
      </c>
      <c r="M357" s="26" t="str">
        <f>IF(ISNA(VLOOKUP(E357,$O$2:$P$8,1,FALSE)),"","insert into tree_root (tree_root_id, tree_name, element_id, relationship_type) values (1, '"&amp;VLOOKUP(E357,$O$2:$P$8,2,FALSE)&amp;"', "&amp;[1]Elements!A357&amp;", 'has_a, is_a');")</f>
        <v/>
      </c>
    </row>
    <row r="358" spans="1:13">
      <c r="A358" s="19">
        <v>355</v>
      </c>
      <c r="B358" s="20">
        <v>84</v>
      </c>
      <c r="C358" s="20" t="s">
        <v>1315</v>
      </c>
      <c r="D358" s="22" t="s">
        <v>1316</v>
      </c>
      <c r="E358" s="19" t="s">
        <v>1317</v>
      </c>
      <c r="F358" s="19">
        <f t="shared" si="24"/>
        <v>355</v>
      </c>
      <c r="G358" s="19" t="s">
        <v>535</v>
      </c>
      <c r="H358" s="26" t="str">
        <f>IF(ISNA(VLOOKUP(E358,E$1:$E357,1,FALSE)),"",MATCH(E358,E$1:$E357,0))</f>
        <v/>
      </c>
      <c r="I358" s="26" t="str">
        <f t="shared" si="25"/>
        <v/>
      </c>
      <c r="J358" s="26" t="str">
        <f>IF(ISERR(VLOOKUP(VALUE(B358),$A$3:A358,1,FALSE)),"wrong order","")</f>
        <v/>
      </c>
      <c r="K358" s="26" t="str">
        <f t="shared" ca="1" si="26"/>
        <v>insert into element (element_id, label, description, element_status_id) values (355, 'Vehicle Components', '', 2);</v>
      </c>
      <c r="L358" s="26" t="str">
        <f t="shared" si="23"/>
        <v>insert into element_hierarchy (child_element_id, parent_element_id, relationship_type) values (355, 84, 'is_a');</v>
      </c>
      <c r="M358" s="26" t="str">
        <f>IF(ISNA(VLOOKUP(E358,$O$2:$P$8,1,FALSE)),"","insert into tree_root (tree_root_id, tree_name, element_id, relationship_type) values (1, '"&amp;VLOOKUP(E358,$O$2:$P$8,2,FALSE)&amp;"', "&amp;[1]Elements!A358&amp;", 'has_a, is_a');")</f>
        <v/>
      </c>
    </row>
    <row r="359" spans="1:13">
      <c r="A359" s="19">
        <v>356</v>
      </c>
      <c r="B359" s="20">
        <v>355</v>
      </c>
      <c r="C359" s="20" t="s">
        <v>1318</v>
      </c>
      <c r="D359" s="22" t="s">
        <v>1319</v>
      </c>
      <c r="E359" s="19" t="s">
        <v>164</v>
      </c>
      <c r="F359" s="19">
        <f t="shared" si="24"/>
        <v>356</v>
      </c>
      <c r="G359" s="19" t="s">
        <v>535</v>
      </c>
      <c r="H359" s="26" t="str">
        <f>IF(ISNA(VLOOKUP(E359,E$1:$E358,1,FALSE)),"",MATCH(E359,E$1:$E358,0))</f>
        <v/>
      </c>
      <c r="I359" s="26" t="str">
        <f t="shared" si="25"/>
        <v/>
      </c>
      <c r="J359" s="26" t="str">
        <f>IF(ISERR(VLOOKUP(VALUE(B359),$A$3:A359,1,FALSE)),"wrong order","")</f>
        <v/>
      </c>
      <c r="K359" s="26" t="str">
        <f t="shared" ca="1" si="26"/>
        <v>insert into element (element_id, label, description, element_status_id) values (356, 'HEPES', '', 2);</v>
      </c>
      <c r="L359" s="26" t="str">
        <f t="shared" si="23"/>
        <v>insert into element_hierarchy (child_element_id, parent_element_id, relationship_type) values (356, 355, 'is_a');</v>
      </c>
      <c r="M359" s="26" t="str">
        <f>IF(ISNA(VLOOKUP(E359,$O$2:$P$8,1,FALSE)),"","insert into tree_root (tree_root_id, tree_name, element_id, relationship_type) values (1, '"&amp;VLOOKUP(E359,$O$2:$P$8,2,FALSE)&amp;"', "&amp;[1]Elements!A359&amp;", 'has_a, is_a');")</f>
        <v/>
      </c>
    </row>
    <row r="360" spans="1:13">
      <c r="A360" s="19">
        <v>357</v>
      </c>
      <c r="B360" s="20">
        <v>355</v>
      </c>
      <c r="C360" s="20" t="s">
        <v>1320</v>
      </c>
      <c r="D360" s="22" t="s">
        <v>1321</v>
      </c>
      <c r="E360" s="19" t="s">
        <v>165</v>
      </c>
      <c r="F360" s="19">
        <f t="shared" si="24"/>
        <v>357</v>
      </c>
      <c r="G360" s="19" t="s">
        <v>535</v>
      </c>
      <c r="H360" s="26" t="str">
        <f>IF(ISNA(VLOOKUP(E360,E$1:$E359,1,FALSE)),"",MATCH(E360,E$1:$E359,0))</f>
        <v/>
      </c>
      <c r="I360" s="26" t="str">
        <f t="shared" si="25"/>
        <v/>
      </c>
      <c r="J360" s="26" t="str">
        <f>IF(ISERR(VLOOKUP(VALUE(B360),$A$3:A360,1,FALSE)),"wrong order","")</f>
        <v/>
      </c>
      <c r="K360" s="26" t="str">
        <f t="shared" ca="1" si="26"/>
        <v>insert into element (element_id, label, description, element_status_id) values (357, 'MgCl', '', 2);_x000D_
COMMIT;</v>
      </c>
      <c r="L360" s="26" t="str">
        <f t="shared" si="23"/>
        <v>insert into element_hierarchy (child_element_id, parent_element_id, relationship_type) values (357, 355, 'is_a');</v>
      </c>
      <c r="M360" s="26" t="str">
        <f>IF(ISNA(VLOOKUP(E360,$O$2:$P$8,1,FALSE)),"","insert into tree_root (tree_root_id, tree_name, element_id, relationship_type) values (1, '"&amp;VLOOKUP(E360,$O$2:$P$8,2,FALSE)&amp;"', "&amp;[1]Elements!A360&amp;", 'has_a, is_a');")</f>
        <v/>
      </c>
    </row>
    <row r="361" spans="1:13">
      <c r="A361" s="19">
        <v>358</v>
      </c>
      <c r="B361" s="20">
        <v>355</v>
      </c>
      <c r="C361" s="20" t="s">
        <v>1322</v>
      </c>
      <c r="D361" s="22" t="s">
        <v>1323</v>
      </c>
      <c r="E361" s="19" t="s">
        <v>166</v>
      </c>
      <c r="F361" s="19">
        <f t="shared" si="24"/>
        <v>358</v>
      </c>
      <c r="G361" s="19" t="s">
        <v>535</v>
      </c>
      <c r="H361" s="26" t="str">
        <f>IF(ISNA(VLOOKUP(E361,E$1:$E360,1,FALSE)),"",MATCH(E361,E$1:$E360,0))</f>
        <v/>
      </c>
      <c r="I361" s="26" t="str">
        <f t="shared" si="25"/>
        <v/>
      </c>
      <c r="J361" s="26" t="str">
        <f>IF(ISERR(VLOOKUP(VALUE(B361),$A$3:A361,1,FALSE)),"wrong order","")</f>
        <v/>
      </c>
      <c r="K361" s="26" t="str">
        <f t="shared" ca="1" si="26"/>
        <v>insert into element (element_id, label, description, element_status_id) values (358, 'BSA', '', 2);</v>
      </c>
      <c r="L361" s="26" t="str">
        <f t="shared" si="23"/>
        <v>insert into element_hierarchy (child_element_id, parent_element_id, relationship_type) values (358, 355, 'is_a');</v>
      </c>
      <c r="M361" s="26" t="str">
        <f>IF(ISNA(VLOOKUP(E361,$O$2:$P$8,1,FALSE)),"","insert into tree_root (tree_root_id, tree_name, element_id, relationship_type) values (1, '"&amp;VLOOKUP(E361,$O$2:$P$8,2,FALSE)&amp;"', "&amp;[1]Elements!A361&amp;", 'has_a, is_a');")</f>
        <v/>
      </c>
    </row>
    <row r="362" spans="1:13">
      <c r="A362" s="19">
        <v>359</v>
      </c>
      <c r="B362" s="20">
        <v>355</v>
      </c>
      <c r="C362" s="20" t="s">
        <v>1324</v>
      </c>
      <c r="D362" s="22" t="s">
        <v>1325</v>
      </c>
      <c r="E362" s="19" t="s">
        <v>167</v>
      </c>
      <c r="F362" s="19">
        <f t="shared" si="24"/>
        <v>359</v>
      </c>
      <c r="G362" s="19" t="s">
        <v>535</v>
      </c>
      <c r="H362" s="26" t="str">
        <f>IF(ISNA(VLOOKUP(E362,E$1:$E361,1,FALSE)),"",MATCH(E362,E$1:$E361,0))</f>
        <v/>
      </c>
      <c r="I362" s="26" t="str">
        <f t="shared" si="25"/>
        <v/>
      </c>
      <c r="J362" s="26" t="str">
        <f>IF(ISERR(VLOOKUP(VALUE(B362),$A$3:A362,1,FALSE)),"wrong order","")</f>
        <v/>
      </c>
      <c r="K362" s="26" t="str">
        <f t="shared" ca="1" si="26"/>
        <v>insert into element (element_id, label, description, element_status_id) values (359, 'DTT', '', 2);</v>
      </c>
      <c r="L362" s="26" t="str">
        <f t="shared" si="23"/>
        <v>insert into element_hierarchy (child_element_id, parent_element_id, relationship_type) values (359, 355, 'is_a');</v>
      </c>
      <c r="M362" s="26" t="str">
        <f>IF(ISNA(VLOOKUP(E362,$O$2:$P$8,1,FALSE)),"","insert into tree_root (tree_root_id, tree_name, element_id, relationship_type) values (1, '"&amp;VLOOKUP(E362,$O$2:$P$8,2,FALSE)&amp;"', "&amp;[1]Elements!A362&amp;", 'has_a, is_a');")</f>
        <v/>
      </c>
    </row>
    <row r="363" spans="1:13">
      <c r="A363" s="19">
        <v>360</v>
      </c>
      <c r="B363" s="20">
        <v>13</v>
      </c>
      <c r="C363" s="20" t="s">
        <v>735</v>
      </c>
      <c r="D363" s="22" t="s">
        <v>281</v>
      </c>
      <c r="E363" s="19" t="s">
        <v>1326</v>
      </c>
      <c r="F363" s="19">
        <f t="shared" si="24"/>
        <v>360</v>
      </c>
      <c r="G363" s="19" t="s">
        <v>535</v>
      </c>
      <c r="H363" s="26" t="str">
        <f>IF(ISNA(VLOOKUP(E363,E$1:$E362,1,FALSE)),"",MATCH(E363,E$1:$E362,0))</f>
        <v/>
      </c>
      <c r="I363" s="26" t="str">
        <f t="shared" si="25"/>
        <v/>
      </c>
      <c r="J363" s="26" t="str">
        <f>IF(ISERR(VLOOKUP(VALUE(B363),$A$3:A363,1,FALSE)),"wrong order","")</f>
        <v/>
      </c>
      <c r="K363" s="26" t="str">
        <f t="shared" ca="1" si="26"/>
        <v>insert into element (element_id, label, description, element_status_id) values (360, 'assay mode', '', 2);</v>
      </c>
      <c r="L363" s="26" t="str">
        <f t="shared" si="23"/>
        <v>insert into element_hierarchy (child_element_id, parent_element_id, relationship_type) values (360, 13, 'is_a');</v>
      </c>
      <c r="M363" s="26" t="str">
        <f>IF(ISNA(VLOOKUP(E363,$O$2:$P$8,1,FALSE)),"","insert into tree_root (tree_root_id, tree_name, element_id, relationship_type) values (1, '"&amp;VLOOKUP(E363,$O$2:$P$8,2,FALSE)&amp;"', "&amp;[1]Elements!A363&amp;", 'has_a, is_a');")</f>
        <v/>
      </c>
    </row>
    <row r="364" spans="1:13">
      <c r="A364" s="19">
        <v>361</v>
      </c>
      <c r="B364" s="19">
        <v>360</v>
      </c>
      <c r="C364" s="20" t="s">
        <v>1327</v>
      </c>
      <c r="D364" s="22" t="s">
        <v>1328</v>
      </c>
      <c r="E364" s="19" t="s">
        <v>1333</v>
      </c>
      <c r="F364" s="19">
        <f t="shared" ref="F364:F371" si="27">A364</f>
        <v>361</v>
      </c>
      <c r="G364" s="19" t="s">
        <v>535</v>
      </c>
      <c r="H364" s="26" t="str">
        <f>IF(ISNA(VLOOKUP(E364,E$1:$E363,1,FALSE)),"",MATCH(E364,E$1:$E363,0))</f>
        <v/>
      </c>
      <c r="I364" s="26" t="str">
        <f t="shared" ref="I364:I371" si="28">IF(H364="","",IF(ISNA(VLOOKUP(A364,$B$2:$B$348,1,FALSE)),"","children"))</f>
        <v/>
      </c>
      <c r="J364" s="26" t="str">
        <f>IF(ISERR(VLOOKUP(VALUE(B364),$A$3:A364,1,FALSE)),"wrong order","")</f>
        <v/>
      </c>
      <c r="K364" s="26" t="str">
        <f t="shared" ref="K364:K371" ca="1" si="29">IF(H364="","insert into element (element_id, label, description, element_status_id) values ("&amp;A364&amp;", '"&amp;E364&amp;"', '"&amp;G364&amp;"', 2);"&amp;IF(MOD(CELL("row",A364),10)=0,CHAR(13)&amp;CHAR(10)&amp;"COMMIT;",""),"")</f>
        <v>insert into element (element_id, label, description, element_status_id) values (361, 'in vitro', '', 2);</v>
      </c>
      <c r="L364" s="26" t="str">
        <f t="shared" si="23"/>
        <v>insert into element_hierarchy (child_element_id, parent_element_id, relationship_type) values (361, 360, 'is_a');</v>
      </c>
      <c r="M364" s="26" t="str">
        <f>IF(ISNA(VLOOKUP(E364,$O$2:$P$8,1,FALSE)),"","insert into tree_root (tree_root_id, tree_name, element_id, relationship_type) values (1, '"&amp;VLOOKUP(E364,$O$2:$P$8,2,FALSE)&amp;"', "&amp;[1]Elements!A364&amp;", 'has_a, is_a');")</f>
        <v/>
      </c>
    </row>
    <row r="365" spans="1:13">
      <c r="A365" s="19">
        <v>362</v>
      </c>
      <c r="B365" s="19">
        <v>360</v>
      </c>
      <c r="C365" s="20" t="s">
        <v>1329</v>
      </c>
      <c r="D365" s="22" t="s">
        <v>1330</v>
      </c>
      <c r="E365" s="19" t="s">
        <v>1334</v>
      </c>
      <c r="F365" s="19">
        <f t="shared" si="27"/>
        <v>362</v>
      </c>
      <c r="G365" s="19" t="s">
        <v>535</v>
      </c>
      <c r="H365" s="26" t="str">
        <f>IF(ISNA(VLOOKUP(E365,E$1:$E364,1,FALSE)),"",MATCH(E365,E$1:$E364,0))</f>
        <v/>
      </c>
      <c r="I365" s="26" t="str">
        <f t="shared" si="28"/>
        <v/>
      </c>
      <c r="J365" s="26" t="str">
        <f>IF(ISERR(VLOOKUP(VALUE(B365),$A$3:A365,1,FALSE)),"wrong order","")</f>
        <v/>
      </c>
      <c r="K365" s="26" t="str">
        <f t="shared" ca="1" si="29"/>
        <v>insert into element (element_id, label, description, element_status_id) values (362, 'in vivo', '', 2);</v>
      </c>
      <c r="L365" s="26" t="str">
        <f t="shared" si="23"/>
        <v>insert into element_hierarchy (child_element_id, parent_element_id, relationship_type) values (362, 360, 'is_a');</v>
      </c>
      <c r="M365" s="26" t="str">
        <f>IF(ISNA(VLOOKUP(E365,$O$2:$P$8,1,FALSE)),"","insert into tree_root (tree_root_id, tree_name, element_id, relationship_type) values (1, '"&amp;VLOOKUP(E365,$O$2:$P$8,2,FALSE)&amp;"', "&amp;[1]Elements!A365&amp;", 'has_a, is_a');")</f>
        <v/>
      </c>
    </row>
    <row r="366" spans="1:13">
      <c r="A366" s="19">
        <v>363</v>
      </c>
      <c r="B366" s="19">
        <v>360</v>
      </c>
      <c r="C366" s="20" t="s">
        <v>1331</v>
      </c>
      <c r="D366" s="22" t="s">
        <v>1332</v>
      </c>
      <c r="E366" s="19" t="s">
        <v>1335</v>
      </c>
      <c r="F366" s="19">
        <f t="shared" si="27"/>
        <v>363</v>
      </c>
      <c r="G366" s="19" t="s">
        <v>535</v>
      </c>
      <c r="H366" s="26" t="str">
        <f>IF(ISNA(VLOOKUP(E366,E$1:$E365,1,FALSE)),"",MATCH(E366,E$1:$E365,0))</f>
        <v/>
      </c>
      <c r="I366" s="26" t="str">
        <f t="shared" si="28"/>
        <v/>
      </c>
      <c r="J366" s="26" t="str">
        <f>IF(ISERR(VLOOKUP(VALUE(B366),$A$3:A366,1,FALSE)),"wrong order","")</f>
        <v/>
      </c>
      <c r="K366" s="26" t="str">
        <f t="shared" ca="1" si="29"/>
        <v>insert into element (element_id, label, description, element_status_id) values (363, 'in silico', '', 2);</v>
      </c>
      <c r="L366" s="26" t="str">
        <f t="shared" si="23"/>
        <v>insert into element_hierarchy (child_element_id, parent_element_id, relationship_type) values (363, 360, 'is_a');</v>
      </c>
      <c r="M366" s="26" t="str">
        <f>IF(ISNA(VLOOKUP(E366,$O$2:$P$8,1,FALSE)),"","insert into tree_root (tree_root_id, tree_name, element_id, relationship_type) values (1, '"&amp;VLOOKUP(E366,$O$2:$P$8,2,FALSE)&amp;"', "&amp;[1]Elements!A366&amp;", 'has_a, is_a');")</f>
        <v/>
      </c>
    </row>
    <row r="367" spans="1:13">
      <c r="A367" s="19">
        <v>364</v>
      </c>
      <c r="B367" s="20">
        <v>254</v>
      </c>
      <c r="C367" s="20" t="s">
        <v>988</v>
      </c>
      <c r="D367" s="22" t="s">
        <v>399</v>
      </c>
      <c r="E367" s="19" t="s">
        <v>1336</v>
      </c>
      <c r="F367" s="19">
        <f t="shared" si="27"/>
        <v>364</v>
      </c>
      <c r="H367" s="26" t="str">
        <f>IF(ISNA(VLOOKUP(E367,E$1:$E366,1,FALSE)),"",MATCH(E367,E$1:$E366,0))</f>
        <v/>
      </c>
      <c r="I367" s="26" t="str">
        <f t="shared" si="28"/>
        <v/>
      </c>
      <c r="J367" s="26" t="str">
        <f>IF(ISERR(VLOOKUP(VALUE(B367),$A$3:A367,1,FALSE)),"wrong order","")</f>
        <v/>
      </c>
      <c r="K367" s="26" t="str">
        <f t="shared" ca="1" si="29"/>
        <v>insert into element (element_id, label, description, element_status_id) values (364, 'inhibition', '', 2);</v>
      </c>
      <c r="L367" s="26" t="str">
        <f t="shared" si="23"/>
        <v>insert into element_hierarchy (child_element_id, parent_element_id, relationship_type) values (364, 254, 'is_a');</v>
      </c>
      <c r="M367" s="26" t="str">
        <f>IF(ISNA(VLOOKUP(E367,$O$2:$P$8,1,FALSE)),"","insert into tree_root (tree_root_id, tree_name, element_id, relationship_type) values (1, '"&amp;VLOOKUP(E367,$O$2:$P$8,2,FALSE)&amp;"', "&amp;[1]Elements!A367&amp;", 'has_a, is_a');")</f>
        <v/>
      </c>
    </row>
    <row r="368" spans="1:13">
      <c r="A368" s="19">
        <v>365</v>
      </c>
      <c r="B368" s="20">
        <v>101</v>
      </c>
      <c r="C368" s="20" t="s">
        <v>715</v>
      </c>
      <c r="D368" s="22" t="s">
        <v>272</v>
      </c>
      <c r="E368" s="19" t="s">
        <v>50</v>
      </c>
      <c r="F368" s="19">
        <f t="shared" si="27"/>
        <v>365</v>
      </c>
      <c r="G368" s="19" t="s">
        <v>535</v>
      </c>
      <c r="H368" s="26" t="str">
        <f>IF(ISNA(VLOOKUP(E368,E$1:$E367,1,FALSE)),"",MATCH(E368,E$1:$E367,0))</f>
        <v/>
      </c>
      <c r="I368" s="26" t="str">
        <f t="shared" si="28"/>
        <v/>
      </c>
      <c r="J368" s="26" t="str">
        <f>IF(ISERR(VLOOKUP(VALUE(B368),$A$3:A368,1,FALSE)),"wrong order","")</f>
        <v/>
      </c>
      <c r="K368" s="26" t="str">
        <f t="shared" ca="1" si="29"/>
        <v>insert into element (element_id, label, description, element_status_id) values (365, 'Kinase Glo', '', 2);</v>
      </c>
      <c r="L368" s="26" t="str">
        <f t="shared" si="23"/>
        <v>insert into element_hierarchy (child_element_id, parent_element_id, relationship_type) values (365, 101, 'is_a');</v>
      </c>
      <c r="M368" s="26" t="str">
        <f>IF(ISNA(VLOOKUP(E368,$O$2:$P$8,1,FALSE)),"","insert into tree_root (tree_root_id, tree_name, element_id, relationship_type) values (1, '"&amp;VLOOKUP(E368,$O$2:$P$8,2,FALSE)&amp;"', "&amp;[1]Elements!A368&amp;", 'has_a, is_a');")</f>
        <v/>
      </c>
    </row>
    <row r="369" spans="1:13">
      <c r="A369" s="19">
        <v>366</v>
      </c>
      <c r="B369" s="20">
        <v>109</v>
      </c>
      <c r="C369" s="20" t="s">
        <v>699</v>
      </c>
      <c r="D369" s="22" t="s">
        <v>265</v>
      </c>
      <c r="E369" s="19" t="s">
        <v>1344</v>
      </c>
      <c r="F369" s="19">
        <f t="shared" si="27"/>
        <v>366</v>
      </c>
      <c r="G369" s="19" t="s">
        <v>535</v>
      </c>
      <c r="H369" s="26" t="str">
        <f>IF(ISNA(VLOOKUP(E369,E$1:$E368,1,FALSE)),"",MATCH(E369,E$1:$E368,0))</f>
        <v/>
      </c>
      <c r="I369" s="26" t="str">
        <f t="shared" si="28"/>
        <v/>
      </c>
      <c r="J369" s="26" t="str">
        <f>IF(ISERR(VLOOKUP(VALUE(B369),$A$3:A369,1,FALSE)),"wrong order","")</f>
        <v/>
      </c>
      <c r="K369" s="26" t="str">
        <f t="shared" ca="1" si="29"/>
        <v>insert into element (element_id, label, description, element_status_id) values (366, 'concentration', '', 2);</v>
      </c>
      <c r="L369" s="26" t="str">
        <f t="shared" si="23"/>
        <v>insert into element_hierarchy (child_element_id, parent_element_id, relationship_type) values (366, 109, 'is_a');</v>
      </c>
      <c r="M369" s="26" t="str">
        <f>IF(ISNA(VLOOKUP(E369,$O$2:$P$8,1,FALSE)),"","insert into tree_root (tree_root_id, tree_name, element_id, relationship_type) values (1, '"&amp;VLOOKUP(E369,$O$2:$P$8,2,FALSE)&amp;"', "&amp;[1]Elements!A369&amp;", 'has_a, is_a');")</f>
        <v/>
      </c>
    </row>
    <row r="370" spans="1:13">
      <c r="A370" s="19">
        <v>367</v>
      </c>
      <c r="B370" s="20">
        <v>112</v>
      </c>
      <c r="C370" s="20" t="s">
        <v>1185</v>
      </c>
      <c r="D370" s="22" t="s">
        <v>488</v>
      </c>
      <c r="E370" s="19" t="s">
        <v>1345</v>
      </c>
      <c r="F370" s="19">
        <f t="shared" si="27"/>
        <v>367</v>
      </c>
      <c r="H370" s="26" t="str">
        <f>IF(ISNA(VLOOKUP(E370,E$1:$E369,1,FALSE)),"",MATCH(E370,E$1:$E369,0))</f>
        <v/>
      </c>
      <c r="I370" s="26" t="str">
        <f t="shared" si="28"/>
        <v/>
      </c>
      <c r="J370" s="26" t="str">
        <f>IF(ISERR(VLOOKUP(VALUE(B370),$A$3:A370,1,FALSE)),"wrong order","")</f>
        <v/>
      </c>
      <c r="K370" s="26" t="str">
        <f t="shared" ca="1" si="29"/>
        <v>insert into element (element_id, label, description, element_status_id) values (367, 'incubation temperature', '', 2);_x000D_
COMMIT;</v>
      </c>
      <c r="L370" s="26" t="str">
        <f t="shared" si="23"/>
        <v>insert into element_hierarchy (child_element_id, parent_element_id, relationship_type) values (367, 112, 'is_a');</v>
      </c>
      <c r="M370" s="26" t="str">
        <f>IF(ISNA(VLOOKUP(E370,$O$2:$P$8,1,FALSE)),"","insert into tree_root (tree_root_id, tree_name, element_id, relationship_type) values (1, '"&amp;VLOOKUP(E370,$O$2:$P$8,2,FALSE)&amp;"', "&amp;[1]Elements!A370&amp;", 'has_a, is_a');")</f>
        <v/>
      </c>
    </row>
    <row r="371" spans="1:13">
      <c r="A371" s="19">
        <v>368</v>
      </c>
      <c r="B371" s="19">
        <v>251</v>
      </c>
      <c r="C371" s="20" t="s">
        <v>980</v>
      </c>
      <c r="D371" s="22" t="s">
        <v>396</v>
      </c>
      <c r="E371" s="19" t="s">
        <v>1346</v>
      </c>
      <c r="F371" s="19">
        <f t="shared" si="27"/>
        <v>368</v>
      </c>
      <c r="G371" s="19" t="s">
        <v>535</v>
      </c>
      <c r="H371" s="26" t="str">
        <f>IF(ISNA(VLOOKUP(E371,E$1:$E370,1,FALSE)),"",MATCH(E371,E$1:$E370,0))</f>
        <v/>
      </c>
      <c r="I371" s="26" t="str">
        <f t="shared" si="28"/>
        <v/>
      </c>
      <c r="J371" s="26" t="str">
        <f>IF(ISERR(VLOOKUP(VALUE(B371),$A$3:A371,1,FALSE)),"wrong order","")</f>
        <v/>
      </c>
      <c r="K371" s="26" t="str">
        <f t="shared" ca="1" si="29"/>
        <v>insert into element (element_id, label, description, element_status_id) values (368, 'software', '', 2);</v>
      </c>
      <c r="L371" s="26" t="str">
        <f t="shared" si="23"/>
        <v>insert into element_hierarchy (child_element_id, parent_element_id, relationship_type) values (368, 251, 'is_a');</v>
      </c>
      <c r="M371" s="26" t="str">
        <f>IF(ISNA(VLOOKUP(E371,$O$2:$P$8,1,FALSE)),"","insert into tree_root (tree_root_id, tree_name, element_id, relationship_type) values (1, '"&amp;VLOOKUP(E371,$O$2:$P$8,2,FALSE)&amp;"', "&amp;[1]Elements!A371&amp;", 'has_a, is_a');")</f>
        <v/>
      </c>
    </row>
    <row r="372" spans="1:13">
      <c r="A372" s="19">
        <v>369</v>
      </c>
      <c r="B372" s="19">
        <v>251</v>
      </c>
      <c r="C372" s="20" t="s">
        <v>1347</v>
      </c>
      <c r="D372" s="22" t="s">
        <v>1348</v>
      </c>
      <c r="E372" s="19" t="s">
        <v>1351</v>
      </c>
      <c r="F372" s="19">
        <f>A372</f>
        <v>369</v>
      </c>
      <c r="G372" s="19" t="s">
        <v>535</v>
      </c>
      <c r="H372" s="26" t="str">
        <f>IF(ISNA(VLOOKUP(E372,E$1:$E371,1,FALSE)),"",MATCH(E372,E$1:$E371,0))</f>
        <v/>
      </c>
      <c r="I372" s="26" t="str">
        <f>IF(H372="","",IF(ISNA(VLOOKUP(A372,$B$2:$B$348,1,FALSE)),"","children"))</f>
        <v/>
      </c>
      <c r="J372" s="26" t="str">
        <f>IF(ISERR(VLOOKUP(VALUE(B372),$A$3:A372,1,FALSE)),"wrong order","")</f>
        <v/>
      </c>
      <c r="K372" s="26" t="str">
        <f ca="1">IF(H372="","insert into element (element_id, label, description, element_status_id) values ("&amp;A372&amp;", '"&amp;E372&amp;"', '"&amp;G372&amp;"', 2);"&amp;IF(MOD(CELL("row",A372),10)=0,CHAR(13)&amp;CHAR(10)&amp;"COMMIT;",""),"")</f>
        <v>insert into element (element_id, label, description, element_status_id) values (369, 'Number of exclusions', '', 2);</v>
      </c>
      <c r="L372" s="26" t="str">
        <f t="shared" si="23"/>
        <v>insert into element_hierarchy (child_element_id, parent_element_id, relationship_type) values (369, 251, 'is_a');</v>
      </c>
      <c r="M372" s="26" t="str">
        <f>IF(ISNA(VLOOKUP(E372,$O$2:$P$8,1,FALSE)),"","insert into tree_root (tree_root_id, tree_name, element_id, relationship_type) values (1, '"&amp;VLOOKUP(E372,$O$2:$P$8,2,FALSE)&amp;"', "&amp;[1]Elements!A372&amp;", 'has_a, is_a');")</f>
        <v/>
      </c>
    </row>
    <row r="373" spans="1:13">
      <c r="A373" s="19">
        <v>370</v>
      </c>
      <c r="B373" s="19">
        <v>251</v>
      </c>
      <c r="C373" s="20" t="s">
        <v>1349</v>
      </c>
      <c r="D373" s="22" t="s">
        <v>1350</v>
      </c>
      <c r="E373" s="19" t="s">
        <v>81</v>
      </c>
      <c r="F373" s="19">
        <f>A373</f>
        <v>370</v>
      </c>
      <c r="G373" s="19" t="s">
        <v>535</v>
      </c>
      <c r="H373" s="26" t="str">
        <f>IF(ISNA(VLOOKUP(E373,E$1:$E372,1,FALSE)),"",MATCH(E373,E$1:$E372,0))</f>
        <v/>
      </c>
      <c r="I373" s="26" t="str">
        <f>IF(H373="","",IF(ISNA(VLOOKUP(A373,$B$2:$B$348,1,FALSE)),"","children"))</f>
        <v/>
      </c>
      <c r="J373" s="26" t="str">
        <f>IF(ISERR(VLOOKUP(VALUE(B373),$A$3:A373,1,FALSE)),"wrong order","")</f>
        <v/>
      </c>
      <c r="K373" s="26" t="str">
        <f ca="1">IF(H373="","insert into element (element_id, label, description, element_status_id) values ("&amp;A373&amp;", '"&amp;E373&amp;"', '"&amp;G373&amp;"', 2);"&amp;IF(MOD(CELL("row",A373),10)=0,CHAR(13)&amp;CHAR(10)&amp;"COMMIT;",""),"")</f>
        <v>insert into element (element_id, label, description, element_status_id) values (370, 'Number of points', '', 2);</v>
      </c>
      <c r="L373" s="26" t="str">
        <f t="shared" si="23"/>
        <v>insert into element_hierarchy (child_element_id, parent_element_id, relationship_type) values (370, 251, 'is_a');</v>
      </c>
      <c r="M373" s="26" t="str">
        <f>IF(ISNA(VLOOKUP(E373,$O$2:$P$8,1,FALSE)),"","insert into tree_root (tree_root_id, tree_name, element_id, relationship_type) values (1, '"&amp;VLOOKUP(E373,$O$2:$P$8,2,FALSE)&amp;"', "&amp;[1]Elements!A373&amp;", 'has_a, is_a');")</f>
        <v/>
      </c>
    </row>
    <row r="374" spans="1:13">
      <c r="A374" s="19">
        <v>371</v>
      </c>
      <c r="B374" s="20">
        <v>307</v>
      </c>
      <c r="C374" s="20" t="s">
        <v>703</v>
      </c>
      <c r="D374" s="22" t="s">
        <v>267</v>
      </c>
      <c r="E374" s="19" t="s">
        <v>1352</v>
      </c>
      <c r="F374" s="19">
        <f>A374</f>
        <v>371</v>
      </c>
      <c r="H374" s="26" t="str">
        <f>IF(ISNA(VLOOKUP(E374,E$1:$E373,1,FALSE)),"",MATCH(E374,E$1:$E373,0))</f>
        <v/>
      </c>
      <c r="I374" s="26" t="str">
        <f>IF(H374="","",IF(ISNA(VLOOKUP(A374,$B$2:$B$348,1,FALSE)),"","children"))</f>
        <v/>
      </c>
      <c r="J374" s="26" t="str">
        <f>IF(ISERR(VLOOKUP(VALUE(B374),$A$3:A374,1,FALSE)),"wrong order","")</f>
        <v/>
      </c>
      <c r="K374" s="26" t="str">
        <f ca="1">IF(H374="","insert into element (element_id, label, description, element_status_id) values ("&amp;A374&amp;", '"&amp;E374&amp;"', '"&amp;G374&amp;"', 2);"&amp;IF(MOD(CELL("row",A374),10)=0,CHAR(13)&amp;CHAR(10)&amp;"COMMIT;",""),"")</f>
        <v>insert into element (element_id, label, description, element_status_id) values (371, 'ViewLux', '', 2);</v>
      </c>
      <c r="L374" s="26" t="str">
        <f t="shared" si="23"/>
        <v>insert into element_hierarchy (child_element_id, parent_element_id, relationship_type) values (371, 307, 'is_a');</v>
      </c>
      <c r="M374" s="26" t="str">
        <f>IF(ISNA(VLOOKUP(E374,$O$2:$P$8,1,FALSE)),"","insert into tree_root (tree_root_id, tree_name, element_id, relationship_type) values (1, '"&amp;VLOOKUP(E374,$O$2:$P$8,2,FALSE)&amp;"', "&amp;[1]Elements!A374&amp;", 'has_a, is_a');")</f>
        <v/>
      </c>
    </row>
    <row r="375" spans="1:13">
      <c r="A375" s="19">
        <v>372</v>
      </c>
      <c r="B375" s="19">
        <v>368</v>
      </c>
      <c r="C375" s="20" t="s">
        <v>980</v>
      </c>
      <c r="D375" s="22" t="s">
        <v>396</v>
      </c>
      <c r="E375" s="19" t="s">
        <v>80</v>
      </c>
      <c r="F375" s="19">
        <f>A375</f>
        <v>372</v>
      </c>
      <c r="G375" s="19" t="s">
        <v>535</v>
      </c>
      <c r="H375" s="26" t="str">
        <f>IF(ISNA(VLOOKUP(E375,E$1:$E374,1,FALSE)),"",MATCH(E375,E$1:$E374,0))</f>
        <v/>
      </c>
      <c r="I375" s="26" t="str">
        <f>IF(H375="","",IF(ISNA(VLOOKUP(A375,$B$2:$B$348,1,FALSE)),"","children"))</f>
        <v/>
      </c>
      <c r="J375" s="26" t="str">
        <f>IF(ISERR(VLOOKUP(VALUE(B375),$A$3:A375,1,FALSE)),"wrong order","")</f>
        <v/>
      </c>
      <c r="K375" s="26" t="str">
        <f ca="1">IF(H375="","insert into element (element_id, label, description, element_status_id) values ("&amp;A375&amp;", '"&amp;E375&amp;"', '"&amp;G375&amp;"', 2);"&amp;IF(MOD(CELL("row",A375),10)=0,CHAR(13)&amp;CHAR(10)&amp;"COMMIT;",""),"")</f>
        <v>insert into element (element_id, label, description, element_status_id) values (372, 'Assay Explorer', '', 2);</v>
      </c>
      <c r="L375" s="26" t="str">
        <f t="shared" si="23"/>
        <v>insert into element_hierarchy (child_element_id, parent_element_id, relationship_type) values (372, 368, 'is_a');</v>
      </c>
      <c r="M375" s="26" t="str">
        <f>IF(ISNA(VLOOKUP(E375,$O$2:$P$8,1,FALSE)),"","insert into tree_root (tree_root_id, tree_name, element_id, relationship_type) values (1, '"&amp;VLOOKUP(E375,$O$2:$P$8,2,FALSE)&amp;"', "&amp;[1]Elements!A375&amp;", 'has_a, is_a');")</f>
        <v/>
      </c>
    </row>
    <row r="376" spans="1:13">
      <c r="A376" s="19">
        <v>373</v>
      </c>
      <c r="B376" s="20">
        <v>257</v>
      </c>
      <c r="C376" s="20" t="s">
        <v>965</v>
      </c>
      <c r="D376" s="22" t="s">
        <v>389</v>
      </c>
      <c r="E376" s="19" t="s">
        <v>96</v>
      </c>
      <c r="F376" s="19">
        <f>A376</f>
        <v>373</v>
      </c>
      <c r="G376" s="19" t="s">
        <v>535</v>
      </c>
      <c r="H376" s="26" t="str">
        <f>IF(ISNA(VLOOKUP(E376,E$1:$E375,1,FALSE)),"",MATCH(E376,E$1:$E375,0))</f>
        <v/>
      </c>
      <c r="I376" s="26" t="str">
        <f>IF(H376="","",IF(ISNA(VLOOKUP(A376,$B$2:$B$348,1,FALSE)),"","children"))</f>
        <v/>
      </c>
      <c r="J376" s="26" t="str">
        <f>IF(ISERR(VLOOKUP(VALUE(B376),$A$3:A376,1,FALSE)),"wrong order","")</f>
        <v/>
      </c>
      <c r="K376" s="26" t="str">
        <f ca="1">IF(H376="","insert into element (element_id, label, description, element_status_id) values ("&amp;A376&amp;", '"&amp;E376&amp;"', '"&amp;G376&amp;"', 2);"&amp;IF(MOD(CELL("row",A376),10)=0,CHAR(13)&amp;CHAR(10)&amp;"COMMIT;",""),"")</f>
        <v>insert into element (element_id, label, description, element_status_id) values (373, 'PI (avg)', '', 2);</v>
      </c>
      <c r="L376" s="26" t="str">
        <f t="shared" si="23"/>
        <v>insert into element_hierarchy (child_element_id, parent_element_id, relationship_type) values (373, 257, 'is_a');</v>
      </c>
      <c r="M376" s="26" t="str">
        <f>IF(ISNA(VLOOKUP(E376,$O$2:$P$8,1,FALSE)),"","insert into tree_root (tree_root_id, tree_name, element_id, relationship_type) values (1, '"&amp;VLOOKUP(E376,$O$2:$P$8,2,FALSE)&amp;"', "&amp;[1]Elements!A376&amp;", 'has_a, is_a');")</f>
        <v/>
      </c>
    </row>
    <row r="377" spans="1:13">
      <c r="A377" s="19">
        <v>374</v>
      </c>
      <c r="B377" s="20">
        <v>341</v>
      </c>
      <c r="E377" s="26" t="s">
        <v>16</v>
      </c>
      <c r="F377" s="19">
        <f t="shared" ref="F377:F382" si="30">A377</f>
        <v>374</v>
      </c>
      <c r="G377" s="19" t="s">
        <v>535</v>
      </c>
      <c r="H377" s="26" t="str">
        <f>IF(ISNA(VLOOKUP(E377,E$1:$E376,1,FALSE)),"",MATCH(E377,E$1:$E376,0))</f>
        <v/>
      </c>
      <c r="I377" s="26" t="str">
        <f t="shared" ref="I377:I382" si="31">IF(H377="","",IF(ISNA(VLOOKUP(A377,$B$2:$B$348,1,FALSE)),"","children"))</f>
        <v/>
      </c>
      <c r="J377" s="26" t="str">
        <f>IF(ISERR(VLOOKUP(VALUE(B377),$A$3:A377,1,FALSE)),"wrong order","")</f>
        <v/>
      </c>
      <c r="K377" s="26" t="str">
        <f t="shared" ref="K377:K382" ca="1" si="32">IF(H377="","insert into element (element_id, label, description, element_status_id) values ("&amp;A377&amp;", '"&amp;E377&amp;"', '"&amp;G377&amp;"', 2);"&amp;IF(MOD(CELL("row",A377),10)=0,CHAR(13)&amp;CHAR(10)&amp;"COMMIT;",""),"")</f>
        <v>insert into element (element_id, label, description, element_status_id) values (374, 'LogIC50', '', 2);</v>
      </c>
      <c r="L377" s="26" t="str">
        <f t="shared" si="23"/>
        <v>insert into element_hierarchy (child_element_id, parent_element_id, relationship_type) values (374, 341, 'is_a');</v>
      </c>
      <c r="M377" s="26" t="str">
        <f>IF(ISNA(VLOOKUP(E377,$O$2:$P$8,1,FALSE)),"","insert into tree_root (tree_root_id, tree_name, element_id, relationship_type) values (1, '"&amp;VLOOKUP(E377,$O$2:$P$8,2,FALSE)&amp;"', "&amp;[1]Elements!A377&amp;", 'has_a, is_a');")</f>
        <v/>
      </c>
    </row>
    <row r="378" spans="1:13">
      <c r="A378" s="19">
        <v>375</v>
      </c>
      <c r="B378" s="20">
        <v>341</v>
      </c>
      <c r="E378" s="26" t="s">
        <v>17</v>
      </c>
      <c r="F378" s="19">
        <f t="shared" si="30"/>
        <v>375</v>
      </c>
      <c r="G378" s="19" t="s">
        <v>535</v>
      </c>
      <c r="H378" s="26" t="str">
        <f>IF(ISNA(VLOOKUP(E378,E$1:$E377,1,FALSE)),"",MATCH(E378,E$1:$E377,0))</f>
        <v/>
      </c>
      <c r="I378" s="26" t="str">
        <f t="shared" si="31"/>
        <v/>
      </c>
      <c r="J378" s="26" t="str">
        <f>IF(ISERR(VLOOKUP(VALUE(B378),$A$3:A378,1,FALSE)),"wrong order","")</f>
        <v/>
      </c>
      <c r="K378" s="26" t="str">
        <f t="shared" ca="1" si="32"/>
        <v>insert into element (element_id, label, description, element_status_id) values (375, 'Hill coeff', '', 2);</v>
      </c>
      <c r="L378" s="26" t="str">
        <f t="shared" si="23"/>
        <v>insert into element_hierarchy (child_element_id, parent_element_id, relationship_type) values (375, 341, 'is_a');</v>
      </c>
      <c r="M378" s="26" t="str">
        <f>IF(ISNA(VLOOKUP(E378,$O$2:$P$8,1,FALSE)),"","insert into tree_root (tree_root_id, tree_name, element_id, relationship_type) values (1, '"&amp;VLOOKUP(E378,$O$2:$P$8,2,FALSE)&amp;"', "&amp;[1]Elements!A378&amp;", 'has_a, is_a');")</f>
        <v/>
      </c>
    </row>
    <row r="379" spans="1:13">
      <c r="A379" s="19">
        <v>376</v>
      </c>
      <c r="B379" s="20">
        <v>341</v>
      </c>
      <c r="E379" s="26" t="s">
        <v>18</v>
      </c>
      <c r="F379" s="19">
        <f t="shared" si="30"/>
        <v>376</v>
      </c>
      <c r="G379" s="19" t="s">
        <v>535</v>
      </c>
      <c r="H379" s="26" t="str">
        <f>IF(ISNA(VLOOKUP(E379,E$1:$E378,1,FALSE)),"",MATCH(E379,E$1:$E378,0))</f>
        <v/>
      </c>
      <c r="I379" s="26" t="str">
        <f t="shared" si="31"/>
        <v/>
      </c>
      <c r="J379" s="26" t="str">
        <f>IF(ISERR(VLOOKUP(VALUE(B379),$A$3:A379,1,FALSE)),"wrong order","")</f>
        <v/>
      </c>
      <c r="K379" s="26" t="str">
        <f t="shared" ca="1" si="32"/>
        <v>insert into element (element_id, label, description, element_status_id) values (376, 'Hill s0', '', 2);</v>
      </c>
      <c r="L379" s="26" t="str">
        <f t="shared" si="23"/>
        <v>insert into element_hierarchy (child_element_id, parent_element_id, relationship_type) values (376, 341, 'is_a');</v>
      </c>
      <c r="M379" s="26" t="str">
        <f>IF(ISNA(VLOOKUP(E379,$O$2:$P$8,1,FALSE)),"","insert into tree_root (tree_root_id, tree_name, element_id, relationship_type) values (1, '"&amp;VLOOKUP(E379,$O$2:$P$8,2,FALSE)&amp;"', "&amp;[1]Elements!A379&amp;", 'has_a, is_a');")</f>
        <v/>
      </c>
    </row>
    <row r="380" spans="1:13">
      <c r="A380" s="19">
        <v>377</v>
      </c>
      <c r="B380" s="20">
        <v>341</v>
      </c>
      <c r="E380" s="26" t="s">
        <v>19</v>
      </c>
      <c r="F380" s="19">
        <f t="shared" si="30"/>
        <v>377</v>
      </c>
      <c r="G380" s="19" t="s">
        <v>535</v>
      </c>
      <c r="H380" s="26" t="str">
        <f>IF(ISNA(VLOOKUP(E380,E$1:$E379,1,FALSE)),"",MATCH(E380,E$1:$E379,0))</f>
        <v/>
      </c>
      <c r="I380" s="26" t="str">
        <f t="shared" si="31"/>
        <v/>
      </c>
      <c r="J380" s="26" t="str">
        <f>IF(ISERR(VLOOKUP(VALUE(B380),$A$3:A380,1,FALSE)),"wrong order","")</f>
        <v/>
      </c>
      <c r="K380" s="26" t="str">
        <f t="shared" ca="1" si="32"/>
        <v>insert into element (element_id, label, description, element_status_id) values (377, 'Hill sinf', '', 2);_x000D_
COMMIT;</v>
      </c>
      <c r="L380" s="26" t="str">
        <f t="shared" si="23"/>
        <v>insert into element_hierarchy (child_element_id, parent_element_id, relationship_type) values (377, 341, 'is_a');</v>
      </c>
      <c r="M380" s="26" t="str">
        <f>IF(ISNA(VLOOKUP(E380,$O$2:$P$8,1,FALSE)),"","insert into tree_root (tree_root_id, tree_name, element_id, relationship_type) values (1, '"&amp;VLOOKUP(E380,$O$2:$P$8,2,FALSE)&amp;"', "&amp;[1]Elements!A380&amp;", 'has_a, is_a');")</f>
        <v/>
      </c>
    </row>
    <row r="381" spans="1:13">
      <c r="A381" s="19">
        <v>378</v>
      </c>
      <c r="B381" s="20">
        <v>341</v>
      </c>
      <c r="E381" s="26" t="s">
        <v>20</v>
      </c>
      <c r="F381" s="19">
        <f t="shared" si="30"/>
        <v>378</v>
      </c>
      <c r="G381" s="19" t="s">
        <v>535</v>
      </c>
      <c r="H381" s="26" t="str">
        <f>IF(ISNA(VLOOKUP(E381,E$1:$E380,1,FALSE)),"",MATCH(E381,E$1:$E380,0))</f>
        <v/>
      </c>
      <c r="I381" s="26" t="str">
        <f t="shared" si="31"/>
        <v/>
      </c>
      <c r="J381" s="26" t="str">
        <f>IF(ISERR(VLOOKUP(VALUE(B381),$A$3:A381,1,FALSE)),"wrong order","")</f>
        <v/>
      </c>
      <c r="K381" s="26" t="str">
        <f t="shared" ca="1" si="32"/>
        <v>insert into element (element_id, label, description, element_status_id) values (378, 'Hill dS', '', 2);</v>
      </c>
      <c r="L381" s="26" t="str">
        <f t="shared" si="23"/>
        <v>insert into element_hierarchy (child_element_id, parent_element_id, relationship_type) values (378, 341, 'is_a');</v>
      </c>
      <c r="M381" s="26" t="str">
        <f>IF(ISNA(VLOOKUP(E381,$O$2:$P$8,1,FALSE)),"","insert into tree_root (tree_root_id, tree_name, element_id, relationship_type) values (1, '"&amp;VLOOKUP(E381,$O$2:$P$8,2,FALSE)&amp;"', "&amp;[1]Elements!A381&amp;", 'has_a, is_a');")</f>
        <v/>
      </c>
    </row>
    <row r="382" spans="1:13">
      <c r="A382" s="19">
        <v>379</v>
      </c>
      <c r="B382" s="20">
        <v>250</v>
      </c>
      <c r="E382" s="26" t="s">
        <v>174</v>
      </c>
      <c r="F382" s="19">
        <f t="shared" si="30"/>
        <v>379</v>
      </c>
      <c r="G382" s="19" t="s">
        <v>535</v>
      </c>
      <c r="H382" s="26" t="str">
        <f>IF(ISNA(VLOOKUP(E382,E$1:$E381,1,FALSE)),"",MATCH(E382,E$1:$E381,0))</f>
        <v/>
      </c>
      <c r="I382" s="26" t="str">
        <f t="shared" si="31"/>
        <v/>
      </c>
      <c r="J382" s="26" t="str">
        <f>IF(ISERR(VLOOKUP(VALUE(B382),$A$3:A382,1,FALSE)),"wrong order","")</f>
        <v/>
      </c>
      <c r="K382" s="26" t="str">
        <f t="shared" ca="1" si="32"/>
        <v>insert into element (element_id, label, description, element_status_id) values (379, 'Statistical', '', 2);</v>
      </c>
      <c r="L382" s="26" t="str">
        <f t="shared" si="23"/>
        <v>insert into element_hierarchy (child_element_id, parent_element_id, relationship_type) values (379, 250, 'is_a');</v>
      </c>
      <c r="M382" s="26" t="str">
        <f>IF(ISNA(VLOOKUP(E382,$O$2:$P$8,1,FALSE)),"","insert into tree_root (tree_root_id, tree_name, element_id, relationship_type) values (1, '"&amp;VLOOKUP(E382,$O$2:$P$8,2,FALSE)&amp;"', "&amp;[1]Elements!A382&amp;", 'has_a, is_a');")</f>
        <v/>
      </c>
    </row>
    <row r="383" spans="1:13">
      <c r="A383" s="19">
        <v>380</v>
      </c>
      <c r="B383" s="19">
        <v>379</v>
      </c>
      <c r="E383" s="26" t="s">
        <v>175</v>
      </c>
      <c r="F383" s="19">
        <f t="shared" ref="F383:F389" si="33">A383</f>
        <v>380</v>
      </c>
      <c r="G383" s="19" t="s">
        <v>535</v>
      </c>
      <c r="H383" s="26" t="str">
        <f>IF(ISNA(VLOOKUP(E383,E$1:$E382,1,FALSE)),"",MATCH(E383,E$1:$E382,0))</f>
        <v/>
      </c>
      <c r="I383" s="26" t="str">
        <f t="shared" ref="I383:I389" si="34">IF(H383="","",IF(ISNA(VLOOKUP(A383,$B$2:$B$348,1,FALSE)),"","children"))</f>
        <v/>
      </c>
      <c r="J383" s="26" t="str">
        <f>IF(ISERR(VLOOKUP(VALUE(B383),$A$3:A383,1,FALSE)),"wrong order","")</f>
        <v/>
      </c>
      <c r="K383" s="26" t="str">
        <f t="shared" ref="K383:K389" ca="1" si="35">IF(H383="","insert into element (element_id, label, description, element_status_id) values ("&amp;A383&amp;", '"&amp;E383&amp;"', '"&amp;G383&amp;"', 2);"&amp;IF(MOD(CELL("row",A383),10)=0,CHAR(13)&amp;CHAR(10)&amp;"COMMIT;",""),"")</f>
        <v>insert into element (element_id, label, description, element_status_id) values (380, 'Count', '', 2);</v>
      </c>
      <c r="L383" s="26" t="str">
        <f t="shared" si="23"/>
        <v>insert into element_hierarchy (child_element_id, parent_element_id, relationship_type) values (380, 379, 'is_a');</v>
      </c>
      <c r="M383" s="26" t="str">
        <f>IF(ISNA(VLOOKUP(E383,$O$2:$P$8,1,FALSE)),"","insert into tree_root (tree_root_id, tree_name, element_id, relationship_type) values (1, '"&amp;VLOOKUP(E383,$O$2:$P$8,2,FALSE)&amp;"', "&amp;[1]Elements!A383&amp;", 'has_a, is_a');")</f>
        <v/>
      </c>
    </row>
    <row r="384" spans="1:13">
      <c r="A384" s="19">
        <v>381</v>
      </c>
      <c r="B384" s="19">
        <v>379</v>
      </c>
      <c r="E384" s="26" t="s">
        <v>21</v>
      </c>
      <c r="F384" s="19">
        <f t="shared" si="33"/>
        <v>381</v>
      </c>
      <c r="G384" s="19" t="s">
        <v>535</v>
      </c>
      <c r="H384" s="26" t="str">
        <f>IF(ISNA(VLOOKUP(E384,E$1:$E383,1,FALSE)),"",MATCH(E384,E$1:$E383,0))</f>
        <v/>
      </c>
      <c r="I384" s="26" t="str">
        <f t="shared" si="34"/>
        <v/>
      </c>
      <c r="J384" s="26" t="str">
        <f>IF(ISERR(VLOOKUP(VALUE(B384),$A$3:A384,1,FALSE)),"wrong order","")</f>
        <v/>
      </c>
      <c r="K384" s="26" t="str">
        <f t="shared" ca="1" si="35"/>
        <v>insert into element (element_id, label, description, element_status_id) values (381, 'Chi Squared', '', 2);</v>
      </c>
      <c r="L384" s="26" t="str">
        <f t="shared" si="23"/>
        <v>insert into element_hierarchy (child_element_id, parent_element_id, relationship_type) values (381, 379, 'is_a');</v>
      </c>
      <c r="M384" s="26" t="str">
        <f>IF(ISNA(VLOOKUP(E384,$O$2:$P$8,1,FALSE)),"","insert into tree_root (tree_root_id, tree_name, element_id, relationship_type) values (1, '"&amp;VLOOKUP(E384,$O$2:$P$8,2,FALSE)&amp;"', "&amp;[1]Elements!A384&amp;", 'has_a, is_a');")</f>
        <v/>
      </c>
    </row>
    <row r="385" spans="1:13">
      <c r="A385" s="19">
        <v>382</v>
      </c>
      <c r="B385" s="19">
        <v>379</v>
      </c>
      <c r="E385" s="26" t="s">
        <v>86</v>
      </c>
      <c r="F385" s="19">
        <f t="shared" si="33"/>
        <v>382</v>
      </c>
      <c r="G385" s="19" t="s">
        <v>535</v>
      </c>
      <c r="H385" s="26" t="str">
        <f>IF(ISNA(VLOOKUP(E385,E$1:$E384,1,FALSE)),"",MATCH(E385,E$1:$E384,0))</f>
        <v/>
      </c>
      <c r="I385" s="26" t="str">
        <f t="shared" si="34"/>
        <v/>
      </c>
      <c r="J385" s="26" t="str">
        <f>IF(ISERR(VLOOKUP(VALUE(B385),$A$3:A385,1,FALSE)),"wrong order","")</f>
        <v/>
      </c>
      <c r="K385" s="26" t="str">
        <f t="shared" ca="1" si="35"/>
        <v>insert into element (element_id, label, description, element_status_id) values (382, 'R Squared', '', 2);</v>
      </c>
      <c r="L385" s="26" t="str">
        <f t="shared" si="23"/>
        <v>insert into element_hierarchy (child_element_id, parent_element_id, relationship_type) values (382, 379, 'is_a');</v>
      </c>
      <c r="M385" s="26" t="str">
        <f>IF(ISNA(VLOOKUP(E385,$O$2:$P$8,1,FALSE)),"","insert into tree_root (tree_root_id, tree_name, element_id, relationship_type) values (1, '"&amp;VLOOKUP(E385,$O$2:$P$8,2,FALSE)&amp;"', "&amp;[1]Elements!A385&amp;", 'has_a, is_a');")</f>
        <v/>
      </c>
    </row>
    <row r="386" spans="1:13">
      <c r="A386" s="19">
        <v>383</v>
      </c>
      <c r="B386" s="20">
        <v>123</v>
      </c>
      <c r="E386" t="s">
        <v>22</v>
      </c>
      <c r="F386" s="19">
        <f t="shared" si="33"/>
        <v>383</v>
      </c>
      <c r="G386" s="19" t="s">
        <v>535</v>
      </c>
      <c r="H386" s="26" t="str">
        <f>IF(ISNA(VLOOKUP(E386,E$1:$E385,1,FALSE)),"",MATCH(E386,E$1:$E385,0))</f>
        <v/>
      </c>
      <c r="I386" s="26" t="str">
        <f t="shared" si="34"/>
        <v/>
      </c>
      <c r="J386" s="26" t="str">
        <f>IF(ISERR(VLOOKUP(VALUE(B386),$A$3:A386,1,FALSE)),"wrong order","")</f>
        <v/>
      </c>
      <c r="K386" s="26" t="str">
        <f t="shared" ca="1" si="35"/>
        <v>insert into element (element_id, label, description, element_status_id) values (383, '%', '', 2);</v>
      </c>
      <c r="L386" s="26" t="str">
        <f t="shared" si="23"/>
        <v>insert into element_hierarchy (child_element_id, parent_element_id, relationship_type) values (383, 123, 'is_a');</v>
      </c>
      <c r="M386" s="26" t="str">
        <f>IF(ISNA(VLOOKUP(E386,$O$2:$P$8,1,FALSE)),"","insert into tree_root (tree_root_id, tree_name, element_id, relationship_type) values (1, '"&amp;VLOOKUP(E386,$O$2:$P$8,2,FALSE)&amp;"', "&amp;[1]Elements!A386&amp;", 'has_a, is_a');")</f>
        <v/>
      </c>
    </row>
    <row r="387" spans="1:13">
      <c r="A387" s="19">
        <v>384</v>
      </c>
      <c r="B387" s="20">
        <v>123</v>
      </c>
      <c r="E387" t="s">
        <v>113</v>
      </c>
      <c r="F387" s="19">
        <f t="shared" si="33"/>
        <v>384</v>
      </c>
      <c r="G387" s="19" t="s">
        <v>535</v>
      </c>
      <c r="H387" s="26" t="str">
        <f>IF(ISNA(VLOOKUP(E387,E$1:$E386,1,FALSE)),"",MATCH(E387,E$1:$E386,0))</f>
        <v/>
      </c>
      <c r="I387" s="26" t="str">
        <f t="shared" si="34"/>
        <v/>
      </c>
      <c r="J387" s="26" t="str">
        <f>IF(ISERR(VLOOKUP(VALUE(B387),$A$3:A387,1,FALSE)),"wrong order","")</f>
        <v/>
      </c>
      <c r="K387" s="26" t="str">
        <f t="shared" ca="1" si="35"/>
        <v>insert into element (element_id, label, description, element_status_id) values (384, 'deg C', '', 2);</v>
      </c>
      <c r="L387" s="26" t="str">
        <f>"insert into element_hierarchy (child_element_id, parent_element_id, relationship_type) values ("&amp;IF(H387="",A387,INDEX($A$1:$A$348,H387))&amp;", "&amp;IF(ISBLANK(B387),"''",B387)&amp;", "&amp;IF(A387&lt;10,"'has_a'","'is_a'")&amp;");"</f>
        <v>insert into element_hierarchy (child_element_id, parent_element_id, relationship_type) values (384, 123, 'is_a');</v>
      </c>
      <c r="M387" s="26" t="str">
        <f>IF(ISNA(VLOOKUP(E387,$O$2:$P$8,1,FALSE)),"","insert into tree_root (tree_root_id, tree_name, element_id, relationship_type) values (1, '"&amp;VLOOKUP(E387,$O$2:$P$8,2,FALSE)&amp;"', "&amp;[1]Elements!A387&amp;", 'has_a, is_a');")</f>
        <v/>
      </c>
    </row>
    <row r="388" spans="1:13">
      <c r="A388" s="19">
        <v>385</v>
      </c>
      <c r="B388" s="20">
        <v>123</v>
      </c>
      <c r="E388" t="s">
        <v>114</v>
      </c>
      <c r="F388" s="19">
        <f t="shared" si="33"/>
        <v>385</v>
      </c>
      <c r="G388" s="19" t="s">
        <v>535</v>
      </c>
      <c r="H388" s="26" t="str">
        <f>IF(ISNA(VLOOKUP(E388,E$1:$E387,1,FALSE)),"",MATCH(E388,E$1:$E387,0))</f>
        <v/>
      </c>
      <c r="I388" s="26" t="str">
        <f t="shared" si="34"/>
        <v/>
      </c>
      <c r="J388" s="26" t="str">
        <f>IF(ISERR(VLOOKUP(VALUE(B388),$A$3:A388,1,FALSE)),"wrong order","")</f>
        <v/>
      </c>
      <c r="K388" s="26" t="str">
        <f t="shared" ca="1" si="35"/>
        <v>insert into element (element_id, label, description, element_status_id) values (385, 's', '', 2);</v>
      </c>
      <c r="L388" s="26" t="str">
        <f>"insert into element_hierarchy (child_element_id, parent_element_id, relationship_type) values ("&amp;IF(H388="",A388,INDEX($A$1:$A$348,H388))&amp;", "&amp;IF(ISBLANK(B388),"''",B388)&amp;", "&amp;IF(A388&lt;10,"'has_a'","'is_a'")&amp;");"</f>
        <v>insert into element_hierarchy (child_element_id, parent_element_id, relationship_type) values (385, 123, 'is_a');</v>
      </c>
      <c r="M388" s="26" t="str">
        <f>IF(ISNA(VLOOKUP(E388,$O$2:$P$8,1,FALSE)),"","insert into tree_root (tree_root_id, tree_name, element_id, relationship_type) values (1, '"&amp;VLOOKUP(E388,$O$2:$P$8,2,FALSE)&amp;"', "&amp;[1]Elements!A388&amp;", 'has_a, is_a');")</f>
        <v/>
      </c>
    </row>
    <row r="389" spans="1:13">
      <c r="A389" s="19">
        <v>386</v>
      </c>
      <c r="B389" s="20">
        <v>123</v>
      </c>
      <c r="E389" t="s">
        <v>23</v>
      </c>
      <c r="F389" s="19">
        <f t="shared" si="33"/>
        <v>386</v>
      </c>
      <c r="G389" s="19" t="s">
        <v>535</v>
      </c>
      <c r="H389" s="26" t="str">
        <f>IF(ISNA(VLOOKUP(E389,E$1:$E388,1,FALSE)),"",MATCH(E389,E$1:$E388,0))</f>
        <v/>
      </c>
      <c r="I389" s="26" t="str">
        <f t="shared" si="34"/>
        <v/>
      </c>
      <c r="J389" s="26" t="str">
        <f>IF(ISERR(VLOOKUP(VALUE(B389),$A$3:A389,1,FALSE)),"wrong order","")</f>
        <v/>
      </c>
      <c r="K389" s="26" t="str">
        <f t="shared" ca="1" si="35"/>
        <v>insert into element (element_id, label, description, element_status_id) values (386, 'uM', '', 2);</v>
      </c>
      <c r="L389" s="26" t="str">
        <f>"insert into element_hierarchy (child_element_id, parent_element_id, relationship_type) values ("&amp;IF(H389="",A389,INDEX($A$1:$A$348,H389))&amp;", "&amp;IF(ISBLANK(B389),"''",B389)&amp;", "&amp;IF(A389&lt;10,"'has_a'","'is_a'")&amp;");"</f>
        <v>insert into element_hierarchy (child_element_id, parent_element_id, relationship_type) values (386, 123, 'is_a');</v>
      </c>
      <c r="M389" s="26" t="str">
        <f>IF(ISNA(VLOOKUP(E389,$O$2:$P$8,1,FALSE)),"","insert into tree_root (tree_root_id, tree_name, element_id, relationship_type) values (1, '"&amp;VLOOKUP(E389,$O$2:$P$8,2,FALSE)&amp;"', "&amp;[1]Elements!A389&amp;", 'has_a, is_a');")</f>
        <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vt:i4>
      </vt:variant>
    </vt:vector>
  </HeadingPairs>
  <TitlesOfParts>
    <vt:vector size="11" baseType="lpstr">
      <vt:lpstr>Assay</vt:lpstr>
      <vt:lpstr>Measures</vt:lpstr>
      <vt:lpstr>Context</vt:lpstr>
      <vt:lpstr>Experiment</vt:lpstr>
      <vt:lpstr>Result import</vt:lpstr>
      <vt:lpstr>Result</vt:lpstr>
      <vt:lpstr>Result_Context</vt:lpstr>
      <vt:lpstr>Elements</vt:lpstr>
      <vt:lpstr>Dictionary</vt:lpstr>
      <vt:lpstr>Sheet1</vt:lpstr>
      <vt:lpstr>Concentration_List</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Simon Chatwin</dc:creator>
  <cp:lastModifiedBy>Simon Chatwin</cp:lastModifiedBy>
  <dcterms:created xsi:type="dcterms:W3CDTF">2012-03-25T02:04:51Z</dcterms:created>
  <dcterms:modified xsi:type="dcterms:W3CDTF">2012-06-05T02:12:37Z</dcterms:modified>
</cp:coreProperties>
</file>