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75" windowWidth="13875" windowHeight="7095" tabRatio="498"/>
  </bookViews>
  <sheets>
    <sheet name="Assay" sheetId="2" r:id="rId1"/>
    <sheet name="Measures" sheetId="1" r:id="rId2"/>
    <sheet name="Context" sheetId="3" r:id="rId3"/>
    <sheet name="Experiment" sheetId="6" r:id="rId4"/>
    <sheet name="Result import" sheetId="4" r:id="rId5"/>
    <sheet name="Result" sheetId="7" r:id="rId6"/>
    <sheet name="Result_Context" sheetId="5" r:id="rId7"/>
    <sheet name="Elements" sheetId="8" r:id="rId8"/>
    <sheet name="Dictionary" sheetId="9" r:id="rId9"/>
  </sheets>
  <externalReferences>
    <externalReference r:id="rId10"/>
  </externalReferences>
  <definedNames>
    <definedName name="_xlnm._FilterDatabase" localSheetId="7" hidden="1">Elements!#REF!</definedName>
    <definedName name="Concentration_List">Context!$G$24:$G$33</definedName>
  </definedNames>
  <calcPr calcId="125725"/>
</workbook>
</file>

<file path=xl/calcChain.xml><?xml version="1.0" encoding="utf-8"?>
<calcChain xmlns="http://schemas.openxmlformats.org/spreadsheetml/2006/main">
  <c r="D8" i="2"/>
  <c r="D7"/>
  <c r="O3" i="3"/>
  <c r="O4"/>
  <c r="O5"/>
  <c r="O6"/>
  <c r="O7"/>
  <c r="O8"/>
  <c r="O9"/>
  <c r="O10"/>
  <c r="O11"/>
  <c r="O12"/>
  <c r="O13"/>
  <c r="O14"/>
  <c r="O15"/>
  <c r="O16"/>
  <c r="O17"/>
  <c r="O18"/>
  <c r="O19"/>
  <c r="O20"/>
  <c r="O21"/>
  <c r="O22"/>
  <c r="O23"/>
  <c r="O24"/>
  <c r="O25"/>
  <c r="O26"/>
  <c r="O27"/>
  <c r="O28"/>
  <c r="O29"/>
  <c r="O30"/>
  <c r="O31"/>
  <c r="O32"/>
  <c r="O33"/>
  <c r="O34"/>
  <c r="O35"/>
  <c r="O36"/>
  <c r="O37"/>
  <c r="O2"/>
  <c r="G57" i="8"/>
  <c r="J2" i="3"/>
  <c r="I14" i="5"/>
  <c r="K14" s="1"/>
  <c r="I15"/>
  <c r="K15" s="1"/>
  <c r="I16"/>
  <c r="K16" s="1"/>
  <c r="I17"/>
  <c r="K17" s="1"/>
  <c r="I18"/>
  <c r="K18" s="1"/>
  <c r="I19"/>
  <c r="K19" s="1"/>
  <c r="I20"/>
  <c r="K20" s="1"/>
  <c r="I21"/>
  <c r="K21" s="1"/>
  <c r="I22"/>
  <c r="K22" s="1"/>
  <c r="I23"/>
  <c r="K23" s="1"/>
  <c r="I24"/>
  <c r="K24" s="1"/>
  <c r="I25"/>
  <c r="K25" s="1"/>
  <c r="I26"/>
  <c r="K26" s="1"/>
  <c r="I27"/>
  <c r="K27" s="1"/>
  <c r="I28"/>
  <c r="K28" s="1"/>
  <c r="I29"/>
  <c r="K29" s="1"/>
  <c r="I30"/>
  <c r="K30" s="1"/>
  <c r="I31"/>
  <c r="K31" s="1"/>
  <c r="I32"/>
  <c r="K32" s="1"/>
  <c r="I33"/>
  <c r="K33" s="1"/>
  <c r="I34"/>
  <c r="K34" s="1"/>
  <c r="I35"/>
  <c r="K35" s="1"/>
  <c r="I36"/>
  <c r="K36" s="1"/>
  <c r="I37"/>
  <c r="K37" s="1"/>
  <c r="I38"/>
  <c r="K38" s="1"/>
  <c r="I39"/>
  <c r="K39" s="1"/>
  <c r="I40"/>
  <c r="K40" s="1"/>
  <c r="I41"/>
  <c r="K41" s="1"/>
  <c r="I42"/>
  <c r="K42" s="1"/>
  <c r="I43"/>
  <c r="K43" s="1"/>
  <c r="I44"/>
  <c r="K44" s="1"/>
  <c r="I45"/>
  <c r="K45" s="1"/>
  <c r="I46"/>
  <c r="K46" s="1"/>
  <c r="I47"/>
  <c r="K47" s="1"/>
  <c r="I48"/>
  <c r="K48" s="1"/>
  <c r="I49"/>
  <c r="K49" s="1"/>
  <c r="I50"/>
  <c r="K50" s="1"/>
  <c r="I51"/>
  <c r="K51" s="1"/>
  <c r="I52"/>
  <c r="K52" s="1"/>
  <c r="I53"/>
  <c r="K53" s="1"/>
  <c r="I54"/>
  <c r="K54" s="1"/>
  <c r="I55"/>
  <c r="K55" s="1"/>
  <c r="I56"/>
  <c r="K56" s="1"/>
  <c r="I57"/>
  <c r="K57" s="1"/>
  <c r="I58"/>
  <c r="K58" s="1"/>
  <c r="I59"/>
  <c r="K59" s="1"/>
  <c r="I60"/>
  <c r="K60" s="1"/>
  <c r="I61"/>
  <c r="K61" s="1"/>
  <c r="I62"/>
  <c r="K62" s="1"/>
  <c r="I63"/>
  <c r="K63" s="1"/>
  <c r="I64"/>
  <c r="K64" s="1"/>
  <c r="I65"/>
  <c r="K65" s="1"/>
  <c r="I66"/>
  <c r="K66" s="1"/>
  <c r="I67"/>
  <c r="K67" s="1"/>
  <c r="I68"/>
  <c r="K68" s="1"/>
  <c r="I69"/>
  <c r="K69" s="1"/>
  <c r="I70"/>
  <c r="K70" s="1"/>
  <c r="I71"/>
  <c r="K71" s="1"/>
  <c r="I72"/>
  <c r="K72" s="1"/>
  <c r="I73"/>
  <c r="K73" s="1"/>
  <c r="I74"/>
  <c r="K74" s="1"/>
  <c r="I75"/>
  <c r="K75" s="1"/>
  <c r="I76"/>
  <c r="K76" s="1"/>
  <c r="I77"/>
  <c r="K77" s="1"/>
  <c r="I78"/>
  <c r="K78" s="1"/>
  <c r="I79"/>
  <c r="K79" s="1"/>
  <c r="I80"/>
  <c r="K80" s="1"/>
  <c r="I81"/>
  <c r="K81" s="1"/>
  <c r="I82"/>
  <c r="K82" s="1"/>
  <c r="I83"/>
  <c r="K83" s="1"/>
  <c r="I84"/>
  <c r="K84" s="1"/>
  <c r="I85"/>
  <c r="K85" s="1"/>
  <c r="I86"/>
  <c r="K86" s="1"/>
  <c r="I87"/>
  <c r="K87" s="1"/>
  <c r="I88"/>
  <c r="K88" s="1"/>
  <c r="I89"/>
  <c r="K89" s="1"/>
  <c r="I90"/>
  <c r="K90" s="1"/>
  <c r="I91"/>
  <c r="K91" s="1"/>
  <c r="I92"/>
  <c r="K92" s="1"/>
  <c r="I93"/>
  <c r="K93" s="1"/>
  <c r="I94"/>
  <c r="K94" s="1"/>
  <c r="I95"/>
  <c r="K95" s="1"/>
  <c r="I96"/>
  <c r="K96" s="1"/>
  <c r="I97"/>
  <c r="K97" s="1"/>
  <c r="I98"/>
  <c r="K98" s="1"/>
  <c r="I99"/>
  <c r="K99" s="1"/>
  <c r="I100"/>
  <c r="K100" s="1"/>
  <c r="I101"/>
  <c r="K101" s="1"/>
  <c r="I102"/>
  <c r="K102" s="1"/>
  <c r="I103"/>
  <c r="K103" s="1"/>
  <c r="I104"/>
  <c r="K104" s="1"/>
  <c r="I105"/>
  <c r="K105" s="1"/>
  <c r="I106"/>
  <c r="K106" s="1"/>
  <c r="I107"/>
  <c r="K107" s="1"/>
  <c r="I108"/>
  <c r="K108" s="1"/>
  <c r="I109"/>
  <c r="K109" s="1"/>
  <c r="I110"/>
  <c r="K110" s="1"/>
  <c r="I111"/>
  <c r="K111" s="1"/>
  <c r="I112"/>
  <c r="K112" s="1"/>
  <c r="I113"/>
  <c r="K113" s="1"/>
  <c r="I114"/>
  <c r="K114" s="1"/>
  <c r="I115"/>
  <c r="K115" s="1"/>
  <c r="I116"/>
  <c r="K116" s="1"/>
  <c r="I117"/>
  <c r="K117" s="1"/>
  <c r="I118"/>
  <c r="K118" s="1"/>
  <c r="I119"/>
  <c r="K119" s="1"/>
  <c r="I120"/>
  <c r="K120" s="1"/>
  <c r="I121"/>
  <c r="K121" s="1"/>
  <c r="I122"/>
  <c r="K122" s="1"/>
  <c r="I123"/>
  <c r="K123" s="1"/>
  <c r="I124"/>
  <c r="K124" s="1"/>
  <c r="I125"/>
  <c r="K125" s="1"/>
  <c r="I126"/>
  <c r="K126" s="1"/>
  <c r="I127"/>
  <c r="K127" s="1"/>
  <c r="I128"/>
  <c r="K128" s="1"/>
  <c r="I129"/>
  <c r="K129" s="1"/>
  <c r="I130"/>
  <c r="K130" s="1"/>
  <c r="I131"/>
  <c r="K131" s="1"/>
  <c r="I132"/>
  <c r="K132" s="1"/>
  <c r="I133"/>
  <c r="K133" s="1"/>
  <c r="I134"/>
  <c r="K134" s="1"/>
  <c r="I135"/>
  <c r="K135" s="1"/>
  <c r="I136"/>
  <c r="K136" s="1"/>
  <c r="I137"/>
  <c r="K137" s="1"/>
  <c r="I138"/>
  <c r="K138" s="1"/>
  <c r="I139"/>
  <c r="K139" s="1"/>
  <c r="I140"/>
  <c r="K140" s="1"/>
  <c r="I141"/>
  <c r="K141" s="1"/>
  <c r="I142"/>
  <c r="K142" s="1"/>
  <c r="I143"/>
  <c r="K143" s="1"/>
  <c r="I144"/>
  <c r="K144" s="1"/>
  <c r="I145"/>
  <c r="K145" s="1"/>
  <c r="I146"/>
  <c r="K146" s="1"/>
  <c r="I147"/>
  <c r="K147" s="1"/>
  <c r="I148"/>
  <c r="K148" s="1"/>
  <c r="I149"/>
  <c r="K149" s="1"/>
  <c r="I150"/>
  <c r="K150" s="1"/>
  <c r="I151"/>
  <c r="K151" s="1"/>
  <c r="I152"/>
  <c r="K152" s="1"/>
  <c r="I153"/>
  <c r="K153" s="1"/>
  <c r="I154"/>
  <c r="K154" s="1"/>
  <c r="I155"/>
  <c r="K155" s="1"/>
  <c r="I156"/>
  <c r="K156" s="1"/>
  <c r="I157"/>
  <c r="K157" s="1"/>
  <c r="I158"/>
  <c r="K158" s="1"/>
  <c r="I159"/>
  <c r="K159" s="1"/>
  <c r="I160"/>
  <c r="K160" s="1"/>
  <c r="I161"/>
  <c r="K161" s="1"/>
  <c r="I162"/>
  <c r="K162" s="1"/>
  <c r="I163"/>
  <c r="K163" s="1"/>
  <c r="I164"/>
  <c r="K164" s="1"/>
  <c r="I165"/>
  <c r="K165" s="1"/>
  <c r="I166"/>
  <c r="K166" s="1"/>
  <c r="I167"/>
  <c r="K167" s="1"/>
  <c r="I168"/>
  <c r="K168" s="1"/>
  <c r="I169"/>
  <c r="K169" s="1"/>
  <c r="I170"/>
  <c r="K170" s="1"/>
  <c r="I171"/>
  <c r="K171" s="1"/>
  <c r="I172"/>
  <c r="K172" s="1"/>
  <c r="I173"/>
  <c r="K173" s="1"/>
  <c r="I174"/>
  <c r="K174" s="1"/>
  <c r="I175"/>
  <c r="K175" s="1"/>
  <c r="I176"/>
  <c r="K176" s="1"/>
  <c r="I177"/>
  <c r="K177" s="1"/>
  <c r="I178"/>
  <c r="K178" s="1"/>
  <c r="I179"/>
  <c r="K179" s="1"/>
  <c r="I180"/>
  <c r="K180" s="1"/>
  <c r="I181"/>
  <c r="K181" s="1"/>
  <c r="I182"/>
  <c r="K182" s="1"/>
  <c r="I183"/>
  <c r="K183" s="1"/>
  <c r="I184"/>
  <c r="K184" s="1"/>
  <c r="I185"/>
  <c r="K185" s="1"/>
  <c r="I186"/>
  <c r="K186" s="1"/>
  <c r="I187"/>
  <c r="K187" s="1"/>
  <c r="I188"/>
  <c r="K188" s="1"/>
  <c r="I189"/>
  <c r="K189" s="1"/>
  <c r="I190"/>
  <c r="K190" s="1"/>
  <c r="I191"/>
  <c r="K191" s="1"/>
  <c r="I192"/>
  <c r="K192" s="1"/>
  <c r="I193"/>
  <c r="K193" s="1"/>
  <c r="I194"/>
  <c r="K194" s="1"/>
  <c r="I195"/>
  <c r="K195" s="1"/>
  <c r="I196"/>
  <c r="K196" s="1"/>
  <c r="I197"/>
  <c r="K197" s="1"/>
  <c r="I198"/>
  <c r="K198" s="1"/>
  <c r="I199"/>
  <c r="K199" s="1"/>
  <c r="I200"/>
  <c r="K200" s="1"/>
  <c r="I201"/>
  <c r="K201" s="1"/>
  <c r="I202"/>
  <c r="K202" s="1"/>
  <c r="I203"/>
  <c r="K203" s="1"/>
  <c r="I204"/>
  <c r="K204" s="1"/>
  <c r="I205"/>
  <c r="K205" s="1"/>
  <c r="I206"/>
  <c r="K206" s="1"/>
  <c r="I207"/>
  <c r="K207" s="1"/>
  <c r="I208"/>
  <c r="K208" s="1"/>
  <c r="I209"/>
  <c r="K209" s="1"/>
  <c r="I210"/>
  <c r="K210" s="1"/>
  <c r="I211"/>
  <c r="K211" s="1"/>
  <c r="I212"/>
  <c r="K212" s="1"/>
  <c r="I213"/>
  <c r="K213" s="1"/>
  <c r="I214"/>
  <c r="K214" s="1"/>
  <c r="I215"/>
  <c r="K215" s="1"/>
  <c r="I216"/>
  <c r="K216" s="1"/>
  <c r="I217"/>
  <c r="K217" s="1"/>
  <c r="I218"/>
  <c r="K218" s="1"/>
  <c r="I219"/>
  <c r="K219" s="1"/>
  <c r="I220"/>
  <c r="K220" s="1"/>
  <c r="I221"/>
  <c r="K221" s="1"/>
  <c r="I222"/>
  <c r="K222" s="1"/>
  <c r="I223"/>
  <c r="K223" s="1"/>
  <c r="I224"/>
  <c r="K224" s="1"/>
  <c r="I225"/>
  <c r="K225" s="1"/>
  <c r="I226"/>
  <c r="K226" s="1"/>
  <c r="I227"/>
  <c r="K227" s="1"/>
  <c r="I228"/>
  <c r="K228" s="1"/>
  <c r="I229"/>
  <c r="K229" s="1"/>
  <c r="I230"/>
  <c r="K230" s="1"/>
  <c r="I231"/>
  <c r="K231" s="1"/>
  <c r="I232"/>
  <c r="K232" s="1"/>
  <c r="I233"/>
  <c r="K233" s="1"/>
  <c r="I234"/>
  <c r="K234" s="1"/>
  <c r="I235"/>
  <c r="K235" s="1"/>
  <c r="I236"/>
  <c r="K236" s="1"/>
  <c r="I237"/>
  <c r="K237" s="1"/>
  <c r="I238"/>
  <c r="K238" s="1"/>
  <c r="I239"/>
  <c r="K239" s="1"/>
  <c r="I240"/>
  <c r="K240" s="1"/>
  <c r="I241"/>
  <c r="K241" s="1"/>
  <c r="I242"/>
  <c r="K242" s="1"/>
  <c r="I243"/>
  <c r="K243" s="1"/>
  <c r="I244"/>
  <c r="K244" s="1"/>
  <c r="I245"/>
  <c r="K245" s="1"/>
  <c r="I246"/>
  <c r="K246" s="1"/>
  <c r="I247"/>
  <c r="K247" s="1"/>
  <c r="I248"/>
  <c r="K248" s="1"/>
  <c r="I249"/>
  <c r="K249" s="1"/>
  <c r="I250"/>
  <c r="K250" s="1"/>
  <c r="I251"/>
  <c r="K251" s="1"/>
  <c r="I252"/>
  <c r="K252" s="1"/>
  <c r="I253"/>
  <c r="K253" s="1"/>
  <c r="I254"/>
  <c r="K254" s="1"/>
  <c r="I255"/>
  <c r="K255" s="1"/>
  <c r="I256"/>
  <c r="K256" s="1"/>
  <c r="I257"/>
  <c r="K257" s="1"/>
  <c r="I258"/>
  <c r="K258" s="1"/>
  <c r="I259"/>
  <c r="K259" s="1"/>
  <c r="I260"/>
  <c r="K260" s="1"/>
  <c r="I261"/>
  <c r="K261" s="1"/>
  <c r="I262"/>
  <c r="K262" s="1"/>
  <c r="I263"/>
  <c r="K263" s="1"/>
  <c r="I264"/>
  <c r="K264" s="1"/>
  <c r="I265"/>
  <c r="K265" s="1"/>
  <c r="I266"/>
  <c r="K266" s="1"/>
  <c r="I267"/>
  <c r="K267" s="1"/>
  <c r="I268"/>
  <c r="K268" s="1"/>
  <c r="I269"/>
  <c r="K269" s="1"/>
  <c r="I270"/>
  <c r="K270" s="1"/>
  <c r="I271"/>
  <c r="K271" s="1"/>
  <c r="I272"/>
  <c r="K272" s="1"/>
  <c r="I273"/>
  <c r="K273" s="1"/>
  <c r="I274"/>
  <c r="K274" s="1"/>
  <c r="I275"/>
  <c r="K275" s="1"/>
  <c r="I276"/>
  <c r="K276" s="1"/>
  <c r="I277"/>
  <c r="K277" s="1"/>
  <c r="I278"/>
  <c r="K278" s="1"/>
  <c r="I279"/>
  <c r="K279" s="1"/>
  <c r="I280"/>
  <c r="K280" s="1"/>
  <c r="I281"/>
  <c r="K281" s="1"/>
  <c r="I282"/>
  <c r="K282" s="1"/>
  <c r="I283"/>
  <c r="K283" s="1"/>
  <c r="I284"/>
  <c r="K284" s="1"/>
  <c r="I285"/>
  <c r="K285" s="1"/>
  <c r="I286"/>
  <c r="K286" s="1"/>
  <c r="I287"/>
  <c r="K287" s="1"/>
  <c r="I288"/>
  <c r="K288" s="1"/>
  <c r="I289"/>
  <c r="K289" s="1"/>
  <c r="I290"/>
  <c r="K290" s="1"/>
  <c r="I291"/>
  <c r="K291" s="1"/>
  <c r="I292"/>
  <c r="K292" s="1"/>
  <c r="I293"/>
  <c r="K293" s="1"/>
  <c r="I294"/>
  <c r="K294" s="1"/>
  <c r="I295"/>
  <c r="K295" s="1"/>
  <c r="I296"/>
  <c r="K296" s="1"/>
  <c r="I297"/>
  <c r="K297" s="1"/>
  <c r="I298"/>
  <c r="K298" s="1"/>
  <c r="I299"/>
  <c r="K299" s="1"/>
  <c r="I300"/>
  <c r="K300" s="1"/>
  <c r="I301"/>
  <c r="K301" s="1"/>
  <c r="I302"/>
  <c r="K302" s="1"/>
  <c r="I303"/>
  <c r="K303" s="1"/>
  <c r="I304"/>
  <c r="K304" s="1"/>
  <c r="I305"/>
  <c r="K305" s="1"/>
  <c r="I306"/>
  <c r="K306" s="1"/>
  <c r="I307"/>
  <c r="K307" s="1"/>
  <c r="I308"/>
  <c r="K308" s="1"/>
  <c r="I309"/>
  <c r="K309" s="1"/>
  <c r="I310"/>
  <c r="K310" s="1"/>
  <c r="I311"/>
  <c r="K311" s="1"/>
  <c r="I312"/>
  <c r="K312" s="1"/>
  <c r="I313"/>
  <c r="K313" s="1"/>
  <c r="I314"/>
  <c r="K314" s="1"/>
  <c r="I315"/>
  <c r="K315" s="1"/>
  <c r="I316"/>
  <c r="K316" s="1"/>
  <c r="I317"/>
  <c r="K317" s="1"/>
  <c r="I318"/>
  <c r="K318" s="1"/>
  <c r="I319"/>
  <c r="K319" s="1"/>
  <c r="I320"/>
  <c r="K320" s="1"/>
  <c r="I321"/>
  <c r="K321" s="1"/>
  <c r="I322"/>
  <c r="K322" s="1"/>
  <c r="I323"/>
  <c r="K323" s="1"/>
  <c r="I324"/>
  <c r="K324" s="1"/>
  <c r="I325"/>
  <c r="K325" s="1"/>
  <c r="I326"/>
  <c r="K326" s="1"/>
  <c r="I327"/>
  <c r="K327" s="1"/>
  <c r="I328"/>
  <c r="K328" s="1"/>
  <c r="I329"/>
  <c r="K329" s="1"/>
  <c r="I330"/>
  <c r="K330" s="1"/>
  <c r="I331"/>
  <c r="K331" s="1"/>
  <c r="I332"/>
  <c r="K332" s="1"/>
  <c r="I333"/>
  <c r="K333" s="1"/>
  <c r="I334"/>
  <c r="K334" s="1"/>
  <c r="I335"/>
  <c r="K335" s="1"/>
  <c r="I336"/>
  <c r="K336" s="1"/>
  <c r="I337"/>
  <c r="K337" s="1"/>
  <c r="I338"/>
  <c r="K338" s="1"/>
  <c r="I339"/>
  <c r="K339" s="1"/>
  <c r="I340"/>
  <c r="K340" s="1"/>
  <c r="I341"/>
  <c r="K341" s="1"/>
  <c r="I342"/>
  <c r="K342" s="1"/>
  <c r="I343"/>
  <c r="K343" s="1"/>
  <c r="I344"/>
  <c r="K344" s="1"/>
  <c r="I345"/>
  <c r="K345" s="1"/>
  <c r="I346"/>
  <c r="K346" s="1"/>
  <c r="I347"/>
  <c r="K347" s="1"/>
  <c r="I348"/>
  <c r="K348" s="1"/>
  <c r="I349"/>
  <c r="K349" s="1"/>
  <c r="I350"/>
  <c r="K350" s="1"/>
  <c r="I351"/>
  <c r="K351" s="1"/>
  <c r="I352"/>
  <c r="K352" s="1"/>
  <c r="I353"/>
  <c r="K353" s="1"/>
  <c r="I354"/>
  <c r="K354" s="1"/>
  <c r="I355"/>
  <c r="K355" s="1"/>
  <c r="I356"/>
  <c r="K356" s="1"/>
  <c r="I357"/>
  <c r="K357" s="1"/>
  <c r="I358"/>
  <c r="K358" s="1"/>
  <c r="I359"/>
  <c r="K359" s="1"/>
  <c r="I360"/>
  <c r="K360" s="1"/>
  <c r="I361"/>
  <c r="K361" s="1"/>
  <c r="I362"/>
  <c r="K362" s="1"/>
  <c r="I363"/>
  <c r="K363" s="1"/>
  <c r="I364"/>
  <c r="K364" s="1"/>
  <c r="I365"/>
  <c r="K365" s="1"/>
  <c r="I366"/>
  <c r="K366" s="1"/>
  <c r="I367"/>
  <c r="K367" s="1"/>
  <c r="I368"/>
  <c r="K368" s="1"/>
  <c r="I369"/>
  <c r="K369" s="1"/>
  <c r="I370"/>
  <c r="K370" s="1"/>
  <c r="I371"/>
  <c r="K371" s="1"/>
  <c r="I372"/>
  <c r="K372" s="1"/>
  <c r="I373"/>
  <c r="K373" s="1"/>
  <c r="I374"/>
  <c r="K374" s="1"/>
  <c r="I375"/>
  <c r="K375" s="1"/>
  <c r="I376"/>
  <c r="K376" s="1"/>
  <c r="I377"/>
  <c r="K377" s="1"/>
  <c r="I378"/>
  <c r="K378" s="1"/>
  <c r="I379"/>
  <c r="K379" s="1"/>
  <c r="I380"/>
  <c r="K380" s="1"/>
  <c r="I381"/>
  <c r="K381" s="1"/>
  <c r="I382"/>
  <c r="K382" s="1"/>
  <c r="I383"/>
  <c r="K383" s="1"/>
  <c r="I384"/>
  <c r="K384" s="1"/>
  <c r="I385"/>
  <c r="K385" s="1"/>
  <c r="I386"/>
  <c r="K386" s="1"/>
  <c r="I387"/>
  <c r="K387" s="1"/>
  <c r="I388"/>
  <c r="K388" s="1"/>
  <c r="I389"/>
  <c r="K389" s="1"/>
  <c r="I390"/>
  <c r="K390" s="1"/>
  <c r="I391"/>
  <c r="K391" s="1"/>
  <c r="I392"/>
  <c r="K392" s="1"/>
  <c r="I393"/>
  <c r="K393" s="1"/>
  <c r="I394"/>
  <c r="K394" s="1"/>
  <c r="I395"/>
  <c r="K395" s="1"/>
  <c r="I396"/>
  <c r="K396" s="1"/>
  <c r="I397"/>
  <c r="K397" s="1"/>
  <c r="I398"/>
  <c r="K398" s="1"/>
  <c r="I399"/>
  <c r="K399" s="1"/>
  <c r="I400"/>
  <c r="K400" s="1"/>
  <c r="I401"/>
  <c r="K401" s="1"/>
  <c r="I402"/>
  <c r="K402" s="1"/>
  <c r="I403"/>
  <c r="K403" s="1"/>
  <c r="I404"/>
  <c r="K404" s="1"/>
  <c r="I405"/>
  <c r="K405" s="1"/>
  <c r="I406"/>
  <c r="K406" s="1"/>
  <c r="I407"/>
  <c r="K407" s="1"/>
  <c r="I408"/>
  <c r="K408" s="1"/>
  <c r="I409"/>
  <c r="K409" s="1"/>
  <c r="I410"/>
  <c r="K410" s="1"/>
  <c r="I411"/>
  <c r="K411" s="1"/>
  <c r="I412"/>
  <c r="K412" s="1"/>
  <c r="I413"/>
  <c r="K413" s="1"/>
  <c r="I414"/>
  <c r="K414" s="1"/>
  <c r="I415"/>
  <c r="K415" s="1"/>
  <c r="I416"/>
  <c r="K416" s="1"/>
  <c r="I417"/>
  <c r="K417" s="1"/>
  <c r="I418"/>
  <c r="K418" s="1"/>
  <c r="I419"/>
  <c r="K419" s="1"/>
  <c r="I420"/>
  <c r="K420" s="1"/>
  <c r="I421"/>
  <c r="K421" s="1"/>
  <c r="I422"/>
  <c r="K422" s="1"/>
  <c r="I423"/>
  <c r="K423" s="1"/>
  <c r="I424"/>
  <c r="K424" s="1"/>
  <c r="I425"/>
  <c r="K425" s="1"/>
  <c r="I426"/>
  <c r="K426" s="1"/>
  <c r="I427"/>
  <c r="K427" s="1"/>
  <c r="I428"/>
  <c r="K428" s="1"/>
  <c r="I429"/>
  <c r="K429" s="1"/>
  <c r="I430"/>
  <c r="K430" s="1"/>
  <c r="I431"/>
  <c r="K431" s="1"/>
  <c r="I432"/>
  <c r="K432" s="1"/>
  <c r="I433"/>
  <c r="K433" s="1"/>
  <c r="I434"/>
  <c r="K434" s="1"/>
  <c r="I435"/>
  <c r="K435" s="1"/>
  <c r="I436"/>
  <c r="K436" s="1"/>
  <c r="I437"/>
  <c r="K437" s="1"/>
  <c r="I438"/>
  <c r="K438" s="1"/>
  <c r="I439"/>
  <c r="K439" s="1"/>
  <c r="I440"/>
  <c r="K440" s="1"/>
  <c r="I441"/>
  <c r="K441" s="1"/>
  <c r="I442"/>
  <c r="K442" s="1"/>
  <c r="I4"/>
  <c r="K4" s="1"/>
  <c r="I5"/>
  <c r="K5" s="1"/>
  <c r="I6"/>
  <c r="K6" s="1"/>
  <c r="I7"/>
  <c r="K7" s="1"/>
  <c r="I8"/>
  <c r="K8" s="1"/>
  <c r="I9"/>
  <c r="K9" s="1"/>
  <c r="I10"/>
  <c r="K10" s="1"/>
  <c r="I11"/>
  <c r="K11" s="1"/>
  <c r="I12"/>
  <c r="K12" s="1"/>
  <c r="I13"/>
  <c r="K13" s="1"/>
  <c r="I3"/>
  <c r="K3" s="1"/>
  <c r="E3" i="7"/>
  <c r="K3" s="1"/>
  <c r="D6" i="2"/>
  <c r="D5"/>
  <c r="H6" i="1"/>
  <c r="H7"/>
  <c r="H8"/>
  <c r="H9"/>
  <c r="H10"/>
  <c r="H3"/>
  <c r="H4"/>
  <c r="H5"/>
  <c r="H2"/>
  <c r="D16" i="2"/>
  <c r="D11"/>
  <c r="D3"/>
  <c r="M389" i="9"/>
  <c r="M388"/>
  <c r="M387"/>
  <c r="M386"/>
  <c r="M385"/>
  <c r="M384"/>
  <c r="M383"/>
  <c r="M382"/>
  <c r="M381"/>
  <c r="M380"/>
  <c r="M379"/>
  <c r="M378"/>
  <c r="M377"/>
  <c r="M376"/>
  <c r="M375"/>
  <c r="M374"/>
  <c r="M373"/>
  <c r="M372"/>
  <c r="M371"/>
  <c r="M370"/>
  <c r="M369"/>
  <c r="M368"/>
  <c r="M367"/>
  <c r="M366"/>
  <c r="M365"/>
  <c r="M364"/>
  <c r="M363"/>
  <c r="M362"/>
  <c r="M361"/>
  <c r="M360"/>
  <c r="M359"/>
  <c r="M358"/>
  <c r="M357"/>
  <c r="M356"/>
  <c r="M355"/>
  <c r="M354"/>
  <c r="M353"/>
  <c r="M352"/>
  <c r="M351"/>
  <c r="M350"/>
  <c r="M349"/>
  <c r="M348"/>
  <c r="M347"/>
  <c r="M346"/>
  <c r="M345"/>
  <c r="M344"/>
  <c r="M343"/>
  <c r="M342"/>
  <c r="M341"/>
  <c r="M340"/>
  <c r="M339"/>
  <c r="M338"/>
  <c r="M337"/>
  <c r="M336"/>
  <c r="M335"/>
  <c r="M334"/>
  <c r="M333"/>
  <c r="M332"/>
  <c r="M331"/>
  <c r="M330"/>
  <c r="M329"/>
  <c r="M328"/>
  <c r="M327"/>
  <c r="M326"/>
  <c r="M325"/>
  <c r="M324"/>
  <c r="M323"/>
  <c r="M322"/>
  <c r="M321"/>
  <c r="M320"/>
  <c r="M319"/>
  <c r="M318"/>
  <c r="M317"/>
  <c r="M316"/>
  <c r="M315"/>
  <c r="M314"/>
  <c r="M313"/>
  <c r="M312"/>
  <c r="M311"/>
  <c r="M310"/>
  <c r="M309"/>
  <c r="M308"/>
  <c r="M307"/>
  <c r="M306"/>
  <c r="M305"/>
  <c r="M304"/>
  <c r="M303"/>
  <c r="M302"/>
  <c r="M301"/>
  <c r="M300"/>
  <c r="M299"/>
  <c r="M298"/>
  <c r="M297"/>
  <c r="M296"/>
  <c r="M295"/>
  <c r="M294"/>
  <c r="M293"/>
  <c r="M292"/>
  <c r="M291"/>
  <c r="M290"/>
  <c r="M289"/>
  <c r="M288"/>
  <c r="M287"/>
  <c r="M286"/>
  <c r="M285"/>
  <c r="M284"/>
  <c r="M283"/>
  <c r="M282"/>
  <c r="M281"/>
  <c r="M280"/>
  <c r="M279"/>
  <c r="M278"/>
  <c r="M277"/>
  <c r="M276"/>
  <c r="M275"/>
  <c r="M274"/>
  <c r="M273"/>
  <c r="M272"/>
  <c r="M271"/>
  <c r="M270"/>
  <c r="M269"/>
  <c r="M268"/>
  <c r="M267"/>
  <c r="M266"/>
  <c r="M265"/>
  <c r="M264"/>
  <c r="M263"/>
  <c r="M262"/>
  <c r="M261"/>
  <c r="M260"/>
  <c r="M259"/>
  <c r="M258"/>
  <c r="M257"/>
  <c r="M256"/>
  <c r="M255"/>
  <c r="M254"/>
  <c r="M253"/>
  <c r="M252"/>
  <c r="M251"/>
  <c r="M250"/>
  <c r="M249"/>
  <c r="M248"/>
  <c r="M247"/>
  <c r="M246"/>
  <c r="M245"/>
  <c r="M244"/>
  <c r="M243"/>
  <c r="M242"/>
  <c r="M241"/>
  <c r="M240"/>
  <c r="M239"/>
  <c r="M238"/>
  <c r="M237"/>
  <c r="M236"/>
  <c r="M235"/>
  <c r="M234"/>
  <c r="M233"/>
  <c r="M232"/>
  <c r="M231"/>
  <c r="M230"/>
  <c r="M229"/>
  <c r="M228"/>
  <c r="M227"/>
  <c r="M226"/>
  <c r="M225"/>
  <c r="M224"/>
  <c r="M223"/>
  <c r="M222"/>
  <c r="M221"/>
  <c r="M220"/>
  <c r="M219"/>
  <c r="M218"/>
  <c r="M217"/>
  <c r="M216"/>
  <c r="M215"/>
  <c r="M214"/>
  <c r="M213"/>
  <c r="M212"/>
  <c r="M211"/>
  <c r="M210"/>
  <c r="M209"/>
  <c r="M208"/>
  <c r="M207"/>
  <c r="M206"/>
  <c r="M205"/>
  <c r="M204"/>
  <c r="M203"/>
  <c r="M202"/>
  <c r="M201"/>
  <c r="M200"/>
  <c r="M199"/>
  <c r="M198"/>
  <c r="M197"/>
  <c r="M196"/>
  <c r="M195"/>
  <c r="M194"/>
  <c r="M193"/>
  <c r="M192"/>
  <c r="M191"/>
  <c r="M190"/>
  <c r="M189"/>
  <c r="M188"/>
  <c r="M187"/>
  <c r="M186"/>
  <c r="M185"/>
  <c r="M184"/>
  <c r="M183"/>
  <c r="M182"/>
  <c r="M181"/>
  <c r="M180"/>
  <c r="M179"/>
  <c r="M178"/>
  <c r="M177"/>
  <c r="M176"/>
  <c r="M175"/>
  <c r="M174"/>
  <c r="M173"/>
  <c r="M172"/>
  <c r="M171"/>
  <c r="M170"/>
  <c r="M169"/>
  <c r="M168"/>
  <c r="M167"/>
  <c r="M166"/>
  <c r="M165"/>
  <c r="M164"/>
  <c r="M163"/>
  <c r="M162"/>
  <c r="M161"/>
  <c r="M160"/>
  <c r="M159"/>
  <c r="M158"/>
  <c r="M157"/>
  <c r="M156"/>
  <c r="M155"/>
  <c r="M154"/>
  <c r="M153"/>
  <c r="M152"/>
  <c r="M151"/>
  <c r="M150"/>
  <c r="M149"/>
  <c r="M148"/>
  <c r="M147"/>
  <c r="M146"/>
  <c r="M145"/>
  <c r="M144"/>
  <c r="M143"/>
  <c r="M142"/>
  <c r="M141"/>
  <c r="M140"/>
  <c r="M139"/>
  <c r="M138"/>
  <c r="M137"/>
  <c r="M136"/>
  <c r="M135"/>
  <c r="M134"/>
  <c r="M133"/>
  <c r="M132"/>
  <c r="M131"/>
  <c r="M130"/>
  <c r="M129"/>
  <c r="M128"/>
  <c r="M127"/>
  <c r="M126"/>
  <c r="M125"/>
  <c r="M124"/>
  <c r="M123"/>
  <c r="M122"/>
  <c r="M121"/>
  <c r="M120"/>
  <c r="M119"/>
  <c r="M118"/>
  <c r="M117"/>
  <c r="M116"/>
  <c r="M115"/>
  <c r="M114"/>
  <c r="M113"/>
  <c r="M112"/>
  <c r="M111"/>
  <c r="M110"/>
  <c r="M109"/>
  <c r="M108"/>
  <c r="M107"/>
  <c r="M106"/>
  <c r="M105"/>
  <c r="M104"/>
  <c r="M103"/>
  <c r="M102"/>
  <c r="M101"/>
  <c r="M100"/>
  <c r="M99"/>
  <c r="M98"/>
  <c r="M97"/>
  <c r="M96"/>
  <c r="M95"/>
  <c r="M94"/>
  <c r="M93"/>
  <c r="M92"/>
  <c r="M91"/>
  <c r="M90"/>
  <c r="M89"/>
  <c r="M88"/>
  <c r="M87"/>
  <c r="M86"/>
  <c r="M85"/>
  <c r="M84"/>
  <c r="M83"/>
  <c r="M82"/>
  <c r="M81"/>
  <c r="M80"/>
  <c r="M79"/>
  <c r="M78"/>
  <c r="M77"/>
  <c r="M76"/>
  <c r="M75"/>
  <c r="M74"/>
  <c r="M73"/>
  <c r="M72"/>
  <c r="M71"/>
  <c r="M70"/>
  <c r="M69"/>
  <c r="M68"/>
  <c r="M67"/>
  <c r="M66"/>
  <c r="M65"/>
  <c r="M64"/>
  <c r="M63"/>
  <c r="M62"/>
  <c r="M61"/>
  <c r="M60"/>
  <c r="M59"/>
  <c r="M58"/>
  <c r="M57"/>
  <c r="M56"/>
  <c r="M55"/>
  <c r="M54"/>
  <c r="M53"/>
  <c r="M52"/>
  <c r="M51"/>
  <c r="M50"/>
  <c r="M49"/>
  <c r="M48"/>
  <c r="M47"/>
  <c r="M46"/>
  <c r="M45"/>
  <c r="M44"/>
  <c r="M43"/>
  <c r="M42"/>
  <c r="M41"/>
  <c r="M40"/>
  <c r="M39"/>
  <c r="M38"/>
  <c r="M37"/>
  <c r="M36"/>
  <c r="M35"/>
  <c r="M34"/>
  <c r="M33"/>
  <c r="M32"/>
  <c r="M31"/>
  <c r="M30"/>
  <c r="M29"/>
  <c r="M28"/>
  <c r="M27"/>
  <c r="M26"/>
  <c r="M25"/>
  <c r="M24"/>
  <c r="M23"/>
  <c r="M22"/>
  <c r="M21"/>
  <c r="M20"/>
  <c r="M19"/>
  <c r="M18"/>
  <c r="M17"/>
  <c r="M16"/>
  <c r="M15"/>
  <c r="M14"/>
  <c r="M13"/>
  <c r="M12"/>
  <c r="M11"/>
  <c r="M10"/>
  <c r="M9"/>
  <c r="M8"/>
  <c r="M7"/>
  <c r="M6"/>
  <c r="M5"/>
  <c r="M4"/>
  <c r="M3"/>
  <c r="M2"/>
  <c r="F386"/>
  <c r="H386"/>
  <c r="L386" s="1"/>
  <c r="J386"/>
  <c r="K386"/>
  <c r="N386"/>
  <c r="F387"/>
  <c r="H387"/>
  <c r="I387" s="1"/>
  <c r="J387"/>
  <c r="K387"/>
  <c r="N387"/>
  <c r="F388"/>
  <c r="H388"/>
  <c r="L388" s="1"/>
  <c r="J388"/>
  <c r="K388"/>
  <c r="N388"/>
  <c r="F389"/>
  <c r="H389"/>
  <c r="I389" s="1"/>
  <c r="J389"/>
  <c r="K389"/>
  <c r="N389"/>
  <c r="F382"/>
  <c r="H382"/>
  <c r="I382" s="1"/>
  <c r="J382"/>
  <c r="K382"/>
  <c r="L382"/>
  <c r="N382"/>
  <c r="F383"/>
  <c r="G54" i="8" s="1"/>
  <c r="H383" i="9"/>
  <c r="I383" s="1"/>
  <c r="J383"/>
  <c r="K383"/>
  <c r="L383"/>
  <c r="N383"/>
  <c r="F384"/>
  <c r="G55" i="8" s="1"/>
  <c r="I9" i="1" s="1"/>
  <c r="H384" i="9"/>
  <c r="I384" s="1"/>
  <c r="J384"/>
  <c r="K384"/>
  <c r="L384"/>
  <c r="N384"/>
  <c r="F385"/>
  <c r="G56" i="8" s="1"/>
  <c r="I10" i="1" s="1"/>
  <c r="H385" i="9"/>
  <c r="I385" s="1"/>
  <c r="J385"/>
  <c r="K385"/>
  <c r="L385"/>
  <c r="N385"/>
  <c r="F377"/>
  <c r="G48" i="8" s="1"/>
  <c r="I4" i="1" s="1"/>
  <c r="H377" i="9"/>
  <c r="I377" s="1"/>
  <c r="J377"/>
  <c r="K377"/>
  <c r="L377"/>
  <c r="N377"/>
  <c r="F378"/>
  <c r="G49" i="8" s="1"/>
  <c r="I5" i="1" s="1"/>
  <c r="H378" i="9"/>
  <c r="I378" s="1"/>
  <c r="J378"/>
  <c r="K378"/>
  <c r="L378"/>
  <c r="N378"/>
  <c r="F379"/>
  <c r="G50" i="8" s="1"/>
  <c r="I6" i="1" s="1"/>
  <c r="H379" i="9"/>
  <c r="I379" s="1"/>
  <c r="J379"/>
  <c r="K379"/>
  <c r="L379"/>
  <c r="N379"/>
  <c r="F380"/>
  <c r="H380"/>
  <c r="I380" s="1"/>
  <c r="J380"/>
  <c r="K380"/>
  <c r="L380"/>
  <c r="N380"/>
  <c r="F381"/>
  <c r="G52" i="8" s="1"/>
  <c r="I8" i="1" s="1"/>
  <c r="H381" i="9"/>
  <c r="I381" s="1"/>
  <c r="J381"/>
  <c r="K381"/>
  <c r="L381"/>
  <c r="N381"/>
  <c r="N376"/>
  <c r="K376"/>
  <c r="J376"/>
  <c r="H376"/>
  <c r="L376" s="1"/>
  <c r="F376"/>
  <c r="G46" i="8" s="1"/>
  <c r="I2" i="1" s="1"/>
  <c r="N375" i="9"/>
  <c r="K375"/>
  <c r="J375"/>
  <c r="H375"/>
  <c r="L375" s="1"/>
  <c r="F375"/>
  <c r="G44" i="8" s="1"/>
  <c r="N374" i="9"/>
  <c r="K374"/>
  <c r="J374"/>
  <c r="I374"/>
  <c r="H374"/>
  <c r="L374" s="1"/>
  <c r="F374"/>
  <c r="F372"/>
  <c r="H372"/>
  <c r="I372" s="1"/>
  <c r="J372"/>
  <c r="K372"/>
  <c r="L372"/>
  <c r="N372"/>
  <c r="F373"/>
  <c r="H373"/>
  <c r="I373" s="1"/>
  <c r="J373"/>
  <c r="K373"/>
  <c r="N373"/>
  <c r="N371"/>
  <c r="K371"/>
  <c r="J371"/>
  <c r="H371"/>
  <c r="F371"/>
  <c r="N370"/>
  <c r="K370"/>
  <c r="J370"/>
  <c r="I370"/>
  <c r="H370"/>
  <c r="L370" s="1"/>
  <c r="F370"/>
  <c r="N369"/>
  <c r="K369"/>
  <c r="J369"/>
  <c r="H369"/>
  <c r="L369" s="1"/>
  <c r="F369"/>
  <c r="N368"/>
  <c r="K368"/>
  <c r="J368"/>
  <c r="I368"/>
  <c r="H368"/>
  <c r="L368" s="1"/>
  <c r="F368"/>
  <c r="N367"/>
  <c r="K367"/>
  <c r="J367"/>
  <c r="H367"/>
  <c r="L367" s="1"/>
  <c r="F367"/>
  <c r="G30" i="8" s="1"/>
  <c r="F364" i="9"/>
  <c r="H364"/>
  <c r="I364" s="1"/>
  <c r="J364"/>
  <c r="K364"/>
  <c r="N364"/>
  <c r="F365"/>
  <c r="H365"/>
  <c r="I365" s="1"/>
  <c r="J365"/>
  <c r="K365"/>
  <c r="N365"/>
  <c r="F366"/>
  <c r="H366"/>
  <c r="I366" s="1"/>
  <c r="J366"/>
  <c r="K366"/>
  <c r="N366"/>
  <c r="N363"/>
  <c r="K363"/>
  <c r="J363"/>
  <c r="H363"/>
  <c r="L363" s="1"/>
  <c r="F363"/>
  <c r="G28" i="8" s="1"/>
  <c r="G53"/>
  <c r="G51"/>
  <c r="I7" i="1" s="1"/>
  <c r="G47" i="8"/>
  <c r="I3" i="1" s="1"/>
  <c r="G45" i="8"/>
  <c r="G43"/>
  <c r="G42"/>
  <c r="G41"/>
  <c r="G40"/>
  <c r="G39"/>
  <c r="G38"/>
  <c r="G37"/>
  <c r="G36"/>
  <c r="G35"/>
  <c r="G34"/>
  <c r="G33"/>
  <c r="G32"/>
  <c r="G31"/>
  <c r="G29"/>
  <c r="G27"/>
  <c r="G26"/>
  <c r="G25"/>
  <c r="G24"/>
  <c r="G23"/>
  <c r="G22"/>
  <c r="G21"/>
  <c r="G20"/>
  <c r="G19"/>
  <c r="G18"/>
  <c r="G17"/>
  <c r="G16"/>
  <c r="G15"/>
  <c r="G14"/>
  <c r="G13"/>
  <c r="G12"/>
  <c r="G11"/>
  <c r="G10"/>
  <c r="G9"/>
  <c r="G8"/>
  <c r="G7"/>
  <c r="G6"/>
  <c r="G5"/>
  <c r="G4"/>
  <c r="G3"/>
  <c r="F359" i="9"/>
  <c r="H359"/>
  <c r="I359" s="1"/>
  <c r="J359"/>
  <c r="K359"/>
  <c r="N359"/>
  <c r="F360"/>
  <c r="H360"/>
  <c r="I360" s="1"/>
  <c r="J360"/>
  <c r="K360"/>
  <c r="L360"/>
  <c r="N360"/>
  <c r="F361"/>
  <c r="H361"/>
  <c r="L361" s="1"/>
  <c r="J361"/>
  <c r="K361"/>
  <c r="N361"/>
  <c r="F362"/>
  <c r="H362"/>
  <c r="I362" s="1"/>
  <c r="J362"/>
  <c r="K362"/>
  <c r="N362"/>
  <c r="F358"/>
  <c r="H358"/>
  <c r="I358" s="1"/>
  <c r="J358"/>
  <c r="K358"/>
  <c r="L358"/>
  <c r="N358"/>
  <c r="F357"/>
  <c r="H357"/>
  <c r="I357" s="1"/>
  <c r="J357"/>
  <c r="K357"/>
  <c r="L357"/>
  <c r="N357"/>
  <c r="F356"/>
  <c r="H356"/>
  <c r="J356"/>
  <c r="K356"/>
  <c r="N356"/>
  <c r="N355"/>
  <c r="K355"/>
  <c r="J355"/>
  <c r="I355"/>
  <c r="H355"/>
  <c r="L355" s="1"/>
  <c r="F355"/>
  <c r="N354"/>
  <c r="K354"/>
  <c r="J354"/>
  <c r="H354"/>
  <c r="L354" s="1"/>
  <c r="F354"/>
  <c r="F353"/>
  <c r="H353"/>
  <c r="L353" s="1"/>
  <c r="J353"/>
  <c r="K353"/>
  <c r="N353"/>
  <c r="N352"/>
  <c r="K352"/>
  <c r="J352"/>
  <c r="H352"/>
  <c r="L352" s="1"/>
  <c r="F352"/>
  <c r="F351"/>
  <c r="H351"/>
  <c r="I351" s="1"/>
  <c r="J351"/>
  <c r="K351"/>
  <c r="N351"/>
  <c r="N350"/>
  <c r="K350"/>
  <c r="J350"/>
  <c r="I350"/>
  <c r="H350"/>
  <c r="L350" s="1"/>
  <c r="F350"/>
  <c r="K349"/>
  <c r="N349"/>
  <c r="J349"/>
  <c r="I349"/>
  <c r="H349"/>
  <c r="F348"/>
  <c r="F347"/>
  <c r="F346"/>
  <c r="F345"/>
  <c r="F344"/>
  <c r="F343"/>
  <c r="F342"/>
  <c r="F341"/>
  <c r="F340"/>
  <c r="F339"/>
  <c r="F338"/>
  <c r="F337"/>
  <c r="F336"/>
  <c r="F335"/>
  <c r="F334"/>
  <c r="F333"/>
  <c r="F332"/>
  <c r="F331"/>
  <c r="F330"/>
  <c r="F329"/>
  <c r="F328"/>
  <c r="F327"/>
  <c r="F326"/>
  <c r="F325"/>
  <c r="F324"/>
  <c r="F323"/>
  <c r="F322"/>
  <c r="F321"/>
  <c r="F320"/>
  <c r="F319"/>
  <c r="F318"/>
  <c r="F317"/>
  <c r="F316"/>
  <c r="F315"/>
  <c r="F314"/>
  <c r="F313"/>
  <c r="F312"/>
  <c r="F311"/>
  <c r="F310"/>
  <c r="F309"/>
  <c r="F308"/>
  <c r="F307"/>
  <c r="F306"/>
  <c r="F305"/>
  <c r="F304"/>
  <c r="F303"/>
  <c r="F302"/>
  <c r="F301"/>
  <c r="F300"/>
  <c r="F299"/>
  <c r="F298"/>
  <c r="F297"/>
  <c r="F296"/>
  <c r="F295"/>
  <c r="F294"/>
  <c r="F293"/>
  <c r="F292"/>
  <c r="F291"/>
  <c r="F290"/>
  <c r="F289"/>
  <c r="F288"/>
  <c r="F287"/>
  <c r="F286"/>
  <c r="F285"/>
  <c r="F284"/>
  <c r="F283"/>
  <c r="F282"/>
  <c r="F281"/>
  <c r="F280"/>
  <c r="F279"/>
  <c r="F278"/>
  <c r="F277"/>
  <c r="F276"/>
  <c r="F275"/>
  <c r="F274"/>
  <c r="F273"/>
  <c r="F272"/>
  <c r="F271"/>
  <c r="F270"/>
  <c r="F269"/>
  <c r="F268"/>
  <c r="F267"/>
  <c r="F266"/>
  <c r="F265"/>
  <c r="F264"/>
  <c r="F263"/>
  <c r="F262"/>
  <c r="F261"/>
  <c r="F260"/>
  <c r="F259"/>
  <c r="F258"/>
  <c r="F257"/>
  <c r="F256"/>
  <c r="F255"/>
  <c r="F254"/>
  <c r="F253"/>
  <c r="F252"/>
  <c r="F251"/>
  <c r="F250"/>
  <c r="F249"/>
  <c r="F248"/>
  <c r="F247"/>
  <c r="F246"/>
  <c r="F245"/>
  <c r="F244"/>
  <c r="F243"/>
  <c r="F242"/>
  <c r="F241"/>
  <c r="F240"/>
  <c r="F239"/>
  <c r="F238"/>
  <c r="F237"/>
  <c r="F236"/>
  <c r="F235"/>
  <c r="F234"/>
  <c r="F233"/>
  <c r="F232"/>
  <c r="F231"/>
  <c r="F230"/>
  <c r="F229"/>
  <c r="F228"/>
  <c r="F227"/>
  <c r="F226"/>
  <c r="F225"/>
  <c r="F224"/>
  <c r="F223"/>
  <c r="F222"/>
  <c r="F221"/>
  <c r="F220"/>
  <c r="F219"/>
  <c r="F218"/>
  <c r="F217"/>
  <c r="F216"/>
  <c r="F215"/>
  <c r="F214"/>
  <c r="F213"/>
  <c r="F212"/>
  <c r="F211"/>
  <c r="F210"/>
  <c r="F209"/>
  <c r="F208"/>
  <c r="F207"/>
  <c r="F206"/>
  <c r="F205"/>
  <c r="F204"/>
  <c r="F203"/>
  <c r="F202"/>
  <c r="F201"/>
  <c r="F200"/>
  <c r="F199"/>
  <c r="F198"/>
  <c r="F197"/>
  <c r="F196"/>
  <c r="F195"/>
  <c r="F194"/>
  <c r="F193"/>
  <c r="F192"/>
  <c r="F191"/>
  <c r="F190"/>
  <c r="F189"/>
  <c r="F188"/>
  <c r="F187"/>
  <c r="F186"/>
  <c r="F185"/>
  <c r="F184"/>
  <c r="F183"/>
  <c r="F182"/>
  <c r="F181"/>
  <c r="F180"/>
  <c r="F179"/>
  <c r="F178"/>
  <c r="F177"/>
  <c r="F176"/>
  <c r="F175"/>
  <c r="F174"/>
  <c r="F173"/>
  <c r="F172"/>
  <c r="F171"/>
  <c r="F170"/>
  <c r="F169"/>
  <c r="F168"/>
  <c r="F167"/>
  <c r="F166"/>
  <c r="F165"/>
  <c r="F164"/>
  <c r="F163"/>
  <c r="F162"/>
  <c r="F161"/>
  <c r="F160"/>
  <c r="F159"/>
  <c r="F158"/>
  <c r="F157"/>
  <c r="F156"/>
  <c r="F155"/>
  <c r="F154"/>
  <c r="F153"/>
  <c r="F152"/>
  <c r="F151"/>
  <c r="F150"/>
  <c r="F149"/>
  <c r="F148"/>
  <c r="F147"/>
  <c r="F146"/>
  <c r="F145"/>
  <c r="F144"/>
  <c r="F143"/>
  <c r="F142"/>
  <c r="F141"/>
  <c r="F140"/>
  <c r="F139"/>
  <c r="F138"/>
  <c r="F137"/>
  <c r="F136"/>
  <c r="F135"/>
  <c r="F134"/>
  <c r="F133"/>
  <c r="F132"/>
  <c r="F131"/>
  <c r="F130"/>
  <c r="F129"/>
  <c r="F128"/>
  <c r="F127"/>
  <c r="F126"/>
  <c r="F125"/>
  <c r="F124"/>
  <c r="F123"/>
  <c r="F122"/>
  <c r="F121"/>
  <c r="F120"/>
  <c r="F119"/>
  <c r="F118"/>
  <c r="F117"/>
  <c r="F116"/>
  <c r="F115"/>
  <c r="F114"/>
  <c r="F113"/>
  <c r="F112"/>
  <c r="F111"/>
  <c r="F110"/>
  <c r="F109"/>
  <c r="F108"/>
  <c r="F107"/>
  <c r="F106"/>
  <c r="F105"/>
  <c r="F104"/>
  <c r="F103"/>
  <c r="F102"/>
  <c r="F101"/>
  <c r="F100"/>
  <c r="F99"/>
  <c r="F98"/>
  <c r="F97"/>
  <c r="F96"/>
  <c r="F95"/>
  <c r="F94"/>
  <c r="F93"/>
  <c r="F92"/>
  <c r="F91"/>
  <c r="F90"/>
  <c r="F89"/>
  <c r="F88"/>
  <c r="F87"/>
  <c r="F86"/>
  <c r="F85"/>
  <c r="F84"/>
  <c r="F83"/>
  <c r="F82"/>
  <c r="F81"/>
  <c r="F80"/>
  <c r="F79"/>
  <c r="F78"/>
  <c r="F77"/>
  <c r="F76"/>
  <c r="F75"/>
  <c r="F74"/>
  <c r="F73"/>
  <c r="F72"/>
  <c r="F71"/>
  <c r="F70"/>
  <c r="F69"/>
  <c r="F68"/>
  <c r="F67"/>
  <c r="F66"/>
  <c r="F65"/>
  <c r="F64"/>
  <c r="F63"/>
  <c r="F62"/>
  <c r="F61"/>
  <c r="F60"/>
  <c r="F59"/>
  <c r="F58"/>
  <c r="F57"/>
  <c r="F56"/>
  <c r="F55"/>
  <c r="F54"/>
  <c r="F53"/>
  <c r="F52"/>
  <c r="F51"/>
  <c r="F50"/>
  <c r="F49"/>
  <c r="F48"/>
  <c r="F47"/>
  <c r="F46"/>
  <c r="F45"/>
  <c r="F44"/>
  <c r="F43"/>
  <c r="F42"/>
  <c r="F41"/>
  <c r="F40"/>
  <c r="F39"/>
  <c r="F38"/>
  <c r="F37"/>
  <c r="F36"/>
  <c r="F35"/>
  <c r="F34"/>
  <c r="F33"/>
  <c r="F32"/>
  <c r="F31"/>
  <c r="F30"/>
  <c r="F29"/>
  <c r="F28"/>
  <c r="F27"/>
  <c r="F26"/>
  <c r="F25"/>
  <c r="F24"/>
  <c r="F23"/>
  <c r="F22"/>
  <c r="F21"/>
  <c r="F20"/>
  <c r="F19"/>
  <c r="F18"/>
  <c r="F17"/>
  <c r="F16"/>
  <c r="F15"/>
  <c r="F14"/>
  <c r="F13"/>
  <c r="F12"/>
  <c r="F11"/>
  <c r="F10"/>
  <c r="F9"/>
  <c r="F8"/>
  <c r="F7"/>
  <c r="F6"/>
  <c r="F5"/>
  <c r="F4"/>
  <c r="F3"/>
  <c r="F2"/>
  <c r="N348"/>
  <c r="K348"/>
  <c r="J348"/>
  <c r="I348"/>
  <c r="H348"/>
  <c r="L348" s="1"/>
  <c r="N347"/>
  <c r="K347"/>
  <c r="J347"/>
  <c r="I347"/>
  <c r="H347"/>
  <c r="L347" s="1"/>
  <c r="N346"/>
  <c r="K346"/>
  <c r="J346"/>
  <c r="H346"/>
  <c r="N345"/>
  <c r="K345"/>
  <c r="J345"/>
  <c r="I345"/>
  <c r="H345"/>
  <c r="L345" s="1"/>
  <c r="N344"/>
  <c r="K344"/>
  <c r="J344"/>
  <c r="I344"/>
  <c r="H344"/>
  <c r="L344" s="1"/>
  <c r="N343"/>
  <c r="K343"/>
  <c r="J343"/>
  <c r="I343"/>
  <c r="H343"/>
  <c r="L343" s="1"/>
  <c r="N342"/>
  <c r="K342"/>
  <c r="J342"/>
  <c r="H342"/>
  <c r="N341"/>
  <c r="K341"/>
  <c r="J341"/>
  <c r="H341"/>
  <c r="L341" s="1"/>
  <c r="N340"/>
  <c r="K340"/>
  <c r="J340"/>
  <c r="I340"/>
  <c r="H340"/>
  <c r="L340" s="1"/>
  <c r="N339"/>
  <c r="K339"/>
  <c r="J339"/>
  <c r="I339"/>
  <c r="H339"/>
  <c r="L339" s="1"/>
  <c r="N338"/>
  <c r="K338"/>
  <c r="J338"/>
  <c r="H338"/>
  <c r="N337"/>
  <c r="K337"/>
  <c r="J337"/>
  <c r="I337"/>
  <c r="H337"/>
  <c r="L337" s="1"/>
  <c r="N336"/>
  <c r="K336"/>
  <c r="J336"/>
  <c r="I336"/>
  <c r="H336"/>
  <c r="L336" s="1"/>
  <c r="N335"/>
  <c r="K335"/>
  <c r="J335"/>
  <c r="I335"/>
  <c r="H335"/>
  <c r="L335" s="1"/>
  <c r="N334"/>
  <c r="K334"/>
  <c r="J334"/>
  <c r="H334"/>
  <c r="N333"/>
  <c r="K333"/>
  <c r="J333"/>
  <c r="I333"/>
  <c r="H333"/>
  <c r="L333" s="1"/>
  <c r="N332"/>
  <c r="K332"/>
  <c r="J332"/>
  <c r="I332"/>
  <c r="H332"/>
  <c r="L332" s="1"/>
  <c r="N331"/>
  <c r="K331"/>
  <c r="J331"/>
  <c r="I331"/>
  <c r="H331"/>
  <c r="L331" s="1"/>
  <c r="N330"/>
  <c r="K330"/>
  <c r="J330"/>
  <c r="H330"/>
  <c r="N329"/>
  <c r="K329"/>
  <c r="J329"/>
  <c r="I329"/>
  <c r="H329"/>
  <c r="L329" s="1"/>
  <c r="N328"/>
  <c r="K328"/>
  <c r="J328"/>
  <c r="I328"/>
  <c r="H328"/>
  <c r="L328" s="1"/>
  <c r="N327"/>
  <c r="K327"/>
  <c r="J327"/>
  <c r="I327"/>
  <c r="H327"/>
  <c r="L327" s="1"/>
  <c r="N326"/>
  <c r="K326"/>
  <c r="J326"/>
  <c r="H326"/>
  <c r="N325"/>
  <c r="K325"/>
  <c r="J325"/>
  <c r="I325"/>
  <c r="H325"/>
  <c r="L325" s="1"/>
  <c r="N324"/>
  <c r="K324"/>
  <c r="J324"/>
  <c r="I324"/>
  <c r="H324"/>
  <c r="L324" s="1"/>
  <c r="N323"/>
  <c r="K323"/>
  <c r="J323"/>
  <c r="I323"/>
  <c r="H323"/>
  <c r="L323" s="1"/>
  <c r="N322"/>
  <c r="K322"/>
  <c r="J322"/>
  <c r="H322"/>
  <c r="N321"/>
  <c r="K321"/>
  <c r="J321"/>
  <c r="I321"/>
  <c r="H321"/>
  <c r="L321" s="1"/>
  <c r="N320"/>
  <c r="K320"/>
  <c r="J320"/>
  <c r="I320"/>
  <c r="H320"/>
  <c r="L320" s="1"/>
  <c r="N319"/>
  <c r="K319"/>
  <c r="J319"/>
  <c r="I319"/>
  <c r="H319"/>
  <c r="L319" s="1"/>
  <c r="N318"/>
  <c r="K318"/>
  <c r="J318"/>
  <c r="H318"/>
  <c r="N317"/>
  <c r="K317"/>
  <c r="J317"/>
  <c r="I317"/>
  <c r="H317"/>
  <c r="L317" s="1"/>
  <c r="N316"/>
  <c r="K316"/>
  <c r="J316"/>
  <c r="I316"/>
  <c r="H316"/>
  <c r="L316" s="1"/>
  <c r="N315"/>
  <c r="K315"/>
  <c r="J315"/>
  <c r="I315"/>
  <c r="H315"/>
  <c r="L315" s="1"/>
  <c r="N314"/>
  <c r="K314"/>
  <c r="J314"/>
  <c r="H314"/>
  <c r="N313"/>
  <c r="K313"/>
  <c r="J313"/>
  <c r="I313"/>
  <c r="H313"/>
  <c r="L313" s="1"/>
  <c r="N312"/>
  <c r="K312"/>
  <c r="J312"/>
  <c r="I312"/>
  <c r="H312"/>
  <c r="L312" s="1"/>
  <c r="N311"/>
  <c r="K311"/>
  <c r="J311"/>
  <c r="I311"/>
  <c r="H311"/>
  <c r="L311" s="1"/>
  <c r="N310"/>
  <c r="K310"/>
  <c r="J310"/>
  <c r="H310"/>
  <c r="N309"/>
  <c r="K309"/>
  <c r="J309"/>
  <c r="I309"/>
  <c r="H309"/>
  <c r="L309" s="1"/>
  <c r="N308"/>
  <c r="K308"/>
  <c r="J308"/>
  <c r="I308"/>
  <c r="H308"/>
  <c r="L308" s="1"/>
  <c r="N307"/>
  <c r="K307"/>
  <c r="J307"/>
  <c r="I307"/>
  <c r="H307"/>
  <c r="L307" s="1"/>
  <c r="N306"/>
  <c r="K306"/>
  <c r="J306"/>
  <c r="H306"/>
  <c r="N305"/>
  <c r="K305"/>
  <c r="J305"/>
  <c r="I305"/>
  <c r="H305"/>
  <c r="L305" s="1"/>
  <c r="N304"/>
  <c r="K304"/>
  <c r="J304"/>
  <c r="I304"/>
  <c r="H304"/>
  <c r="L304" s="1"/>
  <c r="N303"/>
  <c r="K303"/>
  <c r="J303"/>
  <c r="I303"/>
  <c r="H303"/>
  <c r="L303" s="1"/>
  <c r="N302"/>
  <c r="K302"/>
  <c r="J302"/>
  <c r="H302"/>
  <c r="N301"/>
  <c r="K301"/>
  <c r="J301"/>
  <c r="I301"/>
  <c r="H301"/>
  <c r="L301" s="1"/>
  <c r="N300"/>
  <c r="K300"/>
  <c r="J300"/>
  <c r="I300"/>
  <c r="H300"/>
  <c r="L300" s="1"/>
  <c r="N299"/>
  <c r="K299"/>
  <c r="J299"/>
  <c r="I299"/>
  <c r="H299"/>
  <c r="L299" s="1"/>
  <c r="N298"/>
  <c r="K298"/>
  <c r="J298"/>
  <c r="H298"/>
  <c r="N297"/>
  <c r="K297"/>
  <c r="J297"/>
  <c r="I297"/>
  <c r="H297"/>
  <c r="L297" s="1"/>
  <c r="N296"/>
  <c r="K296"/>
  <c r="J296"/>
  <c r="I296"/>
  <c r="H296"/>
  <c r="L296" s="1"/>
  <c r="N295"/>
  <c r="K295"/>
  <c r="J295"/>
  <c r="I295"/>
  <c r="H295"/>
  <c r="L295" s="1"/>
  <c r="N294"/>
  <c r="K294"/>
  <c r="J294"/>
  <c r="H294"/>
  <c r="N293"/>
  <c r="K293"/>
  <c r="J293"/>
  <c r="I293"/>
  <c r="H293"/>
  <c r="L293" s="1"/>
  <c r="N292"/>
  <c r="K292"/>
  <c r="J292"/>
  <c r="I292"/>
  <c r="H292"/>
  <c r="L292" s="1"/>
  <c r="N291"/>
  <c r="K291"/>
  <c r="J291"/>
  <c r="I291"/>
  <c r="H291"/>
  <c r="L291" s="1"/>
  <c r="N290"/>
  <c r="K290"/>
  <c r="J290"/>
  <c r="H290"/>
  <c r="N289"/>
  <c r="K289"/>
  <c r="J289"/>
  <c r="I289"/>
  <c r="H289"/>
  <c r="L289" s="1"/>
  <c r="N288"/>
  <c r="K288"/>
  <c r="J288"/>
  <c r="I288"/>
  <c r="H288"/>
  <c r="L288" s="1"/>
  <c r="N287"/>
  <c r="K287"/>
  <c r="J287"/>
  <c r="I287"/>
  <c r="H287"/>
  <c r="L287" s="1"/>
  <c r="N286"/>
  <c r="K286"/>
  <c r="J286"/>
  <c r="H286"/>
  <c r="N285"/>
  <c r="K285"/>
  <c r="J285"/>
  <c r="I285"/>
  <c r="H285"/>
  <c r="L285" s="1"/>
  <c r="N284"/>
  <c r="K284"/>
  <c r="J284"/>
  <c r="I284"/>
  <c r="H284"/>
  <c r="L284" s="1"/>
  <c r="N283"/>
  <c r="K283"/>
  <c r="J283"/>
  <c r="I283"/>
  <c r="H283"/>
  <c r="L283" s="1"/>
  <c r="N282"/>
  <c r="K282"/>
  <c r="J282"/>
  <c r="H282"/>
  <c r="N281"/>
  <c r="K281"/>
  <c r="J281"/>
  <c r="I281"/>
  <c r="H281"/>
  <c r="L281" s="1"/>
  <c r="N280"/>
  <c r="K280"/>
  <c r="J280"/>
  <c r="I280"/>
  <c r="H280"/>
  <c r="L280" s="1"/>
  <c r="N279"/>
  <c r="K279"/>
  <c r="J279"/>
  <c r="I279"/>
  <c r="H279"/>
  <c r="L279" s="1"/>
  <c r="N278"/>
  <c r="K278"/>
  <c r="J278"/>
  <c r="H278"/>
  <c r="N277"/>
  <c r="K277"/>
  <c r="J277"/>
  <c r="I277"/>
  <c r="H277"/>
  <c r="L277" s="1"/>
  <c r="N276"/>
  <c r="K276"/>
  <c r="J276"/>
  <c r="I276"/>
  <c r="H276"/>
  <c r="L276" s="1"/>
  <c r="N275"/>
  <c r="K275"/>
  <c r="J275"/>
  <c r="I275"/>
  <c r="H275"/>
  <c r="L275" s="1"/>
  <c r="N274"/>
  <c r="K274"/>
  <c r="J274"/>
  <c r="H274"/>
  <c r="N273"/>
  <c r="K273"/>
  <c r="J273"/>
  <c r="I273"/>
  <c r="H273"/>
  <c r="L273" s="1"/>
  <c r="N272"/>
  <c r="K272"/>
  <c r="J272"/>
  <c r="I272"/>
  <c r="H272"/>
  <c r="L272" s="1"/>
  <c r="N271"/>
  <c r="K271"/>
  <c r="J271"/>
  <c r="I271"/>
  <c r="H271"/>
  <c r="L271" s="1"/>
  <c r="N270"/>
  <c r="K270"/>
  <c r="J270"/>
  <c r="H270"/>
  <c r="N269"/>
  <c r="K269"/>
  <c r="J269"/>
  <c r="I269"/>
  <c r="H269"/>
  <c r="L269" s="1"/>
  <c r="N268"/>
  <c r="K268"/>
  <c r="J268"/>
  <c r="I268"/>
  <c r="H268"/>
  <c r="L268" s="1"/>
  <c r="N267"/>
  <c r="K267"/>
  <c r="J267"/>
  <c r="I267"/>
  <c r="H267"/>
  <c r="L267" s="1"/>
  <c r="N266"/>
  <c r="K266"/>
  <c r="J266"/>
  <c r="H266"/>
  <c r="N265"/>
  <c r="K265"/>
  <c r="J265"/>
  <c r="I265"/>
  <c r="H265"/>
  <c r="L265" s="1"/>
  <c r="N264"/>
  <c r="K264"/>
  <c r="J264"/>
  <c r="I264"/>
  <c r="H264"/>
  <c r="L264" s="1"/>
  <c r="N263"/>
  <c r="K263"/>
  <c r="J263"/>
  <c r="I263"/>
  <c r="H263"/>
  <c r="L263" s="1"/>
  <c r="N262"/>
  <c r="K262"/>
  <c r="J262"/>
  <c r="H262"/>
  <c r="N261"/>
  <c r="K261"/>
  <c r="J261"/>
  <c r="I261"/>
  <c r="H261"/>
  <c r="L261" s="1"/>
  <c r="N260"/>
  <c r="K260"/>
  <c r="J260"/>
  <c r="I260"/>
  <c r="H260"/>
  <c r="L260" s="1"/>
  <c r="N259"/>
  <c r="K259"/>
  <c r="J259"/>
  <c r="I259"/>
  <c r="H259"/>
  <c r="L259" s="1"/>
  <c r="N258"/>
  <c r="K258"/>
  <c r="J258"/>
  <c r="H258"/>
  <c r="N257"/>
  <c r="K257"/>
  <c r="J257"/>
  <c r="I257"/>
  <c r="H257"/>
  <c r="L257" s="1"/>
  <c r="N256"/>
  <c r="K256"/>
  <c r="J256"/>
  <c r="I256"/>
  <c r="H256"/>
  <c r="L256" s="1"/>
  <c r="N255"/>
  <c r="K255"/>
  <c r="J255"/>
  <c r="I255"/>
  <c r="H255"/>
  <c r="L255" s="1"/>
  <c r="N254"/>
  <c r="K254"/>
  <c r="J254"/>
  <c r="H254"/>
  <c r="N253"/>
  <c r="K253"/>
  <c r="J253"/>
  <c r="I253"/>
  <c r="H253"/>
  <c r="L253" s="1"/>
  <c r="N252"/>
  <c r="K252"/>
  <c r="J252"/>
  <c r="I252"/>
  <c r="H252"/>
  <c r="L252" s="1"/>
  <c r="N251"/>
  <c r="K251"/>
  <c r="J251"/>
  <c r="I251"/>
  <c r="H251"/>
  <c r="L251" s="1"/>
  <c r="N250"/>
  <c r="K250"/>
  <c r="J250"/>
  <c r="H250"/>
  <c r="N249"/>
  <c r="K249"/>
  <c r="J249"/>
  <c r="I249"/>
  <c r="H249"/>
  <c r="L249" s="1"/>
  <c r="N248"/>
  <c r="K248"/>
  <c r="J248"/>
  <c r="I248"/>
  <c r="H248"/>
  <c r="L248" s="1"/>
  <c r="N247"/>
  <c r="K247"/>
  <c r="J247"/>
  <c r="I247"/>
  <c r="H247"/>
  <c r="L247" s="1"/>
  <c r="N246"/>
  <c r="L246"/>
  <c r="K246"/>
  <c r="J246"/>
  <c r="H246"/>
  <c r="N245"/>
  <c r="K245"/>
  <c r="J245"/>
  <c r="I245"/>
  <c r="H245"/>
  <c r="L245" s="1"/>
  <c r="N244"/>
  <c r="K244"/>
  <c r="J244"/>
  <c r="H244"/>
  <c r="L244" s="1"/>
  <c r="N243"/>
  <c r="K243"/>
  <c r="J243"/>
  <c r="I243"/>
  <c r="H243"/>
  <c r="L243" s="1"/>
  <c r="N242"/>
  <c r="K242"/>
  <c r="J242"/>
  <c r="H242"/>
  <c r="L242" s="1"/>
  <c r="N241"/>
  <c r="K241"/>
  <c r="J241"/>
  <c r="I241"/>
  <c r="H241"/>
  <c r="L241" s="1"/>
  <c r="N240"/>
  <c r="K240"/>
  <c r="J240"/>
  <c r="I240"/>
  <c r="H240"/>
  <c r="L240" s="1"/>
  <c r="N239"/>
  <c r="K239"/>
  <c r="J239"/>
  <c r="H239"/>
  <c r="L239" s="1"/>
  <c r="N238"/>
  <c r="K238"/>
  <c r="J238"/>
  <c r="H238"/>
  <c r="N237"/>
  <c r="K237"/>
  <c r="J237"/>
  <c r="I237"/>
  <c r="H237"/>
  <c r="L237" s="1"/>
  <c r="N236"/>
  <c r="K236"/>
  <c r="J236"/>
  <c r="I236"/>
  <c r="H236"/>
  <c r="L236" s="1"/>
  <c r="N235"/>
  <c r="K235"/>
  <c r="J235"/>
  <c r="I235"/>
  <c r="H235"/>
  <c r="L235" s="1"/>
  <c r="N234"/>
  <c r="K234"/>
  <c r="J234"/>
  <c r="H234"/>
  <c r="N233"/>
  <c r="K233"/>
  <c r="J233"/>
  <c r="I233"/>
  <c r="H233"/>
  <c r="L233" s="1"/>
  <c r="N232"/>
  <c r="K232"/>
  <c r="J232"/>
  <c r="I232"/>
  <c r="H232"/>
  <c r="L232" s="1"/>
  <c r="N231"/>
  <c r="K231"/>
  <c r="J231"/>
  <c r="I231"/>
  <c r="H231"/>
  <c r="L231" s="1"/>
  <c r="N230"/>
  <c r="L230"/>
  <c r="K230"/>
  <c r="J230"/>
  <c r="H230"/>
  <c r="N229"/>
  <c r="K229"/>
  <c r="J229"/>
  <c r="I229"/>
  <c r="H229"/>
  <c r="L229" s="1"/>
  <c r="N228"/>
  <c r="K228"/>
  <c r="J228"/>
  <c r="H228"/>
  <c r="L228" s="1"/>
  <c r="N227"/>
  <c r="K227"/>
  <c r="J227"/>
  <c r="I227"/>
  <c r="H227"/>
  <c r="L227" s="1"/>
  <c r="N226"/>
  <c r="K226"/>
  <c r="J226"/>
  <c r="H226"/>
  <c r="L226" s="1"/>
  <c r="N225"/>
  <c r="K225"/>
  <c r="J225"/>
  <c r="I225"/>
  <c r="H225"/>
  <c r="L225" s="1"/>
  <c r="N224"/>
  <c r="K224"/>
  <c r="J224"/>
  <c r="I224"/>
  <c r="H224"/>
  <c r="L224" s="1"/>
  <c r="N223"/>
  <c r="K223"/>
  <c r="J223"/>
  <c r="H223"/>
  <c r="L223" s="1"/>
  <c r="N222"/>
  <c r="K222"/>
  <c r="J222"/>
  <c r="H222"/>
  <c r="N221"/>
  <c r="K221"/>
  <c r="J221"/>
  <c r="I221"/>
  <c r="H221"/>
  <c r="L221" s="1"/>
  <c r="N220"/>
  <c r="K220"/>
  <c r="J220"/>
  <c r="I220"/>
  <c r="H220"/>
  <c r="L220" s="1"/>
  <c r="N219"/>
  <c r="K219"/>
  <c r="J219"/>
  <c r="I219"/>
  <c r="H219"/>
  <c r="L219" s="1"/>
  <c r="N218"/>
  <c r="K218"/>
  <c r="J218"/>
  <c r="H218"/>
  <c r="N217"/>
  <c r="K217"/>
  <c r="J217"/>
  <c r="I217"/>
  <c r="H217"/>
  <c r="L217" s="1"/>
  <c r="N216"/>
  <c r="K216"/>
  <c r="J216"/>
  <c r="I216"/>
  <c r="H216"/>
  <c r="L216" s="1"/>
  <c r="N215"/>
  <c r="K215"/>
  <c r="J215"/>
  <c r="I215"/>
  <c r="H215"/>
  <c r="L215" s="1"/>
  <c r="N214"/>
  <c r="L214"/>
  <c r="K214"/>
  <c r="J214"/>
  <c r="H214"/>
  <c r="N213"/>
  <c r="K213"/>
  <c r="J213"/>
  <c r="I213"/>
  <c r="H213"/>
  <c r="L213" s="1"/>
  <c r="N212"/>
  <c r="K212"/>
  <c r="J212"/>
  <c r="H212"/>
  <c r="L212" s="1"/>
  <c r="N211"/>
  <c r="K211"/>
  <c r="J211"/>
  <c r="I211"/>
  <c r="H211"/>
  <c r="L211" s="1"/>
  <c r="N210"/>
  <c r="K210"/>
  <c r="J210"/>
  <c r="H210"/>
  <c r="L210" s="1"/>
  <c r="N209"/>
  <c r="K209"/>
  <c r="J209"/>
  <c r="I209"/>
  <c r="H209"/>
  <c r="L209" s="1"/>
  <c r="N208"/>
  <c r="K208"/>
  <c r="J208"/>
  <c r="I208"/>
  <c r="H208"/>
  <c r="L208" s="1"/>
  <c r="N207"/>
  <c r="K207"/>
  <c r="J207"/>
  <c r="H207"/>
  <c r="L207" s="1"/>
  <c r="N206"/>
  <c r="K206"/>
  <c r="J206"/>
  <c r="H206"/>
  <c r="N205"/>
  <c r="K205"/>
  <c r="J205"/>
  <c r="I205"/>
  <c r="H205"/>
  <c r="L205" s="1"/>
  <c r="N204"/>
  <c r="K204"/>
  <c r="J204"/>
  <c r="I204"/>
  <c r="H204"/>
  <c r="L204" s="1"/>
  <c r="N203"/>
  <c r="K203"/>
  <c r="J203"/>
  <c r="I203"/>
  <c r="H203"/>
  <c r="L203" s="1"/>
  <c r="N202"/>
  <c r="K202"/>
  <c r="J202"/>
  <c r="H202"/>
  <c r="N201"/>
  <c r="K201"/>
  <c r="J201"/>
  <c r="I201"/>
  <c r="H201"/>
  <c r="L201" s="1"/>
  <c r="N200"/>
  <c r="K200"/>
  <c r="J200"/>
  <c r="I200"/>
  <c r="H200"/>
  <c r="L200" s="1"/>
  <c r="N199"/>
  <c r="K199"/>
  <c r="J199"/>
  <c r="I199"/>
  <c r="H199"/>
  <c r="L199" s="1"/>
  <c r="N198"/>
  <c r="L198"/>
  <c r="K198"/>
  <c r="J198"/>
  <c r="H198"/>
  <c r="N197"/>
  <c r="K197"/>
  <c r="J197"/>
  <c r="I197"/>
  <c r="H197"/>
  <c r="L197" s="1"/>
  <c r="N196"/>
  <c r="K196"/>
  <c r="J196"/>
  <c r="H196"/>
  <c r="L196" s="1"/>
  <c r="N195"/>
  <c r="K195"/>
  <c r="J195"/>
  <c r="I195"/>
  <c r="H195"/>
  <c r="L195" s="1"/>
  <c r="N194"/>
  <c r="K194"/>
  <c r="J194"/>
  <c r="H194"/>
  <c r="L194" s="1"/>
  <c r="N193"/>
  <c r="K193"/>
  <c r="J193"/>
  <c r="I193"/>
  <c r="H193"/>
  <c r="L193" s="1"/>
  <c r="N192"/>
  <c r="K192"/>
  <c r="J192"/>
  <c r="I192"/>
  <c r="H192"/>
  <c r="L192" s="1"/>
  <c r="N191"/>
  <c r="K191"/>
  <c r="J191"/>
  <c r="H191"/>
  <c r="L191" s="1"/>
  <c r="N190"/>
  <c r="K190"/>
  <c r="J190"/>
  <c r="H190"/>
  <c r="N189"/>
  <c r="K189"/>
  <c r="J189"/>
  <c r="I189"/>
  <c r="H189"/>
  <c r="L189" s="1"/>
  <c r="N188"/>
  <c r="K188"/>
  <c r="J188"/>
  <c r="I188"/>
  <c r="H188"/>
  <c r="L188" s="1"/>
  <c r="N187"/>
  <c r="K187"/>
  <c r="J187"/>
  <c r="I187"/>
  <c r="H187"/>
  <c r="L187" s="1"/>
  <c r="N186"/>
  <c r="K186"/>
  <c r="J186"/>
  <c r="H186"/>
  <c r="N185"/>
  <c r="K185"/>
  <c r="J185"/>
  <c r="I185"/>
  <c r="H185"/>
  <c r="L185" s="1"/>
  <c r="N184"/>
  <c r="K184"/>
  <c r="J184"/>
  <c r="I184"/>
  <c r="H184"/>
  <c r="L184" s="1"/>
  <c r="N183"/>
  <c r="K183"/>
  <c r="J183"/>
  <c r="I183"/>
  <c r="H183"/>
  <c r="L183" s="1"/>
  <c r="N182"/>
  <c r="L182"/>
  <c r="K182"/>
  <c r="J182"/>
  <c r="H182"/>
  <c r="N181"/>
  <c r="K181"/>
  <c r="J181"/>
  <c r="I181"/>
  <c r="H181"/>
  <c r="L181" s="1"/>
  <c r="N180"/>
  <c r="K180"/>
  <c r="J180"/>
  <c r="H180"/>
  <c r="L180" s="1"/>
  <c r="N179"/>
  <c r="K179"/>
  <c r="J179"/>
  <c r="I179"/>
  <c r="H179"/>
  <c r="L179" s="1"/>
  <c r="N178"/>
  <c r="K178"/>
  <c r="J178"/>
  <c r="H178"/>
  <c r="L178" s="1"/>
  <c r="N177"/>
  <c r="K177"/>
  <c r="J177"/>
  <c r="I177"/>
  <c r="H177"/>
  <c r="L177" s="1"/>
  <c r="N176"/>
  <c r="K176"/>
  <c r="J176"/>
  <c r="I176"/>
  <c r="H176"/>
  <c r="L176" s="1"/>
  <c r="N175"/>
  <c r="K175"/>
  <c r="J175"/>
  <c r="H175"/>
  <c r="L175" s="1"/>
  <c r="N174"/>
  <c r="K174"/>
  <c r="J174"/>
  <c r="H174"/>
  <c r="N173"/>
  <c r="K173"/>
  <c r="J173"/>
  <c r="I173"/>
  <c r="H173"/>
  <c r="L173" s="1"/>
  <c r="N172"/>
  <c r="K172"/>
  <c r="J172"/>
  <c r="I172"/>
  <c r="H172"/>
  <c r="L172" s="1"/>
  <c r="N171"/>
  <c r="K171"/>
  <c r="J171"/>
  <c r="I171"/>
  <c r="H171"/>
  <c r="L171" s="1"/>
  <c r="N170"/>
  <c r="K170"/>
  <c r="J170"/>
  <c r="H170"/>
  <c r="N169"/>
  <c r="K169"/>
  <c r="J169"/>
  <c r="I169"/>
  <c r="H169"/>
  <c r="L169" s="1"/>
  <c r="N168"/>
  <c r="K168"/>
  <c r="J168"/>
  <c r="I168"/>
  <c r="H168"/>
  <c r="L168" s="1"/>
  <c r="N167"/>
  <c r="K167"/>
  <c r="J167"/>
  <c r="I167"/>
  <c r="H167"/>
  <c r="L167" s="1"/>
  <c r="N166"/>
  <c r="L166"/>
  <c r="K166"/>
  <c r="J166"/>
  <c r="H166"/>
  <c r="N165"/>
  <c r="K165"/>
  <c r="J165"/>
  <c r="I165"/>
  <c r="H165"/>
  <c r="L165" s="1"/>
  <c r="N164"/>
  <c r="K164"/>
  <c r="J164"/>
  <c r="H164"/>
  <c r="L164" s="1"/>
  <c r="N163"/>
  <c r="K163"/>
  <c r="J163"/>
  <c r="I163"/>
  <c r="H163"/>
  <c r="L163" s="1"/>
  <c r="N162"/>
  <c r="K162"/>
  <c r="J162"/>
  <c r="H162"/>
  <c r="L162" s="1"/>
  <c r="N161"/>
  <c r="K161"/>
  <c r="J161"/>
  <c r="I161"/>
  <c r="H161"/>
  <c r="L161" s="1"/>
  <c r="N160"/>
  <c r="K160"/>
  <c r="J160"/>
  <c r="I160"/>
  <c r="H160"/>
  <c r="L160" s="1"/>
  <c r="N159"/>
  <c r="K159"/>
  <c r="J159"/>
  <c r="H159"/>
  <c r="L159" s="1"/>
  <c r="N158"/>
  <c r="K158"/>
  <c r="J158"/>
  <c r="H158"/>
  <c r="N157"/>
  <c r="K157"/>
  <c r="J157"/>
  <c r="I157"/>
  <c r="H157"/>
  <c r="L157" s="1"/>
  <c r="N156"/>
  <c r="K156"/>
  <c r="J156"/>
  <c r="I156"/>
  <c r="H156"/>
  <c r="L156" s="1"/>
  <c r="N155"/>
  <c r="K155"/>
  <c r="J155"/>
  <c r="I155"/>
  <c r="H155"/>
  <c r="L155" s="1"/>
  <c r="N154"/>
  <c r="K154"/>
  <c r="J154"/>
  <c r="H154"/>
  <c r="N153"/>
  <c r="K153"/>
  <c r="J153"/>
  <c r="I153"/>
  <c r="H153"/>
  <c r="L153" s="1"/>
  <c r="N152"/>
  <c r="K152"/>
  <c r="J152"/>
  <c r="I152"/>
  <c r="H152"/>
  <c r="L152" s="1"/>
  <c r="N151"/>
  <c r="K151"/>
  <c r="J151"/>
  <c r="I151"/>
  <c r="H151"/>
  <c r="L151" s="1"/>
  <c r="N150"/>
  <c r="L150"/>
  <c r="K150"/>
  <c r="J150"/>
  <c r="H150"/>
  <c r="N149"/>
  <c r="K149"/>
  <c r="J149"/>
  <c r="I149"/>
  <c r="H149"/>
  <c r="L149" s="1"/>
  <c r="N148"/>
  <c r="K148"/>
  <c r="J148"/>
  <c r="H148"/>
  <c r="L148" s="1"/>
  <c r="N147"/>
  <c r="K147"/>
  <c r="J147"/>
  <c r="I147"/>
  <c r="H147"/>
  <c r="L147" s="1"/>
  <c r="N146"/>
  <c r="K146"/>
  <c r="J146"/>
  <c r="H146"/>
  <c r="L146" s="1"/>
  <c r="N145"/>
  <c r="K145"/>
  <c r="J145"/>
  <c r="I145"/>
  <c r="H145"/>
  <c r="L145" s="1"/>
  <c r="N144"/>
  <c r="K144"/>
  <c r="J144"/>
  <c r="I144"/>
  <c r="H144"/>
  <c r="L144" s="1"/>
  <c r="N143"/>
  <c r="K143"/>
  <c r="J143"/>
  <c r="H143"/>
  <c r="L143" s="1"/>
  <c r="N142"/>
  <c r="K142"/>
  <c r="J142"/>
  <c r="H142"/>
  <c r="N141"/>
  <c r="K141"/>
  <c r="J141"/>
  <c r="I141"/>
  <c r="H141"/>
  <c r="L141" s="1"/>
  <c r="N140"/>
  <c r="K140"/>
  <c r="J140"/>
  <c r="I140"/>
  <c r="H140"/>
  <c r="L140" s="1"/>
  <c r="N139"/>
  <c r="K139"/>
  <c r="J139"/>
  <c r="I139"/>
  <c r="H139"/>
  <c r="L139" s="1"/>
  <c r="N138"/>
  <c r="K138"/>
  <c r="J138"/>
  <c r="H138"/>
  <c r="N137"/>
  <c r="K137"/>
  <c r="J137"/>
  <c r="I137"/>
  <c r="H137"/>
  <c r="L137" s="1"/>
  <c r="N136"/>
  <c r="K136"/>
  <c r="J136"/>
  <c r="I136"/>
  <c r="H136"/>
  <c r="L136" s="1"/>
  <c r="N135"/>
  <c r="K135"/>
  <c r="J135"/>
  <c r="I135"/>
  <c r="H135"/>
  <c r="L135" s="1"/>
  <c r="N134"/>
  <c r="L134"/>
  <c r="K134"/>
  <c r="J134"/>
  <c r="H134"/>
  <c r="N133"/>
  <c r="K133"/>
  <c r="J133"/>
  <c r="I133"/>
  <c r="H133"/>
  <c r="L133" s="1"/>
  <c r="N132"/>
  <c r="K132"/>
  <c r="J132"/>
  <c r="H132"/>
  <c r="L132" s="1"/>
  <c r="N131"/>
  <c r="K131"/>
  <c r="J131"/>
  <c r="I131"/>
  <c r="H131"/>
  <c r="L131" s="1"/>
  <c r="N130"/>
  <c r="K130"/>
  <c r="J130"/>
  <c r="H130"/>
  <c r="L130" s="1"/>
  <c r="N129"/>
  <c r="K129"/>
  <c r="J129"/>
  <c r="I129"/>
  <c r="H129"/>
  <c r="L129" s="1"/>
  <c r="N128"/>
  <c r="K128"/>
  <c r="J128"/>
  <c r="I128"/>
  <c r="H128"/>
  <c r="L128" s="1"/>
  <c r="N127"/>
  <c r="K127"/>
  <c r="J127"/>
  <c r="H127"/>
  <c r="L127" s="1"/>
  <c r="N126"/>
  <c r="K126"/>
  <c r="J126"/>
  <c r="H126"/>
  <c r="N125"/>
  <c r="K125"/>
  <c r="J125"/>
  <c r="I125"/>
  <c r="H125"/>
  <c r="L125" s="1"/>
  <c r="N124"/>
  <c r="K124"/>
  <c r="J124"/>
  <c r="I124"/>
  <c r="H124"/>
  <c r="L124" s="1"/>
  <c r="N123"/>
  <c r="K123"/>
  <c r="J123"/>
  <c r="I123"/>
  <c r="H123"/>
  <c r="L123" s="1"/>
  <c r="N122"/>
  <c r="K122"/>
  <c r="J122"/>
  <c r="H122"/>
  <c r="N121"/>
  <c r="K121"/>
  <c r="J121"/>
  <c r="I121"/>
  <c r="H121"/>
  <c r="L121" s="1"/>
  <c r="N120"/>
  <c r="K120"/>
  <c r="J120"/>
  <c r="I120"/>
  <c r="H120"/>
  <c r="L120" s="1"/>
  <c r="N119"/>
  <c r="K119"/>
  <c r="J119"/>
  <c r="I119"/>
  <c r="H119"/>
  <c r="L119" s="1"/>
  <c r="N118"/>
  <c r="L118"/>
  <c r="K118"/>
  <c r="J118"/>
  <c r="H118"/>
  <c r="N117"/>
  <c r="K117"/>
  <c r="J117"/>
  <c r="I117"/>
  <c r="H117"/>
  <c r="L117" s="1"/>
  <c r="N116"/>
  <c r="K116"/>
  <c r="J116"/>
  <c r="H116"/>
  <c r="L116" s="1"/>
  <c r="N115"/>
  <c r="K115"/>
  <c r="J115"/>
  <c r="I115"/>
  <c r="H115"/>
  <c r="L115" s="1"/>
  <c r="N114"/>
  <c r="K114"/>
  <c r="J114"/>
  <c r="H114"/>
  <c r="L114" s="1"/>
  <c r="N113"/>
  <c r="K113"/>
  <c r="J113"/>
  <c r="I113"/>
  <c r="H113"/>
  <c r="L113" s="1"/>
  <c r="N112"/>
  <c r="K112"/>
  <c r="J112"/>
  <c r="I112"/>
  <c r="H112"/>
  <c r="L112" s="1"/>
  <c r="N111"/>
  <c r="K111"/>
  <c r="J111"/>
  <c r="H111"/>
  <c r="L111" s="1"/>
  <c r="N110"/>
  <c r="K110"/>
  <c r="J110"/>
  <c r="H110"/>
  <c r="N109"/>
  <c r="K109"/>
  <c r="J109"/>
  <c r="I109"/>
  <c r="H109"/>
  <c r="L109" s="1"/>
  <c r="N108"/>
  <c r="K108"/>
  <c r="J108"/>
  <c r="I108"/>
  <c r="H108"/>
  <c r="L108" s="1"/>
  <c r="N107"/>
  <c r="K107"/>
  <c r="J107"/>
  <c r="I107"/>
  <c r="H107"/>
  <c r="L107" s="1"/>
  <c r="N106"/>
  <c r="K106"/>
  <c r="J106"/>
  <c r="H106"/>
  <c r="N105"/>
  <c r="K105"/>
  <c r="J105"/>
  <c r="I105"/>
  <c r="H105"/>
  <c r="L105" s="1"/>
  <c r="N104"/>
  <c r="K104"/>
  <c r="J104"/>
  <c r="I104"/>
  <c r="H104"/>
  <c r="L104" s="1"/>
  <c r="N103"/>
  <c r="K103"/>
  <c r="J103"/>
  <c r="I103"/>
  <c r="H103"/>
  <c r="L103" s="1"/>
  <c r="N102"/>
  <c r="L102"/>
  <c r="K102"/>
  <c r="J102"/>
  <c r="H102"/>
  <c r="N101"/>
  <c r="K101"/>
  <c r="J101"/>
  <c r="I101"/>
  <c r="H101"/>
  <c r="L101" s="1"/>
  <c r="N100"/>
  <c r="K100"/>
  <c r="J100"/>
  <c r="H100"/>
  <c r="L100" s="1"/>
  <c r="N99"/>
  <c r="K99"/>
  <c r="J99"/>
  <c r="I99"/>
  <c r="H99"/>
  <c r="L99" s="1"/>
  <c r="N98"/>
  <c r="K98"/>
  <c r="J98"/>
  <c r="H98"/>
  <c r="L98" s="1"/>
  <c r="N97"/>
  <c r="K97"/>
  <c r="J97"/>
  <c r="I97"/>
  <c r="H97"/>
  <c r="L97" s="1"/>
  <c r="N96"/>
  <c r="K96"/>
  <c r="J96"/>
  <c r="I96"/>
  <c r="H96"/>
  <c r="L96" s="1"/>
  <c r="N95"/>
  <c r="K95"/>
  <c r="J95"/>
  <c r="H95"/>
  <c r="L95" s="1"/>
  <c r="N94"/>
  <c r="K94"/>
  <c r="J94"/>
  <c r="H94"/>
  <c r="N93"/>
  <c r="K93"/>
  <c r="J93"/>
  <c r="I93"/>
  <c r="H93"/>
  <c r="L93" s="1"/>
  <c r="N92"/>
  <c r="K92"/>
  <c r="J92"/>
  <c r="I92"/>
  <c r="H92"/>
  <c r="L92" s="1"/>
  <c r="N91"/>
  <c r="K91"/>
  <c r="J91"/>
  <c r="I91"/>
  <c r="H91"/>
  <c r="L91" s="1"/>
  <c r="N90"/>
  <c r="K90"/>
  <c r="J90"/>
  <c r="H90"/>
  <c r="N89"/>
  <c r="K89"/>
  <c r="J89"/>
  <c r="I89"/>
  <c r="H89"/>
  <c r="L89" s="1"/>
  <c r="N88"/>
  <c r="K88"/>
  <c r="J88"/>
  <c r="I88"/>
  <c r="H88"/>
  <c r="L88" s="1"/>
  <c r="N87"/>
  <c r="K87"/>
  <c r="J87"/>
  <c r="I87"/>
  <c r="H87"/>
  <c r="L87" s="1"/>
  <c r="N86"/>
  <c r="L86"/>
  <c r="K86"/>
  <c r="J86"/>
  <c r="H86"/>
  <c r="N85"/>
  <c r="K85"/>
  <c r="J85"/>
  <c r="I85"/>
  <c r="H85"/>
  <c r="L85" s="1"/>
  <c r="N84"/>
  <c r="K84"/>
  <c r="J84"/>
  <c r="H84"/>
  <c r="L84" s="1"/>
  <c r="N83"/>
  <c r="K83"/>
  <c r="J83"/>
  <c r="I83"/>
  <c r="H83"/>
  <c r="L83" s="1"/>
  <c r="N82"/>
  <c r="K82"/>
  <c r="J82"/>
  <c r="H82"/>
  <c r="L82" s="1"/>
  <c r="N81"/>
  <c r="K81"/>
  <c r="J81"/>
  <c r="I81"/>
  <c r="H81"/>
  <c r="L81" s="1"/>
  <c r="N80"/>
  <c r="K80"/>
  <c r="J80"/>
  <c r="I80"/>
  <c r="H80"/>
  <c r="L80" s="1"/>
  <c r="N79"/>
  <c r="K79"/>
  <c r="J79"/>
  <c r="H79"/>
  <c r="L79" s="1"/>
  <c r="N78"/>
  <c r="K78"/>
  <c r="J78"/>
  <c r="H78"/>
  <c r="N77"/>
  <c r="K77"/>
  <c r="J77"/>
  <c r="I77"/>
  <c r="H77"/>
  <c r="L77" s="1"/>
  <c r="N76"/>
  <c r="K76"/>
  <c r="J76"/>
  <c r="I76"/>
  <c r="H76"/>
  <c r="L76" s="1"/>
  <c r="N75"/>
  <c r="K75"/>
  <c r="J75"/>
  <c r="I75"/>
  <c r="H75"/>
  <c r="L75" s="1"/>
  <c r="N74"/>
  <c r="K74"/>
  <c r="J74"/>
  <c r="H74"/>
  <c r="N73"/>
  <c r="K73"/>
  <c r="J73"/>
  <c r="I73"/>
  <c r="H73"/>
  <c r="L73" s="1"/>
  <c r="N72"/>
  <c r="K72"/>
  <c r="J72"/>
  <c r="I72"/>
  <c r="H72"/>
  <c r="L72" s="1"/>
  <c r="N71"/>
  <c r="K71"/>
  <c r="J71"/>
  <c r="I71"/>
  <c r="H71"/>
  <c r="L71" s="1"/>
  <c r="N70"/>
  <c r="L70"/>
  <c r="K70"/>
  <c r="J70"/>
  <c r="H70"/>
  <c r="N69"/>
  <c r="K69"/>
  <c r="J69"/>
  <c r="I69"/>
  <c r="H69"/>
  <c r="L69" s="1"/>
  <c r="N68"/>
  <c r="K68"/>
  <c r="J68"/>
  <c r="H68"/>
  <c r="L68" s="1"/>
  <c r="N67"/>
  <c r="K67"/>
  <c r="J67"/>
  <c r="I67"/>
  <c r="H67"/>
  <c r="L67" s="1"/>
  <c r="N66"/>
  <c r="K66"/>
  <c r="J66"/>
  <c r="H66"/>
  <c r="L66" s="1"/>
  <c r="N65"/>
  <c r="K65"/>
  <c r="J65"/>
  <c r="I65"/>
  <c r="H65"/>
  <c r="L65" s="1"/>
  <c r="N64"/>
  <c r="K64"/>
  <c r="J64"/>
  <c r="I64"/>
  <c r="H64"/>
  <c r="L64" s="1"/>
  <c r="N63"/>
  <c r="K63"/>
  <c r="J63"/>
  <c r="H63"/>
  <c r="L63" s="1"/>
  <c r="N62"/>
  <c r="K62"/>
  <c r="J62"/>
  <c r="H62"/>
  <c r="N61"/>
  <c r="K61"/>
  <c r="J61"/>
  <c r="I61"/>
  <c r="H61"/>
  <c r="L61" s="1"/>
  <c r="N60"/>
  <c r="K60"/>
  <c r="J60"/>
  <c r="I60"/>
  <c r="H60"/>
  <c r="L60" s="1"/>
  <c r="N59"/>
  <c r="K59"/>
  <c r="J59"/>
  <c r="I59"/>
  <c r="H59"/>
  <c r="L59" s="1"/>
  <c r="N58"/>
  <c r="K58"/>
  <c r="J58"/>
  <c r="H58"/>
  <c r="N57"/>
  <c r="K57"/>
  <c r="J57"/>
  <c r="I57"/>
  <c r="H57"/>
  <c r="L57" s="1"/>
  <c r="N56"/>
  <c r="K56"/>
  <c r="J56"/>
  <c r="I56"/>
  <c r="H56"/>
  <c r="L56" s="1"/>
  <c r="N55"/>
  <c r="K55"/>
  <c r="J55"/>
  <c r="I55"/>
  <c r="H55"/>
  <c r="L55" s="1"/>
  <c r="N54"/>
  <c r="L54"/>
  <c r="K54"/>
  <c r="J54"/>
  <c r="H54"/>
  <c r="N53"/>
  <c r="K53"/>
  <c r="J53"/>
  <c r="I53"/>
  <c r="H53"/>
  <c r="L53" s="1"/>
  <c r="N52"/>
  <c r="K52"/>
  <c r="J52"/>
  <c r="H52"/>
  <c r="L52" s="1"/>
  <c r="N51"/>
  <c r="K51"/>
  <c r="J51"/>
  <c r="I51"/>
  <c r="H51"/>
  <c r="L51" s="1"/>
  <c r="N50"/>
  <c r="K50"/>
  <c r="J50"/>
  <c r="H50"/>
  <c r="L50" s="1"/>
  <c r="N49"/>
  <c r="K49"/>
  <c r="J49"/>
  <c r="I49"/>
  <c r="H49"/>
  <c r="L49" s="1"/>
  <c r="N48"/>
  <c r="K48"/>
  <c r="J48"/>
  <c r="I48"/>
  <c r="H48"/>
  <c r="L48" s="1"/>
  <c r="N47"/>
  <c r="K47"/>
  <c r="J47"/>
  <c r="H47"/>
  <c r="L47" s="1"/>
  <c r="N46"/>
  <c r="K46"/>
  <c r="J46"/>
  <c r="H46"/>
  <c r="N45"/>
  <c r="K45"/>
  <c r="J45"/>
  <c r="I45"/>
  <c r="H45"/>
  <c r="L45" s="1"/>
  <c r="N44"/>
  <c r="K44"/>
  <c r="J44"/>
  <c r="I44"/>
  <c r="H44"/>
  <c r="L44" s="1"/>
  <c r="N43"/>
  <c r="K43"/>
  <c r="J43"/>
  <c r="I43"/>
  <c r="H43"/>
  <c r="L43" s="1"/>
  <c r="N42"/>
  <c r="K42"/>
  <c r="J42"/>
  <c r="H42"/>
  <c r="N41"/>
  <c r="K41"/>
  <c r="J41"/>
  <c r="I41"/>
  <c r="H41"/>
  <c r="L41" s="1"/>
  <c r="N40"/>
  <c r="K40"/>
  <c r="J40"/>
  <c r="I40"/>
  <c r="H40"/>
  <c r="L40" s="1"/>
  <c r="N39"/>
  <c r="K39"/>
  <c r="J39"/>
  <c r="I39"/>
  <c r="H39"/>
  <c r="L39" s="1"/>
  <c r="N38"/>
  <c r="L38"/>
  <c r="K38"/>
  <c r="J38"/>
  <c r="H38"/>
  <c r="N37"/>
  <c r="K37"/>
  <c r="J37"/>
  <c r="I37"/>
  <c r="H37"/>
  <c r="L37" s="1"/>
  <c r="N36"/>
  <c r="K36"/>
  <c r="J36"/>
  <c r="H36"/>
  <c r="N35"/>
  <c r="K35"/>
  <c r="J35"/>
  <c r="I35"/>
  <c r="H35"/>
  <c r="L35" s="1"/>
  <c r="N34"/>
  <c r="K34"/>
  <c r="J34"/>
  <c r="H34"/>
  <c r="N33"/>
  <c r="K33"/>
  <c r="J33"/>
  <c r="I33"/>
  <c r="H33"/>
  <c r="L33" s="1"/>
  <c r="N32"/>
  <c r="K32"/>
  <c r="J32"/>
  <c r="I32"/>
  <c r="H32"/>
  <c r="L32" s="1"/>
  <c r="N31"/>
  <c r="K31"/>
  <c r="J31"/>
  <c r="H31"/>
  <c r="L31" s="1"/>
  <c r="N30"/>
  <c r="K30"/>
  <c r="J30"/>
  <c r="H30"/>
  <c r="N29"/>
  <c r="K29"/>
  <c r="J29"/>
  <c r="I29"/>
  <c r="H29"/>
  <c r="L29" s="1"/>
  <c r="N28"/>
  <c r="K28"/>
  <c r="J28"/>
  <c r="I28"/>
  <c r="H28"/>
  <c r="L28" s="1"/>
  <c r="N27"/>
  <c r="K27"/>
  <c r="J27"/>
  <c r="I27"/>
  <c r="H27"/>
  <c r="L27" s="1"/>
  <c r="N26"/>
  <c r="K26"/>
  <c r="J26"/>
  <c r="H26"/>
  <c r="N25"/>
  <c r="K25"/>
  <c r="J25"/>
  <c r="I25"/>
  <c r="H25"/>
  <c r="L25" s="1"/>
  <c r="N24"/>
  <c r="K24"/>
  <c r="J24"/>
  <c r="I24"/>
  <c r="H24"/>
  <c r="L24" s="1"/>
  <c r="N23"/>
  <c r="K23"/>
  <c r="J23"/>
  <c r="I23"/>
  <c r="H23"/>
  <c r="L23" s="1"/>
  <c r="N22"/>
  <c r="L22"/>
  <c r="K22"/>
  <c r="J22"/>
  <c r="H22"/>
  <c r="N21"/>
  <c r="K21"/>
  <c r="J21"/>
  <c r="I21"/>
  <c r="H21"/>
  <c r="L21" s="1"/>
  <c r="N20"/>
  <c r="K20"/>
  <c r="J20"/>
  <c r="H20"/>
  <c r="L20" s="1"/>
  <c r="N19"/>
  <c r="K19"/>
  <c r="J19"/>
  <c r="I19"/>
  <c r="H19"/>
  <c r="L19" s="1"/>
  <c r="N18"/>
  <c r="K18"/>
  <c r="J18"/>
  <c r="H18"/>
  <c r="L18" s="1"/>
  <c r="N17"/>
  <c r="K17"/>
  <c r="J17"/>
  <c r="I17"/>
  <c r="H17"/>
  <c r="L17" s="1"/>
  <c r="N16"/>
  <c r="K16"/>
  <c r="J16"/>
  <c r="I16"/>
  <c r="H16"/>
  <c r="L16" s="1"/>
  <c r="N15"/>
  <c r="K15"/>
  <c r="J15"/>
  <c r="H15"/>
  <c r="N14"/>
  <c r="K14"/>
  <c r="J14"/>
  <c r="H14"/>
  <c r="N13"/>
  <c r="K13"/>
  <c r="J13"/>
  <c r="I13"/>
  <c r="H13"/>
  <c r="L13" s="1"/>
  <c r="N12"/>
  <c r="K12"/>
  <c r="J12"/>
  <c r="I12"/>
  <c r="H12"/>
  <c r="L12" s="1"/>
  <c r="N11"/>
  <c r="K11"/>
  <c r="J11"/>
  <c r="I11"/>
  <c r="H11"/>
  <c r="L11" s="1"/>
  <c r="N10"/>
  <c r="K10"/>
  <c r="J10"/>
  <c r="H10"/>
  <c r="N9"/>
  <c r="K9"/>
  <c r="J9"/>
  <c r="I9"/>
  <c r="H9"/>
  <c r="L9" s="1"/>
  <c r="N8"/>
  <c r="K8"/>
  <c r="J8"/>
  <c r="I8"/>
  <c r="H8"/>
  <c r="L8" s="1"/>
  <c r="N7"/>
  <c r="K7"/>
  <c r="J7"/>
  <c r="I7"/>
  <c r="H7"/>
  <c r="L7" s="1"/>
  <c r="N6"/>
  <c r="K6"/>
  <c r="J6"/>
  <c r="H6"/>
  <c r="N5"/>
  <c r="K5"/>
  <c r="J5"/>
  <c r="I5"/>
  <c r="H5"/>
  <c r="L5" s="1"/>
  <c r="N4"/>
  <c r="K4"/>
  <c r="J4"/>
  <c r="I4"/>
  <c r="H4"/>
  <c r="L4" s="1"/>
  <c r="N3"/>
  <c r="K3"/>
  <c r="J3"/>
  <c r="I3"/>
  <c r="H3"/>
  <c r="L3" s="1"/>
  <c r="N2"/>
  <c r="L2"/>
  <c r="K2"/>
  <c r="J2"/>
  <c r="I2"/>
  <c r="J14" i="3"/>
  <c r="B5" i="6"/>
  <c r="I3" s="1"/>
  <c r="J34" i="3"/>
  <c r="B564" i="7"/>
  <c r="C564"/>
  <c r="N564" s="1"/>
  <c r="D564"/>
  <c r="E564"/>
  <c r="K564" s="1"/>
  <c r="M564" s="1"/>
  <c r="F564"/>
  <c r="B565"/>
  <c r="C565"/>
  <c r="N565" s="1"/>
  <c r="D565"/>
  <c r="E565"/>
  <c r="K565" s="1"/>
  <c r="M565" s="1"/>
  <c r="F565"/>
  <c r="B566"/>
  <c r="C566"/>
  <c r="N566" s="1"/>
  <c r="D566"/>
  <c r="E566"/>
  <c r="K566" s="1"/>
  <c r="M566" s="1"/>
  <c r="F566"/>
  <c r="B567"/>
  <c r="C567"/>
  <c r="N567" s="1"/>
  <c r="D567"/>
  <c r="E567"/>
  <c r="K567" s="1"/>
  <c r="M567" s="1"/>
  <c r="F567"/>
  <c r="B568"/>
  <c r="C568"/>
  <c r="N568" s="1"/>
  <c r="D568"/>
  <c r="E568"/>
  <c r="K568" s="1"/>
  <c r="M568" s="1"/>
  <c r="F568"/>
  <c r="B569"/>
  <c r="C569"/>
  <c r="N569" s="1"/>
  <c r="D569"/>
  <c r="E569"/>
  <c r="K569" s="1"/>
  <c r="M569" s="1"/>
  <c r="F569"/>
  <c r="B570"/>
  <c r="C570"/>
  <c r="N570" s="1"/>
  <c r="D570"/>
  <c r="E570"/>
  <c r="K570" s="1"/>
  <c r="M570" s="1"/>
  <c r="F570"/>
  <c r="B571"/>
  <c r="C571"/>
  <c r="N571" s="1"/>
  <c r="D571"/>
  <c r="E571"/>
  <c r="K571" s="1"/>
  <c r="M571" s="1"/>
  <c r="F571"/>
  <c r="B572"/>
  <c r="C572"/>
  <c r="N572" s="1"/>
  <c r="D572"/>
  <c r="E572"/>
  <c r="K572" s="1"/>
  <c r="M572" s="1"/>
  <c r="F572"/>
  <c r="B573"/>
  <c r="C573"/>
  <c r="N573" s="1"/>
  <c r="D573"/>
  <c r="E573"/>
  <c r="K573" s="1"/>
  <c r="M573" s="1"/>
  <c r="F573"/>
  <c r="B574"/>
  <c r="C574"/>
  <c r="N574" s="1"/>
  <c r="D574"/>
  <c r="E574"/>
  <c r="K574" s="1"/>
  <c r="M574" s="1"/>
  <c r="F574"/>
  <c r="B575"/>
  <c r="C575"/>
  <c r="N575" s="1"/>
  <c r="D575"/>
  <c r="E575"/>
  <c r="K575" s="1"/>
  <c r="M575" s="1"/>
  <c r="F575"/>
  <c r="B576"/>
  <c r="C576"/>
  <c r="N576" s="1"/>
  <c r="D576"/>
  <c r="E576"/>
  <c r="K576" s="1"/>
  <c r="M576" s="1"/>
  <c r="F576"/>
  <c r="B577"/>
  <c r="C577"/>
  <c r="N577" s="1"/>
  <c r="D577"/>
  <c r="E577"/>
  <c r="K577" s="1"/>
  <c r="M577" s="1"/>
  <c r="F577"/>
  <c r="B578"/>
  <c r="C578"/>
  <c r="N578" s="1"/>
  <c r="D578"/>
  <c r="E578"/>
  <c r="K578" s="1"/>
  <c r="M578" s="1"/>
  <c r="F578"/>
  <c r="B579"/>
  <c r="C579"/>
  <c r="N579" s="1"/>
  <c r="D579"/>
  <c r="E579"/>
  <c r="K579" s="1"/>
  <c r="M579" s="1"/>
  <c r="F579"/>
  <c r="B580"/>
  <c r="C580"/>
  <c r="N580" s="1"/>
  <c r="D580"/>
  <c r="E580"/>
  <c r="K580" s="1"/>
  <c r="M580" s="1"/>
  <c r="F580"/>
  <c r="B581"/>
  <c r="C581"/>
  <c r="N581" s="1"/>
  <c r="D581"/>
  <c r="E581"/>
  <c r="K581" s="1"/>
  <c r="M581" s="1"/>
  <c r="F581"/>
  <c r="B582"/>
  <c r="C582"/>
  <c r="N582" s="1"/>
  <c r="D582"/>
  <c r="E582"/>
  <c r="K582" s="1"/>
  <c r="M582" s="1"/>
  <c r="F582"/>
  <c r="B583"/>
  <c r="C583"/>
  <c r="N583" s="1"/>
  <c r="D583"/>
  <c r="E583"/>
  <c r="K583" s="1"/>
  <c r="M583" s="1"/>
  <c r="F583"/>
  <c r="B584"/>
  <c r="C584"/>
  <c r="N584" s="1"/>
  <c r="D584"/>
  <c r="E584"/>
  <c r="K584" s="1"/>
  <c r="M584" s="1"/>
  <c r="F584"/>
  <c r="B585"/>
  <c r="C585"/>
  <c r="N585" s="1"/>
  <c r="D585"/>
  <c r="E585"/>
  <c r="K585" s="1"/>
  <c r="M585" s="1"/>
  <c r="F585"/>
  <c r="B586"/>
  <c r="C586"/>
  <c r="N586" s="1"/>
  <c r="D586"/>
  <c r="E586"/>
  <c r="K586" s="1"/>
  <c r="M586" s="1"/>
  <c r="F586"/>
  <c r="B587"/>
  <c r="C587"/>
  <c r="N587" s="1"/>
  <c r="D587"/>
  <c r="E587"/>
  <c r="K587" s="1"/>
  <c r="M587" s="1"/>
  <c r="F587"/>
  <c r="B588"/>
  <c r="C588"/>
  <c r="N588" s="1"/>
  <c r="D588"/>
  <c r="E588"/>
  <c r="K588" s="1"/>
  <c r="M588" s="1"/>
  <c r="F588"/>
  <c r="B589"/>
  <c r="C589"/>
  <c r="N589" s="1"/>
  <c r="D589"/>
  <c r="E589"/>
  <c r="K589" s="1"/>
  <c r="M589" s="1"/>
  <c r="F589"/>
  <c r="B590"/>
  <c r="C590"/>
  <c r="N590" s="1"/>
  <c r="D590"/>
  <c r="E590"/>
  <c r="K590" s="1"/>
  <c r="M590" s="1"/>
  <c r="F590"/>
  <c r="B591"/>
  <c r="C591"/>
  <c r="N591" s="1"/>
  <c r="D591"/>
  <c r="E591"/>
  <c r="K591" s="1"/>
  <c r="M591" s="1"/>
  <c r="F591"/>
  <c r="B592"/>
  <c r="C592"/>
  <c r="N592" s="1"/>
  <c r="D592"/>
  <c r="E592"/>
  <c r="K592" s="1"/>
  <c r="M592" s="1"/>
  <c r="F592"/>
  <c r="B593"/>
  <c r="C593"/>
  <c r="N593" s="1"/>
  <c r="D593"/>
  <c r="E593"/>
  <c r="K593" s="1"/>
  <c r="M593" s="1"/>
  <c r="F593"/>
  <c r="B594"/>
  <c r="C594"/>
  <c r="N594" s="1"/>
  <c r="D594"/>
  <c r="E594"/>
  <c r="K594" s="1"/>
  <c r="M594" s="1"/>
  <c r="F594"/>
  <c r="B595"/>
  <c r="C595"/>
  <c r="N595" s="1"/>
  <c r="D595"/>
  <c r="E595"/>
  <c r="K595" s="1"/>
  <c r="M595" s="1"/>
  <c r="F595"/>
  <c r="B596"/>
  <c r="C596"/>
  <c r="N596" s="1"/>
  <c r="D596"/>
  <c r="E596"/>
  <c r="K596" s="1"/>
  <c r="M596" s="1"/>
  <c r="F596"/>
  <c r="B597"/>
  <c r="C597"/>
  <c r="N597" s="1"/>
  <c r="D597"/>
  <c r="E597"/>
  <c r="K597" s="1"/>
  <c r="M597" s="1"/>
  <c r="F597"/>
  <c r="B598"/>
  <c r="C598"/>
  <c r="N598" s="1"/>
  <c r="D598"/>
  <c r="E598"/>
  <c r="K598" s="1"/>
  <c r="M598" s="1"/>
  <c r="F598"/>
  <c r="B599"/>
  <c r="C599"/>
  <c r="N599" s="1"/>
  <c r="D599"/>
  <c r="E599"/>
  <c r="K599" s="1"/>
  <c r="M599" s="1"/>
  <c r="F599"/>
  <c r="B600"/>
  <c r="C600"/>
  <c r="N600" s="1"/>
  <c r="D600"/>
  <c r="E600"/>
  <c r="K600" s="1"/>
  <c r="M600" s="1"/>
  <c r="F600"/>
  <c r="B601"/>
  <c r="C601"/>
  <c r="N601" s="1"/>
  <c r="D601"/>
  <c r="E601"/>
  <c r="K601" s="1"/>
  <c r="M601" s="1"/>
  <c r="F601"/>
  <c r="B602"/>
  <c r="C602"/>
  <c r="N602" s="1"/>
  <c r="D602"/>
  <c r="E602"/>
  <c r="K602" s="1"/>
  <c r="M602" s="1"/>
  <c r="F602"/>
  <c r="F563"/>
  <c r="D563"/>
  <c r="C563"/>
  <c r="N563" s="1"/>
  <c r="B563"/>
  <c r="B524"/>
  <c r="C524"/>
  <c r="N524" s="1"/>
  <c r="D524"/>
  <c r="E524"/>
  <c r="K524" s="1"/>
  <c r="M524" s="1"/>
  <c r="F524"/>
  <c r="B525"/>
  <c r="C525"/>
  <c r="N525" s="1"/>
  <c r="D525"/>
  <c r="E525"/>
  <c r="F525"/>
  <c r="B526"/>
  <c r="C526"/>
  <c r="N526" s="1"/>
  <c r="D526"/>
  <c r="E526"/>
  <c r="K526" s="1"/>
  <c r="M526" s="1"/>
  <c r="F526"/>
  <c r="B527"/>
  <c r="C527"/>
  <c r="N527" s="1"/>
  <c r="D527"/>
  <c r="E527"/>
  <c r="F527"/>
  <c r="B528"/>
  <c r="C528"/>
  <c r="N528" s="1"/>
  <c r="D528"/>
  <c r="E528"/>
  <c r="K528" s="1"/>
  <c r="M528" s="1"/>
  <c r="F528"/>
  <c r="B529"/>
  <c r="C529"/>
  <c r="N529" s="1"/>
  <c r="D529"/>
  <c r="E529"/>
  <c r="F529"/>
  <c r="B530"/>
  <c r="C530"/>
  <c r="N530" s="1"/>
  <c r="D530"/>
  <c r="E530"/>
  <c r="K530" s="1"/>
  <c r="M530" s="1"/>
  <c r="F530"/>
  <c r="B531"/>
  <c r="C531"/>
  <c r="N531" s="1"/>
  <c r="D531"/>
  <c r="E531"/>
  <c r="F531"/>
  <c r="B532"/>
  <c r="C532"/>
  <c r="N532" s="1"/>
  <c r="D532"/>
  <c r="E532"/>
  <c r="K532" s="1"/>
  <c r="M532" s="1"/>
  <c r="F532"/>
  <c r="B533"/>
  <c r="C533"/>
  <c r="N533" s="1"/>
  <c r="D533"/>
  <c r="E533"/>
  <c r="K533" s="1"/>
  <c r="M533" s="1"/>
  <c r="F533"/>
  <c r="B534"/>
  <c r="C534"/>
  <c r="N534" s="1"/>
  <c r="D534"/>
  <c r="E534"/>
  <c r="K534" s="1"/>
  <c r="M534" s="1"/>
  <c r="F534"/>
  <c r="B535"/>
  <c r="C535"/>
  <c r="N535" s="1"/>
  <c r="D535"/>
  <c r="E535"/>
  <c r="K535" s="1"/>
  <c r="M535" s="1"/>
  <c r="F535"/>
  <c r="B536"/>
  <c r="C536"/>
  <c r="N536" s="1"/>
  <c r="D536"/>
  <c r="E536"/>
  <c r="K536" s="1"/>
  <c r="M536" s="1"/>
  <c r="F536"/>
  <c r="B537"/>
  <c r="C537"/>
  <c r="N537" s="1"/>
  <c r="D537"/>
  <c r="E537"/>
  <c r="K537" s="1"/>
  <c r="M537" s="1"/>
  <c r="F537"/>
  <c r="B538"/>
  <c r="C538"/>
  <c r="N538" s="1"/>
  <c r="D538"/>
  <c r="E538"/>
  <c r="K538" s="1"/>
  <c r="M538" s="1"/>
  <c r="F538"/>
  <c r="B539"/>
  <c r="C539"/>
  <c r="N539" s="1"/>
  <c r="D539"/>
  <c r="E539"/>
  <c r="K539" s="1"/>
  <c r="M539" s="1"/>
  <c r="F539"/>
  <c r="B540"/>
  <c r="C540"/>
  <c r="N540" s="1"/>
  <c r="D540"/>
  <c r="E540"/>
  <c r="K540" s="1"/>
  <c r="M540" s="1"/>
  <c r="F540"/>
  <c r="B541"/>
  <c r="C541"/>
  <c r="N541" s="1"/>
  <c r="D541"/>
  <c r="E541"/>
  <c r="K541" s="1"/>
  <c r="M541" s="1"/>
  <c r="F541"/>
  <c r="B542"/>
  <c r="C542"/>
  <c r="N542" s="1"/>
  <c r="D542"/>
  <c r="E542"/>
  <c r="K542" s="1"/>
  <c r="M542" s="1"/>
  <c r="F542"/>
  <c r="B543"/>
  <c r="C543"/>
  <c r="N543" s="1"/>
  <c r="D543"/>
  <c r="E543"/>
  <c r="K543" s="1"/>
  <c r="M543" s="1"/>
  <c r="F543"/>
  <c r="B544"/>
  <c r="C544"/>
  <c r="N544" s="1"/>
  <c r="D544"/>
  <c r="E544"/>
  <c r="K544" s="1"/>
  <c r="M544" s="1"/>
  <c r="F544"/>
  <c r="B545"/>
  <c r="C545"/>
  <c r="N545" s="1"/>
  <c r="D545"/>
  <c r="E545"/>
  <c r="K545" s="1"/>
  <c r="M545" s="1"/>
  <c r="F545"/>
  <c r="B546"/>
  <c r="C546"/>
  <c r="N546" s="1"/>
  <c r="D546"/>
  <c r="E546"/>
  <c r="K546" s="1"/>
  <c r="M546" s="1"/>
  <c r="F546"/>
  <c r="B547"/>
  <c r="C547"/>
  <c r="N547" s="1"/>
  <c r="D547"/>
  <c r="E547"/>
  <c r="K547" s="1"/>
  <c r="M547" s="1"/>
  <c r="F547"/>
  <c r="B548"/>
  <c r="C548"/>
  <c r="N548" s="1"/>
  <c r="D548"/>
  <c r="E548"/>
  <c r="K548" s="1"/>
  <c r="M548" s="1"/>
  <c r="F548"/>
  <c r="B549"/>
  <c r="C549"/>
  <c r="N549" s="1"/>
  <c r="D549"/>
  <c r="E549"/>
  <c r="K549" s="1"/>
  <c r="M549" s="1"/>
  <c r="F549"/>
  <c r="B550"/>
  <c r="C550"/>
  <c r="N550" s="1"/>
  <c r="D550"/>
  <c r="E550"/>
  <c r="K550" s="1"/>
  <c r="M550" s="1"/>
  <c r="F550"/>
  <c r="B551"/>
  <c r="C551"/>
  <c r="N551" s="1"/>
  <c r="D551"/>
  <c r="E551"/>
  <c r="K551" s="1"/>
  <c r="M551" s="1"/>
  <c r="F551"/>
  <c r="B552"/>
  <c r="C552"/>
  <c r="N552" s="1"/>
  <c r="D552"/>
  <c r="E552"/>
  <c r="K552" s="1"/>
  <c r="M552" s="1"/>
  <c r="F552"/>
  <c r="B553"/>
  <c r="C553"/>
  <c r="N553" s="1"/>
  <c r="D553"/>
  <c r="E553"/>
  <c r="K553" s="1"/>
  <c r="M553" s="1"/>
  <c r="F553"/>
  <c r="B554"/>
  <c r="C554"/>
  <c r="N554" s="1"/>
  <c r="D554"/>
  <c r="E554"/>
  <c r="K554" s="1"/>
  <c r="M554" s="1"/>
  <c r="F554"/>
  <c r="B555"/>
  <c r="C555"/>
  <c r="N555" s="1"/>
  <c r="D555"/>
  <c r="E555"/>
  <c r="K555" s="1"/>
  <c r="M555" s="1"/>
  <c r="F555"/>
  <c r="B556"/>
  <c r="C556"/>
  <c r="N556" s="1"/>
  <c r="D556"/>
  <c r="E556"/>
  <c r="K556" s="1"/>
  <c r="M556" s="1"/>
  <c r="F556"/>
  <c r="B557"/>
  <c r="C557"/>
  <c r="N557" s="1"/>
  <c r="D557"/>
  <c r="E557"/>
  <c r="K557" s="1"/>
  <c r="M557" s="1"/>
  <c r="F557"/>
  <c r="B558"/>
  <c r="C558"/>
  <c r="N558" s="1"/>
  <c r="D558"/>
  <c r="E558"/>
  <c r="K558" s="1"/>
  <c r="M558" s="1"/>
  <c r="F558"/>
  <c r="B559"/>
  <c r="C559"/>
  <c r="N559" s="1"/>
  <c r="D559"/>
  <c r="E559"/>
  <c r="K559" s="1"/>
  <c r="M559" s="1"/>
  <c r="F559"/>
  <c r="B560"/>
  <c r="C560"/>
  <c r="N560" s="1"/>
  <c r="D560"/>
  <c r="E560"/>
  <c r="K560" s="1"/>
  <c r="M560" s="1"/>
  <c r="F560"/>
  <c r="B561"/>
  <c r="C561"/>
  <c r="N561" s="1"/>
  <c r="D561"/>
  <c r="E561"/>
  <c r="K561" s="1"/>
  <c r="M561" s="1"/>
  <c r="F561"/>
  <c r="B562"/>
  <c r="C562"/>
  <c r="N562" s="1"/>
  <c r="D562"/>
  <c r="E562"/>
  <c r="K562" s="1"/>
  <c r="M562" s="1"/>
  <c r="F562"/>
  <c r="E563"/>
  <c r="K563" s="1"/>
  <c r="M563" s="1"/>
  <c r="C523"/>
  <c r="N523" s="1"/>
  <c r="C484"/>
  <c r="N484" s="1"/>
  <c r="C485"/>
  <c r="N485" s="1"/>
  <c r="C486"/>
  <c r="N486" s="1"/>
  <c r="C487"/>
  <c r="N487" s="1"/>
  <c r="C488"/>
  <c r="N488" s="1"/>
  <c r="C489"/>
  <c r="N489" s="1"/>
  <c r="C490"/>
  <c r="N490" s="1"/>
  <c r="C491"/>
  <c r="N491" s="1"/>
  <c r="C492"/>
  <c r="N492" s="1"/>
  <c r="C493"/>
  <c r="N493" s="1"/>
  <c r="C494"/>
  <c r="N494" s="1"/>
  <c r="C495"/>
  <c r="N495" s="1"/>
  <c r="C496"/>
  <c r="N496" s="1"/>
  <c r="C497"/>
  <c r="N497" s="1"/>
  <c r="C498"/>
  <c r="N498" s="1"/>
  <c r="C499"/>
  <c r="N499" s="1"/>
  <c r="C500"/>
  <c r="N500" s="1"/>
  <c r="C501"/>
  <c r="N501" s="1"/>
  <c r="C502"/>
  <c r="N502" s="1"/>
  <c r="C503"/>
  <c r="N503" s="1"/>
  <c r="C504"/>
  <c r="N504" s="1"/>
  <c r="C505"/>
  <c r="N505" s="1"/>
  <c r="C506"/>
  <c r="N506" s="1"/>
  <c r="C507"/>
  <c r="N507" s="1"/>
  <c r="C508"/>
  <c r="N508" s="1"/>
  <c r="C509"/>
  <c r="N509" s="1"/>
  <c r="C510"/>
  <c r="N510" s="1"/>
  <c r="C511"/>
  <c r="N511" s="1"/>
  <c r="C512"/>
  <c r="N512" s="1"/>
  <c r="C513"/>
  <c r="N513" s="1"/>
  <c r="C514"/>
  <c r="N514" s="1"/>
  <c r="C515"/>
  <c r="N515" s="1"/>
  <c r="C516"/>
  <c r="N516" s="1"/>
  <c r="C517"/>
  <c r="N517" s="1"/>
  <c r="C518"/>
  <c r="N518" s="1"/>
  <c r="C519"/>
  <c r="N519" s="1"/>
  <c r="C520"/>
  <c r="N520" s="1"/>
  <c r="C521"/>
  <c r="N521" s="1"/>
  <c r="C522"/>
  <c r="N522" s="1"/>
  <c r="C483"/>
  <c r="N483" s="1"/>
  <c r="F523"/>
  <c r="D523"/>
  <c r="B523"/>
  <c r="B516"/>
  <c r="D516"/>
  <c r="E516"/>
  <c r="F516"/>
  <c r="B517"/>
  <c r="D517"/>
  <c r="E517"/>
  <c r="F517"/>
  <c r="B518"/>
  <c r="D518"/>
  <c r="E518"/>
  <c r="F518"/>
  <c r="B519"/>
  <c r="D519"/>
  <c r="E519"/>
  <c r="F519"/>
  <c r="B520"/>
  <c r="D520"/>
  <c r="E520"/>
  <c r="F520"/>
  <c r="B521"/>
  <c r="D521"/>
  <c r="E521"/>
  <c r="F521"/>
  <c r="B522"/>
  <c r="D522"/>
  <c r="E522"/>
  <c r="F522"/>
  <c r="E523"/>
  <c r="B484"/>
  <c r="D484"/>
  <c r="E484"/>
  <c r="K484" s="1"/>
  <c r="M484" s="1"/>
  <c r="F484"/>
  <c r="B485"/>
  <c r="D485"/>
  <c r="E485"/>
  <c r="K485" s="1"/>
  <c r="M485" s="1"/>
  <c r="F485"/>
  <c r="B486"/>
  <c r="D486"/>
  <c r="E486"/>
  <c r="K486" s="1"/>
  <c r="M486" s="1"/>
  <c r="F486"/>
  <c r="B487"/>
  <c r="D487"/>
  <c r="E487"/>
  <c r="K487" s="1"/>
  <c r="M487" s="1"/>
  <c r="F487"/>
  <c r="B488"/>
  <c r="D488"/>
  <c r="E488"/>
  <c r="K488" s="1"/>
  <c r="M488" s="1"/>
  <c r="F488"/>
  <c r="B489"/>
  <c r="D489"/>
  <c r="E489"/>
  <c r="K489" s="1"/>
  <c r="M489" s="1"/>
  <c r="F489"/>
  <c r="B490"/>
  <c r="D490"/>
  <c r="E490"/>
  <c r="K490" s="1"/>
  <c r="M490" s="1"/>
  <c r="F490"/>
  <c r="B491"/>
  <c r="D491"/>
  <c r="E491"/>
  <c r="K491" s="1"/>
  <c r="M491" s="1"/>
  <c r="F491"/>
  <c r="B492"/>
  <c r="D492"/>
  <c r="E492"/>
  <c r="K492" s="1"/>
  <c r="M492" s="1"/>
  <c r="F492"/>
  <c r="B493"/>
  <c r="D493"/>
  <c r="E493"/>
  <c r="K493" s="1"/>
  <c r="M493" s="1"/>
  <c r="F493"/>
  <c r="B494"/>
  <c r="D494"/>
  <c r="E494"/>
  <c r="K494" s="1"/>
  <c r="M494" s="1"/>
  <c r="F494"/>
  <c r="B495"/>
  <c r="D495"/>
  <c r="E495"/>
  <c r="K495" s="1"/>
  <c r="M495" s="1"/>
  <c r="F495"/>
  <c r="B496"/>
  <c r="D496"/>
  <c r="E496"/>
  <c r="K496" s="1"/>
  <c r="M496" s="1"/>
  <c r="F496"/>
  <c r="B497"/>
  <c r="D497"/>
  <c r="E497"/>
  <c r="K497" s="1"/>
  <c r="M497" s="1"/>
  <c r="F497"/>
  <c r="B498"/>
  <c r="D498"/>
  <c r="E498"/>
  <c r="K498" s="1"/>
  <c r="M498" s="1"/>
  <c r="F498"/>
  <c r="B499"/>
  <c r="D499"/>
  <c r="E499"/>
  <c r="K499" s="1"/>
  <c r="M499" s="1"/>
  <c r="F499"/>
  <c r="B500"/>
  <c r="D500"/>
  <c r="E500"/>
  <c r="K500" s="1"/>
  <c r="M500" s="1"/>
  <c r="F500"/>
  <c r="B501"/>
  <c r="D501"/>
  <c r="E501"/>
  <c r="K501" s="1"/>
  <c r="M501" s="1"/>
  <c r="F501"/>
  <c r="B502"/>
  <c r="D502"/>
  <c r="E502"/>
  <c r="K502" s="1"/>
  <c r="M502" s="1"/>
  <c r="F502"/>
  <c r="B503"/>
  <c r="D503"/>
  <c r="E503"/>
  <c r="K503" s="1"/>
  <c r="M503" s="1"/>
  <c r="F503"/>
  <c r="B504"/>
  <c r="D504"/>
  <c r="E504"/>
  <c r="K504" s="1"/>
  <c r="M504" s="1"/>
  <c r="F504"/>
  <c r="B505"/>
  <c r="D505"/>
  <c r="E505"/>
  <c r="K505" s="1"/>
  <c r="M505" s="1"/>
  <c r="F505"/>
  <c r="B506"/>
  <c r="D506"/>
  <c r="E506"/>
  <c r="K506" s="1"/>
  <c r="M506" s="1"/>
  <c r="F506"/>
  <c r="B507"/>
  <c r="D507"/>
  <c r="E507"/>
  <c r="K507" s="1"/>
  <c r="M507" s="1"/>
  <c r="F507"/>
  <c r="B508"/>
  <c r="D508"/>
  <c r="E508"/>
  <c r="K508" s="1"/>
  <c r="M508" s="1"/>
  <c r="F508"/>
  <c r="B509"/>
  <c r="D509"/>
  <c r="E509"/>
  <c r="K509" s="1"/>
  <c r="M509" s="1"/>
  <c r="F509"/>
  <c r="B510"/>
  <c r="D510"/>
  <c r="E510"/>
  <c r="K510" s="1"/>
  <c r="M510" s="1"/>
  <c r="F510"/>
  <c r="B511"/>
  <c r="D511"/>
  <c r="E511"/>
  <c r="K511" s="1"/>
  <c r="M511" s="1"/>
  <c r="F511"/>
  <c r="B512"/>
  <c r="D512"/>
  <c r="E512"/>
  <c r="K512" s="1"/>
  <c r="M512" s="1"/>
  <c r="F512"/>
  <c r="B513"/>
  <c r="D513"/>
  <c r="E513"/>
  <c r="K513" s="1"/>
  <c r="M513" s="1"/>
  <c r="F513"/>
  <c r="B514"/>
  <c r="D514"/>
  <c r="E514"/>
  <c r="K514" s="1"/>
  <c r="M514" s="1"/>
  <c r="F514"/>
  <c r="B515"/>
  <c r="D515"/>
  <c r="E515"/>
  <c r="K515" s="1"/>
  <c r="M515" s="1"/>
  <c r="F515"/>
  <c r="B483"/>
  <c r="F483"/>
  <c r="D483"/>
  <c r="C444"/>
  <c r="N444" s="1"/>
  <c r="C445"/>
  <c r="N445" s="1"/>
  <c r="C446"/>
  <c r="N446" s="1"/>
  <c r="C447"/>
  <c r="N447" s="1"/>
  <c r="C448"/>
  <c r="N448" s="1"/>
  <c r="C449"/>
  <c r="N449" s="1"/>
  <c r="C450"/>
  <c r="N450" s="1"/>
  <c r="C451"/>
  <c r="N451" s="1"/>
  <c r="C452"/>
  <c r="N452" s="1"/>
  <c r="C453"/>
  <c r="N453" s="1"/>
  <c r="C454"/>
  <c r="N454" s="1"/>
  <c r="C455"/>
  <c r="N455" s="1"/>
  <c r="C456"/>
  <c r="N456" s="1"/>
  <c r="C457"/>
  <c r="N457" s="1"/>
  <c r="C458"/>
  <c r="N458" s="1"/>
  <c r="C459"/>
  <c r="N459" s="1"/>
  <c r="C460"/>
  <c r="N460" s="1"/>
  <c r="C461"/>
  <c r="N461" s="1"/>
  <c r="C462"/>
  <c r="N462" s="1"/>
  <c r="C463"/>
  <c r="N463" s="1"/>
  <c r="C464"/>
  <c r="N464" s="1"/>
  <c r="C465"/>
  <c r="N465" s="1"/>
  <c r="C466"/>
  <c r="N466" s="1"/>
  <c r="C467"/>
  <c r="N467" s="1"/>
  <c r="C468"/>
  <c r="N468" s="1"/>
  <c r="C469"/>
  <c r="N469" s="1"/>
  <c r="C470"/>
  <c r="N470" s="1"/>
  <c r="C471"/>
  <c r="N471" s="1"/>
  <c r="C472"/>
  <c r="N472" s="1"/>
  <c r="C473"/>
  <c r="N473" s="1"/>
  <c r="C474"/>
  <c r="N474" s="1"/>
  <c r="C475"/>
  <c r="N475" s="1"/>
  <c r="C476"/>
  <c r="N476" s="1"/>
  <c r="C477"/>
  <c r="N477" s="1"/>
  <c r="C478"/>
  <c r="N478" s="1"/>
  <c r="C479"/>
  <c r="N479" s="1"/>
  <c r="C480"/>
  <c r="N480" s="1"/>
  <c r="C481"/>
  <c r="N481" s="1"/>
  <c r="C482"/>
  <c r="N482" s="1"/>
  <c r="C443"/>
  <c r="N443" s="1"/>
  <c r="B444"/>
  <c r="D444"/>
  <c r="E444"/>
  <c r="F444"/>
  <c r="B445"/>
  <c r="D445"/>
  <c r="E445"/>
  <c r="F445"/>
  <c r="B446"/>
  <c r="D446"/>
  <c r="E446"/>
  <c r="F446"/>
  <c r="B447"/>
  <c r="D447"/>
  <c r="E447"/>
  <c r="F447"/>
  <c r="B448"/>
  <c r="D448"/>
  <c r="E448"/>
  <c r="F448"/>
  <c r="B449"/>
  <c r="D449"/>
  <c r="E449"/>
  <c r="F449"/>
  <c r="B450"/>
  <c r="D450"/>
  <c r="E450"/>
  <c r="F450"/>
  <c r="B451"/>
  <c r="D451"/>
  <c r="E451"/>
  <c r="F451"/>
  <c r="B452"/>
  <c r="D452"/>
  <c r="E452"/>
  <c r="F452"/>
  <c r="B453"/>
  <c r="D453"/>
  <c r="E453"/>
  <c r="F453"/>
  <c r="B454"/>
  <c r="D454"/>
  <c r="E454"/>
  <c r="F454"/>
  <c r="B455"/>
  <c r="D455"/>
  <c r="E455"/>
  <c r="F455"/>
  <c r="B456"/>
  <c r="D456"/>
  <c r="E456"/>
  <c r="F456"/>
  <c r="B457"/>
  <c r="D457"/>
  <c r="E457"/>
  <c r="F457"/>
  <c r="B458"/>
  <c r="D458"/>
  <c r="E458"/>
  <c r="F458"/>
  <c r="B459"/>
  <c r="D459"/>
  <c r="E459"/>
  <c r="F459"/>
  <c r="B460"/>
  <c r="D460"/>
  <c r="E460"/>
  <c r="F460"/>
  <c r="B461"/>
  <c r="D461"/>
  <c r="E461"/>
  <c r="F461"/>
  <c r="B462"/>
  <c r="D462"/>
  <c r="E462"/>
  <c r="F462"/>
  <c r="B463"/>
  <c r="D463"/>
  <c r="E463"/>
  <c r="F463"/>
  <c r="B464"/>
  <c r="D464"/>
  <c r="E464"/>
  <c r="F464"/>
  <c r="B465"/>
  <c r="D465"/>
  <c r="E465"/>
  <c r="F465"/>
  <c r="B466"/>
  <c r="D466"/>
  <c r="E466"/>
  <c r="F466"/>
  <c r="B467"/>
  <c r="D467"/>
  <c r="E467"/>
  <c r="F467"/>
  <c r="B468"/>
  <c r="D468"/>
  <c r="E468"/>
  <c r="F468"/>
  <c r="B469"/>
  <c r="D469"/>
  <c r="E469"/>
  <c r="F469"/>
  <c r="B470"/>
  <c r="D470"/>
  <c r="E470"/>
  <c r="F470"/>
  <c r="B471"/>
  <c r="D471"/>
  <c r="E471"/>
  <c r="F471"/>
  <c r="B472"/>
  <c r="D472"/>
  <c r="E472"/>
  <c r="F472"/>
  <c r="B473"/>
  <c r="D473"/>
  <c r="E473"/>
  <c r="F473"/>
  <c r="B474"/>
  <c r="D474"/>
  <c r="E474"/>
  <c r="F474"/>
  <c r="B475"/>
  <c r="D475"/>
  <c r="E475"/>
  <c r="F475"/>
  <c r="B476"/>
  <c r="D476"/>
  <c r="E476"/>
  <c r="F476"/>
  <c r="B477"/>
  <c r="D477"/>
  <c r="E477"/>
  <c r="F477"/>
  <c r="B478"/>
  <c r="D478"/>
  <c r="E478"/>
  <c r="F478"/>
  <c r="B479"/>
  <c r="D479"/>
  <c r="E479"/>
  <c r="F479"/>
  <c r="B480"/>
  <c r="D480"/>
  <c r="E480"/>
  <c r="F480"/>
  <c r="B481"/>
  <c r="D481"/>
  <c r="E481"/>
  <c r="F481"/>
  <c r="B482"/>
  <c r="D482"/>
  <c r="E482"/>
  <c r="F482"/>
  <c r="E483"/>
  <c r="K483" s="1"/>
  <c r="M483" s="1"/>
  <c r="B443"/>
  <c r="F443"/>
  <c r="D443"/>
  <c r="A64"/>
  <c r="B64"/>
  <c r="C64"/>
  <c r="D64"/>
  <c r="E64"/>
  <c r="K64" s="1"/>
  <c r="M64" s="1"/>
  <c r="F64"/>
  <c r="A65"/>
  <c r="N65" s="1"/>
  <c r="B65"/>
  <c r="C65"/>
  <c r="D65"/>
  <c r="E65"/>
  <c r="K65" s="1"/>
  <c r="M65" s="1"/>
  <c r="F65"/>
  <c r="A66"/>
  <c r="B66"/>
  <c r="C66"/>
  <c r="D66"/>
  <c r="E66"/>
  <c r="K66" s="1"/>
  <c r="F66"/>
  <c r="A67"/>
  <c r="N67" s="1"/>
  <c r="B67"/>
  <c r="C67"/>
  <c r="D67"/>
  <c r="E67"/>
  <c r="K67" s="1"/>
  <c r="F67"/>
  <c r="A68"/>
  <c r="B68"/>
  <c r="C68"/>
  <c r="D68"/>
  <c r="E68"/>
  <c r="K68" s="1"/>
  <c r="M68" s="1"/>
  <c r="F68"/>
  <c r="A69"/>
  <c r="N69" s="1"/>
  <c r="B69"/>
  <c r="C69"/>
  <c r="D69"/>
  <c r="E69"/>
  <c r="F69"/>
  <c r="A70"/>
  <c r="B70"/>
  <c r="C70"/>
  <c r="D70"/>
  <c r="E70"/>
  <c r="F70"/>
  <c r="A71"/>
  <c r="N71" s="1"/>
  <c r="B71"/>
  <c r="C71"/>
  <c r="D71"/>
  <c r="E71"/>
  <c r="F71"/>
  <c r="A72"/>
  <c r="B72"/>
  <c r="C72"/>
  <c r="D72"/>
  <c r="E72"/>
  <c r="F72"/>
  <c r="A73"/>
  <c r="N73" s="1"/>
  <c r="B73"/>
  <c r="C73"/>
  <c r="D73"/>
  <c r="E73"/>
  <c r="F73"/>
  <c r="A74"/>
  <c r="B74"/>
  <c r="C74"/>
  <c r="D74"/>
  <c r="E74"/>
  <c r="F74"/>
  <c r="A75"/>
  <c r="N75" s="1"/>
  <c r="B75"/>
  <c r="C75"/>
  <c r="D75"/>
  <c r="E75"/>
  <c r="F75"/>
  <c r="A76"/>
  <c r="B76"/>
  <c r="C76"/>
  <c r="D76"/>
  <c r="E76"/>
  <c r="F76"/>
  <c r="A77"/>
  <c r="N77" s="1"/>
  <c r="B77"/>
  <c r="C77"/>
  <c r="D77"/>
  <c r="E77"/>
  <c r="F77"/>
  <c r="A78"/>
  <c r="B78"/>
  <c r="C78"/>
  <c r="D78"/>
  <c r="E78"/>
  <c r="F78"/>
  <c r="A79"/>
  <c r="N79" s="1"/>
  <c r="B79"/>
  <c r="C79"/>
  <c r="D79"/>
  <c r="E79"/>
  <c r="F79"/>
  <c r="A80"/>
  <c r="B80"/>
  <c r="C80"/>
  <c r="D80"/>
  <c r="E80"/>
  <c r="F80"/>
  <c r="A81"/>
  <c r="N81" s="1"/>
  <c r="B81"/>
  <c r="C81"/>
  <c r="D81"/>
  <c r="E81"/>
  <c r="F81"/>
  <c r="A82"/>
  <c r="B82"/>
  <c r="C82"/>
  <c r="D82"/>
  <c r="E82"/>
  <c r="F82"/>
  <c r="A83"/>
  <c r="N83" s="1"/>
  <c r="B83"/>
  <c r="C83"/>
  <c r="D83"/>
  <c r="E83"/>
  <c r="F83"/>
  <c r="A84"/>
  <c r="B84"/>
  <c r="C84"/>
  <c r="D84"/>
  <c r="E84"/>
  <c r="F84"/>
  <c r="A85"/>
  <c r="N85" s="1"/>
  <c r="B85"/>
  <c r="C85"/>
  <c r="D85"/>
  <c r="E85"/>
  <c r="F85"/>
  <c r="A86"/>
  <c r="B86"/>
  <c r="C86"/>
  <c r="D86"/>
  <c r="E86"/>
  <c r="F86"/>
  <c r="A87"/>
  <c r="N87" s="1"/>
  <c r="B87"/>
  <c r="C87"/>
  <c r="D87"/>
  <c r="E87"/>
  <c r="F87"/>
  <c r="A88"/>
  <c r="B88"/>
  <c r="C88"/>
  <c r="D88"/>
  <c r="E88"/>
  <c r="F88"/>
  <c r="A89"/>
  <c r="N89" s="1"/>
  <c r="B89"/>
  <c r="C89"/>
  <c r="D89"/>
  <c r="E89"/>
  <c r="F89"/>
  <c r="A90"/>
  <c r="B90"/>
  <c r="C90"/>
  <c r="D90"/>
  <c r="E90"/>
  <c r="F90"/>
  <c r="A91"/>
  <c r="N91" s="1"/>
  <c r="B91"/>
  <c r="C91"/>
  <c r="D91"/>
  <c r="E91"/>
  <c r="F91"/>
  <c r="A92"/>
  <c r="B92"/>
  <c r="C92"/>
  <c r="D92"/>
  <c r="E92"/>
  <c r="F92"/>
  <c r="A93"/>
  <c r="N93" s="1"/>
  <c r="B93"/>
  <c r="C93"/>
  <c r="D93"/>
  <c r="E93"/>
  <c r="F93"/>
  <c r="A94"/>
  <c r="B94"/>
  <c r="C94"/>
  <c r="D94"/>
  <c r="E94"/>
  <c r="F94"/>
  <c r="A95"/>
  <c r="N95" s="1"/>
  <c r="B95"/>
  <c r="C95"/>
  <c r="D95"/>
  <c r="E95"/>
  <c r="F95"/>
  <c r="A96"/>
  <c r="B96"/>
  <c r="C96"/>
  <c r="D96"/>
  <c r="E96"/>
  <c r="F96"/>
  <c r="A97"/>
  <c r="N97" s="1"/>
  <c r="B97"/>
  <c r="C97"/>
  <c r="D97"/>
  <c r="E97"/>
  <c r="F97"/>
  <c r="A98"/>
  <c r="B98"/>
  <c r="C98"/>
  <c r="D98"/>
  <c r="E98"/>
  <c r="F98"/>
  <c r="A99"/>
  <c r="N99" s="1"/>
  <c r="B99"/>
  <c r="C99"/>
  <c r="D99"/>
  <c r="E99"/>
  <c r="F99"/>
  <c r="A100"/>
  <c r="B100"/>
  <c r="C100"/>
  <c r="D100"/>
  <c r="E100"/>
  <c r="F100"/>
  <c r="A101"/>
  <c r="N101" s="1"/>
  <c r="B101"/>
  <c r="C101"/>
  <c r="D101"/>
  <c r="E101"/>
  <c r="F101"/>
  <c r="A102"/>
  <c r="B102"/>
  <c r="C102"/>
  <c r="D102"/>
  <c r="E102"/>
  <c r="F102"/>
  <c r="A103"/>
  <c r="N103" s="1"/>
  <c r="B103"/>
  <c r="C103"/>
  <c r="D103"/>
  <c r="E103"/>
  <c r="F103"/>
  <c r="A104"/>
  <c r="B104"/>
  <c r="C104"/>
  <c r="D104"/>
  <c r="E104"/>
  <c r="F104"/>
  <c r="A105"/>
  <c r="N105" s="1"/>
  <c r="B105"/>
  <c r="C105"/>
  <c r="D105"/>
  <c r="E105"/>
  <c r="F105"/>
  <c r="A106"/>
  <c r="B106"/>
  <c r="C106"/>
  <c r="D106"/>
  <c r="E106"/>
  <c r="F106"/>
  <c r="A107"/>
  <c r="N107" s="1"/>
  <c r="B107"/>
  <c r="C107"/>
  <c r="D107"/>
  <c r="E107"/>
  <c r="F107"/>
  <c r="A108"/>
  <c r="B108"/>
  <c r="C108"/>
  <c r="D108"/>
  <c r="E108"/>
  <c r="F108"/>
  <c r="A109"/>
  <c r="N109" s="1"/>
  <c r="B109"/>
  <c r="C109"/>
  <c r="D109"/>
  <c r="E109"/>
  <c r="F109"/>
  <c r="A110"/>
  <c r="B110"/>
  <c r="C110"/>
  <c r="D110"/>
  <c r="E110"/>
  <c r="F110"/>
  <c r="A111"/>
  <c r="N111" s="1"/>
  <c r="B111"/>
  <c r="C111"/>
  <c r="D111"/>
  <c r="E111"/>
  <c r="F111"/>
  <c r="A112"/>
  <c r="B112"/>
  <c r="C112"/>
  <c r="D112"/>
  <c r="E112"/>
  <c r="F112"/>
  <c r="A113"/>
  <c r="N113" s="1"/>
  <c r="B113"/>
  <c r="C113"/>
  <c r="D113"/>
  <c r="E113"/>
  <c r="F113"/>
  <c r="A114"/>
  <c r="B114"/>
  <c r="C114"/>
  <c r="D114"/>
  <c r="E114"/>
  <c r="F114"/>
  <c r="A115"/>
  <c r="N115" s="1"/>
  <c r="B115"/>
  <c r="C115"/>
  <c r="D115"/>
  <c r="E115"/>
  <c r="F115"/>
  <c r="A116"/>
  <c r="B116"/>
  <c r="C116"/>
  <c r="D116"/>
  <c r="E116"/>
  <c r="F116"/>
  <c r="A117"/>
  <c r="N117" s="1"/>
  <c r="B117"/>
  <c r="C117"/>
  <c r="D117"/>
  <c r="E117"/>
  <c r="F117"/>
  <c r="A118"/>
  <c r="B118"/>
  <c r="C118"/>
  <c r="D118"/>
  <c r="E118"/>
  <c r="F118"/>
  <c r="A119"/>
  <c r="N119" s="1"/>
  <c r="B119"/>
  <c r="C119"/>
  <c r="D119"/>
  <c r="E119"/>
  <c r="F119"/>
  <c r="A120"/>
  <c r="B120"/>
  <c r="C120"/>
  <c r="D120"/>
  <c r="E120"/>
  <c r="F120"/>
  <c r="A121"/>
  <c r="N121" s="1"/>
  <c r="B121"/>
  <c r="C121"/>
  <c r="D121"/>
  <c r="E121"/>
  <c r="F121"/>
  <c r="A122"/>
  <c r="B122"/>
  <c r="C122"/>
  <c r="D122"/>
  <c r="E122"/>
  <c r="F122"/>
  <c r="A123"/>
  <c r="N123" s="1"/>
  <c r="B123"/>
  <c r="C123"/>
  <c r="D123"/>
  <c r="E123"/>
  <c r="F123"/>
  <c r="A124"/>
  <c r="B124"/>
  <c r="C124"/>
  <c r="D124"/>
  <c r="E124"/>
  <c r="F124"/>
  <c r="A125"/>
  <c r="N125" s="1"/>
  <c r="B125"/>
  <c r="C125"/>
  <c r="D125"/>
  <c r="E125"/>
  <c r="F125"/>
  <c r="A126"/>
  <c r="B126"/>
  <c r="C126"/>
  <c r="D126"/>
  <c r="E126"/>
  <c r="F126"/>
  <c r="A127"/>
  <c r="N127" s="1"/>
  <c r="B127"/>
  <c r="C127"/>
  <c r="D127"/>
  <c r="E127"/>
  <c r="F127"/>
  <c r="A128"/>
  <c r="B128"/>
  <c r="C128"/>
  <c r="D128"/>
  <c r="E128"/>
  <c r="F128"/>
  <c r="A129"/>
  <c r="N129" s="1"/>
  <c r="B129"/>
  <c r="C129"/>
  <c r="D129"/>
  <c r="E129"/>
  <c r="F129"/>
  <c r="A130"/>
  <c r="B130"/>
  <c r="C130"/>
  <c r="D130"/>
  <c r="E130"/>
  <c r="F130"/>
  <c r="A131"/>
  <c r="N131" s="1"/>
  <c r="B131"/>
  <c r="C131"/>
  <c r="D131"/>
  <c r="E131"/>
  <c r="F131"/>
  <c r="A132"/>
  <c r="B132"/>
  <c r="C132"/>
  <c r="D132"/>
  <c r="E132"/>
  <c r="F132"/>
  <c r="A133"/>
  <c r="N133" s="1"/>
  <c r="B133"/>
  <c r="C133"/>
  <c r="D133"/>
  <c r="E133"/>
  <c r="F133"/>
  <c r="A134"/>
  <c r="B134"/>
  <c r="C134"/>
  <c r="D134"/>
  <c r="E134"/>
  <c r="F134"/>
  <c r="A135"/>
  <c r="N135" s="1"/>
  <c r="B135"/>
  <c r="C135"/>
  <c r="D135"/>
  <c r="E135"/>
  <c r="F135"/>
  <c r="A136"/>
  <c r="B136"/>
  <c r="C136"/>
  <c r="D136"/>
  <c r="E136"/>
  <c r="F136"/>
  <c r="A137"/>
  <c r="N137" s="1"/>
  <c r="B137"/>
  <c r="C137"/>
  <c r="D137"/>
  <c r="E137"/>
  <c r="F137"/>
  <c r="A138"/>
  <c r="B138"/>
  <c r="C138"/>
  <c r="D138"/>
  <c r="E138"/>
  <c r="F138"/>
  <c r="A139"/>
  <c r="N139" s="1"/>
  <c r="B139"/>
  <c r="C139"/>
  <c r="D139"/>
  <c r="E139"/>
  <c r="F139"/>
  <c r="A140"/>
  <c r="B140"/>
  <c r="C140"/>
  <c r="D140"/>
  <c r="E140"/>
  <c r="F140"/>
  <c r="A141"/>
  <c r="N141" s="1"/>
  <c r="B141"/>
  <c r="C141"/>
  <c r="D141"/>
  <c r="E141"/>
  <c r="F141"/>
  <c r="A142"/>
  <c r="B142"/>
  <c r="C142"/>
  <c r="D142"/>
  <c r="E142"/>
  <c r="F142"/>
  <c r="A143"/>
  <c r="N143" s="1"/>
  <c r="B143"/>
  <c r="C143"/>
  <c r="D143"/>
  <c r="E143"/>
  <c r="F143"/>
  <c r="A144"/>
  <c r="B144"/>
  <c r="C144"/>
  <c r="D144"/>
  <c r="E144"/>
  <c r="F144"/>
  <c r="A145"/>
  <c r="N145" s="1"/>
  <c r="B145"/>
  <c r="C145"/>
  <c r="D145"/>
  <c r="E145"/>
  <c r="F145"/>
  <c r="A146"/>
  <c r="B146"/>
  <c r="C146"/>
  <c r="D146"/>
  <c r="E146"/>
  <c r="F146"/>
  <c r="A147"/>
  <c r="N147" s="1"/>
  <c r="B147"/>
  <c r="C147"/>
  <c r="D147"/>
  <c r="E147"/>
  <c r="F147"/>
  <c r="A148"/>
  <c r="B148"/>
  <c r="C148"/>
  <c r="D148"/>
  <c r="E148"/>
  <c r="F148"/>
  <c r="A149"/>
  <c r="N149" s="1"/>
  <c r="B149"/>
  <c r="C149"/>
  <c r="D149"/>
  <c r="E149"/>
  <c r="F149"/>
  <c r="A150"/>
  <c r="B150"/>
  <c r="C150"/>
  <c r="D150"/>
  <c r="E150"/>
  <c r="F150"/>
  <c r="A151"/>
  <c r="N151" s="1"/>
  <c r="B151"/>
  <c r="C151"/>
  <c r="D151"/>
  <c r="E151"/>
  <c r="F151"/>
  <c r="A152"/>
  <c r="B152"/>
  <c r="C152"/>
  <c r="D152"/>
  <c r="E152"/>
  <c r="F152"/>
  <c r="A153"/>
  <c r="N153" s="1"/>
  <c r="B153"/>
  <c r="C153"/>
  <c r="D153"/>
  <c r="E153"/>
  <c r="F153"/>
  <c r="A154"/>
  <c r="B154"/>
  <c r="C154"/>
  <c r="D154"/>
  <c r="E154"/>
  <c r="F154"/>
  <c r="A155"/>
  <c r="N155" s="1"/>
  <c r="B155"/>
  <c r="C155"/>
  <c r="D155"/>
  <c r="E155"/>
  <c r="F155"/>
  <c r="A156"/>
  <c r="B156"/>
  <c r="C156"/>
  <c r="D156"/>
  <c r="E156"/>
  <c r="F156"/>
  <c r="A157"/>
  <c r="N157" s="1"/>
  <c r="B157"/>
  <c r="C157"/>
  <c r="D157"/>
  <c r="E157"/>
  <c r="F157"/>
  <c r="A158"/>
  <c r="B158"/>
  <c r="C158"/>
  <c r="D158"/>
  <c r="E158"/>
  <c r="F158"/>
  <c r="A159"/>
  <c r="N159" s="1"/>
  <c r="B159"/>
  <c r="C159"/>
  <c r="D159"/>
  <c r="E159"/>
  <c r="F159"/>
  <c r="A160"/>
  <c r="B160"/>
  <c r="C160"/>
  <c r="D160"/>
  <c r="E160"/>
  <c r="F160"/>
  <c r="A161"/>
  <c r="N161" s="1"/>
  <c r="B161"/>
  <c r="C161"/>
  <c r="D161"/>
  <c r="E161"/>
  <c r="F161"/>
  <c r="A162"/>
  <c r="B162"/>
  <c r="C162"/>
  <c r="D162"/>
  <c r="E162"/>
  <c r="F162"/>
  <c r="A163"/>
  <c r="N163" s="1"/>
  <c r="B163"/>
  <c r="C163"/>
  <c r="D163"/>
  <c r="E163"/>
  <c r="F163"/>
  <c r="A164"/>
  <c r="B164"/>
  <c r="C164"/>
  <c r="D164"/>
  <c r="E164"/>
  <c r="F164"/>
  <c r="A165"/>
  <c r="N165" s="1"/>
  <c r="B165"/>
  <c r="C165"/>
  <c r="D165"/>
  <c r="E165"/>
  <c r="F165"/>
  <c r="A166"/>
  <c r="B166"/>
  <c r="C166"/>
  <c r="D166"/>
  <c r="E166"/>
  <c r="F166"/>
  <c r="A167"/>
  <c r="N167" s="1"/>
  <c r="B167"/>
  <c r="C167"/>
  <c r="D167"/>
  <c r="E167"/>
  <c r="F167"/>
  <c r="A168"/>
  <c r="B168"/>
  <c r="C168"/>
  <c r="D168"/>
  <c r="E168"/>
  <c r="F168"/>
  <c r="A169"/>
  <c r="N169" s="1"/>
  <c r="B169"/>
  <c r="C169"/>
  <c r="D169"/>
  <c r="E169"/>
  <c r="F169"/>
  <c r="A170"/>
  <c r="B170"/>
  <c r="C170"/>
  <c r="D170"/>
  <c r="E170"/>
  <c r="F170"/>
  <c r="A171"/>
  <c r="N171" s="1"/>
  <c r="B171"/>
  <c r="C171"/>
  <c r="D171"/>
  <c r="E171"/>
  <c r="F171"/>
  <c r="A172"/>
  <c r="B172"/>
  <c r="C172"/>
  <c r="D172"/>
  <c r="E172"/>
  <c r="F172"/>
  <c r="A173"/>
  <c r="N173" s="1"/>
  <c r="B173"/>
  <c r="C173"/>
  <c r="D173"/>
  <c r="E173"/>
  <c r="F173"/>
  <c r="A174"/>
  <c r="B174"/>
  <c r="C174"/>
  <c r="D174"/>
  <c r="E174"/>
  <c r="F174"/>
  <c r="A175"/>
  <c r="N175" s="1"/>
  <c r="B175"/>
  <c r="C175"/>
  <c r="D175"/>
  <c r="E175"/>
  <c r="F175"/>
  <c r="A176"/>
  <c r="B176"/>
  <c r="C176"/>
  <c r="D176"/>
  <c r="E176"/>
  <c r="F176"/>
  <c r="A177"/>
  <c r="N177" s="1"/>
  <c r="B177"/>
  <c r="C177"/>
  <c r="D177"/>
  <c r="E177"/>
  <c r="F177"/>
  <c r="A178"/>
  <c r="B178"/>
  <c r="C178"/>
  <c r="D178"/>
  <c r="E178"/>
  <c r="F178"/>
  <c r="A179"/>
  <c r="N179" s="1"/>
  <c r="B179"/>
  <c r="C179"/>
  <c r="D179"/>
  <c r="E179"/>
  <c r="F179"/>
  <c r="A180"/>
  <c r="B180"/>
  <c r="C180"/>
  <c r="D180"/>
  <c r="E180"/>
  <c r="F180"/>
  <c r="A181"/>
  <c r="N181" s="1"/>
  <c r="B181"/>
  <c r="C181"/>
  <c r="D181"/>
  <c r="E181"/>
  <c r="F181"/>
  <c r="A182"/>
  <c r="B182"/>
  <c r="C182"/>
  <c r="D182"/>
  <c r="E182"/>
  <c r="F182"/>
  <c r="A183"/>
  <c r="N183" s="1"/>
  <c r="B183"/>
  <c r="C183"/>
  <c r="D183"/>
  <c r="E183"/>
  <c r="F183"/>
  <c r="A184"/>
  <c r="B184"/>
  <c r="C184"/>
  <c r="D184"/>
  <c r="E184"/>
  <c r="F184"/>
  <c r="A185"/>
  <c r="N185" s="1"/>
  <c r="B185"/>
  <c r="C185"/>
  <c r="D185"/>
  <c r="E185"/>
  <c r="F185"/>
  <c r="A186"/>
  <c r="B186"/>
  <c r="C186"/>
  <c r="D186"/>
  <c r="E186"/>
  <c r="F186"/>
  <c r="A187"/>
  <c r="N187" s="1"/>
  <c r="B187"/>
  <c r="C187"/>
  <c r="D187"/>
  <c r="E187"/>
  <c r="F187"/>
  <c r="A188"/>
  <c r="B188"/>
  <c r="C188"/>
  <c r="D188"/>
  <c r="E188"/>
  <c r="F188"/>
  <c r="A189"/>
  <c r="N189" s="1"/>
  <c r="B189"/>
  <c r="C189"/>
  <c r="D189"/>
  <c r="E189"/>
  <c r="F189"/>
  <c r="A190"/>
  <c r="B190"/>
  <c r="C190"/>
  <c r="D190"/>
  <c r="E190"/>
  <c r="F190"/>
  <c r="A191"/>
  <c r="N191" s="1"/>
  <c r="B191"/>
  <c r="C191"/>
  <c r="D191"/>
  <c r="E191"/>
  <c r="F191"/>
  <c r="A192"/>
  <c r="B192"/>
  <c r="C192"/>
  <c r="D192"/>
  <c r="E192"/>
  <c r="F192"/>
  <c r="A193"/>
  <c r="N193" s="1"/>
  <c r="B193"/>
  <c r="C193"/>
  <c r="D193"/>
  <c r="E193"/>
  <c r="F193"/>
  <c r="A194"/>
  <c r="B194"/>
  <c r="C194"/>
  <c r="D194"/>
  <c r="E194"/>
  <c r="F194"/>
  <c r="A195"/>
  <c r="N195" s="1"/>
  <c r="B195"/>
  <c r="C195"/>
  <c r="D195"/>
  <c r="E195"/>
  <c r="F195"/>
  <c r="A196"/>
  <c r="B196"/>
  <c r="C196"/>
  <c r="D196"/>
  <c r="E196"/>
  <c r="F196"/>
  <c r="A197"/>
  <c r="N197" s="1"/>
  <c r="B197"/>
  <c r="C197"/>
  <c r="D197"/>
  <c r="E197"/>
  <c r="F197"/>
  <c r="A198"/>
  <c r="B198"/>
  <c r="C198"/>
  <c r="D198"/>
  <c r="E198"/>
  <c r="F198"/>
  <c r="A199"/>
  <c r="N199" s="1"/>
  <c r="B199"/>
  <c r="C199"/>
  <c r="D199"/>
  <c r="E199"/>
  <c r="F199"/>
  <c r="A200"/>
  <c r="B200"/>
  <c r="C200"/>
  <c r="D200"/>
  <c r="E200"/>
  <c r="F200"/>
  <c r="A201"/>
  <c r="N201" s="1"/>
  <c r="B201"/>
  <c r="C201"/>
  <c r="D201"/>
  <c r="E201"/>
  <c r="F201"/>
  <c r="A202"/>
  <c r="B202"/>
  <c r="C202"/>
  <c r="D202"/>
  <c r="E202"/>
  <c r="F202"/>
  <c r="A203"/>
  <c r="N203" s="1"/>
  <c r="B203"/>
  <c r="C203"/>
  <c r="D203"/>
  <c r="E203"/>
  <c r="F203"/>
  <c r="A204"/>
  <c r="B204"/>
  <c r="C204"/>
  <c r="D204"/>
  <c r="E204"/>
  <c r="F204"/>
  <c r="A205"/>
  <c r="N205" s="1"/>
  <c r="B205"/>
  <c r="C205"/>
  <c r="D205"/>
  <c r="E205"/>
  <c r="F205"/>
  <c r="A206"/>
  <c r="B206"/>
  <c r="C206"/>
  <c r="D206"/>
  <c r="E206"/>
  <c r="F206"/>
  <c r="A207"/>
  <c r="N207" s="1"/>
  <c r="B207"/>
  <c r="C207"/>
  <c r="D207"/>
  <c r="E207"/>
  <c r="F207"/>
  <c r="A208"/>
  <c r="B208"/>
  <c r="C208"/>
  <c r="D208"/>
  <c r="E208"/>
  <c r="F208"/>
  <c r="A209"/>
  <c r="N209" s="1"/>
  <c r="B209"/>
  <c r="C209"/>
  <c r="D209"/>
  <c r="E209"/>
  <c r="F209"/>
  <c r="A210"/>
  <c r="B210"/>
  <c r="C210"/>
  <c r="D210"/>
  <c r="E210"/>
  <c r="F210"/>
  <c r="A211"/>
  <c r="N211" s="1"/>
  <c r="B211"/>
  <c r="C211"/>
  <c r="D211"/>
  <c r="E211"/>
  <c r="F211"/>
  <c r="A212"/>
  <c r="B212"/>
  <c r="C212"/>
  <c r="D212"/>
  <c r="E212"/>
  <c r="F212"/>
  <c r="A213"/>
  <c r="N213" s="1"/>
  <c r="B213"/>
  <c r="C213"/>
  <c r="D213"/>
  <c r="E213"/>
  <c r="F213"/>
  <c r="A214"/>
  <c r="B214"/>
  <c r="C214"/>
  <c r="D214"/>
  <c r="E214"/>
  <c r="F214"/>
  <c r="A215"/>
  <c r="N215" s="1"/>
  <c r="B215"/>
  <c r="C215"/>
  <c r="D215"/>
  <c r="E215"/>
  <c r="F215"/>
  <c r="A216"/>
  <c r="B216"/>
  <c r="C216"/>
  <c r="D216"/>
  <c r="E216"/>
  <c r="F216"/>
  <c r="A217"/>
  <c r="N217" s="1"/>
  <c r="B217"/>
  <c r="C217"/>
  <c r="D217"/>
  <c r="E217"/>
  <c r="F217"/>
  <c r="A218"/>
  <c r="B218"/>
  <c r="C218"/>
  <c r="D218"/>
  <c r="E218"/>
  <c r="F218"/>
  <c r="A219"/>
  <c r="N219" s="1"/>
  <c r="B219"/>
  <c r="C219"/>
  <c r="D219"/>
  <c r="E219"/>
  <c r="F219"/>
  <c r="A220"/>
  <c r="B220"/>
  <c r="C220"/>
  <c r="D220"/>
  <c r="E220"/>
  <c r="F220"/>
  <c r="A221"/>
  <c r="N221" s="1"/>
  <c r="B221"/>
  <c r="C221"/>
  <c r="D221"/>
  <c r="E221"/>
  <c r="F221"/>
  <c r="A222"/>
  <c r="B222"/>
  <c r="C222"/>
  <c r="D222"/>
  <c r="E222"/>
  <c r="F222"/>
  <c r="A223"/>
  <c r="N223" s="1"/>
  <c r="B223"/>
  <c r="C223"/>
  <c r="D223"/>
  <c r="E223"/>
  <c r="F223"/>
  <c r="A224"/>
  <c r="B224"/>
  <c r="C224"/>
  <c r="D224"/>
  <c r="E224"/>
  <c r="F224"/>
  <c r="A225"/>
  <c r="N225" s="1"/>
  <c r="B225"/>
  <c r="C225"/>
  <c r="D225"/>
  <c r="E225"/>
  <c r="F225"/>
  <c r="A226"/>
  <c r="B226"/>
  <c r="C226"/>
  <c r="D226"/>
  <c r="E226"/>
  <c r="K226" s="1"/>
  <c r="F226"/>
  <c r="A227"/>
  <c r="N227" s="1"/>
  <c r="B227"/>
  <c r="C227"/>
  <c r="D227"/>
  <c r="E227"/>
  <c r="F227"/>
  <c r="A228"/>
  <c r="B228"/>
  <c r="C228"/>
  <c r="D228"/>
  <c r="E228"/>
  <c r="K228" s="1"/>
  <c r="F228"/>
  <c r="A229"/>
  <c r="N229" s="1"/>
  <c r="B229"/>
  <c r="C229"/>
  <c r="D229"/>
  <c r="E229"/>
  <c r="F229"/>
  <c r="A230"/>
  <c r="B230"/>
  <c r="C230"/>
  <c r="D230"/>
  <c r="E230"/>
  <c r="K230" s="1"/>
  <c r="F230"/>
  <c r="A231"/>
  <c r="N231" s="1"/>
  <c r="B231"/>
  <c r="C231"/>
  <c r="D231"/>
  <c r="E231"/>
  <c r="F231"/>
  <c r="A232"/>
  <c r="B232"/>
  <c r="C232"/>
  <c r="D232"/>
  <c r="E232"/>
  <c r="K232" s="1"/>
  <c r="F232"/>
  <c r="A233"/>
  <c r="N233" s="1"/>
  <c r="B233"/>
  <c r="C233"/>
  <c r="D233"/>
  <c r="E233"/>
  <c r="F233"/>
  <c r="A234"/>
  <c r="B234"/>
  <c r="C234"/>
  <c r="D234"/>
  <c r="E234"/>
  <c r="K234" s="1"/>
  <c r="F234"/>
  <c r="A235"/>
  <c r="N235" s="1"/>
  <c r="B235"/>
  <c r="C235"/>
  <c r="D235"/>
  <c r="E235"/>
  <c r="F235"/>
  <c r="A236"/>
  <c r="B236"/>
  <c r="C236"/>
  <c r="D236"/>
  <c r="E236"/>
  <c r="K236" s="1"/>
  <c r="F236"/>
  <c r="A237"/>
  <c r="N237" s="1"/>
  <c r="B237"/>
  <c r="C237"/>
  <c r="D237"/>
  <c r="E237"/>
  <c r="F237"/>
  <c r="A238"/>
  <c r="B238"/>
  <c r="C238"/>
  <c r="D238"/>
  <c r="E238"/>
  <c r="K238" s="1"/>
  <c r="F238"/>
  <c r="A239"/>
  <c r="N239" s="1"/>
  <c r="B239"/>
  <c r="C239"/>
  <c r="D239"/>
  <c r="E239"/>
  <c r="F239"/>
  <c r="A240"/>
  <c r="B240"/>
  <c r="C240"/>
  <c r="D240"/>
  <c r="E240"/>
  <c r="K240" s="1"/>
  <c r="F240"/>
  <c r="A241"/>
  <c r="N241" s="1"/>
  <c r="B241"/>
  <c r="C241"/>
  <c r="D241"/>
  <c r="E241"/>
  <c r="F241"/>
  <c r="A242"/>
  <c r="B242"/>
  <c r="C242"/>
  <c r="D242"/>
  <c r="E242"/>
  <c r="K242" s="1"/>
  <c r="F242"/>
  <c r="A243"/>
  <c r="N243" s="1"/>
  <c r="B243"/>
  <c r="C243"/>
  <c r="D243"/>
  <c r="E243"/>
  <c r="F243"/>
  <c r="A244"/>
  <c r="B244"/>
  <c r="C244"/>
  <c r="D244"/>
  <c r="E244"/>
  <c r="K244" s="1"/>
  <c r="F244"/>
  <c r="A245"/>
  <c r="N245" s="1"/>
  <c r="B245"/>
  <c r="C245"/>
  <c r="D245"/>
  <c r="E245"/>
  <c r="F245"/>
  <c r="A246"/>
  <c r="B246"/>
  <c r="C246"/>
  <c r="D246"/>
  <c r="E246"/>
  <c r="K246" s="1"/>
  <c r="F246"/>
  <c r="A247"/>
  <c r="N247" s="1"/>
  <c r="B247"/>
  <c r="C247"/>
  <c r="D247"/>
  <c r="E247"/>
  <c r="F247"/>
  <c r="A248"/>
  <c r="B248"/>
  <c r="C248"/>
  <c r="D248"/>
  <c r="E248"/>
  <c r="K248" s="1"/>
  <c r="F248"/>
  <c r="A249"/>
  <c r="N249" s="1"/>
  <c r="B249"/>
  <c r="C249"/>
  <c r="D249"/>
  <c r="E249"/>
  <c r="F249"/>
  <c r="A250"/>
  <c r="B250"/>
  <c r="C250"/>
  <c r="D250"/>
  <c r="E250"/>
  <c r="K250" s="1"/>
  <c r="F250"/>
  <c r="A251"/>
  <c r="N251" s="1"/>
  <c r="B251"/>
  <c r="C251"/>
  <c r="D251"/>
  <c r="E251"/>
  <c r="F251"/>
  <c r="A252"/>
  <c r="B252"/>
  <c r="C252"/>
  <c r="D252"/>
  <c r="E252"/>
  <c r="K252" s="1"/>
  <c r="F252"/>
  <c r="A253"/>
  <c r="N253" s="1"/>
  <c r="B253"/>
  <c r="C253"/>
  <c r="D253"/>
  <c r="E253"/>
  <c r="F253"/>
  <c r="A254"/>
  <c r="B254"/>
  <c r="C254"/>
  <c r="D254"/>
  <c r="E254"/>
  <c r="K254" s="1"/>
  <c r="F254"/>
  <c r="A255"/>
  <c r="N255" s="1"/>
  <c r="B255"/>
  <c r="C255"/>
  <c r="D255"/>
  <c r="E255"/>
  <c r="F255"/>
  <c r="A256"/>
  <c r="B256"/>
  <c r="C256"/>
  <c r="D256"/>
  <c r="E256"/>
  <c r="K256" s="1"/>
  <c r="F256"/>
  <c r="A257"/>
  <c r="N257" s="1"/>
  <c r="B257"/>
  <c r="C257"/>
  <c r="D257"/>
  <c r="E257"/>
  <c r="F257"/>
  <c r="A258"/>
  <c r="B258"/>
  <c r="C258"/>
  <c r="D258"/>
  <c r="E258"/>
  <c r="K258" s="1"/>
  <c r="F258"/>
  <c r="A259"/>
  <c r="N259" s="1"/>
  <c r="B259"/>
  <c r="C259"/>
  <c r="D259"/>
  <c r="E259"/>
  <c r="F259"/>
  <c r="A260"/>
  <c r="B260"/>
  <c r="C260"/>
  <c r="D260"/>
  <c r="E260"/>
  <c r="K260" s="1"/>
  <c r="F260"/>
  <c r="A261"/>
  <c r="N261" s="1"/>
  <c r="B261"/>
  <c r="C261"/>
  <c r="D261"/>
  <c r="E261"/>
  <c r="F261"/>
  <c r="A262"/>
  <c r="B262"/>
  <c r="C262"/>
  <c r="D262"/>
  <c r="E262"/>
  <c r="K262" s="1"/>
  <c r="F262"/>
  <c r="A263"/>
  <c r="N263" s="1"/>
  <c r="B263"/>
  <c r="C263"/>
  <c r="D263"/>
  <c r="E263"/>
  <c r="F263"/>
  <c r="A264"/>
  <c r="B264"/>
  <c r="C264"/>
  <c r="D264"/>
  <c r="E264"/>
  <c r="K264" s="1"/>
  <c r="F264"/>
  <c r="A265"/>
  <c r="N265" s="1"/>
  <c r="B265"/>
  <c r="C265"/>
  <c r="D265"/>
  <c r="E265"/>
  <c r="F265"/>
  <c r="A266"/>
  <c r="B266"/>
  <c r="C266"/>
  <c r="D266"/>
  <c r="E266"/>
  <c r="K266" s="1"/>
  <c r="F266"/>
  <c r="A267"/>
  <c r="N267" s="1"/>
  <c r="B267"/>
  <c r="C267"/>
  <c r="D267"/>
  <c r="E267"/>
  <c r="F267"/>
  <c r="A268"/>
  <c r="B268"/>
  <c r="C268"/>
  <c r="D268"/>
  <c r="E268"/>
  <c r="K268" s="1"/>
  <c r="F268"/>
  <c r="A269"/>
  <c r="N269" s="1"/>
  <c r="B269"/>
  <c r="C269"/>
  <c r="D269"/>
  <c r="E269"/>
  <c r="F269"/>
  <c r="A270"/>
  <c r="B270"/>
  <c r="C270"/>
  <c r="D270"/>
  <c r="E270"/>
  <c r="K270" s="1"/>
  <c r="F270"/>
  <c r="A271"/>
  <c r="N271" s="1"/>
  <c r="B271"/>
  <c r="C271"/>
  <c r="D271"/>
  <c r="E271"/>
  <c r="F271"/>
  <c r="A272"/>
  <c r="B272"/>
  <c r="C272"/>
  <c r="D272"/>
  <c r="E272"/>
  <c r="K272" s="1"/>
  <c r="F272"/>
  <c r="A273"/>
  <c r="N273" s="1"/>
  <c r="B273"/>
  <c r="C273"/>
  <c r="D273"/>
  <c r="E273"/>
  <c r="F273"/>
  <c r="A274"/>
  <c r="B274"/>
  <c r="C274"/>
  <c r="D274"/>
  <c r="E274"/>
  <c r="K274" s="1"/>
  <c r="F274"/>
  <c r="A275"/>
  <c r="N275" s="1"/>
  <c r="B275"/>
  <c r="C275"/>
  <c r="D275"/>
  <c r="E275"/>
  <c r="F275"/>
  <c r="A276"/>
  <c r="B276"/>
  <c r="C276"/>
  <c r="D276"/>
  <c r="E276"/>
  <c r="K276" s="1"/>
  <c r="F276"/>
  <c r="A277"/>
  <c r="N277" s="1"/>
  <c r="B277"/>
  <c r="C277"/>
  <c r="D277"/>
  <c r="E277"/>
  <c r="F277"/>
  <c r="A278"/>
  <c r="B278"/>
  <c r="C278"/>
  <c r="D278"/>
  <c r="E278"/>
  <c r="K278" s="1"/>
  <c r="F278"/>
  <c r="A279"/>
  <c r="N279" s="1"/>
  <c r="B279"/>
  <c r="C279"/>
  <c r="D279"/>
  <c r="E279"/>
  <c r="F279"/>
  <c r="A280"/>
  <c r="B280"/>
  <c r="C280"/>
  <c r="D280"/>
  <c r="E280"/>
  <c r="K280" s="1"/>
  <c r="F280"/>
  <c r="A281"/>
  <c r="N281" s="1"/>
  <c r="B281"/>
  <c r="C281"/>
  <c r="D281"/>
  <c r="E281"/>
  <c r="F281"/>
  <c r="A282"/>
  <c r="B282"/>
  <c r="C282"/>
  <c r="D282"/>
  <c r="E282"/>
  <c r="K282" s="1"/>
  <c r="F282"/>
  <c r="A283"/>
  <c r="N283" s="1"/>
  <c r="B283"/>
  <c r="C283"/>
  <c r="D283"/>
  <c r="E283"/>
  <c r="F283"/>
  <c r="A284"/>
  <c r="B284"/>
  <c r="C284"/>
  <c r="D284"/>
  <c r="E284"/>
  <c r="K284" s="1"/>
  <c r="F284"/>
  <c r="A285"/>
  <c r="N285" s="1"/>
  <c r="B285"/>
  <c r="C285"/>
  <c r="D285"/>
  <c r="E285"/>
  <c r="F285"/>
  <c r="A286"/>
  <c r="B286"/>
  <c r="C286"/>
  <c r="D286"/>
  <c r="E286"/>
  <c r="K286" s="1"/>
  <c r="F286"/>
  <c r="A287"/>
  <c r="N287" s="1"/>
  <c r="B287"/>
  <c r="C287"/>
  <c r="D287"/>
  <c r="E287"/>
  <c r="F287"/>
  <c r="A288"/>
  <c r="B288"/>
  <c r="C288"/>
  <c r="D288"/>
  <c r="E288"/>
  <c r="K288" s="1"/>
  <c r="F288"/>
  <c r="A289"/>
  <c r="N289" s="1"/>
  <c r="B289"/>
  <c r="C289"/>
  <c r="D289"/>
  <c r="E289"/>
  <c r="F289"/>
  <c r="A290"/>
  <c r="B290"/>
  <c r="C290"/>
  <c r="D290"/>
  <c r="E290"/>
  <c r="K290" s="1"/>
  <c r="F290"/>
  <c r="A291"/>
  <c r="N291" s="1"/>
  <c r="B291"/>
  <c r="C291"/>
  <c r="D291"/>
  <c r="E291"/>
  <c r="F291"/>
  <c r="A292"/>
  <c r="B292"/>
  <c r="C292"/>
  <c r="D292"/>
  <c r="E292"/>
  <c r="K292" s="1"/>
  <c r="F292"/>
  <c r="A293"/>
  <c r="N293" s="1"/>
  <c r="B293"/>
  <c r="C293"/>
  <c r="D293"/>
  <c r="E293"/>
  <c r="F293"/>
  <c r="A294"/>
  <c r="B294"/>
  <c r="C294"/>
  <c r="D294"/>
  <c r="E294"/>
  <c r="K294" s="1"/>
  <c r="F294"/>
  <c r="A295"/>
  <c r="N295" s="1"/>
  <c r="B295"/>
  <c r="C295"/>
  <c r="D295"/>
  <c r="E295"/>
  <c r="F295"/>
  <c r="A296"/>
  <c r="B296"/>
  <c r="C296"/>
  <c r="D296"/>
  <c r="E296"/>
  <c r="K296" s="1"/>
  <c r="F296"/>
  <c r="A297"/>
  <c r="N297" s="1"/>
  <c r="B297"/>
  <c r="C297"/>
  <c r="D297"/>
  <c r="E297"/>
  <c r="F297"/>
  <c r="A298"/>
  <c r="B298"/>
  <c r="C298"/>
  <c r="D298"/>
  <c r="E298"/>
  <c r="K298" s="1"/>
  <c r="F298"/>
  <c r="A299"/>
  <c r="N299" s="1"/>
  <c r="B299"/>
  <c r="C299"/>
  <c r="D299"/>
  <c r="E299"/>
  <c r="F299"/>
  <c r="A300"/>
  <c r="B300"/>
  <c r="C300"/>
  <c r="D300"/>
  <c r="E300"/>
  <c r="K300" s="1"/>
  <c r="F300"/>
  <c r="A301"/>
  <c r="N301" s="1"/>
  <c r="B301"/>
  <c r="C301"/>
  <c r="D301"/>
  <c r="E301"/>
  <c r="F301"/>
  <c r="A302"/>
  <c r="B302"/>
  <c r="C302"/>
  <c r="D302"/>
  <c r="E302"/>
  <c r="K302" s="1"/>
  <c r="F302"/>
  <c r="A303"/>
  <c r="N303" s="1"/>
  <c r="B303"/>
  <c r="C303"/>
  <c r="D303"/>
  <c r="E303"/>
  <c r="F303"/>
  <c r="A304"/>
  <c r="B304"/>
  <c r="C304"/>
  <c r="D304"/>
  <c r="E304"/>
  <c r="K304" s="1"/>
  <c r="F304"/>
  <c r="A305"/>
  <c r="N305" s="1"/>
  <c r="B305"/>
  <c r="C305"/>
  <c r="D305"/>
  <c r="E305"/>
  <c r="K305" s="1"/>
  <c r="F305"/>
  <c r="A306"/>
  <c r="B306"/>
  <c r="C306"/>
  <c r="D306"/>
  <c r="E306"/>
  <c r="K306" s="1"/>
  <c r="F306"/>
  <c r="A307"/>
  <c r="N307" s="1"/>
  <c r="B307"/>
  <c r="C307"/>
  <c r="D307"/>
  <c r="E307"/>
  <c r="K307" s="1"/>
  <c r="F307"/>
  <c r="A308"/>
  <c r="B308"/>
  <c r="C308"/>
  <c r="D308"/>
  <c r="E308"/>
  <c r="K308" s="1"/>
  <c r="F308"/>
  <c r="A309"/>
  <c r="N309" s="1"/>
  <c r="B309"/>
  <c r="C309"/>
  <c r="D309"/>
  <c r="E309"/>
  <c r="K309" s="1"/>
  <c r="F309"/>
  <c r="A310"/>
  <c r="B310"/>
  <c r="C310"/>
  <c r="D310"/>
  <c r="E310"/>
  <c r="K310" s="1"/>
  <c r="F310"/>
  <c r="A311"/>
  <c r="N311" s="1"/>
  <c r="B311"/>
  <c r="C311"/>
  <c r="D311"/>
  <c r="E311"/>
  <c r="K311" s="1"/>
  <c r="F311"/>
  <c r="A312"/>
  <c r="B312"/>
  <c r="C312"/>
  <c r="D312"/>
  <c r="E312"/>
  <c r="K312" s="1"/>
  <c r="F312"/>
  <c r="A313"/>
  <c r="N313" s="1"/>
  <c r="B313"/>
  <c r="C313"/>
  <c r="D313"/>
  <c r="E313"/>
  <c r="K313" s="1"/>
  <c r="F313"/>
  <c r="A314"/>
  <c r="B314"/>
  <c r="C314"/>
  <c r="D314"/>
  <c r="E314"/>
  <c r="K314" s="1"/>
  <c r="F314"/>
  <c r="A315"/>
  <c r="N315" s="1"/>
  <c r="B315"/>
  <c r="C315"/>
  <c r="D315"/>
  <c r="E315"/>
  <c r="K315" s="1"/>
  <c r="F315"/>
  <c r="A316"/>
  <c r="B316"/>
  <c r="C316"/>
  <c r="D316"/>
  <c r="E316"/>
  <c r="K316" s="1"/>
  <c r="F316"/>
  <c r="A317"/>
  <c r="N317" s="1"/>
  <c r="B317"/>
  <c r="C317"/>
  <c r="D317"/>
  <c r="E317"/>
  <c r="K317" s="1"/>
  <c r="F317"/>
  <c r="A318"/>
  <c r="B318"/>
  <c r="C318"/>
  <c r="D318"/>
  <c r="E318"/>
  <c r="K318" s="1"/>
  <c r="F318"/>
  <c r="A319"/>
  <c r="N319" s="1"/>
  <c r="B319"/>
  <c r="C319"/>
  <c r="D319"/>
  <c r="E319"/>
  <c r="K319" s="1"/>
  <c r="F319"/>
  <c r="A320"/>
  <c r="B320"/>
  <c r="C320"/>
  <c r="D320"/>
  <c r="E320"/>
  <c r="K320" s="1"/>
  <c r="F320"/>
  <c r="A321"/>
  <c r="N321" s="1"/>
  <c r="B321"/>
  <c r="C321"/>
  <c r="D321"/>
  <c r="E321"/>
  <c r="K321" s="1"/>
  <c r="F321"/>
  <c r="A322"/>
  <c r="B322"/>
  <c r="C322"/>
  <c r="D322"/>
  <c r="E322"/>
  <c r="K322" s="1"/>
  <c r="F322"/>
  <c r="A323"/>
  <c r="N323" s="1"/>
  <c r="B323"/>
  <c r="C323"/>
  <c r="D323"/>
  <c r="E323"/>
  <c r="K323" s="1"/>
  <c r="F323"/>
  <c r="A324"/>
  <c r="B324"/>
  <c r="C324"/>
  <c r="D324"/>
  <c r="E324"/>
  <c r="K324" s="1"/>
  <c r="F324"/>
  <c r="A325"/>
  <c r="N325" s="1"/>
  <c r="B325"/>
  <c r="C325"/>
  <c r="D325"/>
  <c r="E325"/>
  <c r="K325" s="1"/>
  <c r="F325"/>
  <c r="A326"/>
  <c r="B326"/>
  <c r="C326"/>
  <c r="D326"/>
  <c r="E326"/>
  <c r="K326" s="1"/>
  <c r="F326"/>
  <c r="A327"/>
  <c r="N327" s="1"/>
  <c r="B327"/>
  <c r="C327"/>
  <c r="D327"/>
  <c r="E327"/>
  <c r="K327" s="1"/>
  <c r="F327"/>
  <c r="A328"/>
  <c r="B328"/>
  <c r="C328"/>
  <c r="D328"/>
  <c r="E328"/>
  <c r="K328" s="1"/>
  <c r="F328"/>
  <c r="A329"/>
  <c r="N329" s="1"/>
  <c r="B329"/>
  <c r="C329"/>
  <c r="D329"/>
  <c r="E329"/>
  <c r="K329" s="1"/>
  <c r="F329"/>
  <c r="A330"/>
  <c r="B330"/>
  <c r="C330"/>
  <c r="D330"/>
  <c r="E330"/>
  <c r="K330" s="1"/>
  <c r="F330"/>
  <c r="A331"/>
  <c r="N331" s="1"/>
  <c r="B331"/>
  <c r="C331"/>
  <c r="D331"/>
  <c r="E331"/>
  <c r="K331" s="1"/>
  <c r="F331"/>
  <c r="A332"/>
  <c r="B332"/>
  <c r="C332"/>
  <c r="D332"/>
  <c r="E332"/>
  <c r="K332" s="1"/>
  <c r="F332"/>
  <c r="A333"/>
  <c r="N333" s="1"/>
  <c r="B333"/>
  <c r="C333"/>
  <c r="D333"/>
  <c r="E333"/>
  <c r="K333" s="1"/>
  <c r="F333"/>
  <c r="A334"/>
  <c r="B334"/>
  <c r="C334"/>
  <c r="D334"/>
  <c r="E334"/>
  <c r="K334" s="1"/>
  <c r="F334"/>
  <c r="A335"/>
  <c r="N335" s="1"/>
  <c r="B335"/>
  <c r="C335"/>
  <c r="D335"/>
  <c r="E335"/>
  <c r="K335" s="1"/>
  <c r="F335"/>
  <c r="A336"/>
  <c r="B336"/>
  <c r="C336"/>
  <c r="D336"/>
  <c r="E336"/>
  <c r="K336" s="1"/>
  <c r="F336"/>
  <c r="A337"/>
  <c r="N337" s="1"/>
  <c r="B337"/>
  <c r="C337"/>
  <c r="D337"/>
  <c r="E337"/>
  <c r="K337" s="1"/>
  <c r="F337"/>
  <c r="A338"/>
  <c r="B338"/>
  <c r="C338"/>
  <c r="D338"/>
  <c r="E338"/>
  <c r="K338" s="1"/>
  <c r="F338"/>
  <c r="A339"/>
  <c r="N339" s="1"/>
  <c r="B339"/>
  <c r="C339"/>
  <c r="D339"/>
  <c r="E339"/>
  <c r="K339" s="1"/>
  <c r="F339"/>
  <c r="A340"/>
  <c r="B340"/>
  <c r="C340"/>
  <c r="D340"/>
  <c r="E340"/>
  <c r="K340" s="1"/>
  <c r="F340"/>
  <c r="A341"/>
  <c r="N341" s="1"/>
  <c r="B341"/>
  <c r="C341"/>
  <c r="D341"/>
  <c r="E341"/>
  <c r="K341" s="1"/>
  <c r="F341"/>
  <c r="A342"/>
  <c r="B342"/>
  <c r="C342"/>
  <c r="D342"/>
  <c r="E342"/>
  <c r="K342" s="1"/>
  <c r="F342"/>
  <c r="A343"/>
  <c r="N343" s="1"/>
  <c r="B343"/>
  <c r="C343"/>
  <c r="D343"/>
  <c r="E343"/>
  <c r="K343" s="1"/>
  <c r="F343"/>
  <c r="A344"/>
  <c r="B344"/>
  <c r="C344"/>
  <c r="D344"/>
  <c r="E344"/>
  <c r="K344" s="1"/>
  <c r="F344"/>
  <c r="A345"/>
  <c r="N345" s="1"/>
  <c r="B345"/>
  <c r="C345"/>
  <c r="D345"/>
  <c r="E345"/>
  <c r="K345" s="1"/>
  <c r="F345"/>
  <c r="A346"/>
  <c r="B346"/>
  <c r="C346"/>
  <c r="D346"/>
  <c r="E346"/>
  <c r="K346" s="1"/>
  <c r="F346"/>
  <c r="A347"/>
  <c r="N347" s="1"/>
  <c r="B347"/>
  <c r="C347"/>
  <c r="D347"/>
  <c r="E347"/>
  <c r="K347" s="1"/>
  <c r="F347"/>
  <c r="A348"/>
  <c r="B348"/>
  <c r="C348"/>
  <c r="D348"/>
  <c r="E348"/>
  <c r="K348" s="1"/>
  <c r="F348"/>
  <c r="A349"/>
  <c r="N349" s="1"/>
  <c r="B349"/>
  <c r="C349"/>
  <c r="D349"/>
  <c r="E349"/>
  <c r="K349" s="1"/>
  <c r="F349"/>
  <c r="A350"/>
  <c r="B350"/>
  <c r="C350"/>
  <c r="D350"/>
  <c r="E350"/>
  <c r="K350" s="1"/>
  <c r="F350"/>
  <c r="A351"/>
  <c r="N351" s="1"/>
  <c r="B351"/>
  <c r="C351"/>
  <c r="D351"/>
  <c r="E351"/>
  <c r="K351" s="1"/>
  <c r="F351"/>
  <c r="A352"/>
  <c r="B352"/>
  <c r="C352"/>
  <c r="D352"/>
  <c r="E352"/>
  <c r="K352" s="1"/>
  <c r="F352"/>
  <c r="A353"/>
  <c r="N353" s="1"/>
  <c r="B353"/>
  <c r="C353"/>
  <c r="D353"/>
  <c r="E353"/>
  <c r="K353" s="1"/>
  <c r="F353"/>
  <c r="A354"/>
  <c r="B354"/>
  <c r="C354"/>
  <c r="D354"/>
  <c r="E354"/>
  <c r="K354" s="1"/>
  <c r="F354"/>
  <c r="A355"/>
  <c r="N355" s="1"/>
  <c r="B355"/>
  <c r="C355"/>
  <c r="D355"/>
  <c r="E355"/>
  <c r="K355" s="1"/>
  <c r="F355"/>
  <c r="A356"/>
  <c r="B356"/>
  <c r="C356"/>
  <c r="D356"/>
  <c r="E356"/>
  <c r="K356" s="1"/>
  <c r="F356"/>
  <c r="A357"/>
  <c r="N357" s="1"/>
  <c r="B357"/>
  <c r="C357"/>
  <c r="D357"/>
  <c r="E357"/>
  <c r="K357" s="1"/>
  <c r="F357"/>
  <c r="A358"/>
  <c r="B358"/>
  <c r="C358"/>
  <c r="D358"/>
  <c r="E358"/>
  <c r="K358" s="1"/>
  <c r="F358"/>
  <c r="A359"/>
  <c r="N359" s="1"/>
  <c r="B359"/>
  <c r="C359"/>
  <c r="D359"/>
  <c r="E359"/>
  <c r="K359" s="1"/>
  <c r="F359"/>
  <c r="A360"/>
  <c r="B360"/>
  <c r="C360"/>
  <c r="D360"/>
  <c r="E360"/>
  <c r="K360" s="1"/>
  <c r="F360"/>
  <c r="A361"/>
  <c r="N361" s="1"/>
  <c r="B361"/>
  <c r="C361"/>
  <c r="D361"/>
  <c r="E361"/>
  <c r="K361" s="1"/>
  <c r="F361"/>
  <c r="A362"/>
  <c r="B362"/>
  <c r="C362"/>
  <c r="D362"/>
  <c r="E362"/>
  <c r="K362" s="1"/>
  <c r="F362"/>
  <c r="A363"/>
  <c r="N363" s="1"/>
  <c r="B363"/>
  <c r="C363"/>
  <c r="D363"/>
  <c r="E363"/>
  <c r="K363" s="1"/>
  <c r="F363"/>
  <c r="A364"/>
  <c r="B364"/>
  <c r="C364"/>
  <c r="D364"/>
  <c r="E364"/>
  <c r="K364" s="1"/>
  <c r="F364"/>
  <c r="A365"/>
  <c r="N365" s="1"/>
  <c r="B365"/>
  <c r="C365"/>
  <c r="D365"/>
  <c r="E365"/>
  <c r="K365" s="1"/>
  <c r="F365"/>
  <c r="A366"/>
  <c r="B366"/>
  <c r="C366"/>
  <c r="D366"/>
  <c r="E366"/>
  <c r="K366" s="1"/>
  <c r="F366"/>
  <c r="A367"/>
  <c r="N367" s="1"/>
  <c r="B367"/>
  <c r="C367"/>
  <c r="D367"/>
  <c r="E367"/>
  <c r="K367" s="1"/>
  <c r="F367"/>
  <c r="A368"/>
  <c r="B368"/>
  <c r="C368"/>
  <c r="D368"/>
  <c r="E368"/>
  <c r="K368" s="1"/>
  <c r="F368"/>
  <c r="A369"/>
  <c r="N369" s="1"/>
  <c r="B369"/>
  <c r="C369"/>
  <c r="D369"/>
  <c r="E369"/>
  <c r="K369" s="1"/>
  <c r="F369"/>
  <c r="A370"/>
  <c r="B370"/>
  <c r="C370"/>
  <c r="D370"/>
  <c r="E370"/>
  <c r="K370" s="1"/>
  <c r="F370"/>
  <c r="A371"/>
  <c r="N371" s="1"/>
  <c r="B371"/>
  <c r="C371"/>
  <c r="D371"/>
  <c r="E371"/>
  <c r="K371" s="1"/>
  <c r="F371"/>
  <c r="A372"/>
  <c r="B372"/>
  <c r="C372"/>
  <c r="D372"/>
  <c r="E372"/>
  <c r="K372" s="1"/>
  <c r="F372"/>
  <c r="A373"/>
  <c r="N373" s="1"/>
  <c r="B373"/>
  <c r="C373"/>
  <c r="D373"/>
  <c r="E373"/>
  <c r="K373" s="1"/>
  <c r="F373"/>
  <c r="A374"/>
  <c r="B374"/>
  <c r="C374"/>
  <c r="D374"/>
  <c r="E374"/>
  <c r="K374" s="1"/>
  <c r="F374"/>
  <c r="A375"/>
  <c r="N375" s="1"/>
  <c r="B375"/>
  <c r="C375"/>
  <c r="D375"/>
  <c r="E375"/>
  <c r="K375" s="1"/>
  <c r="F375"/>
  <c r="A376"/>
  <c r="B376"/>
  <c r="C376"/>
  <c r="D376"/>
  <c r="E376"/>
  <c r="K376" s="1"/>
  <c r="F376"/>
  <c r="A377"/>
  <c r="N377" s="1"/>
  <c r="B377"/>
  <c r="C377"/>
  <c r="D377"/>
  <c r="E377"/>
  <c r="K377" s="1"/>
  <c r="F377"/>
  <c r="A378"/>
  <c r="B378"/>
  <c r="C378"/>
  <c r="D378"/>
  <c r="E378"/>
  <c r="K378" s="1"/>
  <c r="F378"/>
  <c r="A379"/>
  <c r="N379" s="1"/>
  <c r="B379"/>
  <c r="C379"/>
  <c r="D379"/>
  <c r="E379"/>
  <c r="K379" s="1"/>
  <c r="F379"/>
  <c r="A380"/>
  <c r="B380"/>
  <c r="C380"/>
  <c r="D380"/>
  <c r="E380"/>
  <c r="K380" s="1"/>
  <c r="F380"/>
  <c r="A381"/>
  <c r="N381" s="1"/>
  <c r="B381"/>
  <c r="C381"/>
  <c r="D381"/>
  <c r="E381"/>
  <c r="K381" s="1"/>
  <c r="F381"/>
  <c r="A382"/>
  <c r="B382"/>
  <c r="C382"/>
  <c r="D382"/>
  <c r="E382"/>
  <c r="K382" s="1"/>
  <c r="F382"/>
  <c r="A383"/>
  <c r="N383" s="1"/>
  <c r="B383"/>
  <c r="C383"/>
  <c r="D383"/>
  <c r="E383"/>
  <c r="K383" s="1"/>
  <c r="F383"/>
  <c r="A384"/>
  <c r="B384"/>
  <c r="C384"/>
  <c r="D384"/>
  <c r="E384"/>
  <c r="K384" s="1"/>
  <c r="F384"/>
  <c r="A385"/>
  <c r="N385" s="1"/>
  <c r="B385"/>
  <c r="C385"/>
  <c r="D385"/>
  <c r="E385"/>
  <c r="K385" s="1"/>
  <c r="F385"/>
  <c r="A386"/>
  <c r="B386"/>
  <c r="C386"/>
  <c r="D386"/>
  <c r="E386"/>
  <c r="K386" s="1"/>
  <c r="F386"/>
  <c r="A387"/>
  <c r="N387" s="1"/>
  <c r="B387"/>
  <c r="C387"/>
  <c r="D387"/>
  <c r="E387"/>
  <c r="K387" s="1"/>
  <c r="F387"/>
  <c r="A388"/>
  <c r="B388"/>
  <c r="C388"/>
  <c r="D388"/>
  <c r="E388"/>
  <c r="K388" s="1"/>
  <c r="F388"/>
  <c r="A389"/>
  <c r="N389" s="1"/>
  <c r="B389"/>
  <c r="C389"/>
  <c r="D389"/>
  <c r="E389"/>
  <c r="K389" s="1"/>
  <c r="F389"/>
  <c r="A390"/>
  <c r="B390"/>
  <c r="C390"/>
  <c r="D390"/>
  <c r="E390"/>
  <c r="K390" s="1"/>
  <c r="F390"/>
  <c r="A391"/>
  <c r="N391" s="1"/>
  <c r="B391"/>
  <c r="C391"/>
  <c r="D391"/>
  <c r="E391"/>
  <c r="K391" s="1"/>
  <c r="F391"/>
  <c r="A392"/>
  <c r="B392"/>
  <c r="C392"/>
  <c r="D392"/>
  <c r="E392"/>
  <c r="K392" s="1"/>
  <c r="F392"/>
  <c r="A393"/>
  <c r="N393" s="1"/>
  <c r="B393"/>
  <c r="C393"/>
  <c r="D393"/>
  <c r="E393"/>
  <c r="K393" s="1"/>
  <c r="F393"/>
  <c r="A394"/>
  <c r="B394"/>
  <c r="C394"/>
  <c r="D394"/>
  <c r="E394"/>
  <c r="K394" s="1"/>
  <c r="F394"/>
  <c r="A395"/>
  <c r="N395" s="1"/>
  <c r="B395"/>
  <c r="C395"/>
  <c r="D395"/>
  <c r="E395"/>
  <c r="K395" s="1"/>
  <c r="F395"/>
  <c r="A396"/>
  <c r="B396"/>
  <c r="C396"/>
  <c r="D396"/>
  <c r="E396"/>
  <c r="K396" s="1"/>
  <c r="F396"/>
  <c r="A397"/>
  <c r="N397" s="1"/>
  <c r="B397"/>
  <c r="C397"/>
  <c r="D397"/>
  <c r="E397"/>
  <c r="K397" s="1"/>
  <c r="F397"/>
  <c r="A398"/>
  <c r="B398"/>
  <c r="C398"/>
  <c r="D398"/>
  <c r="E398"/>
  <c r="K398" s="1"/>
  <c r="F398"/>
  <c r="A399"/>
  <c r="N399" s="1"/>
  <c r="B399"/>
  <c r="C399"/>
  <c r="D399"/>
  <c r="E399"/>
  <c r="K399" s="1"/>
  <c r="F399"/>
  <c r="A400"/>
  <c r="B400"/>
  <c r="C400"/>
  <c r="D400"/>
  <c r="E400"/>
  <c r="K400" s="1"/>
  <c r="F400"/>
  <c r="A401"/>
  <c r="N401" s="1"/>
  <c r="B401"/>
  <c r="C401"/>
  <c r="D401"/>
  <c r="E401"/>
  <c r="K401" s="1"/>
  <c r="F401"/>
  <c r="A402"/>
  <c r="B402"/>
  <c r="C402"/>
  <c r="D402"/>
  <c r="E402"/>
  <c r="K402" s="1"/>
  <c r="F402"/>
  <c r="A403"/>
  <c r="N403" s="1"/>
  <c r="B403"/>
  <c r="C403"/>
  <c r="D403"/>
  <c r="E403"/>
  <c r="K403" s="1"/>
  <c r="F403"/>
  <c r="A404"/>
  <c r="B404"/>
  <c r="C404"/>
  <c r="D404"/>
  <c r="E404"/>
  <c r="K404" s="1"/>
  <c r="F404"/>
  <c r="A405"/>
  <c r="N405" s="1"/>
  <c r="B405"/>
  <c r="C405"/>
  <c r="D405"/>
  <c r="E405"/>
  <c r="K405" s="1"/>
  <c r="F405"/>
  <c r="A406"/>
  <c r="B406"/>
  <c r="C406"/>
  <c r="D406"/>
  <c r="E406"/>
  <c r="K406" s="1"/>
  <c r="F406"/>
  <c r="A407"/>
  <c r="N407" s="1"/>
  <c r="B407"/>
  <c r="C407"/>
  <c r="D407"/>
  <c r="E407"/>
  <c r="K407" s="1"/>
  <c r="F407"/>
  <c r="A408"/>
  <c r="B408"/>
  <c r="C408"/>
  <c r="D408"/>
  <c r="E408"/>
  <c r="K408" s="1"/>
  <c r="F408"/>
  <c r="A409"/>
  <c r="N409" s="1"/>
  <c r="B409"/>
  <c r="C409"/>
  <c r="D409"/>
  <c r="E409"/>
  <c r="K409" s="1"/>
  <c r="F409"/>
  <c r="A410"/>
  <c r="B410"/>
  <c r="C410"/>
  <c r="D410"/>
  <c r="E410"/>
  <c r="K410" s="1"/>
  <c r="F410"/>
  <c r="A411"/>
  <c r="N411" s="1"/>
  <c r="B411"/>
  <c r="C411"/>
  <c r="D411"/>
  <c r="E411"/>
  <c r="K411" s="1"/>
  <c r="F411"/>
  <c r="A412"/>
  <c r="B412"/>
  <c r="C412"/>
  <c r="D412"/>
  <c r="E412"/>
  <c r="K412" s="1"/>
  <c r="F412"/>
  <c r="A413"/>
  <c r="N413" s="1"/>
  <c r="B413"/>
  <c r="C413"/>
  <c r="D413"/>
  <c r="E413"/>
  <c r="K413" s="1"/>
  <c r="F413"/>
  <c r="A414"/>
  <c r="B414"/>
  <c r="C414"/>
  <c r="D414"/>
  <c r="E414"/>
  <c r="K414" s="1"/>
  <c r="F414"/>
  <c r="A415"/>
  <c r="N415" s="1"/>
  <c r="B415"/>
  <c r="C415"/>
  <c r="D415"/>
  <c r="E415"/>
  <c r="K415" s="1"/>
  <c r="F415"/>
  <c r="A416"/>
  <c r="B416"/>
  <c r="C416"/>
  <c r="D416"/>
  <c r="E416"/>
  <c r="K416" s="1"/>
  <c r="F416"/>
  <c r="A417"/>
  <c r="N417" s="1"/>
  <c r="B417"/>
  <c r="C417"/>
  <c r="D417"/>
  <c r="E417"/>
  <c r="K417" s="1"/>
  <c r="F417"/>
  <c r="A418"/>
  <c r="B418"/>
  <c r="C418"/>
  <c r="D418"/>
  <c r="E418"/>
  <c r="K418" s="1"/>
  <c r="F418"/>
  <c r="A419"/>
  <c r="N419" s="1"/>
  <c r="B419"/>
  <c r="C419"/>
  <c r="D419"/>
  <c r="E419"/>
  <c r="K419" s="1"/>
  <c r="F419"/>
  <c r="A420"/>
  <c r="B420"/>
  <c r="C420"/>
  <c r="D420"/>
  <c r="E420"/>
  <c r="K420" s="1"/>
  <c r="F420"/>
  <c r="A421"/>
  <c r="N421" s="1"/>
  <c r="B421"/>
  <c r="C421"/>
  <c r="D421"/>
  <c r="E421"/>
  <c r="K421" s="1"/>
  <c r="F421"/>
  <c r="A422"/>
  <c r="B422"/>
  <c r="C422"/>
  <c r="D422"/>
  <c r="E422"/>
  <c r="K422" s="1"/>
  <c r="F422"/>
  <c r="A423"/>
  <c r="N423" s="1"/>
  <c r="B423"/>
  <c r="C423"/>
  <c r="D423"/>
  <c r="E423"/>
  <c r="K423" s="1"/>
  <c r="F423"/>
  <c r="A424"/>
  <c r="B424"/>
  <c r="C424"/>
  <c r="D424"/>
  <c r="E424"/>
  <c r="K424" s="1"/>
  <c r="F424"/>
  <c r="A425"/>
  <c r="N425" s="1"/>
  <c r="B425"/>
  <c r="C425"/>
  <c r="D425"/>
  <c r="E425"/>
  <c r="K425" s="1"/>
  <c r="F425"/>
  <c r="A426"/>
  <c r="B426"/>
  <c r="C426"/>
  <c r="D426"/>
  <c r="E426"/>
  <c r="K426" s="1"/>
  <c r="F426"/>
  <c r="A427"/>
  <c r="N427" s="1"/>
  <c r="B427"/>
  <c r="C427"/>
  <c r="D427"/>
  <c r="E427"/>
  <c r="K427" s="1"/>
  <c r="F427"/>
  <c r="A428"/>
  <c r="B428"/>
  <c r="C428"/>
  <c r="D428"/>
  <c r="E428"/>
  <c r="K428" s="1"/>
  <c r="F428"/>
  <c r="A429"/>
  <c r="N429" s="1"/>
  <c r="B429"/>
  <c r="C429"/>
  <c r="D429"/>
  <c r="E429"/>
  <c r="K429" s="1"/>
  <c r="F429"/>
  <c r="A430"/>
  <c r="B430"/>
  <c r="C430"/>
  <c r="D430"/>
  <c r="E430"/>
  <c r="K430" s="1"/>
  <c r="F430"/>
  <c r="A431"/>
  <c r="N431" s="1"/>
  <c r="B431"/>
  <c r="C431"/>
  <c r="D431"/>
  <c r="E431"/>
  <c r="K431" s="1"/>
  <c r="F431"/>
  <c r="A432"/>
  <c r="B432"/>
  <c r="C432"/>
  <c r="D432"/>
  <c r="E432"/>
  <c r="K432" s="1"/>
  <c r="F432"/>
  <c r="A433"/>
  <c r="N433" s="1"/>
  <c r="B433"/>
  <c r="C433"/>
  <c r="D433"/>
  <c r="E433"/>
  <c r="K433" s="1"/>
  <c r="F433"/>
  <c r="A434"/>
  <c r="B434"/>
  <c r="C434"/>
  <c r="D434"/>
  <c r="E434"/>
  <c r="K434" s="1"/>
  <c r="F434"/>
  <c r="A435"/>
  <c r="N435" s="1"/>
  <c r="B435"/>
  <c r="C435"/>
  <c r="D435"/>
  <c r="E435"/>
  <c r="K435" s="1"/>
  <c r="F435"/>
  <c r="A436"/>
  <c r="B436"/>
  <c r="C436"/>
  <c r="D436"/>
  <c r="E436"/>
  <c r="K436" s="1"/>
  <c r="F436"/>
  <c r="A437"/>
  <c r="N437" s="1"/>
  <c r="B437"/>
  <c r="C437"/>
  <c r="D437"/>
  <c r="E437"/>
  <c r="K437" s="1"/>
  <c r="F437"/>
  <c r="A438"/>
  <c r="B438"/>
  <c r="C438"/>
  <c r="D438"/>
  <c r="E438"/>
  <c r="K438" s="1"/>
  <c r="F438"/>
  <c r="A439"/>
  <c r="N439" s="1"/>
  <c r="B439"/>
  <c r="C439"/>
  <c r="D439"/>
  <c r="E439"/>
  <c r="K439" s="1"/>
  <c r="F439"/>
  <c r="A440"/>
  <c r="B440"/>
  <c r="C440"/>
  <c r="D440"/>
  <c r="E440"/>
  <c r="K440" s="1"/>
  <c r="F440"/>
  <c r="A441"/>
  <c r="N441" s="1"/>
  <c r="B441"/>
  <c r="C441"/>
  <c r="D441"/>
  <c r="E441"/>
  <c r="K441" s="1"/>
  <c r="F441"/>
  <c r="A442"/>
  <c r="B442"/>
  <c r="C442"/>
  <c r="D442"/>
  <c r="E442"/>
  <c r="K442" s="1"/>
  <c r="F442"/>
  <c r="E443"/>
  <c r="K443" s="1"/>
  <c r="M443" s="1"/>
  <c r="F44"/>
  <c r="F45"/>
  <c r="F46"/>
  <c r="F47"/>
  <c r="F48"/>
  <c r="F49"/>
  <c r="F50"/>
  <c r="F51"/>
  <c r="F52"/>
  <c r="F53"/>
  <c r="F54"/>
  <c r="F55"/>
  <c r="F56"/>
  <c r="F57"/>
  <c r="F58"/>
  <c r="F59"/>
  <c r="F60"/>
  <c r="F61"/>
  <c r="F62"/>
  <c r="F63"/>
  <c r="F43"/>
  <c r="D44"/>
  <c r="D45"/>
  <c r="D46"/>
  <c r="D47"/>
  <c r="D48"/>
  <c r="D49"/>
  <c r="D50"/>
  <c r="D51"/>
  <c r="D52"/>
  <c r="D53"/>
  <c r="D54"/>
  <c r="D55"/>
  <c r="D56"/>
  <c r="D57"/>
  <c r="D58"/>
  <c r="D59"/>
  <c r="D60"/>
  <c r="D61"/>
  <c r="D62"/>
  <c r="D63"/>
  <c r="D43"/>
  <c r="F29"/>
  <c r="F30"/>
  <c r="F31"/>
  <c r="F32"/>
  <c r="F33"/>
  <c r="F34"/>
  <c r="F35"/>
  <c r="F36"/>
  <c r="F37"/>
  <c r="F38"/>
  <c r="F39"/>
  <c r="F40"/>
  <c r="F41"/>
  <c r="F42"/>
  <c r="F4"/>
  <c r="F5"/>
  <c r="F6"/>
  <c r="F7"/>
  <c r="F8"/>
  <c r="F9"/>
  <c r="F10"/>
  <c r="F11"/>
  <c r="F12"/>
  <c r="F13"/>
  <c r="F14"/>
  <c r="F15"/>
  <c r="F16"/>
  <c r="F17"/>
  <c r="F18"/>
  <c r="F19"/>
  <c r="F20"/>
  <c r="F21"/>
  <c r="F22"/>
  <c r="F23"/>
  <c r="F24"/>
  <c r="F25"/>
  <c r="F26"/>
  <c r="F27"/>
  <c r="F28"/>
  <c r="F3"/>
  <c r="E4"/>
  <c r="K4" s="1"/>
  <c r="M4" s="1"/>
  <c r="E5"/>
  <c r="K5" s="1"/>
  <c r="M5" s="1"/>
  <c r="E6"/>
  <c r="K6" s="1"/>
  <c r="E7"/>
  <c r="K7" s="1"/>
  <c r="E8"/>
  <c r="K8" s="1"/>
  <c r="M8" s="1"/>
  <c r="E9"/>
  <c r="K9" s="1"/>
  <c r="M9" s="1"/>
  <c r="E10"/>
  <c r="K10" s="1"/>
  <c r="E11"/>
  <c r="K11" s="1"/>
  <c r="E12"/>
  <c r="K12" s="1"/>
  <c r="M12" s="1"/>
  <c r="E13"/>
  <c r="K13" s="1"/>
  <c r="M13" s="1"/>
  <c r="E14"/>
  <c r="K14" s="1"/>
  <c r="E15"/>
  <c r="K15" s="1"/>
  <c r="E16"/>
  <c r="K16" s="1"/>
  <c r="M16" s="1"/>
  <c r="E17"/>
  <c r="K17" s="1"/>
  <c r="M17" s="1"/>
  <c r="E18"/>
  <c r="K18" s="1"/>
  <c r="E19"/>
  <c r="K19" s="1"/>
  <c r="E20"/>
  <c r="K20" s="1"/>
  <c r="M20" s="1"/>
  <c r="E21"/>
  <c r="K21" s="1"/>
  <c r="M21" s="1"/>
  <c r="E22"/>
  <c r="K22" s="1"/>
  <c r="E23"/>
  <c r="K23" s="1"/>
  <c r="E24"/>
  <c r="K24" s="1"/>
  <c r="M24" s="1"/>
  <c r="E25"/>
  <c r="K25" s="1"/>
  <c r="M25" s="1"/>
  <c r="E26"/>
  <c r="K26" s="1"/>
  <c r="E27"/>
  <c r="K27" s="1"/>
  <c r="E28"/>
  <c r="K28" s="1"/>
  <c r="M28" s="1"/>
  <c r="E29"/>
  <c r="K29" s="1"/>
  <c r="M29" s="1"/>
  <c r="E30"/>
  <c r="K30" s="1"/>
  <c r="E31"/>
  <c r="K31" s="1"/>
  <c r="E32"/>
  <c r="K32" s="1"/>
  <c r="M32" s="1"/>
  <c r="E33"/>
  <c r="K33" s="1"/>
  <c r="M33" s="1"/>
  <c r="E34"/>
  <c r="K34" s="1"/>
  <c r="E35"/>
  <c r="K35" s="1"/>
  <c r="E36"/>
  <c r="K36" s="1"/>
  <c r="M36" s="1"/>
  <c r="E37"/>
  <c r="K37" s="1"/>
  <c r="M37" s="1"/>
  <c r="E38"/>
  <c r="K38" s="1"/>
  <c r="E39"/>
  <c r="K39" s="1"/>
  <c r="E40"/>
  <c r="K40" s="1"/>
  <c r="M40" s="1"/>
  <c r="E41"/>
  <c r="K41" s="1"/>
  <c r="M41" s="1"/>
  <c r="E42"/>
  <c r="K42" s="1"/>
  <c r="E43"/>
  <c r="K43" s="1"/>
  <c r="E44"/>
  <c r="K44" s="1"/>
  <c r="M44" s="1"/>
  <c r="E45"/>
  <c r="K45" s="1"/>
  <c r="M45" s="1"/>
  <c r="E46"/>
  <c r="K46" s="1"/>
  <c r="E47"/>
  <c r="K47" s="1"/>
  <c r="E48"/>
  <c r="K48" s="1"/>
  <c r="M48" s="1"/>
  <c r="E49"/>
  <c r="K49" s="1"/>
  <c r="M49" s="1"/>
  <c r="E50"/>
  <c r="K50" s="1"/>
  <c r="E51"/>
  <c r="K51" s="1"/>
  <c r="E52"/>
  <c r="K52" s="1"/>
  <c r="M52" s="1"/>
  <c r="E53"/>
  <c r="K53" s="1"/>
  <c r="M53" s="1"/>
  <c r="E54"/>
  <c r="K54" s="1"/>
  <c r="E55"/>
  <c r="K55" s="1"/>
  <c r="E56"/>
  <c r="K56" s="1"/>
  <c r="M56" s="1"/>
  <c r="E57"/>
  <c r="K57" s="1"/>
  <c r="M57" s="1"/>
  <c r="E58"/>
  <c r="K58" s="1"/>
  <c r="E59"/>
  <c r="K59" s="1"/>
  <c r="E60"/>
  <c r="K60" s="1"/>
  <c r="M60" s="1"/>
  <c r="E61"/>
  <c r="K61" s="1"/>
  <c r="M61" s="1"/>
  <c r="E62"/>
  <c r="K62" s="1"/>
  <c r="E63"/>
  <c r="K63" s="1"/>
  <c r="A38"/>
  <c r="B38"/>
  <c r="L38" s="1"/>
  <c r="D38"/>
  <c r="A39"/>
  <c r="M39" s="1"/>
  <c r="B39"/>
  <c r="L39" s="1"/>
  <c r="D39"/>
  <c r="A40"/>
  <c r="B40"/>
  <c r="L40" s="1"/>
  <c r="D40"/>
  <c r="A41"/>
  <c r="B41"/>
  <c r="L41" s="1"/>
  <c r="D41"/>
  <c r="A42"/>
  <c r="B42"/>
  <c r="L42" s="1"/>
  <c r="D42"/>
  <c r="A43"/>
  <c r="B43"/>
  <c r="C43"/>
  <c r="A44"/>
  <c r="N44" s="1"/>
  <c r="B44"/>
  <c r="C44"/>
  <c r="A45"/>
  <c r="N45" s="1"/>
  <c r="B45"/>
  <c r="C45"/>
  <c r="A46"/>
  <c r="B46"/>
  <c r="C46"/>
  <c r="A47"/>
  <c r="B47"/>
  <c r="C47"/>
  <c r="A48"/>
  <c r="N48" s="1"/>
  <c r="B48"/>
  <c r="C48"/>
  <c r="A49"/>
  <c r="N49" s="1"/>
  <c r="B49"/>
  <c r="C49"/>
  <c r="A50"/>
  <c r="B50"/>
  <c r="C50"/>
  <c r="A51"/>
  <c r="B51"/>
  <c r="C51"/>
  <c r="A52"/>
  <c r="N52" s="1"/>
  <c r="B52"/>
  <c r="C52"/>
  <c r="A53"/>
  <c r="N53" s="1"/>
  <c r="B53"/>
  <c r="C53"/>
  <c r="A54"/>
  <c r="B54"/>
  <c r="C54"/>
  <c r="A55"/>
  <c r="B55"/>
  <c r="C55"/>
  <c r="A56"/>
  <c r="N56" s="1"/>
  <c r="B56"/>
  <c r="C56"/>
  <c r="A57"/>
  <c r="N57" s="1"/>
  <c r="B57"/>
  <c r="C57"/>
  <c r="A58"/>
  <c r="B58"/>
  <c r="C58"/>
  <c r="A59"/>
  <c r="B59"/>
  <c r="C59"/>
  <c r="A60"/>
  <c r="N60" s="1"/>
  <c r="B60"/>
  <c r="C60"/>
  <c r="A61"/>
  <c r="N61" s="1"/>
  <c r="B61"/>
  <c r="C61"/>
  <c r="A62"/>
  <c r="B62"/>
  <c r="C62"/>
  <c r="A63"/>
  <c r="B63"/>
  <c r="C63"/>
  <c r="A20"/>
  <c r="B20"/>
  <c r="L20" s="1"/>
  <c r="D20"/>
  <c r="A21"/>
  <c r="B21"/>
  <c r="L21" s="1"/>
  <c r="D21"/>
  <c r="A22"/>
  <c r="B22"/>
  <c r="L22" s="1"/>
  <c r="D22"/>
  <c r="A23"/>
  <c r="M23" s="1"/>
  <c r="B23"/>
  <c r="L23" s="1"/>
  <c r="D23"/>
  <c r="A24"/>
  <c r="B24"/>
  <c r="L24" s="1"/>
  <c r="D24"/>
  <c r="A25"/>
  <c r="B25"/>
  <c r="L25" s="1"/>
  <c r="D25"/>
  <c r="A26"/>
  <c r="B26"/>
  <c r="L26" s="1"/>
  <c r="D26"/>
  <c r="A27"/>
  <c r="M27" s="1"/>
  <c r="B27"/>
  <c r="L27" s="1"/>
  <c r="D27"/>
  <c r="A28"/>
  <c r="B28"/>
  <c r="L28" s="1"/>
  <c r="D28"/>
  <c r="A29"/>
  <c r="B29"/>
  <c r="L29" s="1"/>
  <c r="D29"/>
  <c r="A30"/>
  <c r="B30"/>
  <c r="L30" s="1"/>
  <c r="D30"/>
  <c r="A31"/>
  <c r="M31" s="1"/>
  <c r="B31"/>
  <c r="L31" s="1"/>
  <c r="D31"/>
  <c r="A32"/>
  <c r="B32"/>
  <c r="L32" s="1"/>
  <c r="D32"/>
  <c r="A33"/>
  <c r="B33"/>
  <c r="L33" s="1"/>
  <c r="D33"/>
  <c r="A34"/>
  <c r="B34"/>
  <c r="L34" s="1"/>
  <c r="D34"/>
  <c r="A35"/>
  <c r="M35" s="1"/>
  <c r="B35"/>
  <c r="L35" s="1"/>
  <c r="D35"/>
  <c r="A36"/>
  <c r="B36"/>
  <c r="L36" s="1"/>
  <c r="D36"/>
  <c r="A37"/>
  <c r="B37"/>
  <c r="L37" s="1"/>
  <c r="D37"/>
  <c r="A4"/>
  <c r="B4"/>
  <c r="L4" s="1"/>
  <c r="D4"/>
  <c r="A5"/>
  <c r="B5"/>
  <c r="L5" s="1"/>
  <c r="D5"/>
  <c r="A6"/>
  <c r="M6" s="1"/>
  <c r="B6"/>
  <c r="L6" s="1"/>
  <c r="D6"/>
  <c r="A7"/>
  <c r="M7" s="1"/>
  <c r="B7"/>
  <c r="L7" s="1"/>
  <c r="D7"/>
  <c r="A8"/>
  <c r="B8"/>
  <c r="L8" s="1"/>
  <c r="D8"/>
  <c r="A9"/>
  <c r="B9"/>
  <c r="L9" s="1"/>
  <c r="D9"/>
  <c r="A10"/>
  <c r="M10" s="1"/>
  <c r="B10"/>
  <c r="L10" s="1"/>
  <c r="D10"/>
  <c r="A11"/>
  <c r="M11" s="1"/>
  <c r="B11"/>
  <c r="L11" s="1"/>
  <c r="D11"/>
  <c r="A12"/>
  <c r="B12"/>
  <c r="L12" s="1"/>
  <c r="D12"/>
  <c r="A13"/>
  <c r="B13"/>
  <c r="L13" s="1"/>
  <c r="D13"/>
  <c r="A14"/>
  <c r="M14" s="1"/>
  <c r="B14"/>
  <c r="L14" s="1"/>
  <c r="D14"/>
  <c r="A15"/>
  <c r="M15" s="1"/>
  <c r="B15"/>
  <c r="L15" s="1"/>
  <c r="D15"/>
  <c r="A16"/>
  <c r="B16"/>
  <c r="L16" s="1"/>
  <c r="D16"/>
  <c r="A17"/>
  <c r="B17"/>
  <c r="L17" s="1"/>
  <c r="D17"/>
  <c r="A18"/>
  <c r="M18" s="1"/>
  <c r="B18"/>
  <c r="L18" s="1"/>
  <c r="D18"/>
  <c r="A19"/>
  <c r="M19" s="1"/>
  <c r="B19"/>
  <c r="L19" s="1"/>
  <c r="D19"/>
  <c r="D3"/>
  <c r="B3"/>
  <c r="L3" s="1"/>
  <c r="A3"/>
  <c r="C1" i="4"/>
  <c r="C4"/>
  <c r="J25" i="3"/>
  <c r="J26"/>
  <c r="J27"/>
  <c r="J28"/>
  <c r="J29"/>
  <c r="J30"/>
  <c r="J31"/>
  <c r="J32"/>
  <c r="J33"/>
  <c r="J3"/>
  <c r="J4"/>
  <c r="J5"/>
  <c r="J6"/>
  <c r="J7"/>
  <c r="J8"/>
  <c r="J9"/>
  <c r="J10"/>
  <c r="J11"/>
  <c r="J12"/>
  <c r="J13"/>
  <c r="J15"/>
  <c r="J16"/>
  <c r="J17"/>
  <c r="J18"/>
  <c r="J19"/>
  <c r="J20"/>
  <c r="J21"/>
  <c r="J22"/>
  <c r="J23"/>
  <c r="J35"/>
  <c r="J36"/>
  <c r="J37"/>
  <c r="J24"/>
  <c r="F5" i="1"/>
  <c r="F6"/>
  <c r="F7"/>
  <c r="F8"/>
  <c r="F9"/>
  <c r="F10"/>
  <c r="F4"/>
  <c r="E10"/>
  <c r="E9"/>
  <c r="E8"/>
  <c r="E7"/>
  <c r="E6"/>
  <c r="E5"/>
  <c r="E4"/>
  <c r="E3"/>
  <c r="E2"/>
  <c r="M34" i="7" l="1"/>
  <c r="M30"/>
  <c r="M26"/>
  <c r="M22"/>
  <c r="M62"/>
  <c r="M54"/>
  <c r="M46"/>
  <c r="M42"/>
  <c r="M38"/>
  <c r="N59"/>
  <c r="N51"/>
  <c r="N43"/>
  <c r="N442"/>
  <c r="N438"/>
  <c r="N434"/>
  <c r="N430"/>
  <c r="N426"/>
  <c r="N422"/>
  <c r="N418"/>
  <c r="N414"/>
  <c r="N410"/>
  <c r="N406"/>
  <c r="N402"/>
  <c r="N400"/>
  <c r="N398"/>
  <c r="N396"/>
  <c r="N394"/>
  <c r="N392"/>
  <c r="N390"/>
  <c r="N388"/>
  <c r="N386"/>
  <c r="N384"/>
  <c r="N382"/>
  <c r="N380"/>
  <c r="N378"/>
  <c r="N376"/>
  <c r="N374"/>
  <c r="N372"/>
  <c r="N370"/>
  <c r="N368"/>
  <c r="N366"/>
  <c r="N364"/>
  <c r="N362"/>
  <c r="N360"/>
  <c r="N358"/>
  <c r="N356"/>
  <c r="N354"/>
  <c r="N352"/>
  <c r="N350"/>
  <c r="N348"/>
  <c r="N346"/>
  <c r="N344"/>
  <c r="N342"/>
  <c r="N340"/>
  <c r="N338"/>
  <c r="N336"/>
  <c r="N334"/>
  <c r="N332"/>
  <c r="N330"/>
  <c r="N328"/>
  <c r="N326"/>
  <c r="N324"/>
  <c r="N322"/>
  <c r="N320"/>
  <c r="N318"/>
  <c r="N316"/>
  <c r="N314"/>
  <c r="N312"/>
  <c r="N310"/>
  <c r="N308"/>
  <c r="N306"/>
  <c r="N304"/>
  <c r="N302"/>
  <c r="N300"/>
  <c r="N298"/>
  <c r="N296"/>
  <c r="N294"/>
  <c r="N292"/>
  <c r="N290"/>
  <c r="N288"/>
  <c r="N286"/>
  <c r="N284"/>
  <c r="N282"/>
  <c r="N280"/>
  <c r="N278"/>
  <c r="N276"/>
  <c r="N274"/>
  <c r="N272"/>
  <c r="N270"/>
  <c r="N268"/>
  <c r="N266"/>
  <c r="N264"/>
  <c r="N262"/>
  <c r="N260"/>
  <c r="N258"/>
  <c r="N256"/>
  <c r="N254"/>
  <c r="N252"/>
  <c r="N250"/>
  <c r="N248"/>
  <c r="N246"/>
  <c r="N244"/>
  <c r="N242"/>
  <c r="N240"/>
  <c r="N238"/>
  <c r="N236"/>
  <c r="N234"/>
  <c r="N232"/>
  <c r="N230"/>
  <c r="N228"/>
  <c r="N226"/>
  <c r="K224"/>
  <c r="N224"/>
  <c r="K222"/>
  <c r="N222"/>
  <c r="K220"/>
  <c r="N220"/>
  <c r="K218"/>
  <c r="N218"/>
  <c r="K216"/>
  <c r="N216"/>
  <c r="K214"/>
  <c r="N214"/>
  <c r="K212"/>
  <c r="N212"/>
  <c r="K210"/>
  <c r="N210"/>
  <c r="K208"/>
  <c r="N208"/>
  <c r="K206"/>
  <c r="N206"/>
  <c r="K204"/>
  <c r="N204"/>
  <c r="K202"/>
  <c r="N202"/>
  <c r="K200"/>
  <c r="N200"/>
  <c r="K198"/>
  <c r="N198"/>
  <c r="K196"/>
  <c r="N196"/>
  <c r="K194"/>
  <c r="N194"/>
  <c r="K192"/>
  <c r="N192"/>
  <c r="K190"/>
  <c r="N190"/>
  <c r="K188"/>
  <c r="N188"/>
  <c r="K186"/>
  <c r="N186"/>
  <c r="K184"/>
  <c r="N184"/>
  <c r="K182"/>
  <c r="N182"/>
  <c r="K180"/>
  <c r="N180"/>
  <c r="K178"/>
  <c r="N178"/>
  <c r="K176"/>
  <c r="N176"/>
  <c r="K174"/>
  <c r="N174"/>
  <c r="K172"/>
  <c r="N172"/>
  <c r="K170"/>
  <c r="N170"/>
  <c r="K168"/>
  <c r="N168"/>
  <c r="K166"/>
  <c r="N166"/>
  <c r="K164"/>
  <c r="N164"/>
  <c r="K162"/>
  <c r="N162"/>
  <c r="K160"/>
  <c r="N160"/>
  <c r="K158"/>
  <c r="N158"/>
  <c r="K156"/>
  <c r="N156"/>
  <c r="K154"/>
  <c r="N154"/>
  <c r="K152"/>
  <c r="N152"/>
  <c r="K150"/>
  <c r="N150"/>
  <c r="K148"/>
  <c r="N148"/>
  <c r="K146"/>
  <c r="N146"/>
  <c r="K144"/>
  <c r="N144"/>
  <c r="K142"/>
  <c r="N142"/>
  <c r="K140"/>
  <c r="N140"/>
  <c r="K138"/>
  <c r="N138"/>
  <c r="K136"/>
  <c r="N136"/>
  <c r="K134"/>
  <c r="N134"/>
  <c r="K132"/>
  <c r="N132"/>
  <c r="K130"/>
  <c r="N130"/>
  <c r="K128"/>
  <c r="N128"/>
  <c r="K126"/>
  <c r="N126"/>
  <c r="K124"/>
  <c r="N124"/>
  <c r="K122"/>
  <c r="N122"/>
  <c r="K120"/>
  <c r="N120"/>
  <c r="K118"/>
  <c r="N118"/>
  <c r="K116"/>
  <c r="N116"/>
  <c r="K114"/>
  <c r="N114"/>
  <c r="K112"/>
  <c r="N112"/>
  <c r="K110"/>
  <c r="N110"/>
  <c r="K108"/>
  <c r="N108"/>
  <c r="K106"/>
  <c r="N106"/>
  <c r="K104"/>
  <c r="N104"/>
  <c r="K102"/>
  <c r="N102"/>
  <c r="K100"/>
  <c r="N100"/>
  <c r="K98"/>
  <c r="N98"/>
  <c r="K96"/>
  <c r="N96"/>
  <c r="K94"/>
  <c r="N94"/>
  <c r="K92"/>
  <c r="N92"/>
  <c r="K90"/>
  <c r="N90"/>
  <c r="K88"/>
  <c r="N88"/>
  <c r="K86"/>
  <c r="N86"/>
  <c r="K84"/>
  <c r="N84"/>
  <c r="K82"/>
  <c r="N82"/>
  <c r="K80"/>
  <c r="N80"/>
  <c r="K78"/>
  <c r="N78"/>
  <c r="K76"/>
  <c r="N76"/>
  <c r="K74"/>
  <c r="N74"/>
  <c r="K72"/>
  <c r="N72"/>
  <c r="K70"/>
  <c r="N70"/>
  <c r="N68"/>
  <c r="N66"/>
  <c r="N64"/>
  <c r="K523"/>
  <c r="M523" s="1"/>
  <c r="K529"/>
  <c r="M529" s="1"/>
  <c r="K525"/>
  <c r="M525" s="1"/>
  <c r="M441"/>
  <c r="M437"/>
  <c r="M433"/>
  <c r="M429"/>
  <c r="M425"/>
  <c r="M421"/>
  <c r="M417"/>
  <c r="M413"/>
  <c r="M409"/>
  <c r="M405"/>
  <c r="M401"/>
  <c r="M397"/>
  <c r="M393"/>
  <c r="M389"/>
  <c r="M385"/>
  <c r="M381"/>
  <c r="M377"/>
  <c r="M373"/>
  <c r="M369"/>
  <c r="M365"/>
  <c r="M361"/>
  <c r="M357"/>
  <c r="M353"/>
  <c r="M349"/>
  <c r="M345"/>
  <c r="M341"/>
  <c r="M337"/>
  <c r="M333"/>
  <c r="M329"/>
  <c r="M325"/>
  <c r="M321"/>
  <c r="M317"/>
  <c r="M313"/>
  <c r="M309"/>
  <c r="M305"/>
  <c r="N63"/>
  <c r="N55"/>
  <c r="N47"/>
  <c r="N440"/>
  <c r="N436"/>
  <c r="N432"/>
  <c r="N428"/>
  <c r="N424"/>
  <c r="N420"/>
  <c r="N416"/>
  <c r="N412"/>
  <c r="N408"/>
  <c r="N404"/>
  <c r="N62"/>
  <c r="N58"/>
  <c r="N54"/>
  <c r="N50"/>
  <c r="N46"/>
  <c r="M442"/>
  <c r="M438"/>
  <c r="M434"/>
  <c r="M430"/>
  <c r="M426"/>
  <c r="M422"/>
  <c r="M418"/>
  <c r="M414"/>
  <c r="M410"/>
  <c r="M406"/>
  <c r="M402"/>
  <c r="M398"/>
  <c r="M394"/>
  <c r="M390"/>
  <c r="M386"/>
  <c r="M382"/>
  <c r="M378"/>
  <c r="M374"/>
  <c r="M370"/>
  <c r="M366"/>
  <c r="M362"/>
  <c r="M358"/>
  <c r="M354"/>
  <c r="M350"/>
  <c r="M346"/>
  <c r="M342"/>
  <c r="M338"/>
  <c r="M334"/>
  <c r="M330"/>
  <c r="M326"/>
  <c r="M322"/>
  <c r="M318"/>
  <c r="M314"/>
  <c r="M310"/>
  <c r="M306"/>
  <c r="M302"/>
  <c r="M298"/>
  <c r="M294"/>
  <c r="M290"/>
  <c r="M286"/>
  <c r="M282"/>
  <c r="M278"/>
  <c r="M274"/>
  <c r="M270"/>
  <c r="M266"/>
  <c r="M262"/>
  <c r="M258"/>
  <c r="M254"/>
  <c r="M250"/>
  <c r="M246"/>
  <c r="M242"/>
  <c r="M238"/>
  <c r="M234"/>
  <c r="M230"/>
  <c r="M226"/>
  <c r="M222"/>
  <c r="M218"/>
  <c r="M214"/>
  <c r="M210"/>
  <c r="M206"/>
  <c r="M202"/>
  <c r="M198"/>
  <c r="M194"/>
  <c r="M190"/>
  <c r="M186"/>
  <c r="M182"/>
  <c r="M178"/>
  <c r="M174"/>
  <c r="M170"/>
  <c r="M166"/>
  <c r="M162"/>
  <c r="M158"/>
  <c r="M154"/>
  <c r="M150"/>
  <c r="M146"/>
  <c r="M142"/>
  <c r="M138"/>
  <c r="M134"/>
  <c r="M130"/>
  <c r="M126"/>
  <c r="M122"/>
  <c r="M118"/>
  <c r="M114"/>
  <c r="M110"/>
  <c r="M106"/>
  <c r="M102"/>
  <c r="M98"/>
  <c r="M94"/>
  <c r="M90"/>
  <c r="M86"/>
  <c r="M82"/>
  <c r="M78"/>
  <c r="M74"/>
  <c r="M70"/>
  <c r="M63"/>
  <c r="M55"/>
  <c r="M47"/>
  <c r="K303"/>
  <c r="K301"/>
  <c r="M301" s="1"/>
  <c r="K299"/>
  <c r="K297"/>
  <c r="M297" s="1"/>
  <c r="K295"/>
  <c r="K293"/>
  <c r="M293" s="1"/>
  <c r="K291"/>
  <c r="K289"/>
  <c r="M289" s="1"/>
  <c r="K287"/>
  <c r="K285"/>
  <c r="M285" s="1"/>
  <c r="K283"/>
  <c r="K281"/>
  <c r="M281" s="1"/>
  <c r="K279"/>
  <c r="K277"/>
  <c r="M277" s="1"/>
  <c r="K275"/>
  <c r="K273"/>
  <c r="M273" s="1"/>
  <c r="K271"/>
  <c r="K269"/>
  <c r="M269" s="1"/>
  <c r="K267"/>
  <c r="K265"/>
  <c r="M265" s="1"/>
  <c r="K263"/>
  <c r="K261"/>
  <c r="M261" s="1"/>
  <c r="K259"/>
  <c r="K257"/>
  <c r="M257" s="1"/>
  <c r="K255"/>
  <c r="K253"/>
  <c r="M253" s="1"/>
  <c r="K251"/>
  <c r="K249"/>
  <c r="M249" s="1"/>
  <c r="K247"/>
  <c r="K245"/>
  <c r="M245" s="1"/>
  <c r="K243"/>
  <c r="K241"/>
  <c r="M241" s="1"/>
  <c r="K239"/>
  <c r="K237"/>
  <c r="M237" s="1"/>
  <c r="K235"/>
  <c r="K233"/>
  <c r="M233" s="1"/>
  <c r="K231"/>
  <c r="K229"/>
  <c r="M229" s="1"/>
  <c r="K227"/>
  <c r="K225"/>
  <c r="M225" s="1"/>
  <c r="K223"/>
  <c r="K221"/>
  <c r="M221" s="1"/>
  <c r="K219"/>
  <c r="K217"/>
  <c r="M217" s="1"/>
  <c r="K215"/>
  <c r="K213"/>
  <c r="M213" s="1"/>
  <c r="K211"/>
  <c r="K209"/>
  <c r="M209" s="1"/>
  <c r="K207"/>
  <c r="K205"/>
  <c r="M205" s="1"/>
  <c r="K203"/>
  <c r="K201"/>
  <c r="M201" s="1"/>
  <c r="K199"/>
  <c r="K197"/>
  <c r="M197" s="1"/>
  <c r="K195"/>
  <c r="K193"/>
  <c r="M193" s="1"/>
  <c r="K191"/>
  <c r="K189"/>
  <c r="M189" s="1"/>
  <c r="K187"/>
  <c r="K185"/>
  <c r="M185" s="1"/>
  <c r="K183"/>
  <c r="K181"/>
  <c r="M181" s="1"/>
  <c r="K179"/>
  <c r="K177"/>
  <c r="M177" s="1"/>
  <c r="K175"/>
  <c r="K173"/>
  <c r="M173" s="1"/>
  <c r="K171"/>
  <c r="K169"/>
  <c r="M169" s="1"/>
  <c r="K167"/>
  <c r="K165"/>
  <c r="M165" s="1"/>
  <c r="K163"/>
  <c r="K161"/>
  <c r="M161" s="1"/>
  <c r="K159"/>
  <c r="K157"/>
  <c r="M157" s="1"/>
  <c r="K155"/>
  <c r="K153"/>
  <c r="M153" s="1"/>
  <c r="K151"/>
  <c r="K149"/>
  <c r="M149" s="1"/>
  <c r="K147"/>
  <c r="K145"/>
  <c r="M145" s="1"/>
  <c r="K143"/>
  <c r="K141"/>
  <c r="M141" s="1"/>
  <c r="K139"/>
  <c r="K137"/>
  <c r="M137" s="1"/>
  <c r="K135"/>
  <c r="K133"/>
  <c r="M133" s="1"/>
  <c r="K131"/>
  <c r="K129"/>
  <c r="M129" s="1"/>
  <c r="K127"/>
  <c r="K125"/>
  <c r="M125" s="1"/>
  <c r="K123"/>
  <c r="K121"/>
  <c r="M121" s="1"/>
  <c r="K119"/>
  <c r="K117"/>
  <c r="M117" s="1"/>
  <c r="K115"/>
  <c r="K113"/>
  <c r="M113" s="1"/>
  <c r="K111"/>
  <c r="K109"/>
  <c r="M109" s="1"/>
  <c r="K107"/>
  <c r="K105"/>
  <c r="M105" s="1"/>
  <c r="K103"/>
  <c r="K101"/>
  <c r="M101" s="1"/>
  <c r="K99"/>
  <c r="K97"/>
  <c r="M97" s="1"/>
  <c r="K95"/>
  <c r="K93"/>
  <c r="M93" s="1"/>
  <c r="K91"/>
  <c r="K89"/>
  <c r="M89" s="1"/>
  <c r="K87"/>
  <c r="K85"/>
  <c r="M85" s="1"/>
  <c r="K83"/>
  <c r="K81"/>
  <c r="M81" s="1"/>
  <c r="K79"/>
  <c r="K77"/>
  <c r="M77" s="1"/>
  <c r="K75"/>
  <c r="K73"/>
  <c r="M73" s="1"/>
  <c r="K71"/>
  <c r="K69"/>
  <c r="M69" s="1"/>
  <c r="K482"/>
  <c r="M482" s="1"/>
  <c r="K481"/>
  <c r="M481" s="1"/>
  <c r="K480"/>
  <c r="M480" s="1"/>
  <c r="K479"/>
  <c r="M479" s="1"/>
  <c r="K478"/>
  <c r="M478" s="1"/>
  <c r="K477"/>
  <c r="M477" s="1"/>
  <c r="K476"/>
  <c r="M476" s="1"/>
  <c r="K475"/>
  <c r="M475" s="1"/>
  <c r="K474"/>
  <c r="M474" s="1"/>
  <c r="K473"/>
  <c r="M473" s="1"/>
  <c r="K472"/>
  <c r="M472" s="1"/>
  <c r="K471"/>
  <c r="M471" s="1"/>
  <c r="K470"/>
  <c r="M470" s="1"/>
  <c r="K469"/>
  <c r="M469" s="1"/>
  <c r="K468"/>
  <c r="M468" s="1"/>
  <c r="K467"/>
  <c r="M467" s="1"/>
  <c r="K466"/>
  <c r="M466" s="1"/>
  <c r="K465"/>
  <c r="M465" s="1"/>
  <c r="K464"/>
  <c r="M464" s="1"/>
  <c r="K463"/>
  <c r="M463" s="1"/>
  <c r="K462"/>
  <c r="M462" s="1"/>
  <c r="K461"/>
  <c r="M461" s="1"/>
  <c r="K460"/>
  <c r="M460" s="1"/>
  <c r="K459"/>
  <c r="M459" s="1"/>
  <c r="K458"/>
  <c r="M458" s="1"/>
  <c r="K457"/>
  <c r="M457" s="1"/>
  <c r="K456"/>
  <c r="M456" s="1"/>
  <c r="K455"/>
  <c r="M455" s="1"/>
  <c r="K454"/>
  <c r="M454" s="1"/>
  <c r="K453"/>
  <c r="M453" s="1"/>
  <c r="K452"/>
  <c r="M452" s="1"/>
  <c r="K451"/>
  <c r="M451" s="1"/>
  <c r="K450"/>
  <c r="M450" s="1"/>
  <c r="K449"/>
  <c r="M449" s="1"/>
  <c r="K448"/>
  <c r="M448" s="1"/>
  <c r="K447"/>
  <c r="M447" s="1"/>
  <c r="K446"/>
  <c r="M446" s="1"/>
  <c r="K445"/>
  <c r="M445" s="1"/>
  <c r="K444"/>
  <c r="M444" s="1"/>
  <c r="K522"/>
  <c r="M522" s="1"/>
  <c r="K521"/>
  <c r="M521" s="1"/>
  <c r="K520"/>
  <c r="M520" s="1"/>
  <c r="K519"/>
  <c r="M519" s="1"/>
  <c r="K518"/>
  <c r="M518" s="1"/>
  <c r="K517"/>
  <c r="M517" s="1"/>
  <c r="K516"/>
  <c r="M516" s="1"/>
  <c r="K531"/>
  <c r="M531" s="1"/>
  <c r="K527"/>
  <c r="M527" s="1"/>
  <c r="M439"/>
  <c r="M435"/>
  <c r="M431"/>
  <c r="M427"/>
  <c r="M423"/>
  <c r="M419"/>
  <c r="M415"/>
  <c r="M411"/>
  <c r="M407"/>
  <c r="M403"/>
  <c r="M399"/>
  <c r="M395"/>
  <c r="M391"/>
  <c r="M387"/>
  <c r="M383"/>
  <c r="M379"/>
  <c r="M375"/>
  <c r="M371"/>
  <c r="M367"/>
  <c r="M363"/>
  <c r="M359"/>
  <c r="M355"/>
  <c r="M351"/>
  <c r="M347"/>
  <c r="M343"/>
  <c r="M339"/>
  <c r="M335"/>
  <c r="M331"/>
  <c r="M327"/>
  <c r="M323"/>
  <c r="M319"/>
  <c r="M315"/>
  <c r="M311"/>
  <c r="M307"/>
  <c r="M303"/>
  <c r="M299"/>
  <c r="M295"/>
  <c r="M291"/>
  <c r="M287"/>
  <c r="M283"/>
  <c r="M279"/>
  <c r="M275"/>
  <c r="M271"/>
  <c r="M267"/>
  <c r="M263"/>
  <c r="M259"/>
  <c r="M255"/>
  <c r="M251"/>
  <c r="M247"/>
  <c r="M243"/>
  <c r="M239"/>
  <c r="M235"/>
  <c r="M231"/>
  <c r="M227"/>
  <c r="M223"/>
  <c r="M219"/>
  <c r="M215"/>
  <c r="M211"/>
  <c r="M207"/>
  <c r="M203"/>
  <c r="M199"/>
  <c r="M195"/>
  <c r="M191"/>
  <c r="M187"/>
  <c r="M183"/>
  <c r="M179"/>
  <c r="M175"/>
  <c r="M171"/>
  <c r="M167"/>
  <c r="M163"/>
  <c r="M159"/>
  <c r="M155"/>
  <c r="M151"/>
  <c r="M147"/>
  <c r="M143"/>
  <c r="M139"/>
  <c r="M135"/>
  <c r="M131"/>
  <c r="M127"/>
  <c r="M123"/>
  <c r="M119"/>
  <c r="M115"/>
  <c r="M111"/>
  <c r="M107"/>
  <c r="M103"/>
  <c r="M99"/>
  <c r="M95"/>
  <c r="M91"/>
  <c r="M87"/>
  <c r="M83"/>
  <c r="M79"/>
  <c r="M75"/>
  <c r="M71"/>
  <c r="M66"/>
  <c r="M58"/>
  <c r="M50"/>
  <c r="M440"/>
  <c r="M436"/>
  <c r="M432"/>
  <c r="M428"/>
  <c r="M424"/>
  <c r="M420"/>
  <c r="M416"/>
  <c r="M412"/>
  <c r="M408"/>
  <c r="M404"/>
  <c r="M400"/>
  <c r="M396"/>
  <c r="M392"/>
  <c r="M388"/>
  <c r="M384"/>
  <c r="M380"/>
  <c r="M376"/>
  <c r="M372"/>
  <c r="M368"/>
  <c r="M364"/>
  <c r="M360"/>
  <c r="M356"/>
  <c r="M352"/>
  <c r="M348"/>
  <c r="M344"/>
  <c r="M340"/>
  <c r="M336"/>
  <c r="M332"/>
  <c r="M328"/>
  <c r="M324"/>
  <c r="M320"/>
  <c r="M316"/>
  <c r="M312"/>
  <c r="M308"/>
  <c r="M304"/>
  <c r="M300"/>
  <c r="M296"/>
  <c r="M292"/>
  <c r="M288"/>
  <c r="M284"/>
  <c r="M280"/>
  <c r="M276"/>
  <c r="M272"/>
  <c r="M268"/>
  <c r="M264"/>
  <c r="M260"/>
  <c r="M256"/>
  <c r="M252"/>
  <c r="M248"/>
  <c r="M244"/>
  <c r="M240"/>
  <c r="M236"/>
  <c r="M232"/>
  <c r="M228"/>
  <c r="M224"/>
  <c r="M220"/>
  <c r="M216"/>
  <c r="M212"/>
  <c r="M208"/>
  <c r="M204"/>
  <c r="M200"/>
  <c r="M196"/>
  <c r="M192"/>
  <c r="M188"/>
  <c r="M184"/>
  <c r="M180"/>
  <c r="M176"/>
  <c r="M172"/>
  <c r="M168"/>
  <c r="M164"/>
  <c r="M160"/>
  <c r="M156"/>
  <c r="M152"/>
  <c r="M148"/>
  <c r="M144"/>
  <c r="M140"/>
  <c r="M136"/>
  <c r="M132"/>
  <c r="M128"/>
  <c r="M124"/>
  <c r="M120"/>
  <c r="M116"/>
  <c r="M112"/>
  <c r="M108"/>
  <c r="M104"/>
  <c r="M100"/>
  <c r="M96"/>
  <c r="M92"/>
  <c r="M88"/>
  <c r="M84"/>
  <c r="M80"/>
  <c r="M76"/>
  <c r="M72"/>
  <c r="M67"/>
  <c r="M59"/>
  <c r="M51"/>
  <c r="M43"/>
  <c r="M3"/>
  <c r="L389" i="9"/>
  <c r="L387"/>
  <c r="I388"/>
  <c r="I386"/>
  <c r="I376"/>
  <c r="I375"/>
  <c r="L373"/>
  <c r="L371"/>
  <c r="I371"/>
  <c r="I369"/>
  <c r="I367"/>
  <c r="L366"/>
  <c r="L364"/>
  <c r="L365"/>
  <c r="I363"/>
  <c r="L362"/>
  <c r="L359"/>
  <c r="I361"/>
  <c r="L356"/>
  <c r="I356"/>
  <c r="I354"/>
  <c r="I353"/>
  <c r="I352"/>
  <c r="L351"/>
  <c r="L349"/>
  <c r="F349"/>
  <c r="I34"/>
  <c r="I14"/>
  <c r="I30"/>
  <c r="I46"/>
  <c r="I62"/>
  <c r="I78"/>
  <c r="I94"/>
  <c r="I110"/>
  <c r="I126"/>
  <c r="I142"/>
  <c r="I158"/>
  <c r="I174"/>
  <c r="I190"/>
  <c r="I206"/>
  <c r="I222"/>
  <c r="I238"/>
  <c r="I10"/>
  <c r="I26"/>
  <c r="I42"/>
  <c r="I58"/>
  <c r="I74"/>
  <c r="I90"/>
  <c r="I106"/>
  <c r="I122"/>
  <c r="I138"/>
  <c r="I154"/>
  <c r="I170"/>
  <c r="I186"/>
  <c r="I202"/>
  <c r="I218"/>
  <c r="I234"/>
  <c r="I250"/>
  <c r="I254"/>
  <c r="I258"/>
  <c r="I262"/>
  <c r="I266"/>
  <c r="I270"/>
  <c r="I274"/>
  <c r="I278"/>
  <c r="I282"/>
  <c r="I286"/>
  <c r="I290"/>
  <c r="I294"/>
  <c r="I298"/>
  <c r="I302"/>
  <c r="I306"/>
  <c r="I310"/>
  <c r="I314"/>
  <c r="I318"/>
  <c r="I322"/>
  <c r="I326"/>
  <c r="I330"/>
  <c r="I334"/>
  <c r="I22"/>
  <c r="I38"/>
  <c r="I54"/>
  <c r="I70"/>
  <c r="I86"/>
  <c r="I102"/>
  <c r="I118"/>
  <c r="I134"/>
  <c r="I150"/>
  <c r="I166"/>
  <c r="I182"/>
  <c r="I198"/>
  <c r="I214"/>
  <c r="I230"/>
  <c r="I246"/>
  <c r="L15"/>
  <c r="L36"/>
  <c r="L34"/>
  <c r="L14"/>
  <c r="L30"/>
  <c r="L46"/>
  <c r="L62"/>
  <c r="L78"/>
  <c r="L94"/>
  <c r="L110"/>
  <c r="L126"/>
  <c r="L142"/>
  <c r="L158"/>
  <c r="L174"/>
  <c r="L190"/>
  <c r="L206"/>
  <c r="L222"/>
  <c r="L238"/>
  <c r="I6"/>
  <c r="L10"/>
  <c r="I15"/>
  <c r="I20"/>
  <c r="L26"/>
  <c r="I31"/>
  <c r="I36"/>
  <c r="L42"/>
  <c r="I47"/>
  <c r="I52"/>
  <c r="L58"/>
  <c r="I63"/>
  <c r="I68"/>
  <c r="L74"/>
  <c r="I79"/>
  <c r="I84"/>
  <c r="L90"/>
  <c r="I95"/>
  <c r="I100"/>
  <c r="L106"/>
  <c r="I111"/>
  <c r="I116"/>
  <c r="L122"/>
  <c r="I127"/>
  <c r="I132"/>
  <c r="L138"/>
  <c r="I143"/>
  <c r="I148"/>
  <c r="L154"/>
  <c r="I159"/>
  <c r="I164"/>
  <c r="L170"/>
  <c r="I175"/>
  <c r="I180"/>
  <c r="L186"/>
  <c r="I191"/>
  <c r="I196"/>
  <c r="L202"/>
  <c r="I207"/>
  <c r="I212"/>
  <c r="L218"/>
  <c r="I223"/>
  <c r="I228"/>
  <c r="L234"/>
  <c r="I239"/>
  <c r="I244"/>
  <c r="L250"/>
  <c r="L254"/>
  <c r="L258"/>
  <c r="L262"/>
  <c r="L266"/>
  <c r="L270"/>
  <c r="L274"/>
  <c r="L278"/>
  <c r="L282"/>
  <c r="L286"/>
  <c r="L290"/>
  <c r="L294"/>
  <c r="L298"/>
  <c r="L302"/>
  <c r="L306"/>
  <c r="L310"/>
  <c r="L314"/>
  <c r="L318"/>
  <c r="L322"/>
  <c r="L326"/>
  <c r="L330"/>
  <c r="L334"/>
  <c r="I18"/>
  <c r="I50"/>
  <c r="I66"/>
  <c r="I82"/>
  <c r="I98"/>
  <c r="I114"/>
  <c r="I130"/>
  <c r="I146"/>
  <c r="I162"/>
  <c r="I178"/>
  <c r="I194"/>
  <c r="I210"/>
  <c r="I226"/>
  <c r="I242"/>
  <c r="L6"/>
  <c r="L338"/>
  <c r="L342"/>
  <c r="L346"/>
  <c r="I341"/>
  <c r="I338"/>
  <c r="I342"/>
  <c r="I346"/>
</calcChain>
</file>

<file path=xl/comments1.xml><?xml version="1.0" encoding="utf-8"?>
<comments xmlns="http://schemas.openxmlformats.org/spreadsheetml/2006/main">
  <authors>
    <author>Simon Chatwin</author>
  </authors>
  <commentList>
    <comment ref="B3" authorId="0">
      <text>
        <r>
          <rPr>
            <b/>
            <sz val="9"/>
            <color indexed="81"/>
            <rFont val="Tahoma"/>
            <family val="2"/>
          </rPr>
          <t>Simon Chatwin:</t>
        </r>
        <r>
          <rPr>
            <sz val="9"/>
            <color indexed="81"/>
            <rFont val="Tahoma"/>
            <family val="2"/>
          </rPr>
          <t xml:space="preserve">
compare against the context, # of points = 10.
Could use IC50 and # points = 30</t>
        </r>
      </text>
    </comment>
  </commentList>
</comments>
</file>

<file path=xl/comments2.xml><?xml version="1.0" encoding="utf-8"?>
<comments xmlns="http://schemas.openxmlformats.org/spreadsheetml/2006/main">
  <authors>
    <author>Simon Chatwin</author>
  </authors>
  <commentList>
    <comment ref="B1" authorId="0">
      <text>
        <r>
          <rPr>
            <b/>
            <sz val="9"/>
            <color indexed="81"/>
            <rFont val="Tahoma"/>
            <family val="2"/>
          </rPr>
          <t>Simon Chatwin:</t>
        </r>
        <r>
          <rPr>
            <sz val="9"/>
            <color indexed="81"/>
            <rFont val="Tahoma"/>
            <family val="2"/>
          </rPr>
          <t xml:space="preserve">
rows with the same group_no (within an assay) are colored the same and are treated as a set.
</t>
        </r>
      </text>
    </comment>
    <comment ref="D1" authorId="0">
      <text>
        <r>
          <rPr>
            <b/>
            <sz val="9"/>
            <color indexed="81"/>
            <rFont val="Tahoma"/>
            <family val="2"/>
          </rPr>
          <t>Simon Chatwin:</t>
        </r>
        <r>
          <rPr>
            <sz val="9"/>
            <color indexed="81"/>
            <rFont val="Tahoma"/>
            <family val="2"/>
          </rPr>
          <t xml:space="preserve">
Comes from the Elements tab</t>
        </r>
      </text>
    </comment>
    <comment ref="F1" authorId="0">
      <text>
        <r>
          <rPr>
            <b/>
            <sz val="9"/>
            <color indexed="81"/>
            <rFont val="Tahoma"/>
            <family val="2"/>
          </rPr>
          <t>Simon Chatwin:</t>
        </r>
        <r>
          <rPr>
            <sz val="9"/>
            <color indexed="81"/>
            <rFont val="Tahoma"/>
            <family val="2"/>
          </rPr>
          <t xml:space="preserve">
Comes from the Elements tab.  MUST be a leaf element</t>
        </r>
      </text>
    </comment>
    <comment ref="G11" authorId="0">
      <text>
        <r>
          <rPr>
            <b/>
            <sz val="9"/>
            <color indexed="81"/>
            <rFont val="Tahoma"/>
            <family val="2"/>
          </rPr>
          <t>Simon Chatwin:</t>
        </r>
        <r>
          <rPr>
            <sz val="9"/>
            <color indexed="81"/>
            <rFont val="Tahoma"/>
            <family val="2"/>
          </rPr>
          <t xml:space="preserve">
Description says Conc = 2.12 mM AND = 13uM !!
These are inconsistent</t>
        </r>
      </text>
    </comment>
    <comment ref="C24" authorId="0">
      <text>
        <r>
          <rPr>
            <b/>
            <sz val="9"/>
            <color indexed="81"/>
            <rFont val="Tahoma"/>
            <family val="2"/>
          </rPr>
          <t>Simon Chatwin:</t>
        </r>
        <r>
          <rPr>
            <sz val="9"/>
            <color indexed="81"/>
            <rFont val="Tahoma"/>
            <family val="2"/>
          </rPr>
          <t xml:space="preserve">
This attribute type has exact value set at experiment run time from the list</t>
        </r>
      </text>
    </comment>
    <comment ref="G36" authorId="0">
      <text>
        <r>
          <rPr>
            <b/>
            <sz val="9"/>
            <color indexed="81"/>
            <rFont val="Tahoma"/>
            <family val="2"/>
          </rPr>
          <t>Simon Chatwin:</t>
        </r>
        <r>
          <rPr>
            <sz val="9"/>
            <color indexed="81"/>
            <rFont val="Tahoma"/>
            <family val="2"/>
          </rPr>
          <t xml:space="preserve">
compare against the result_type = PI (avg).
Could use IC50 and # points = 10.</t>
        </r>
      </text>
    </comment>
    <comment ref="C37" authorId="0">
      <text>
        <r>
          <rPr>
            <b/>
            <sz val="9"/>
            <color indexed="81"/>
            <rFont val="Tahoma"/>
            <family val="2"/>
          </rPr>
          <t>Simon Chatwin:</t>
        </r>
        <r>
          <rPr>
            <sz val="9"/>
            <color indexed="81"/>
            <rFont val="Tahoma"/>
            <family val="2"/>
          </rPr>
          <t xml:space="preserve">
This attribute has exact value set in the experiment.  Could have been a List.</t>
        </r>
      </text>
    </comment>
  </commentList>
</comments>
</file>

<file path=xl/comments3.xml><?xml version="1.0" encoding="utf-8"?>
<comments xmlns="http://schemas.openxmlformats.org/spreadsheetml/2006/main">
  <authors>
    <author>Simon Chatwin</author>
  </authors>
  <commentList>
    <comment ref="B47" authorId="0">
      <text>
        <r>
          <rPr>
            <b/>
            <sz val="9"/>
            <color indexed="81"/>
            <rFont val="Tahoma"/>
            <family val="2"/>
          </rPr>
          <t>Simon Chatwin:</t>
        </r>
        <r>
          <rPr>
            <sz val="9"/>
            <color indexed="81"/>
            <rFont val="Tahoma"/>
            <family val="2"/>
          </rPr>
          <t xml:space="preserve">
compare against the context, # of points = 10.
Could use IC50 and # points = 30</t>
        </r>
      </text>
    </comment>
  </commentList>
</comments>
</file>

<file path=xl/sharedStrings.xml><?xml version="1.0" encoding="utf-8"?>
<sst xmlns="http://schemas.openxmlformats.org/spreadsheetml/2006/main" count="3385" uniqueCount="1366">
  <si>
    <t>Assay</t>
  </si>
  <si>
    <t>name</t>
  </si>
  <si>
    <t>designed by</t>
  </si>
  <si>
    <t>ID</t>
  </si>
  <si>
    <t>External System</t>
  </si>
  <si>
    <t>External Assay ID</t>
  </si>
  <si>
    <t>Description</t>
  </si>
  <si>
    <t>Protocol</t>
  </si>
  <si>
    <t>Dose-response biochemical assay of inhibitors of Rho kinase 2 (Rock2)</t>
  </si>
  <si>
    <t>Scripps Florida</t>
  </si>
  <si>
    <t>PubChem</t>
  </si>
  <si>
    <t>Rho-Kinase is a serine/threonine kinase involved in the regulation of smooth muscle contraction and cytoskeletal reorganization of nonmuscle cells (1). Its inhibition is known to promote the smooth muscle relaxation. Thus, small-molecule inhibitors of Rho-Kinase may be effective probes for treatment of cerebral vasospasm (2) and potentially effective for treatment of angina (3), hypertension (4), arteriosclerosis (5), and erectile dysfunction (6).</t>
  </si>
  <si>
    <t>Assay_id</t>
  </si>
  <si>
    <t>Unit</t>
  </si>
  <si>
    <t>Context</t>
  </si>
  <si>
    <t>IC50</t>
  </si>
  <si>
    <t>LogIC50</t>
  </si>
  <si>
    <t>Hill coeff</t>
  </si>
  <si>
    <t>Hill s0</t>
  </si>
  <si>
    <t>Hill sinf</t>
  </si>
  <si>
    <t>Hill dS</t>
  </si>
  <si>
    <t>Chi Squared</t>
  </si>
  <si>
    <t>%</t>
  </si>
  <si>
    <t>uM</t>
  </si>
  <si>
    <t>Context for IC50</t>
  </si>
  <si>
    <t>Attribute</t>
  </si>
  <si>
    <t>qualifier</t>
  </si>
  <si>
    <t>value_ID</t>
  </si>
  <si>
    <t>value_num</t>
  </si>
  <si>
    <t>value_min</t>
  </si>
  <si>
    <t>value_max</t>
  </si>
  <si>
    <t>value_display</t>
  </si>
  <si>
    <t>Concentration</t>
  </si>
  <si>
    <t>List</t>
  </si>
  <si>
    <t>parent_measure</t>
  </si>
  <si>
    <t>Group No</t>
  </si>
  <si>
    <t>ATP</t>
  </si>
  <si>
    <t>S6</t>
  </si>
  <si>
    <t>Peptide</t>
  </si>
  <si>
    <t>Substrate</t>
  </si>
  <si>
    <t>Y-27632</t>
  </si>
  <si>
    <t>Positive Control</t>
  </si>
  <si>
    <t>Rhok2</t>
  </si>
  <si>
    <t>Incubation Time</t>
  </si>
  <si>
    <t>incubation Temperature</t>
  </si>
  <si>
    <t>h</t>
  </si>
  <si>
    <t>Vehicle</t>
  </si>
  <si>
    <t>Buffer</t>
  </si>
  <si>
    <t>HEPES_50mM_7.3pH/MgCl_10mM/BSA_0.1%/DTT_2mM</t>
  </si>
  <si>
    <t>degC</t>
  </si>
  <si>
    <t>Kinase Glo</t>
  </si>
  <si>
    <t>Incubation time</t>
  </si>
  <si>
    <t>min</t>
  </si>
  <si>
    <t>Readout</t>
  </si>
  <si>
    <t>Viewlux</t>
  </si>
  <si>
    <t>Fixed</t>
  </si>
  <si>
    <t>Protein</t>
  </si>
  <si>
    <t>Target</t>
  </si>
  <si>
    <t>In Vitro</t>
  </si>
  <si>
    <t>Coupled Substrate</t>
  </si>
  <si>
    <t>Measured Entity</t>
  </si>
  <si>
    <t>Project</t>
  </si>
  <si>
    <t>Project Assay</t>
  </si>
  <si>
    <t>assay_id</t>
  </si>
  <si>
    <t>project _ID</t>
  </si>
  <si>
    <t>stage</t>
  </si>
  <si>
    <t>Confirming</t>
  </si>
  <si>
    <t>project_id</t>
  </si>
  <si>
    <t>project_name</t>
  </si>
  <si>
    <t>Experiment</t>
  </si>
  <si>
    <t>experiment_id</t>
  </si>
  <si>
    <t>run_date</t>
  </si>
  <si>
    <t>hold until date</t>
  </si>
  <si>
    <t>Experiment_name</t>
  </si>
  <si>
    <t>Inhibition</t>
  </si>
  <si>
    <t>Assay Mode</t>
  </si>
  <si>
    <t>Promotion criteria</t>
  </si>
  <si>
    <t>The activity score was calculated based on pIC50 values for compounds for which an exact IC50 value was calculated and based on the observed pIC50 range, specifically the maximum lower limit of the pIC50 value as calculated from the lowest concentration for which greater than 50% inhibition is observed. This results in a conservative estimate of the activity score for compounds for which no exact IC50 value is given while maintaining a reasonable rank order of all compounds tested</t>
  </si>
  <si>
    <t>Promotion threshold</t>
  </si>
  <si>
    <t>Software</t>
  </si>
  <si>
    <t>Assay Explorer</t>
  </si>
  <si>
    <t>Number of points</t>
  </si>
  <si>
    <t>Range</t>
  </si>
  <si>
    <t>Number of Exclusions</t>
  </si>
  <si>
    <t>Grant</t>
  </si>
  <si>
    <t>MLSCN</t>
  </si>
  <si>
    <t>R Squared</t>
  </si>
  <si>
    <t>Hill S0</t>
  </si>
  <si>
    <t>Hill Sinf</t>
  </si>
  <si>
    <t>Experiment_id</t>
  </si>
  <si>
    <t>Run Date</t>
  </si>
  <si>
    <t>Experiment Name</t>
  </si>
  <si>
    <t>substance_ID</t>
  </si>
  <si>
    <t>&lt;  0.00303</t>
  </si>
  <si>
    <t>row_no</t>
  </si>
  <si>
    <t>Parent Row no</t>
  </si>
  <si>
    <t>PI (avg)</t>
  </si>
  <si>
    <t>Context for PI (avg)</t>
  </si>
  <si>
    <t>result_type</t>
  </si>
  <si>
    <t>Value_num</t>
  </si>
  <si>
    <t>Qualifier</t>
  </si>
  <si>
    <t>Hierarchy_type</t>
  </si>
  <si>
    <t>result_id</t>
  </si>
  <si>
    <t>attribute_id</t>
  </si>
  <si>
    <t>value_id</t>
  </si>
  <si>
    <t xml:space="preserve">Assay Overview: 
Compounds identified from a previously described set of experiments entitled "Primary high-throughput assay for chemical inhibitors of Rho kinase 2 (Rhok2) activity" (PubChem AID = 604) were selected for testing in this assay. Out of 212 compounds identified during the primary screen, 206 compounds were assessed in this dose response experiment. Each compound was assayed in 10 point, 1:3 serial dilutions starting at a nominal test concentration of 60 micromolar.
As with the primary screen, the assay is based on ability of Rhok2 to phosphorylate a specific peptide sequence derived from its substrate - ribosomal protein S6 (amino acid residues 229-239). Rhok2 uses ATP as a donor of phosphate for the phosphorylation of the substrate, which leads to the depletion of ATP in the reaction mix. An assay kit (#Kinase-Glo#, Promega) was used to quantify enzyme activity. Using this kit, residual amounts of ATP are measured by a secondary enzymatic reaction, through which luciferase utilizes the remaining ATP to produce luminescence. Luminescent signal is directly proportional to ATP concentration and inversely proportional to Rhok2 activity. 
This dose response assay was conducted in 1536 well plate format. Each concentration was tested nominally in triplicate.
Protocol Summary:
1.25 microliters of solution containing 20 micromolar ATP and 20 micromolar S6 peptide (substrate) in assay buffer (50 millimolar HEPES pH 7.3, 10 millimolar MgCl2, 0.1% BSA, 2 millimolar DTT) were dispensed in 1536 microtiter plate. 15 nanoliters of test compound or positive and negative control (2.12 millimolar Y-27632 and DMSO, respectively) were then added to the appropriate wells. Each compound dilution was assayed in triplicate, for a nominal total of 30 data points per dose response curve. The enzymatic reaction was initiated by dispensing 1.25 microliters of 8 nanomolar Rhok2 solution in assay buffer (50 millimolar HEPES pH 7.3, 10 millimolar MgCl2, 0.1% BSA, 2 millimolar DTT). After 2 hours of incubation at 25 degrees Celsius, 2.5 microliters of Kinase Glo reagent (Promega Corporation, Madison, WI) was added to each well. Plates were incubated for 10 minutes and luminescence was read on Perkin-Elmer Viewlux for 60 seconds. 
Each compound was tested in triplicate. The percent inhibition for each well has been calculated as follows:
%inhibition = (test_compound - median_ negative_control)/(median_positive_control - median_negative_control)*100
where the positive control is Y-27632 (13 micromolar) and negative control is DMSO only.
For each compound, percentage inhibitions were plotted against compound concentration. A four parameter equation describing a sigmoidal dose-response curve was then fitted with adjustable baseline using Assay Explorer software (MDL Information Systems). The reported IC50 values were generated from fitted curves by solving for X-intercept at the 50% inhibition level of Y-intercept.In cases where the highest concentration tested (i.e. 60 micromolar) did not result in greater than 50% inhibition, the IC50 was determined manually as greater than 60 micromolar. 
Compounds with IC50 values of greater than 10 micromolar were considered inactive, compounds with IC50 equal or less than 10 micromolar are considered active.
The activity score was calculated based on pIC50 values for compounds for which an exact IC50 value was calculated and based on the observed pIC50 range, specifically the maximum lower limit of the pIC50 value as calculated from the lowest concentration for which greater than 50% inhibition is observed. This results in a conservative estimate of the activity score for compounds for which no exact IC50 value is given while maintaining a reasonable rank order of all compounds tested.
</t>
  </si>
  <si>
    <t>group_no</t>
  </si>
  <si>
    <t>Result_context</t>
  </si>
  <si>
    <t>Element_id</t>
  </si>
  <si>
    <t>Label</t>
  </si>
  <si>
    <t>Parent_element_id</t>
  </si>
  <si>
    <t>Component</t>
  </si>
  <si>
    <t>Assay Format</t>
  </si>
  <si>
    <t>deg C</t>
  </si>
  <si>
    <t>s</t>
  </si>
  <si>
    <t>Standard Unit</t>
  </si>
  <si>
    <t>Sort order</t>
  </si>
  <si>
    <t>35</t>
  </si>
  <si>
    <t>3518</t>
  </si>
  <si>
    <t>3522</t>
  </si>
  <si>
    <t>352224</t>
  </si>
  <si>
    <t>352226</t>
  </si>
  <si>
    <t>3525</t>
  </si>
  <si>
    <t>352506</t>
  </si>
  <si>
    <t>352515</t>
  </si>
  <si>
    <t>352521</t>
  </si>
  <si>
    <t>352523</t>
  </si>
  <si>
    <t>352530</t>
  </si>
  <si>
    <t>352531</t>
  </si>
  <si>
    <t>3529</t>
  </si>
  <si>
    <t>352903</t>
  </si>
  <si>
    <t>352934</t>
  </si>
  <si>
    <t>36</t>
  </si>
  <si>
    <t>3602</t>
  </si>
  <si>
    <t>360209</t>
  </si>
  <si>
    <t>360212</t>
  </si>
  <si>
    <t>3604</t>
  </si>
  <si>
    <t>360407</t>
  </si>
  <si>
    <t>36040719</t>
  </si>
  <si>
    <t>360414</t>
  </si>
  <si>
    <t>36041413</t>
  </si>
  <si>
    <t>3605</t>
  </si>
  <si>
    <t>3610</t>
  </si>
  <si>
    <t>3611</t>
  </si>
  <si>
    <t>3616</t>
  </si>
  <si>
    <t>3617</t>
  </si>
  <si>
    <t>3620</t>
  </si>
  <si>
    <t>362033</t>
  </si>
  <si>
    <t>3627</t>
  </si>
  <si>
    <t>362701</t>
  </si>
  <si>
    <t>37</t>
  </si>
  <si>
    <t>3738</t>
  </si>
  <si>
    <t>3739</t>
  </si>
  <si>
    <t>373940</t>
  </si>
  <si>
    <t>373941</t>
  </si>
  <si>
    <t>373942</t>
  </si>
  <si>
    <t>373943</t>
  </si>
  <si>
    <t>373944</t>
  </si>
  <si>
    <t>3747</t>
  </si>
  <si>
    <t>374745</t>
  </si>
  <si>
    <t>374746</t>
  </si>
  <si>
    <t>3532</t>
  </si>
  <si>
    <t>352548</t>
  </si>
  <si>
    <t>353208</t>
  </si>
  <si>
    <t>HEPES</t>
  </si>
  <si>
    <t>MgCl</t>
  </si>
  <si>
    <t>BSA</t>
  </si>
  <si>
    <t>DTT</t>
  </si>
  <si>
    <t>Vehicle components</t>
  </si>
  <si>
    <t>353253</t>
  </si>
  <si>
    <t>35325349</t>
  </si>
  <si>
    <t>35325350</t>
  </si>
  <si>
    <t>35325351</t>
  </si>
  <si>
    <t>35325352</t>
  </si>
  <si>
    <t>Statistical</t>
  </si>
  <si>
    <t>Count</t>
  </si>
  <si>
    <t>374728</t>
  </si>
  <si>
    <t>result type</t>
  </si>
  <si>
    <t>range?</t>
  </si>
  <si>
    <t>notes</t>
  </si>
  <si>
    <t>uploader</t>
  </si>
  <si>
    <t>type</t>
  </si>
  <si>
    <t>Parent_ID</t>
  </si>
  <si>
    <t>Ggparent</t>
  </si>
  <si>
    <t xml:space="preserve"> 000 000</t>
  </si>
  <si>
    <t>Root</t>
  </si>
  <si>
    <t>single root to ensure tree viewers like this</t>
  </si>
  <si>
    <t>000 000 000 000 000 001</t>
  </si>
  <si>
    <t>000 000 000 000 000 001 005</t>
  </si>
  <si>
    <t>000 000 000 000 000 001 005 009</t>
  </si>
  <si>
    <t>000 000 000 000 000 001 005 009 021</t>
  </si>
  <si>
    <t>000 000 000 000 000 001 005 009 021 300</t>
  </si>
  <si>
    <t>000 000 000 000 000 001 005 009 022</t>
  </si>
  <si>
    <t>000 000 000 000 000 001 005 009 023</t>
  </si>
  <si>
    <t>000 000 000 000 000 001 005 009 023 032</t>
  </si>
  <si>
    <t>000 000 000 000 000 001 005 009 023 034</t>
  </si>
  <si>
    <t>000 000 000 000 000 001 005 009 023 035</t>
  </si>
  <si>
    <t>000 000 000 000 000 001 005 009 023 036</t>
  </si>
  <si>
    <t>000 000 000 000 000 001 005 009 023 038</t>
  </si>
  <si>
    <t>000 000 000 000 000 001 005 009 023 039</t>
  </si>
  <si>
    <t>000 000 000 000 000 001 005 009 023 267</t>
  </si>
  <si>
    <t>000 000 000 000 000 001 005 009 026</t>
  </si>
  <si>
    <t>000 000 000 000 000 001 005 010</t>
  </si>
  <si>
    <t>000 000 000 000 000 001 005 010 027</t>
  </si>
  <si>
    <t>000 000 000 000 000 001 005 010 027 040</t>
  </si>
  <si>
    <t>000 000 000 000 000 001 005 010 027 041</t>
  </si>
  <si>
    <t>000 000 000 000 000 001 005 010 027 333</t>
  </si>
  <si>
    <t>000 000 000 000 000 001 005 010 027 334</t>
  </si>
  <si>
    <t>000 000 000 000 000 001 005 010 027 335</t>
  </si>
  <si>
    <t>000 000 000 000 000 001 005 010 028</t>
  </si>
  <si>
    <t>000 000 000 000 000 001 005 010 028 042</t>
  </si>
  <si>
    <t>000 000 000 000 000 001 005 010 028 043</t>
  </si>
  <si>
    <t>000 000 000 000 000 001 005 010 028 044</t>
  </si>
  <si>
    <t>000 000 000 000 000 001 005 010 028 045</t>
  </si>
  <si>
    <t>000 000 000 000 000 001 005 010 028 048</t>
  </si>
  <si>
    <t>000 000 000 000 000 001 005 010 029</t>
  </si>
  <si>
    <t>000 000 000 000 000 001 005 010 029 046</t>
  </si>
  <si>
    <t>000 000 000 000 000 001 005 010 029 069</t>
  </si>
  <si>
    <t>000 000 000 000 000 001 005 010 030</t>
  </si>
  <si>
    <t>000 000 000 000 000 001 005 010 030 049</t>
  </si>
  <si>
    <t>000 000 000 000 000 001 005 010 030 050</t>
  </si>
  <si>
    <t>000 000 000 000 000 001 005 010 030 051</t>
  </si>
  <si>
    <t>000 000 000 000 000 001 005 010 030 053</t>
  </si>
  <si>
    <t>000 000 000 000 000 001 005 010 030 057</t>
  </si>
  <si>
    <t>000 000 000 000 000 001 005 010 030 062</t>
  </si>
  <si>
    <t>000 000 000 000 000 001 005 010 030 063</t>
  </si>
  <si>
    <t>000 000 000 000 000 001 005 010 030 065</t>
  </si>
  <si>
    <t>000 000 000 000 000 001 005 010 030 066</t>
  </si>
  <si>
    <t>000 000 000 000 000 001 005 010 030 067</t>
  </si>
  <si>
    <t>000 000 000 000 000 001 005 010 030 068</t>
  </si>
  <si>
    <t>000 000 000 000 000 001 005 010 030 283</t>
  </si>
  <si>
    <t>000 000 000 000 000 001 005 010 030 308</t>
  </si>
  <si>
    <t>000 000 000 000 000 001 005 010 030 319</t>
  </si>
  <si>
    <t>000 000 000 000 000 001 005 010 030 320</t>
  </si>
  <si>
    <t>000 000 000 000 000 001 005 010 030 322</t>
  </si>
  <si>
    <t>000 000 000 000 000 001 005 010 031</t>
  </si>
  <si>
    <t>000 000 000 000 000 001 005 010 031 047</t>
  </si>
  <si>
    <t>000 000 000 000 000 001 005 010 031 052</t>
  </si>
  <si>
    <t>000 000 000 000 000 001 005 010 031 054</t>
  </si>
  <si>
    <t>000 000 000 000 000 001 005 010 031 055</t>
  </si>
  <si>
    <t>000 000 000 000 000 001 005 010 031 058</t>
  </si>
  <si>
    <t>000 000 000 000 000 001 005 010 031 070</t>
  </si>
  <si>
    <t>000 000 000 000 000 001 005 010 031 071</t>
  </si>
  <si>
    <t>000 000 000 000 000 001 005 010 031 072</t>
  </si>
  <si>
    <t>000 000 000 000 000 001 005 010 031 073</t>
  </si>
  <si>
    <t>000 000 000 000 000 001 005 010 031 074</t>
  </si>
  <si>
    <t>000 000 000 000 000 001 005 010 031 075</t>
  </si>
  <si>
    <t>000 000 000 000 000 001 005 010 031 076</t>
  </si>
  <si>
    <t>000 000 000 000 000 001 005 010 031 077</t>
  </si>
  <si>
    <t>000 000 000 000 000 001 005 010 031 078</t>
  </si>
  <si>
    <t>000 000 000 000 000 001 005 010 031 079</t>
  </si>
  <si>
    <t>000 000 000 000 000 001 005 010 031 080</t>
  </si>
  <si>
    <t>000 000 000 000 000 001 005 010 031 081</t>
  </si>
  <si>
    <t>000 000 000 000 000 001 005 010 031 082</t>
  </si>
  <si>
    <t>000 000 000 000 000 001 005 010 031 083</t>
  </si>
  <si>
    <t>000 000 000 000 000 001 005 010 031 084</t>
  </si>
  <si>
    <t>000 000 000 000 000 001 005 011</t>
  </si>
  <si>
    <t>000 000 000 000 000 001 005 011 085</t>
  </si>
  <si>
    <t>000 000 000 000 000 001 005 011 085 089</t>
  </si>
  <si>
    <t>000 000 000 000 000 001 005 011 085 090</t>
  </si>
  <si>
    <t>000 000 000 000 000 001 005 011 085 091</t>
  </si>
  <si>
    <t>000 000 000 000 000 001 005 011 085 092</t>
  </si>
  <si>
    <t>000 000 000 000 000 001 005 011 085 093</t>
  </si>
  <si>
    <t>000 000 000 000 000 001 005 011 086</t>
  </si>
  <si>
    <t>000 000 000 000 000 001 005 011 086 108</t>
  </si>
  <si>
    <t>000 000 000 000 000 001 005 011 086 109</t>
  </si>
  <si>
    <t>000 000 000 000 000 001 005 011 086 110</t>
  </si>
  <si>
    <t>000 000 000 000 000 001 005 011 087</t>
  </si>
  <si>
    <t>000 000 000 000 000 001 005 011 088</t>
  </si>
  <si>
    <t>000 000 000 000 000 001 005 011 088 098</t>
  </si>
  <si>
    <t>000 000 000 000 000 001 005 011 088 099</t>
  </si>
  <si>
    <t>000 000 000 000 000 001 005 011 088 100</t>
  </si>
  <si>
    <t>000 000 000 000 000 001 005 011 088 101</t>
  </si>
  <si>
    <t>000 000 000 000 000 001 005 011 088 102</t>
  </si>
  <si>
    <t>000 000 000 000 000 001 005 011 088 103</t>
  </si>
  <si>
    <t>000 000 000 000 000 001 005 011 104</t>
  </si>
  <si>
    <t>000 000 000 000 000 001 005 011 104 336</t>
  </si>
  <si>
    <t>000 000 000 000 000 001 005 011 104 337</t>
  </si>
  <si>
    <t>000 000 000 000 000 001 005 012</t>
  </si>
  <si>
    <t>000 000 000 000 000 001 005 012 125</t>
  </si>
  <si>
    <t>000 000 000 000 000 001 005 012 126</t>
  </si>
  <si>
    <t>000 000 000 000 000 001 005 013</t>
  </si>
  <si>
    <t>000 000 000 000 000 001 005 013 144</t>
  </si>
  <si>
    <t>000 000 000 000 000 001 005 013 144 161</t>
  </si>
  <si>
    <t>000 000 000 000 000 001 005 013 144 162</t>
  </si>
  <si>
    <t>000 000 000 000 000 001 005 013 144 163</t>
  </si>
  <si>
    <t>000 000 000 000 000 001 005 013 144 164</t>
  </si>
  <si>
    <t>000 000 000 000 000 001 005 013 145</t>
  </si>
  <si>
    <t>000 000 000 000 000 001 005 013 146</t>
  </si>
  <si>
    <t>000 000 000 000 000 001 005 013 147</t>
  </si>
  <si>
    <t>000 000 000 000 000 001 005 013 148</t>
  </si>
  <si>
    <t>000 000 000 000 000 001 005 013 148 180</t>
  </si>
  <si>
    <t>000 000 000 000 000 001 005 013 148 181</t>
  </si>
  <si>
    <t>000 000 000 000 000 001 005 013 148 182</t>
  </si>
  <si>
    <t>000 000 000 000 000 001 005 013 148 183</t>
  </si>
  <si>
    <t>000 000 000 000 000 001 005 013 148 184</t>
  </si>
  <si>
    <t>000 000 000 000 000 001 005 013 148 185</t>
  </si>
  <si>
    <t>000 000 000 000 000 001 005 013 148 186</t>
  </si>
  <si>
    <t>000 000 000 000 000 001 005 013 148 187</t>
  </si>
  <si>
    <t>000 000 000 000 000 001 005 013 148 188</t>
  </si>
  <si>
    <t>000 000 000 000 000 001 005 013 148 189</t>
  </si>
  <si>
    <t>000 000 000 000 000 001 005 013 148 190</t>
  </si>
  <si>
    <t>000 000 000 000 000 001 005 013 148 191</t>
  </si>
  <si>
    <t>000 000 000 000 000 001 005 013 148 192</t>
  </si>
  <si>
    <t>000 000 000 000 000 001 005 013 148 193</t>
  </si>
  <si>
    <t>000 000 000 000 000 001 005 013 148 194</t>
  </si>
  <si>
    <t>000 000 000 000 000 001 005 013 148 195</t>
  </si>
  <si>
    <t>000 000 000 000 000 001 005 013 148 196</t>
  </si>
  <si>
    <t>000 000 000 000 000 001 005 013 149</t>
  </si>
  <si>
    <t>000 000 000 000 000 001 005 013 150</t>
  </si>
  <si>
    <t>000 000 000 000 000 001 005 013 151</t>
  </si>
  <si>
    <t>000 000 000 000 000 001 005 013 152</t>
  </si>
  <si>
    <t>000 000 000 000 000 001 005 013 152 172</t>
  </si>
  <si>
    <t>000 000 000 000 000 001 005 013 152 173</t>
  </si>
  <si>
    <t>000 000 000 000 000 001 005 013 152 174</t>
  </si>
  <si>
    <t>000 000 000 000 000 001 005 013 152 175</t>
  </si>
  <si>
    <t>000 000 000 000 000 001 005 013 152 176</t>
  </si>
  <si>
    <t>000 000 000 000 000 001 005 013 152 177</t>
  </si>
  <si>
    <t>000 000 000 000 000 001 005 013 152 178</t>
  </si>
  <si>
    <t>000 000 000 000 000 001 005 013 152 207</t>
  </si>
  <si>
    <t>000 000 000 000 000 001 005 013 153</t>
  </si>
  <si>
    <t>000 000 000 000 000 001 005 013 154</t>
  </si>
  <si>
    <t>000 000 000 000 000 001 005 013 155</t>
  </si>
  <si>
    <t>000 000 000 000 000 001 005 013 156</t>
  </si>
  <si>
    <t>000 000 000 000 000 001 005 013 158</t>
  </si>
  <si>
    <t>000 000 000 000 000 001 005 013 158 165</t>
  </si>
  <si>
    <t>000 000 000 000 000 001 005 013 158 166</t>
  </si>
  <si>
    <t>000 000 000 000 000 001 005 013 158 167</t>
  </si>
  <si>
    <t>000 000 000 000 000 001 005 013 158 168</t>
  </si>
  <si>
    <t>000 000 000 000 000 001 005 013 159</t>
  </si>
  <si>
    <t>000 000 000 000 000 001 005 013 160</t>
  </si>
  <si>
    <t>000 000 000 000 000 001 005 013 179</t>
  </si>
  <si>
    <t>000 000 000 000 000 001 005 013 197</t>
  </si>
  <si>
    <t>000 000 000 000 000 001 005 013 197 198</t>
  </si>
  <si>
    <t>000 000 000 000 000 001 005 013 197 199</t>
  </si>
  <si>
    <t>000 000 000 000 000 001 005 013 197 200</t>
  </si>
  <si>
    <t>000 000 000 000 000 001 005 013 201</t>
  </si>
  <si>
    <t>000 000 000 000 000 001 005 013 201 202</t>
  </si>
  <si>
    <t>000 000 000 000 000 001 005 013 201 203</t>
  </si>
  <si>
    <t>000 000 000 000 000 001 005 013 201 204</t>
  </si>
  <si>
    <t>000 000 000 000 000 001 005 013 201 205</t>
  </si>
  <si>
    <t>000 000 000 000 000 001 005 013 201 206</t>
  </si>
  <si>
    <t>000 000 000 000 000 001 005 013 208</t>
  </si>
  <si>
    <t>000 000 000 000 000 001 005 013 209</t>
  </si>
  <si>
    <t>000 000 000 000 000 001 005 013 210</t>
  </si>
  <si>
    <t>000 000 000 000 000 001 005 013 211</t>
  </si>
  <si>
    <t>000 000 000 000 000 001 005 013 212</t>
  </si>
  <si>
    <t>000 000 000 000 000 001 005 013 213</t>
  </si>
  <si>
    <t>000 000 000 000 000 001 005 013 214</t>
  </si>
  <si>
    <t>000 000 000 000 000 001 005 013 215</t>
  </si>
  <si>
    <t>000 000 000 000 000 001 006</t>
  </si>
  <si>
    <t>000 000 000 000 000 001 006 014</t>
  </si>
  <si>
    <t>000 000 000 000 000 001 006 014 017</t>
  </si>
  <si>
    <t>000 000 000 000 000 001 006 015</t>
  </si>
  <si>
    <t>000 000 000 000 000 001 007</t>
  </si>
  <si>
    <t>000 000 000 000 000 001 007 018</t>
  </si>
  <si>
    <t>000 000 000 000 000 001 007 018 024</t>
  </si>
  <si>
    <t>000 000 000 000 000 001 007 018 024 025</t>
  </si>
  <si>
    <t>000 000 000 000 000 001 007 018 024 141</t>
  </si>
  <si>
    <t>000 000 000 000 000 001 007 018 024 142</t>
  </si>
  <si>
    <t>000 000 000 000 000 001 007 018 219</t>
  </si>
  <si>
    <t>000 000 000 000 000 001 007 018 223</t>
  </si>
  <si>
    <t>000 000 000 000 000 001 007 018 223 224</t>
  </si>
  <si>
    <t>000 000 000 000 000 001 007 018 223 225</t>
  </si>
  <si>
    <t>000 000 000 000 000 001 007 018 223 226</t>
  </si>
  <si>
    <t>000 000 000 000 000 001 007 018 223 227</t>
  </si>
  <si>
    <t>000 000 000 000 000 001 007 019</t>
  </si>
  <si>
    <t>000 000 000 000 000 001 007 019 241</t>
  </si>
  <si>
    <t>000 000 000 000 000 001 007 019 242</t>
  </si>
  <si>
    <t>000 000 000 000 000 001 007 020</t>
  </si>
  <si>
    <t>000 000 000 000 000 001 007 020 243</t>
  </si>
  <si>
    <t>000 000 000 000 000 001 007 020 243 247</t>
  </si>
  <si>
    <t>000 000 000 000 000 001 007 020 243 248</t>
  </si>
  <si>
    <t>000 000 000 000 000 001 007 020 243 249</t>
  </si>
  <si>
    <t>000 000 000 000 000 001 007 020 244</t>
  </si>
  <si>
    <t>000 000 000 000 000 001 007 020 244 245</t>
  </si>
  <si>
    <t>000 000 000 000 000 001 007 020 244 246</t>
  </si>
  <si>
    <t>000 000 000 000 000 001 007 020 274</t>
  </si>
  <si>
    <t>000 000 000 000 000 001 007 216</t>
  </si>
  <si>
    <t>000 000 000 000 000 001 007 216 217</t>
  </si>
  <si>
    <t>000 000 000 000 000 001 007 216 218</t>
  </si>
  <si>
    <t>000 000 000 000 000 001 008</t>
  </si>
  <si>
    <t>000 000 000 000 000 001 008 250</t>
  </si>
  <si>
    <t>000 000 000 000 000 001 008 250 255</t>
  </si>
  <si>
    <t>000 000 000 000 000 001 008 250 255 341</t>
  </si>
  <si>
    <t>000 000 000 000 000 001 008 250 256</t>
  </si>
  <si>
    <t>000 000 000 000 000 001 008 250 256 259</t>
  </si>
  <si>
    <t>000 000 000 000 000 001 008 250 256 260</t>
  </si>
  <si>
    <t>000 000 000 000 000 001 008 250 257</t>
  </si>
  <si>
    <t>000 000 000 000 000 001 008 250 257 340</t>
  </si>
  <si>
    <t>000 000 000 000 000 001 008 250 258</t>
  </si>
  <si>
    <t>000 000 000 000 000 001 008 250 258 342</t>
  </si>
  <si>
    <t>000 000 000 000 000 001 008 250 261</t>
  </si>
  <si>
    <t>000 000 000 000 000 001 008 250 261 262</t>
  </si>
  <si>
    <t>000 000 000 000 000 001 008 250 261 263</t>
  </si>
  <si>
    <t>000 000 000 000 000 001 008 250 261 264</t>
  </si>
  <si>
    <t>000 000 000 000 000 001 011 251</t>
  </si>
  <si>
    <t>000 000 000 000 000 001 011 251 252</t>
  </si>
  <si>
    <t>000 000 000 000 000 001 011 251 253</t>
  </si>
  <si>
    <t>000 000 000 000 000 001 011 251 254</t>
  </si>
  <si>
    <t>000 000 000 000 000 002</t>
  </si>
  <si>
    <t>000 000 000 000 000 002 304</t>
  </si>
  <si>
    <t>000 000 000 000 000 002 305</t>
  </si>
  <si>
    <t>000 000 000 000 000 002 306</t>
  </si>
  <si>
    <t>000 000 000 000 000 002 307</t>
  </si>
  <si>
    <t>000 000 000 000 000 002 307 309</t>
  </si>
  <si>
    <t>000 000 000 000 000 002 307 310</t>
  </si>
  <si>
    <t>000 000 000 000 000 002 307 310 105</t>
  </si>
  <si>
    <t>000 000 000 000 000 002 307 310 106</t>
  </si>
  <si>
    <t>000 000 000 000 000 002 307 310 107</t>
  </si>
  <si>
    <t>000 000 000 000 000 002 307 311</t>
  </si>
  <si>
    <t>000 000 000 000 000 002 307 311 313</t>
  </si>
  <si>
    <t>000 000 000 000 000 002 307 311 314</t>
  </si>
  <si>
    <t>000 000 000 000 000 002 307 311 315</t>
  </si>
  <si>
    <t>000 000 000 000 000 002 307 311 316</t>
  </si>
  <si>
    <t>000 000 000 000 000 002 307 312</t>
  </si>
  <si>
    <t>000 000 000 000 000 002 307 312 317</t>
  </si>
  <si>
    <t>000 000 000 000 000 003</t>
  </si>
  <si>
    <t>000 000 000 000 000 003 290</t>
  </si>
  <si>
    <t>000 000 000 000 000 003 290 291</t>
  </si>
  <si>
    <t>000 000 000 000 000 003 290 292</t>
  </si>
  <si>
    <t>000 000 000 000 000 003 290 293</t>
  </si>
  <si>
    <t>000 000 000 000 000 003 290 294</t>
  </si>
  <si>
    <t>000 000 000 000 000 003 290 295</t>
  </si>
  <si>
    <t>000 000 000 000 000 003 290 296</t>
  </si>
  <si>
    <t>000 000 000 000 000 003 290 296 297</t>
  </si>
  <si>
    <t>000 000 000 000 000 003 290 296 298</t>
  </si>
  <si>
    <t>000 000 000 000 000 003 290 296 299</t>
  </si>
  <si>
    <t>000 000 000 000 000 003 290 296 346</t>
  </si>
  <si>
    <t>000 000 000 000 000 004</t>
  </si>
  <si>
    <t>000 000 000 000 000 004 287</t>
  </si>
  <si>
    <t>000 000 000 000 000 004 288</t>
  </si>
  <si>
    <t>000 000 000 000 000 004 289</t>
  </si>
  <si>
    <t>000 000 000 000 001 005 009 023 034 265</t>
  </si>
  <si>
    <t>000 000 000 000 001 005 009 023 034 266</t>
  </si>
  <si>
    <t>000 000 000 000 001 005 009 023 038 286</t>
  </si>
  <si>
    <t>000 000 000 000 001 005 009 023 267 033</t>
  </si>
  <si>
    <t>000 000 000 000 001 005 009 023 267 037</t>
  </si>
  <si>
    <t>000 000 000 000 001 005 011 085 089 094</t>
  </si>
  <si>
    <t>000 000 000 000 001 005 011 085 089 095</t>
  </si>
  <si>
    <t>000 000 000 000 001 005 011 085 091 096</t>
  </si>
  <si>
    <t>000 000 000 000 001 005 011 085 091 097</t>
  </si>
  <si>
    <t>000 000 000 000 001 005 011 086 108 127</t>
  </si>
  <si>
    <t>000 000 000 000 001 005 011 086 108 128</t>
  </si>
  <si>
    <t>000 000 000 000 001 005 011 086 108 345</t>
  </si>
  <si>
    <t>000 000 000 000 001 005 011 086 110 061</t>
  </si>
  <si>
    <t>000 000 000 000 001 005 011 086 110 111</t>
  </si>
  <si>
    <t>000 000 000 000 001 005 011 086 110 112</t>
  </si>
  <si>
    <t>000 000 000 000 001 005 011 086 110 113</t>
  </si>
  <si>
    <t>000 000 000 000 001 005 011 086 110 114</t>
  </si>
  <si>
    <t>000 000 000 000 001 005 011 086 110 115</t>
  </si>
  <si>
    <t>000 000 000 000 001 005 011 086 110 116</t>
  </si>
  <si>
    <t>000 000 000 000 001 005 011 086 110 121</t>
  </si>
  <si>
    <t>000 000 000 000 001 005 011 086 110 332</t>
  </si>
  <si>
    <t>000 000 000 000 001 005 011 104 336 338</t>
  </si>
  <si>
    <t>000 000 000 000 001 005 011 104 337 339</t>
  </si>
  <si>
    <t>000 000 000 000 001 005 013 158 166 169</t>
  </si>
  <si>
    <t>000 000 000 000 001 005 013 158 166 170</t>
  </si>
  <si>
    <t>000 000 000 000 001 005 013 158 166 171</t>
  </si>
  <si>
    <t>000 000 000 000 001 007 018 024 025 268</t>
  </si>
  <si>
    <t>000 000 000 000 001 007 018 024 025 269</t>
  </si>
  <si>
    <t>000 000 000 000 001 007 018 024 142 140</t>
  </si>
  <si>
    <t>000 000 000 000 001 007 018 024 142 222</t>
  </si>
  <si>
    <t>000 000 000 000 001 007 018 024 142 277</t>
  </si>
  <si>
    <t>000 000 000 000 001 007 018 223 227 228</t>
  </si>
  <si>
    <t>000 000 000 000 001 007 018 223 227 229</t>
  </si>
  <si>
    <t>000 000 000 000 001 007 018 223 227 230</t>
  </si>
  <si>
    <t>000 000 000 000 001 007 020 243 248 278</t>
  </si>
  <si>
    <t>000 000 000 000 001 007 020 243 248 279</t>
  </si>
  <si>
    <t>000 000 000 000 001 008 250 256 259 343</t>
  </si>
  <si>
    <t>000 000 000 000 001 008 250 256 260 344</t>
  </si>
  <si>
    <t>000 000 000 001 005 009 023 034 265 284</t>
  </si>
  <si>
    <t>000 000 000 001 005 009 023 034 266 285</t>
  </si>
  <si>
    <t>000 000 000 001 005 009 023 267 033 301</t>
  </si>
  <si>
    <t>000 000 000 001 005 009 023 267 037 302</t>
  </si>
  <si>
    <t>000 000 000 001 005 011 086 108 127 056</t>
  </si>
  <si>
    <t>000 000 000 001 005 011 086 108 127 129</t>
  </si>
  <si>
    <t>000 000 000 001 005 011 086 108 127 130</t>
  </si>
  <si>
    <t>000 000 000 001 005 011 086 108 128 136</t>
  </si>
  <si>
    <t>000 000 000 001 005 011 086 108 128 137</t>
  </si>
  <si>
    <t>000 000 000 001 005 011 086 108 128 138</t>
  </si>
  <si>
    <t>000 000 000 001 005 011 086 108 128 157</t>
  </si>
  <si>
    <t>000 000 000 001 005 011 086 108 128 318</t>
  </si>
  <si>
    <t>000 000 000 001 005 011 086 108 345 281</t>
  </si>
  <si>
    <t>000 000 000 001 005 011 086 110 061 064</t>
  </si>
  <si>
    <t>000 000 000 001 005 011 086 110 061 122</t>
  </si>
  <si>
    <t>000 000 000 001 005 011 086 110 061 123</t>
  </si>
  <si>
    <t>000 000 000 001 005 011 086 110 061 124</t>
  </si>
  <si>
    <t>000 000 000 001 005 011 086 110 112 117</t>
  </si>
  <si>
    <t>000 000 000 001 005 011 086 110 112 118</t>
  </si>
  <si>
    <t>000 000 000 001 005 011 086 110 112 119</t>
  </si>
  <si>
    <t>000 000 000 001 005 011 086 110 112 120</t>
  </si>
  <si>
    <t>000 000 000 001 005 011 086 110 121 330</t>
  </si>
  <si>
    <t>000 000 000 001 005 011 086 110 121 331</t>
  </si>
  <si>
    <t>000 000 000 001 007 018 024 025 269 270</t>
  </si>
  <si>
    <t>000 000 000 001 007 018 024 025 269 271</t>
  </si>
  <si>
    <t>000 000 000 001 007 018 024 025 269 272</t>
  </si>
  <si>
    <t>000 000 000 001 007 018 024 025 269 273</t>
  </si>
  <si>
    <t>000 000 000 001 007 018 024 142 140 143</t>
  </si>
  <si>
    <t>000 000 000 001 007 018 024 142 140 220</t>
  </si>
  <si>
    <t>000 000 000 001 007 018 024 142 140 221</t>
  </si>
  <si>
    <t>000 000 000 001 007 018 223 227 228 231</t>
  </si>
  <si>
    <t>000 000 000 001 007 018 223 227 228 232</t>
  </si>
  <si>
    <t>000 000 000 001 007 018 223 227 228 233</t>
  </si>
  <si>
    <t>000 000 000 001 007 018 223 227 228 234</t>
  </si>
  <si>
    <t>000 000 000 001 007 018 223 227 228 235</t>
  </si>
  <si>
    <t>000 000 000 001 007 018 223 227 228 280</t>
  </si>
  <si>
    <t>000 000 000 001 007 018 223 227 229 236</t>
  </si>
  <si>
    <t>000 000 000 001 007 018 223 227 229 237</t>
  </si>
  <si>
    <t>000 000 000 001 007 018 223 227 229 238</t>
  </si>
  <si>
    <t>000 000 000 001 007 018 223 227 229 239</t>
  </si>
  <si>
    <t>000 000 000 001 007 018 223 227 229 240</t>
  </si>
  <si>
    <t>000 000 001 005 011 086 108 127 056 059</t>
  </si>
  <si>
    <t>000 000 001 005 011 086 108 127 056 135</t>
  </si>
  <si>
    <t>000 000 001 005 011 086 108 127 129 131</t>
  </si>
  <si>
    <t>000 000 001 005 011 086 108 127 129 132</t>
  </si>
  <si>
    <t>000 000 001 005 011 086 108 127 129 133</t>
  </si>
  <si>
    <t>000 000 001 005 011 086 108 127 129 325</t>
  </si>
  <si>
    <t>000 000 001 005 011 086 108 127 130 134</t>
  </si>
  <si>
    <t>000 000 001 005 011 086 108 127 130 139</t>
  </si>
  <si>
    <t>000 000 001 005 011 086 108 345 281 016</t>
  </si>
  <si>
    <t>000 000 001 005 011 086 108 345 281 060</t>
  </si>
  <si>
    <t>000 000 001 005 011 086 108 345 281 282</t>
  </si>
  <si>
    <t>000 000 001 005 011 086 108 345 281 303</t>
  </si>
  <si>
    <t>000 000 001 005 011 086 108 345 281 321</t>
  </si>
  <si>
    <t>000 000 001 005 011 086 108 345 281 323</t>
  </si>
  <si>
    <t>000 000 001 005 011 086 108 345 281 324</t>
  </si>
  <si>
    <t>000 000 001 007 018 024 025 269 270 275</t>
  </si>
  <si>
    <t>000 000 001 007 018 024 025 269 270 276</t>
  </si>
  <si>
    <t>000 001 005 011 086 108 127 129 131 326</t>
  </si>
  <si>
    <t>000 001 005 011 086 108 127 129 131 327</t>
  </si>
  <si>
    <t>000 001 005 011 086 108 127 129 131 328</t>
  </si>
  <si>
    <t>000 001 005 011 086 108 127 129 131 329</t>
  </si>
  <si>
    <t>000 000 000 000 000 000 001</t>
  </si>
  <si>
    <t>BARD ASSAY ONTOLOGY</t>
  </si>
  <si>
    <t/>
  </si>
  <si>
    <t>000 000 000 000 000 000 001 005</t>
  </si>
  <si>
    <t>assay</t>
  </si>
  <si>
    <t>An experiment carried out to test the effect of a perturbagen on a biological entity, measuring one or more readout facilitated by an assay design and assay type, and record the results one or more endpoint that quantifies or qualifies the extent of perturbation.</t>
  </si>
  <si>
    <t>000 000 000 000 000 000 001 005 009</t>
  </si>
  <si>
    <t>assay component</t>
  </si>
  <si>
    <t>000 000 000 000 000 000 001 005 009 021</t>
  </si>
  <si>
    <t>assay kit</t>
  </si>
  <si>
    <t>000 000 000 000 000 000 001 005 009 021 300</t>
  </si>
  <si>
    <t>assay kit name (BARD DICTIONARY)</t>
  </si>
  <si>
    <t>000 000 000 000 000 000 001 005 009 022</t>
  </si>
  <si>
    <t>assay reagent</t>
  </si>
  <si>
    <t>000 000 000 000 000 000 001 005 009 023</t>
  </si>
  <si>
    <t>biological entity</t>
  </si>
  <si>
    <t>A material entity of biological origin (e.g., protein, cell culture, tissue).</t>
  </si>
  <si>
    <t>000 000 000 000 000 000 001 005 009 023 032</t>
  </si>
  <si>
    <t>biological fluid</t>
  </si>
  <si>
    <t>000 000 000 000 000 000 001 005 009 023 034</t>
  </si>
  <si>
    <t>nucleic acid</t>
  </si>
  <si>
    <t>000 000 000 000 000 000 001 005 009 023 035</t>
  </si>
  <si>
    <t>organ</t>
  </si>
  <si>
    <t>000 000 000 000 000 000 001 005 009 023 036</t>
  </si>
  <si>
    <t>organism</t>
  </si>
  <si>
    <t>000 000 000 000 000 000 001 005 009 023 038</t>
  </si>
  <si>
    <t>protein</t>
  </si>
  <si>
    <t>000 000 000 000 000 000 001 005 009 023 039</t>
  </si>
  <si>
    <t>tissue</t>
  </si>
  <si>
    <t>000 000 000 000 000 000 001 005 009 023 267</t>
  </si>
  <si>
    <t>cultured cell</t>
  </si>
  <si>
    <t>000 000 000 000 000 000 001 005 009 026</t>
  </si>
  <si>
    <t>small molecule</t>
  </si>
  <si>
    <t>000 000 000 000 000 000 001 005 010</t>
  </si>
  <si>
    <t>assay component role</t>
  </si>
  <si>
    <t>A role associated with an assay component.</t>
  </si>
  <si>
    <t>000 000 000 000 000 000 001 005 010 027</t>
  </si>
  <si>
    <t>control role</t>
  </si>
  <si>
    <t>000 000 000 000 000 000 001 005 010 027 040</t>
  </si>
  <si>
    <t>negative control</t>
  </si>
  <si>
    <t>000 000 000 000 000 000 001 005 010 027 041</t>
  </si>
  <si>
    <t>positive control</t>
  </si>
  <si>
    <t>000 000 000 000 000 000 001 005 010 027 333</t>
  </si>
  <si>
    <t>high-signal control</t>
  </si>
  <si>
    <t>000 000 000 000 000 000 001 005 010 027 334</t>
  </si>
  <si>
    <t>low-signal control</t>
  </si>
  <si>
    <t>000 000 000 000 000 000 001 005 010 027 335</t>
  </si>
  <si>
    <t>background control</t>
  </si>
  <si>
    <t>000 000 000 000 000 000 001 005 010 028</t>
  </si>
  <si>
    <t>detector role</t>
  </si>
  <si>
    <t>000 000 000 000 000 000 001 005 010 028 042</t>
  </si>
  <si>
    <t>analyte</t>
  </si>
  <si>
    <t>000 000 000 000 000 000 001 005 010 028 043</t>
  </si>
  <si>
    <t>dye</t>
  </si>
  <si>
    <t>000 000 000 000 000 000 001 005 010 028 044</t>
  </si>
  <si>
    <t>measured component</t>
  </si>
  <si>
    <t>000 000 000 000 000 000 001 005 010 028 045</t>
  </si>
  <si>
    <t>radioisotope label</t>
  </si>
  <si>
    <t>000 000 000 000 000 000 001 005 010 028 048</t>
  </si>
  <si>
    <t>tracer</t>
  </si>
  <si>
    <t>000 000 000 000 000 000 001 005 010 029</t>
  </si>
  <si>
    <t>receiver role</t>
  </si>
  <si>
    <t>000 000 000 000 000 000 001 005 010 029 046</t>
  </si>
  <si>
    <t>receptor</t>
  </si>
  <si>
    <t>000 000 000 000 000 000 001 005 010 029 069</t>
  </si>
  <si>
    <t>target</t>
  </si>
  <si>
    <t>000 000 000 000 000 000 001 005 010 030</t>
  </si>
  <si>
    <t>modulator role</t>
  </si>
  <si>
    <t>000 000 000 000 000 000 001 005 010 030 049</t>
  </si>
  <si>
    <t>cytokine</t>
  </si>
  <si>
    <t>000 000 000 000 000 000 001 005 010 030 050</t>
  </si>
  <si>
    <t>attractant</t>
  </si>
  <si>
    <t>000 000 000 000 000 000 001 005 010 030 051</t>
  </si>
  <si>
    <t>differentiation agent</t>
  </si>
  <si>
    <t>000 000 000 000 000 000 001 005 010 030 053</t>
  </si>
  <si>
    <t>growth factor</t>
  </si>
  <si>
    <t>000 000 000 000 000 000 001 005 010 030 057</t>
  </si>
  <si>
    <t>sensitizer</t>
  </si>
  <si>
    <t>000 000 000 000 000 000 001 005 010 030 062</t>
  </si>
  <si>
    <t>blocker</t>
  </si>
  <si>
    <t>000 000 000 000 000 000 001 005 010 030 063</t>
  </si>
  <si>
    <t>inducer</t>
  </si>
  <si>
    <t>000 000 000 000 000 000 001 005 010 030 065</t>
  </si>
  <si>
    <t>ligand</t>
  </si>
  <si>
    <t>000 000 000 000 000 000 001 005 010 030 066</t>
  </si>
  <si>
    <t>modulator</t>
  </si>
  <si>
    <t>000 000 000 000 000 000 001 005 010 030 067</t>
  </si>
  <si>
    <t>mutagen</t>
  </si>
  <si>
    <t>000 000 000 000 000 000 001 005 010 030 068</t>
  </si>
  <si>
    <t>perturbagen</t>
  </si>
  <si>
    <t>000 000 000 000 000 000 001 005 010 030 283</t>
  </si>
  <si>
    <t>agonist</t>
  </si>
  <si>
    <t>000 000 000 000 000 000 001 005 010 030 308</t>
  </si>
  <si>
    <t>antagonist</t>
  </si>
  <si>
    <t>000 000 000 000 000 000 001 005 010 030 319</t>
  </si>
  <si>
    <t>activator</t>
  </si>
  <si>
    <t>000 000 000 000 000 000 001 005 010 030 320</t>
  </si>
  <si>
    <t>inhibitor</t>
  </si>
  <si>
    <t>000 000 000 000 000 000 001 005 010 030 322</t>
  </si>
  <si>
    <t>reference</t>
  </si>
  <si>
    <t>000 000 000 000 000 000 001 005 010 031</t>
  </si>
  <si>
    <t>reagent role</t>
  </si>
  <si>
    <t>000 000 000 000 000 000 001 005 010 031 047</t>
  </si>
  <si>
    <t>substrate</t>
  </si>
  <si>
    <t>000 000 000 000 000 000 001 005 010 031 052</t>
  </si>
  <si>
    <t>solvent</t>
  </si>
  <si>
    <t>000 000 000 000 000 000 001 005 010 031 054</t>
  </si>
  <si>
    <t>growth medium</t>
  </si>
  <si>
    <t>000 000 000 000 000 000 001 005 010 031 055</t>
  </si>
  <si>
    <t>media component</t>
  </si>
  <si>
    <t>000 000 000 000 000 000 001 005 010 031 058</t>
  </si>
  <si>
    <t>transfection agent</t>
  </si>
  <si>
    <t>000 000 000 000 000 000 001 005 010 031 070</t>
  </si>
  <si>
    <t>buffer</t>
  </si>
  <si>
    <t>000 000 000 000 000 000 001 005 010 031 071</t>
  </si>
  <si>
    <t>carrier</t>
  </si>
  <si>
    <t>000 000 000 000 000 000 001 005 010 031 072</t>
  </si>
  <si>
    <t>charge carrier</t>
  </si>
  <si>
    <t>000 000 000 000 000 000 001 005 010 031 073</t>
  </si>
  <si>
    <t>co-enzyme</t>
  </si>
  <si>
    <t>000 000 000 000 000 000 001 005 010 031 074</t>
  </si>
  <si>
    <t>co-factor</t>
  </si>
  <si>
    <t>000 000 000 000 000 000 001 005 010 031 075</t>
  </si>
  <si>
    <t>co-substrate</t>
  </si>
  <si>
    <t>000 000 000 000 000 000 001 005 010 031 076</t>
  </si>
  <si>
    <t>coupled enzyme</t>
  </si>
  <si>
    <t>000 000 000 000 000 000 001 005 010 031 077</t>
  </si>
  <si>
    <t>cross-linker</t>
  </si>
  <si>
    <t>000 000 000 000 000 000 001 005 010 031 078</t>
  </si>
  <si>
    <t>de-polarizer</t>
  </si>
  <si>
    <t>000 000 000 000 000 000 001 005 010 031 079</t>
  </si>
  <si>
    <t>detergent</t>
  </si>
  <si>
    <t>000 000 000 000 000 000 001 005 010 031 080</t>
  </si>
  <si>
    <t>fixative</t>
  </si>
  <si>
    <t>000 000 000 000 000 000 001 005 010 031 081</t>
  </si>
  <si>
    <t>ionophore</t>
  </si>
  <si>
    <t>000 000 000 000 000 000 001 005 010 031 082</t>
  </si>
  <si>
    <t>reducing agent</t>
  </si>
  <si>
    <t>000 000 000 000 000 000 001 005 010 031 083</t>
  </si>
  <si>
    <t>solute</t>
  </si>
  <si>
    <t>000 000 000 000 000 000 001 005 010 031 084</t>
  </si>
  <si>
    <t>vehicle</t>
  </si>
  <si>
    <t>000 000 000 000 000 000 001 005 011</t>
  </si>
  <si>
    <t>assay design</t>
  </si>
  <si>
    <t>000 000 000 000 000 000 001 005 011 085</t>
  </si>
  <si>
    <t>assay format</t>
  </si>
  <si>
    <t>A concept of an assay based on the biological or chemical features of the assay components, including biochemical assays with purified protein, cell-based assays performed whole cells, and organism-based assays performed in an organism.</t>
  </si>
  <si>
    <t>000 000 000 000 000 000 001 005 011 085 089</t>
  </si>
  <si>
    <t>biochemical format</t>
  </si>
  <si>
    <t>An in vitro format used to measure the activity of a biological macromolecule, either purified protein or nucleic acid; most often a homogenous assay format, but can be heterogeneous if a solid phase (e.g. beads) is used to immobilize the macromolecule.</t>
  </si>
  <si>
    <t>000 000 000 000 000 000 001 005 011 085 090</t>
  </si>
  <si>
    <t>cell-based format</t>
  </si>
  <si>
    <t>A heterogenous assay format that involves living cells of eukaryotic origin.</t>
  </si>
  <si>
    <t>000 000 000 000 000 000 001 005 011 085 091</t>
  </si>
  <si>
    <t>cell-free format</t>
  </si>
  <si>
    <t>An in vitro format where biological material originates from cells, but does not use live cells nor purified macromolecules; most often a homogenous assay format, but can be heterogeneous if a solid phase (e.g. beads) is used to immobilize the components.</t>
  </si>
  <si>
    <t>000 000 000 000 000 000 001 005 011 085 092</t>
  </si>
  <si>
    <t>organism-based format</t>
  </si>
  <si>
    <t>A heterogenous assay format that involves living organisms.</t>
  </si>
  <si>
    <t>000 000 000 000 000 000 001 005 011 085 093</t>
  </si>
  <si>
    <t>tissue-based format</t>
  </si>
  <si>
    <t>A heterogenous assay format that involves tissue derived from a living organism.</t>
  </si>
  <si>
    <t>000 000 000 000 000 000 001 005 011 086</t>
  </si>
  <si>
    <t>assay parameter</t>
  </si>
  <si>
    <t>000 000 000 000 000 000 001 005 011 086 108</t>
  </si>
  <si>
    <t>biological parameter</t>
  </si>
  <si>
    <t>000 000 000 000 000 000 001 005 011 086 109</t>
  </si>
  <si>
    <t>chemical parameter</t>
  </si>
  <si>
    <t>000 000 000 000 000 000 001 005 011 086 110</t>
  </si>
  <si>
    <t>mechanical parameter</t>
  </si>
  <si>
    <t>000 000 000 000 000 000 001 005 011 087</t>
  </si>
  <si>
    <t>detection instrument (BARD DICTIONARY)</t>
  </si>
  <si>
    <t>The category and model name of equipment used for measurement of the readout of an assay (e.g., ViewLux microtiter plate reader).</t>
  </si>
  <si>
    <t>000 000 000 000 000 000 001 005 011 088</t>
  </si>
  <si>
    <t>detection method</t>
  </si>
  <si>
    <t>A physical method (technology) used to measure one or more readout of the effect caused by a perturbagen in the assay.</t>
  </si>
  <si>
    <t>000 000 000 000 000 000 001 005 011 088 098</t>
  </si>
  <si>
    <t>fluorescence method</t>
  </si>
  <si>
    <t>000 000 000 000 000 000 001 005 011 088 099</t>
  </si>
  <si>
    <t>imaging method</t>
  </si>
  <si>
    <t>000 000 000 000 000 000 001 005 011 088 100</t>
  </si>
  <si>
    <t>label-free method</t>
  </si>
  <si>
    <t>000 000 000 000 000 000 001 005 011 088 101</t>
  </si>
  <si>
    <t>luminescence method</t>
  </si>
  <si>
    <t>000 000 000 000 000 000 001 005 011 088 102</t>
  </si>
  <si>
    <t>radiometry method</t>
  </si>
  <si>
    <t>000 000 000 000 000 000 001 005 011 088 103</t>
  </si>
  <si>
    <t>spectrophotometry method</t>
  </si>
  <si>
    <t>000 000 000 000 000 000 001 005 011 104</t>
  </si>
  <si>
    <t>assay method</t>
  </si>
  <si>
    <t>The underlying method (technology) and assay strategy used to determine the action of the perturbagen in the assay system.</t>
  </si>
  <si>
    <t>000 000 000 000 000 000 001 005 011 104 336</t>
  </si>
  <si>
    <t>functional method</t>
  </si>
  <si>
    <t>000 000 000 000 000 000 001 005 011 104 337</t>
  </si>
  <si>
    <t>physical method</t>
  </si>
  <si>
    <t>000 000 000 000 000 000 001 005 012</t>
  </si>
  <si>
    <t>assay measure group</t>
  </si>
  <si>
    <t>An abstract concept to group multiple assay readouts and allow description of an assay that measures more than one effect of a perturbagen on the biological entity.</t>
  </si>
  <si>
    <t>000 000 000 000 000 000 001 005 012 125</t>
  </si>
  <si>
    <t>measure group name</t>
  </si>
  <si>
    <t>000 000 000 000 000 000 001 005 012 126</t>
  </si>
  <si>
    <t>assay readout ID</t>
  </si>
  <si>
    <t>000 000 000 000 000 000 001 005 013</t>
  </si>
  <si>
    <t>assay type</t>
  </si>
  <si>
    <t>000 000 000 000 000 000 001 005 013 144</t>
  </si>
  <si>
    <t>molecular interaction assay</t>
  </si>
  <si>
    <t>000 000 000 000 000 000 001 005 013 144 161</t>
  </si>
  <si>
    <t>protein-DNA interaction assay</t>
  </si>
  <si>
    <t>000 000 000 000 000 000 001 005 013 144 162</t>
  </si>
  <si>
    <t>protein-RNA interaction assay</t>
  </si>
  <si>
    <t>000 000 000 000 000 000 001 005 013 144 163</t>
  </si>
  <si>
    <t>protein-protein interaction assay</t>
  </si>
  <si>
    <t>000 000 000 000 000 000 001 005 013 144 164</t>
  </si>
  <si>
    <t>protein-small molecule interaction assay</t>
  </si>
  <si>
    <t>000 000 000 000 000 000 001 005 013 145</t>
  </si>
  <si>
    <t>binding assay</t>
  </si>
  <si>
    <t>000 000 000 000 000 000 001 005 013 146</t>
  </si>
  <si>
    <t>cell morphology assay</t>
  </si>
  <si>
    <t>000 000 000 000 000 000 001 005 013 147</t>
  </si>
  <si>
    <t>cell motility assay</t>
  </si>
  <si>
    <t>000 000 000 000 000 000 001 005 013 148</t>
  </si>
  <si>
    <t>toxicity assay</t>
  </si>
  <si>
    <t>000 000 000 000 000 000 001 005 013 148 180</t>
  </si>
  <si>
    <t>acute toxicity assay</t>
  </si>
  <si>
    <t>000 000 000 000 000 000 001 005 013 148 181</t>
  </si>
  <si>
    <t>carcinogenicity assay</t>
  </si>
  <si>
    <t>000 000 000 000 000 000 001 005 013 148 182</t>
  </si>
  <si>
    <t>cell-proliferation assay</t>
  </si>
  <si>
    <t>000 000 000 000 000 000 001 005 013 148 183</t>
  </si>
  <si>
    <t>clinical pathology assay</t>
  </si>
  <si>
    <t>000 000 000 000 000 000 001 005 013 148 184</t>
  </si>
  <si>
    <t>cytotoxicity assay</t>
  </si>
  <si>
    <t>000 000 000 000 000 000 001 005 013 148 185</t>
  </si>
  <si>
    <t>dermal toxicity assay</t>
  </si>
  <si>
    <t>000 000 000 000 000 000 001 005 013 148 186</t>
  </si>
  <si>
    <t>developmental toxicity assay</t>
  </si>
  <si>
    <t>000 000 000 000 000 000 001 005 013 148 187</t>
  </si>
  <si>
    <t>endocrine disruption assay</t>
  </si>
  <si>
    <t>000 000 000 000 000 000 001 005 013 148 188</t>
  </si>
  <si>
    <t>genotoxicity assay</t>
  </si>
  <si>
    <t>000 000 000 000 000 000 001 005 013 148 189</t>
  </si>
  <si>
    <t>immune-response assay</t>
  </si>
  <si>
    <t>000 000 000 000 000 000 001 005 013 148 190</t>
  </si>
  <si>
    <t>inhalation toxicity assay</t>
  </si>
  <si>
    <t>000 000 000 000 000 000 001 005 013 148 191</t>
  </si>
  <si>
    <t>neurotoxicity assay</t>
  </si>
  <si>
    <t>000 000 000 000 000 000 001 005 013 148 192</t>
  </si>
  <si>
    <t>ocular toxicity assay</t>
  </si>
  <si>
    <t>000 000 000 000 000 000 001 005 013 148 193</t>
  </si>
  <si>
    <t>oxidative stress assay</t>
  </si>
  <si>
    <t>000 000 000 000 000 000 001 005 013 148 194</t>
  </si>
  <si>
    <t>phototoxicity assay</t>
  </si>
  <si>
    <t>000 000 000 000 000 000 001 005 013 148 195</t>
  </si>
  <si>
    <t>repeat-dose toxicity assay</t>
  </si>
  <si>
    <t>000 000 000 000 000 000 001 005 013 148 196</t>
  </si>
  <si>
    <t>reproductive toxicity assay</t>
  </si>
  <si>
    <t>000 000 000 000 000 000 001 005 013 149</t>
  </si>
  <si>
    <t>enzyme activity assay</t>
  </si>
  <si>
    <t>000 000 000 000 000 000 001 005 013 150</t>
  </si>
  <si>
    <t>gene-expression assay</t>
  </si>
  <si>
    <t>000 000 000 000 000 000 001 005 013 151</t>
  </si>
  <si>
    <t>membrane potential assay</t>
  </si>
  <si>
    <t>000 000 000 000 000 000 001 005 013 152</t>
  </si>
  <si>
    <t>physico-chemical property determination assay</t>
  </si>
  <si>
    <t>000 000 000 000 000 000 001 005 013 152 172</t>
  </si>
  <si>
    <t>acid-ionization constant determination assay</t>
  </si>
  <si>
    <t>000 000 000 000 000 000 001 005 013 152 173</t>
  </si>
  <si>
    <t>identification assay</t>
  </si>
  <si>
    <t>000 000 000 000 000 000 001 005 013 152 174</t>
  </si>
  <si>
    <t>lipophilicity assay</t>
  </si>
  <si>
    <t>000 000 000 000 000 000 001 005 013 152 175</t>
  </si>
  <si>
    <t>melting-point determination assay</t>
  </si>
  <si>
    <t>000 000 000 000 000 000 001 005 013 152 176</t>
  </si>
  <si>
    <t>purity determination assay</t>
  </si>
  <si>
    <t>000 000 000 000 000 000 001 005 013 152 177</t>
  </si>
  <si>
    <t>solubility assay</t>
  </si>
  <si>
    <t>000 000 000 000 000 000 001 005 013 152 178</t>
  </si>
  <si>
    <t>stability assay</t>
  </si>
  <si>
    <t>000 000 000 000 000 000 001 005 013 152 207</t>
  </si>
  <si>
    <t>concentration determination assay</t>
  </si>
  <si>
    <t>000 000 000 000 000 000 001 005 013 153</t>
  </si>
  <si>
    <t>protein-folding assay</t>
  </si>
  <si>
    <t>000 000 000 000 000 000 001 005 013 154</t>
  </si>
  <si>
    <t>protein turnover assay</t>
  </si>
  <si>
    <t>000 000 000 000 000 000 001 005 013 155</t>
  </si>
  <si>
    <t>RNA splicing assay</t>
  </si>
  <si>
    <t>000 000 000 000 000 000 001 005 013 156</t>
  </si>
  <si>
    <t>re-distribution assay</t>
  </si>
  <si>
    <t>000 000 000 000 000 000 001 005 013 158</t>
  </si>
  <si>
    <t>signal transduction assay</t>
  </si>
  <si>
    <t>000 000 000 000 000 000 001 005 013 158 165</t>
  </si>
  <si>
    <t>cytokine secretion assay</t>
  </si>
  <si>
    <t>000 000 000 000 000 000 001 005 013 158 166</t>
  </si>
  <si>
    <t>post-translational modification assay</t>
  </si>
  <si>
    <t>000 000 000 000 000 000 001 005 013 158 167</t>
  </si>
  <si>
    <t>reporter-gene assay</t>
  </si>
  <si>
    <t>000 000 000 000 000 000 001 005 013 158 168</t>
  </si>
  <si>
    <t>second messenger assay</t>
  </si>
  <si>
    <t>000 000 000 000 000 000 001 005 013 159</t>
  </si>
  <si>
    <t>transporter assay</t>
  </si>
  <si>
    <t>000 000 000 000 000 000 001 005 013 160</t>
  </si>
  <si>
    <t>viability assay</t>
  </si>
  <si>
    <t>000 000 000 000 000 000 001 005 013 179</t>
  </si>
  <si>
    <t>ion-channel assay</t>
  </si>
  <si>
    <t>000 000 000 000 000 000 001 005 013 197</t>
  </si>
  <si>
    <t>safety pharmacology assay</t>
  </si>
  <si>
    <t>000 000 000 000 000 000 001 005 013 197 198</t>
  </si>
  <si>
    <t>drug abuse assay</t>
  </si>
  <si>
    <t>000 000 000 000 000 000 001 005 013 197 199</t>
  </si>
  <si>
    <t>drug-interaction assay</t>
  </si>
  <si>
    <t>000 000 000 000 000 000 001 005 013 197 200</t>
  </si>
  <si>
    <t>QT interval assay</t>
  </si>
  <si>
    <t>000 000 000 000 000 000 001 005 013 201</t>
  </si>
  <si>
    <t>organism assay</t>
  </si>
  <si>
    <t>000 000 000 000 000 000 001 005 013 201 202</t>
  </si>
  <si>
    <t>behavioral assay</t>
  </si>
  <si>
    <t>000 000 000 000 000 000 001 005 013 201 203</t>
  </si>
  <si>
    <t>metastasis assay</t>
  </si>
  <si>
    <t>000 000 000 000 000 000 001 005 013 201 204</t>
  </si>
  <si>
    <t>pharmacodynamic assay</t>
  </si>
  <si>
    <t>000 000 000 000 000 000 001 005 013 201 205</t>
  </si>
  <si>
    <t>pharmacokinetic assay</t>
  </si>
  <si>
    <t>000 000 000 000 000 000 001 005 013 201 206</t>
  </si>
  <si>
    <t>therapeutic efficacy assay</t>
  </si>
  <si>
    <t>000 000 000 000 000 000 001 005 013 208</t>
  </si>
  <si>
    <t>cell communication assay</t>
  </si>
  <si>
    <t>000 000 000 000 000 000 001 005 013 209</t>
  </si>
  <si>
    <t>cell cycle assay</t>
  </si>
  <si>
    <t>000 000 000 000 000 000 001 005 013 210</t>
  </si>
  <si>
    <t>cell growth assay</t>
  </si>
  <si>
    <t>000 000 000 000 000 000 001 005 013 211</t>
  </si>
  <si>
    <t>cellular metabolic process assay</t>
  </si>
  <si>
    <t>000 000 000 000 000 000 001 005 013 212</t>
  </si>
  <si>
    <t>coagulation assay</t>
  </si>
  <si>
    <t>000 000 000 000 000 000 001 005 013 213</t>
  </si>
  <si>
    <t>development assay</t>
  </si>
  <si>
    <t>000 000 000 000 000 000 001 005 013 214</t>
  </si>
  <si>
    <t>multi-organism process assay</t>
  </si>
  <si>
    <t>000 000 000 000 000 000 001 005 013 215</t>
  </si>
  <si>
    <t>system process assay</t>
  </si>
  <si>
    <t>000 000 000 000 000 000 001 006</t>
  </si>
  <si>
    <t>biology</t>
  </si>
  <si>
    <t>A biological entity or process that is the presumed subject of the assay; may refer to a macromolecule whose activity is being regulated, or to a cell-biological process (e.g., neurite outgrowth).</t>
  </si>
  <si>
    <t>000 000 000 000 000 000 001 006 014</t>
  </si>
  <si>
    <t>molecular target</t>
  </si>
  <si>
    <t>A biological entity that has the role of target of an assay; usually a biological macromolecule that interacts with a perturbagen to produce the readout detected by the assay.</t>
  </si>
  <si>
    <t>000 000 000 000 000 000 001 006 014 017</t>
  </si>
  <si>
    <t>molecular function (EXTERNAL ONTOLOGY)</t>
  </si>
  <si>
    <t>000 000 000 000 000 000 001 006 015</t>
  </si>
  <si>
    <t>biological process (EXTERNAL ONTOLOGY)</t>
  </si>
  <si>
    <t>Gene Ontology</t>
  </si>
  <si>
    <t>000 000 000 000 000 000 001 007</t>
  </si>
  <si>
    <t>project management</t>
  </si>
  <si>
    <t>000 000 000 000 000 000 001 007 018</t>
  </si>
  <si>
    <t>assay instance</t>
  </si>
  <si>
    <t>000 000 000 000 000 000 001 007 018 024</t>
  </si>
  <si>
    <t>perturbagen collection</t>
  </si>
  <si>
    <t>000 000 000 000 000 000 001 007 018 024 025</t>
  </si>
  <si>
    <t>RNA construct collection</t>
  </si>
  <si>
    <t>000 000 000 000 000 000 001 007 018 024 141</t>
  </si>
  <si>
    <t>perturbagen delivery</t>
  </si>
  <si>
    <t>A description of whether perturbagens are tested individually or as pooled mixtures.</t>
  </si>
  <si>
    <t>000 000 000 000 000 000 001 007 018 024 142</t>
  </si>
  <si>
    <t>small-molecule collection</t>
  </si>
  <si>
    <t>000 000 000 000 000 000 001 007 018 219</t>
  </si>
  <si>
    <t>assay ID</t>
  </si>
  <si>
    <t>000 000 000 000 000 000 001 007 018 223</t>
  </si>
  <si>
    <t>assay stage</t>
  </si>
  <si>
    <t>A description of the purpose of an assay within a project; relates to the order of assays in a screening campaign (e.g., a primary assay is performed first to identify hits, which are then confirmed in a confirmatory assay, after which secondary assays further prioritize confirmed hits).</t>
  </si>
  <si>
    <t>000 000 000 000 000 000 001 007 018 223 224</t>
  </si>
  <si>
    <t>confirmatory assay</t>
  </si>
  <si>
    <t>An assay performed to confirm activity of perturbagens identified in a primary assay; may be performed as replicate measurements or as a concentration-response assay.</t>
  </si>
  <si>
    <t>000 000 000 000 000 000 001 007 018 223 225</t>
  </si>
  <si>
    <t>lead-optimization assay</t>
  </si>
  <si>
    <t>An assay performed in the lead-optimization stage on a relatively small number of active perturbagens; typically a high-quality concentration-response assay.</t>
  </si>
  <si>
    <t>000 000 000 000 000 000 001 007 018 223 226</t>
  </si>
  <si>
    <t>primary assay</t>
  </si>
  <si>
    <t>An assay performed (usually first in a campaign) to identify potentially biologically active pertubagens; usually performed at a single concentration with one or two measurements.</t>
  </si>
  <si>
    <t>000 000 000 000 000 000 001 007 018 223 227</t>
  </si>
  <si>
    <t>secondary assay</t>
  </si>
  <si>
    <t>An assay performed following a confirmatory assay to confirm the biological activity a perturbagen using a different assay type or design; may address mode-of-action, toxicity, activity profile, and selectivity.</t>
  </si>
  <si>
    <t>000 000 000 000 000 000 001 007 019</t>
  </si>
  <si>
    <t>depositor information</t>
  </si>
  <si>
    <t>000 000 000 000 000 000 001 007 019 241</t>
  </si>
  <si>
    <t>depositor laboratory</t>
  </si>
  <si>
    <t>000 000 000 000 000 000 001 007 019 242</t>
  </si>
  <si>
    <t>deposition date</t>
  </si>
  <si>
    <t>000 000 000 000 000 000 001 007 020</t>
  </si>
  <si>
    <t>project information</t>
  </si>
  <si>
    <t>000 000 000 000 000 000 001 007 020 243</t>
  </si>
  <si>
    <t>biological project goal</t>
  </si>
  <si>
    <t>000 000 000 000 000 000 001 007 020 243 247</t>
  </si>
  <si>
    <t>intended mode-of-action</t>
  </si>
  <si>
    <t>000 000 000 000 000 000 001 007 020 243 248</t>
  </si>
  <si>
    <t>intended molecular target</t>
  </si>
  <si>
    <t>000 000 000 000 000 000 001 007 020 243 249</t>
  </si>
  <si>
    <t>disease</t>
  </si>
  <si>
    <t>000 000 000 000 000 000 001 007 020 244</t>
  </si>
  <si>
    <t>screening campaign</t>
  </si>
  <si>
    <t>A concept to group multiple assay instances whose sequential performance is used to identify active pertubagens with a specific function and establish mode-of-action; usally progresses through primary assay, confirmatory assays, secondary assays, and lead-optimization assays.</t>
  </si>
  <si>
    <t>000 000 000 000 000 000 001 007 020 244 245</t>
  </si>
  <si>
    <t>screening campaign name</t>
  </si>
  <si>
    <t>000 000 000 000 000 000 001 007 020 244 246</t>
  </si>
  <si>
    <t>assay instance ID</t>
  </si>
  <si>
    <t>000 000 000 000 000 000 001 007 020 274</t>
  </si>
  <si>
    <t>project name</t>
  </si>
  <si>
    <t>000 000 000 000 000 000 001 007 216</t>
  </si>
  <si>
    <t>assay panel information</t>
  </si>
  <si>
    <t>An abstract concept to group multiple assay instances and allow description of a group of assays that measure more than one effect of a perturbagen directed at prioritization by viewing the results together (e.g., a selectivity panel of assays for activity against each member of a family of related proteins).</t>
  </si>
  <si>
    <t>000 000 000 000 000 000 001 007 216 217</t>
  </si>
  <si>
    <t>000 000 000 000 000 000 001 007 216 218</t>
  </si>
  <si>
    <t>assay panel name</t>
  </si>
  <si>
    <t>000 000 000 000 000 000 001 008</t>
  </si>
  <si>
    <t>result</t>
  </si>
  <si>
    <t>000 000 000 000 000 000 001 008 250</t>
  </si>
  <si>
    <t>endpoint</t>
  </si>
  <si>
    <t>000 000 000 000 000 000 001 008 250 255</t>
  </si>
  <si>
    <t>concentration endpoint</t>
  </si>
  <si>
    <t>An endpoint expressed as a concentration at which a perturbagen mediates a ined response (e.g., IC50, EC50); always has one value in units of molar concentration.</t>
  </si>
  <si>
    <t>000 000 000 000 000 000 001 008 250 255 341</t>
  </si>
  <si>
    <t>000 000 000 000 000 000 001 008 250 256</t>
  </si>
  <si>
    <t>biochemical constant endpoint</t>
  </si>
  <si>
    <t>An endpoint used to express binding constants or enzyme kinetic constants reflecting interactions between ligands and macromolecules (e.g., Bmax, Kd).</t>
  </si>
  <si>
    <t>000 000 000 000 000 000 001 008 250 256 259</t>
  </si>
  <si>
    <t>binding constant</t>
  </si>
  <si>
    <t>This endpoint type describes the bonding affinity between two molecules at equilibrium, e.g., drug-receptor interaction.</t>
  </si>
  <si>
    <t>000 000 000 000 000 000 001 008 250 256 260</t>
  </si>
  <si>
    <t>enzyme kinetic constant</t>
  </si>
  <si>
    <t>Describe kinetics of enzyme-catalyzed reactions. It includes the enzyme kinetic constants namely, Km and Vmax, which help to model the time course of disappearance of substrate and the production of product.</t>
  </si>
  <si>
    <t>000 000 000 000 000 000 001 008 250 257</t>
  </si>
  <si>
    <t>response endpoint</t>
  </si>
  <si>
    <t>An endpoint reporting the magnitude or relative magnitude of effect induced by a perturbagen; often expressed relative to control measurements.</t>
  </si>
  <si>
    <t>000 000 000 000 000 000 001 008 250 257 340</t>
  </si>
  <si>
    <t>percent inhibition</t>
  </si>
  <si>
    <t>000 000 000 000 000 000 001 008 250 258</t>
  </si>
  <si>
    <t>temperature endpoint</t>
  </si>
  <si>
    <t>An endpoint that reports a change in temperature as a measure of the extent of perturbation (e.g., Tm).</t>
  </si>
  <si>
    <t>000 000 000 000 000 000 001 008 250 258 342</t>
  </si>
  <si>
    <t>Tm</t>
  </si>
  <si>
    <t>000 000 000 000 000 000 001 008 250 261</t>
  </si>
  <si>
    <t>profile endpoint</t>
  </si>
  <si>
    <t>000 000 000 000 000 000 001 008 250 261 262</t>
  </si>
  <si>
    <t>gene-expression profile</t>
  </si>
  <si>
    <t>000 000 000 000 000 000 001 008 250 261 263</t>
  </si>
  <si>
    <t>panel-assay profile</t>
  </si>
  <si>
    <t>000 000 000 000 000 000 001 008 250 261 264</t>
  </si>
  <si>
    <t>computational profile</t>
  </si>
  <si>
    <t>000 000 000 000 000 000 001 011 251</t>
  </si>
  <si>
    <t>result method</t>
  </si>
  <si>
    <t>000 000 000 000 000 000 001 011 251 252</t>
  </si>
  <si>
    <t>curve-fit specification</t>
  </si>
  <si>
    <t>A descripition of curve-fit parameters used to obtain an endpoint by fitting a single function across a range of measurements; contains information about curve-fit parameters, methods, properties (e.g., Hill coefficient), concentration range, and replicates.</t>
  </si>
  <si>
    <t>000 000 000 000 000 000 001 011 251 253</t>
  </si>
  <si>
    <t>normalization method</t>
  </si>
  <si>
    <t>A description of a data normalization method (e.g., normalized percent distribution, Z-score, B-score) used to correct raw data for inference errors (i.e., false negatives and false positives), especially after testing at a single concentration or with a small number of replicates.</t>
  </si>
  <si>
    <t>000 000 000 000 000 000 001 011 251 254</t>
  </si>
  <si>
    <t>endpoint mode-of-action</t>
  </si>
  <si>
    <t>A description of the qualitative effect of a perturbagen in an assay (e.g., inhibition, activation, cytotoxicity).</t>
  </si>
  <si>
    <t>000 000 000 000 000 000 002</t>
  </si>
  <si>
    <t>BARD DICTIONARY</t>
  </si>
  <si>
    <t>000 000 000 000 000 000 002 304</t>
  </si>
  <si>
    <t>assay kit name</t>
  </si>
  <si>
    <t>000 000 000 000 000 000 002 305</t>
  </si>
  <si>
    <t>cell line name (SEED FROM ATCC)</t>
  </si>
  <si>
    <t>000 000 000 000 000 000 002 306</t>
  </si>
  <si>
    <t>primary cell name</t>
  </si>
  <si>
    <t>000 000 000 000 000 000 002 307</t>
  </si>
  <si>
    <t>detection instrument</t>
  </si>
  <si>
    <t>000 000 000 000 000 000 002 307 309</t>
  </si>
  <si>
    <t>FACS</t>
  </si>
  <si>
    <t>000 000 000 000 000 000 002 307 310</t>
  </si>
  <si>
    <t>microscope</t>
  </si>
  <si>
    <t>000 000 000 000 000 000 002 307 310 105</t>
  </si>
  <si>
    <t>MDS IX Micro</t>
  </si>
  <si>
    <t>000 000 000 000 000 000 002 307 310 106</t>
  </si>
  <si>
    <t>MDS IX Ultra</t>
  </si>
  <si>
    <t>000 000 000 000 000 000 002 307 310 107</t>
  </si>
  <si>
    <t>Perkin Elmer Operetta</t>
  </si>
  <si>
    <t>000 000 000 000 000 000 002 307 311</t>
  </si>
  <si>
    <t>plate-reader</t>
  </si>
  <si>
    <t>000 000 000 000 000 000 002 307 311 313</t>
  </si>
  <si>
    <t>Perkin Elmer Enspire</t>
  </si>
  <si>
    <t>000 000 000 000 000 000 002 307 311 314</t>
  </si>
  <si>
    <t>Perkin Elmer Envision</t>
  </si>
  <si>
    <t>000 000 000 000 000 000 002 307 311 315</t>
  </si>
  <si>
    <t>Perkin Elmer Viewlux</t>
  </si>
  <si>
    <t>000 000 000 000 000 000 002 307 311 316</t>
  </si>
  <si>
    <t>Thermo Fisher VarioSkan</t>
  </si>
  <si>
    <t>000 000 000 000 000 000 002 307 312</t>
  </si>
  <si>
    <t>plate-scanner</t>
  </si>
  <si>
    <t>000 000 000 000 000 000 002 307 312 317</t>
  </si>
  <si>
    <t>TTP Labtech Acumen</t>
  </si>
  <si>
    <t>000 000 000 000 000 000 003</t>
  </si>
  <si>
    <t>EXTERNAL DICTIONARY</t>
  </si>
  <si>
    <t>000 000 000 000 000 000 003 290</t>
  </si>
  <si>
    <t>molecular entity</t>
  </si>
  <si>
    <t>000 000 000 000 000 000 003 290 291</t>
  </si>
  <si>
    <t>molecular entity identifier</t>
  </si>
  <si>
    <t>An external database unique identifier, such as an accession number, for a gene or protein from a trusted international source (e.g., Entrez, UniProt).</t>
  </si>
  <si>
    <t>000 000 000 000 000 000 003 290 292</t>
  </si>
  <si>
    <t>molecular entity identifier source</t>
  </si>
  <si>
    <t>A trusted international source (e.g., Entrez, UniProt) of gene or protein names.</t>
  </si>
  <si>
    <t>000 000 000 000 000 000 003 290 293</t>
  </si>
  <si>
    <t>molecular entity name</t>
  </si>
  <si>
    <t>A short symbol or name for a gene or protein from a trusted international source (e.g., Entrez, UniProt).</t>
  </si>
  <si>
    <t>000 000 000 000 000 000 003 290 294</t>
  </si>
  <si>
    <t>molecular entity species</t>
  </si>
  <si>
    <t>A formal name in binomial nomenclature for the species of origin for a gene or protein.</t>
  </si>
  <si>
    <t>000 000 000 000 000 000 003 290 295</t>
  </si>
  <si>
    <t>molecular entity description</t>
  </si>
  <si>
    <t>A long name for a gene or protein from a trusted international source (e.g., Entrez, UniProt).</t>
  </si>
  <si>
    <t>000 000 000 000 000 000 003 290 296</t>
  </si>
  <si>
    <t>molecular entity type</t>
  </si>
  <si>
    <t>000 000 000 000 000 000 003 290 296 297</t>
  </si>
  <si>
    <t>000 000 000 000 000 000 003 290 296 298</t>
  </si>
  <si>
    <t>DNA</t>
  </si>
  <si>
    <t>000 000 000 000 000 000 003 290 296 299</t>
  </si>
  <si>
    <t>RNA</t>
  </si>
  <si>
    <t>000 000 000 000 000 000 003 290 296 346</t>
  </si>
  <si>
    <t>gene</t>
  </si>
  <si>
    <t>000 000 000 000 000 000 004</t>
  </si>
  <si>
    <t>EXTERNAL ONTOLOGY</t>
  </si>
  <si>
    <t>000 000 000 000 000 000 004 287</t>
  </si>
  <si>
    <t>GO</t>
  </si>
  <si>
    <t>000 000 000 000 000 000 004 288</t>
  </si>
  <si>
    <t>000 000 000 000 000 000 004 289</t>
  </si>
  <si>
    <t>DO</t>
  </si>
  <si>
    <t>000 000 000 000 000 001 005 009 023 034 265</t>
  </si>
  <si>
    <t>000 000 000 000 000 001 005 009 023 034 266</t>
  </si>
  <si>
    <t>000 000 000 000 000 001 005 009 023 038 286</t>
  </si>
  <si>
    <t>protein (EXTERNAL DICTIONARY</t>
  </si>
  <si>
    <t>000 000 000 000 000 001 005 009 023 267 033</t>
  </si>
  <si>
    <t>cell line</t>
  </si>
  <si>
    <t>000 000 000 000 000 001 005 009 023 267 037</t>
  </si>
  <si>
    <t>primary cell</t>
  </si>
  <si>
    <t>000 000 000 000 000 001 005 011 085 089 094</t>
  </si>
  <si>
    <t>nucleic acid format</t>
  </si>
  <si>
    <t>A format in which the perturbagen targets nucleic acid (DNA or RNA) to regulate its function.</t>
  </si>
  <si>
    <t>000 000 000 000 000 001 005 011 085 089 095</t>
  </si>
  <si>
    <t>protein format</t>
  </si>
  <si>
    <t>A format in which the perturbagen targets a protein to regulate its function.</t>
  </si>
  <si>
    <t>000 000 000 000 000 001 005 011 085 091 096</t>
  </si>
  <si>
    <t>sub-cellular format</t>
  </si>
  <si>
    <t>A format using sub-cellular organelles (but not individually purified proteins) obtained by cell lysis and fractionation (e.g., differential centrifugation).</t>
  </si>
  <si>
    <t>000 000 000 000 000 001 005 011 085 091 097</t>
  </si>
  <si>
    <t>whole-cell lysate format</t>
  </si>
  <si>
    <t>A format using cells whose membranes have been ruptured (e.g., mechanically, osmotically) and whose lysate is used without separation techniques.</t>
  </si>
  <si>
    <t>000 000 000 000 000 001 005 011 086 108 127</t>
  </si>
  <si>
    <t>cell attribute</t>
  </si>
  <si>
    <t>This describes the cell culture conditions and modifications performed on the cell line. Modifications include plasmid transfection, viral transduction, cell fusion, etc.</t>
  </si>
  <si>
    <t>000 000 000 000 000 001 005 011 086 108 128</t>
  </si>
  <si>
    <t>protein attribute</t>
  </si>
  <si>
    <t>000 000 000 000 000 001 005 011 086 108 345</t>
  </si>
  <si>
    <t>nucleic acid attribute</t>
  </si>
  <si>
    <t>000 000 000 000 000 001 005 011 086 110 061</t>
  </si>
  <si>
    <t>assay readout</t>
  </si>
  <si>
    <t>000 000 000 000 000 001 005 011 086 110 111</t>
  </si>
  <si>
    <t>assay biosafety level</t>
  </si>
  <si>
    <t>A biosafety level is the level of biocontainment required to isolate hazardous biological agents in an enclosed facility. The levels of containment range from the lowest biosafety level of 1 to the highest at level 4.</t>
  </si>
  <si>
    <t>000 000 000 000 000 001 005 011 086 110 112</t>
  </si>
  <si>
    <t>assay condition</t>
  </si>
  <si>
    <t>A set of optimization guidelines used to minimize the time and cost of assay implementation, while providing reliable assay performance.</t>
  </si>
  <si>
    <t>000 000 000 000 000 001 005 011 086 110 113</t>
  </si>
  <si>
    <t>assay footprint</t>
  </si>
  <si>
    <t>This describes the physical format such as plate density in which an assay is performed, which is generally a microplate format, but can also be an array format.</t>
  </si>
  <si>
    <t>000 000 000 000 000 001 005 011 086 110 114</t>
  </si>
  <si>
    <t>assay measurement throughput</t>
  </si>
  <si>
    <t>Assay measurements throughput quality describes the quality of the measurements performed on each sample, such as single concentration, single repetition, concentration-response, multiple repetitions, etc.</t>
  </si>
  <si>
    <t>000 000 000 000 000 001 005 011 086 110 115</t>
  </si>
  <si>
    <t>assay quality assessment</t>
  </si>
  <si>
    <t>Commonly used statistical parameters for monitoring assay quality include Z and Z-prime factors. Prior to starting a large screen, and after assay optimization and miniaturization, pilot screens are performed to assess the quality of the assay run and to assess / validate the suitability of a assay for a high-throughput screening run.</t>
  </si>
  <si>
    <t>000 000 000 000 000 001 005 011 086 110 116</t>
  </si>
  <si>
    <t>assay readout content</t>
  </si>
  <si>
    <t>This describes the throughput and information content generated. Categorizing multiplexed (i.e. multiple targets measured simultaneously) and multiparametric assays and high content (image-based) and regular (plate reader) assays.</t>
  </si>
  <si>
    <t>000 000 000 000 000 001 005 011 086 110 121</t>
  </si>
  <si>
    <t>assay measurement type</t>
  </si>
  <si>
    <t>This describes whether a change in an assay is measured once at one fixed end-point or over a period of time at several time points.</t>
  </si>
  <si>
    <t>000 000 000 000 000 001 005 011 086 110 332</t>
  </si>
  <si>
    <t>assay phase characteristic</t>
  </si>
  <si>
    <t>It refers to whether all the assay components are in solution or some are in solid phase, which determines their ability to scatter light.</t>
  </si>
  <si>
    <t>000 000 000 000 000 001 005 011 104 336 338</t>
  </si>
  <si>
    <t>amplification method</t>
  </si>
  <si>
    <t>000 000 000 000 000 001 005 011 104 337 339</t>
  </si>
  <si>
    <t>radiation based method</t>
  </si>
  <si>
    <t>000 000 000 000 000 001 005 013 158 166 169</t>
  </si>
  <si>
    <t>phosphorylation assay</t>
  </si>
  <si>
    <t>000 000 000 000 000 001 005 013 158 166 170</t>
  </si>
  <si>
    <t>methylation assay</t>
  </si>
  <si>
    <t>000 000 000 000 000 001 005 013 158 166 171</t>
  </si>
  <si>
    <t>acetylation assay</t>
  </si>
  <si>
    <t>000 000 000 000 000 001 007 018 024 025 268</t>
  </si>
  <si>
    <t>RNA construct collection name</t>
  </si>
  <si>
    <t>000 000 000 000 000 001 007 018 024 025 269</t>
  </si>
  <si>
    <t>RNA construct perturbagen</t>
  </si>
  <si>
    <t>000 000 000 000 000 001 007 018 024 142 140</t>
  </si>
  <si>
    <t>small-molecule perturbagen</t>
  </si>
  <si>
    <t>000 000 000 000 000 001 007 018 024 142 222</t>
  </si>
  <si>
    <t>small-molecule collection name</t>
  </si>
  <si>
    <t>000 000 000 000 000 001 007 018 024 142 277</t>
  </si>
  <si>
    <t>small-molecule collection source</t>
  </si>
  <si>
    <t>A description of whether a small-molecule collection was purchased from a vendor or generated in an academic institution.</t>
  </si>
  <si>
    <t>000 000 000 000 000 001 007 018 223 227 228</t>
  </si>
  <si>
    <t>alternate confirmatory assay</t>
  </si>
  <si>
    <t>000 000 000 000 000 001 007 018 223 227 229</t>
  </si>
  <si>
    <t>counter-screening assay</t>
  </si>
  <si>
    <t>000 000 000 000 000 001 007 018 223 227 230</t>
  </si>
  <si>
    <t>selectivity assay</t>
  </si>
  <si>
    <t>000 000 000 000 000 001 007 020 243 248 278</t>
  </si>
  <si>
    <t>000 000 000 000 000 001 007 020 243 248 279</t>
  </si>
  <si>
    <t>molecular function</t>
  </si>
  <si>
    <t>000 000 000 000 000 001 008 250 256 259 343</t>
  </si>
  <si>
    <t>Bmax</t>
  </si>
  <si>
    <t>It is the amount of drug required to saturate a population of receptors and a measure of the number of receptors present in the sample. It is derived from Scatchard plot of binding data. It is analogous to Vmax in enzyme kinetics. The units of Bmax include cpm, sites/cell or fmol/mg. http</t>
  </si>
  <si>
    <t>000 000 000 000 000 001 008 250 256 260 344</t>
  </si>
  <si>
    <t>Vmax</t>
  </si>
  <si>
    <t>Vmax is ined as the maximum initial velocity of an enzyme catalyzed reaction under the given conditions, and it is measured in units of quantity of substrate transformed per unit time for a given concentration of enzyme.</t>
  </si>
  <si>
    <t>000 000 000 000 001 005 009 023 034 265 284</t>
  </si>
  <si>
    <t>gene (EXTERNAL DICTIONARY</t>
  </si>
  <si>
    <t>000 000 000 000 001 005 009 023 034 266 285</t>
  </si>
  <si>
    <t>000 000 000 000 001 005 009 023 267 033 301</t>
  </si>
  <si>
    <t>cell line name (BARD DICTIONARY)</t>
  </si>
  <si>
    <t>000 000 000 000 001 005 009 023 267 037 302</t>
  </si>
  <si>
    <t>primary cell name (BARD DICTIONARY)</t>
  </si>
  <si>
    <t>000 000 000 000 001 005 011 086 108 127 056</t>
  </si>
  <si>
    <t>cell processing</t>
  </si>
  <si>
    <t>000 000 000 000 001 005 011 086 108 127 129</t>
  </si>
  <si>
    <t>cell culture condition</t>
  </si>
  <si>
    <t>000 000 000 000 001 005 011 086 108 127 130</t>
  </si>
  <si>
    <t>cell modification</t>
  </si>
  <si>
    <t>This describes the type of alterations performed on the cell line, which include plasmid transfection, viral transduction, cell fusion, etc.</t>
  </si>
  <si>
    <t>000 000 000 000 001 005 011 086 108 128 136</t>
  </si>
  <si>
    <t>protein form</t>
  </si>
  <si>
    <t>000 000 000 000 001 005 011 086 108 128 137</t>
  </si>
  <si>
    <t>protein preparation method</t>
  </si>
  <si>
    <t>000 000 000 000 001 005 011 086 108 128 138</t>
  </si>
  <si>
    <t>protein purity</t>
  </si>
  <si>
    <t>000 000 000 000 001 005 011 086 108 128 157</t>
  </si>
  <si>
    <t>protein sequence</t>
  </si>
  <si>
    <t>000 000 000 000 001 005 011 086 108 128 318</t>
  </si>
  <si>
    <t>000 000 000 000 001 005 011 086 108 345 281</t>
  </si>
  <si>
    <t>DNA construct</t>
  </si>
  <si>
    <t>000 000 000 000 001 005 011 086 110 061 064</t>
  </si>
  <si>
    <t>assay readout name</t>
  </si>
  <si>
    <t>000 000 000 000 001 005 011 086 110 061 122</t>
  </si>
  <si>
    <t>signal direction</t>
  </si>
  <si>
    <t>It is the trend of measured readout signal, whether it increases or decreases in perturbagen treated wells, as compared to the untreated or carrier-treated wells in an assay.</t>
  </si>
  <si>
    <t>000 000 000 000 001 005 011 086 110 061 123</t>
  </si>
  <si>
    <t>unit of measurement</t>
  </si>
  <si>
    <t>It is the inite magnitude of a physical quantity or of time. It has a quantity and a unit associated with it.</t>
  </si>
  <si>
    <t>000 000 000 000 001 005 011 086 110 061 124</t>
  </si>
  <si>
    <t>wavelength</t>
  </si>
  <si>
    <t>For fluorescence measurements, it is the wavelength at which the fluorophore is excited and the wavelength at which it emits fluorescence. In the case of absorbance, it is the wavelength at which light is absorbed by a biological entity or a dye.</t>
  </si>
  <si>
    <t>000 000 000 000 001 005 011 086 110 112 117</t>
  </si>
  <si>
    <t>incubation time</t>
  </si>
  <si>
    <t>An interval of time between the addition of pertubagen, substrate, or cell modification, and the measurement of change using the detection method of the assay.</t>
  </si>
  <si>
    <t>000 000 000 000 001 005 011 086 110 112 118</t>
  </si>
  <si>
    <t>pressure</t>
  </si>
  <si>
    <t>000 000 000 000 001 005 011 086 110 112 119</t>
  </si>
  <si>
    <t>temperature</t>
  </si>
  <si>
    <t>000 000 000 000 001 005 011 086 110 112 120</t>
  </si>
  <si>
    <t>pH</t>
  </si>
  <si>
    <t>000 000 000 000 001 005 011 086 110 121 330</t>
  </si>
  <si>
    <t>endpoint assay</t>
  </si>
  <si>
    <t>In this assay, change in activity is measured at one time point.</t>
  </si>
  <si>
    <t>000 000 000 000 001 005 011 086 110 121 331</t>
  </si>
  <si>
    <t>kinetic assay</t>
  </si>
  <si>
    <t>In this assay, change in activity is measured at several time points over a period of time.</t>
  </si>
  <si>
    <t>000 000 000 000 001 007 018 024 025 269 270</t>
  </si>
  <si>
    <t>RNA construct type</t>
  </si>
  <si>
    <t>000 000 000 000 001 007 018 024 025 269 271</t>
  </si>
  <si>
    <t>RNA construct identifier</t>
  </si>
  <si>
    <t>000 000 000 000 001 007 018 024 025 269 272</t>
  </si>
  <si>
    <t>RNA construct source</t>
  </si>
  <si>
    <t>000 000 000 000 001 007 018 024 025 269 273</t>
  </si>
  <si>
    <t>RNA construct sequence</t>
  </si>
  <si>
    <t>000 000 000 000 001 007 018 024 142 140 143</t>
  </si>
  <si>
    <t>small-molecule source</t>
  </si>
  <si>
    <t>A description of whether a small molecule was purified from a natural source or synthesized.</t>
  </si>
  <si>
    <t>000 000 000 000 001 007 018 024 142 140 220</t>
  </si>
  <si>
    <t>small-molecule identifier</t>
  </si>
  <si>
    <t>000 000 000 000 001 007 018 024 142 140 221</t>
  </si>
  <si>
    <t>small-molecule structure</t>
  </si>
  <si>
    <t>000 000 000 000 001 007 018 223 227 228 231</t>
  </si>
  <si>
    <t>alternate assay components</t>
  </si>
  <si>
    <t>000 000 000 000 001 007 018 223 227 228 232</t>
  </si>
  <si>
    <t>alternate assay format</t>
  </si>
  <si>
    <t>000 000 000 000 001 007 018 223 227 228 233</t>
  </si>
  <si>
    <t>alternate assay type</t>
  </si>
  <si>
    <t>000 000 000 000 001 007 018 223 227 228 234</t>
  </si>
  <si>
    <t>orthogonal assay design</t>
  </si>
  <si>
    <t>000 000 000 000 001 007 018 223 227 228 235</t>
  </si>
  <si>
    <t>orthogonal assay detection method</t>
  </si>
  <si>
    <t>000 000 000 000 001 007 018 223 227 228 280</t>
  </si>
  <si>
    <t>alternate assay parameters</t>
  </si>
  <si>
    <t>000 000 000 000 001 007 018 223 227 229 236</t>
  </si>
  <si>
    <t>alternate target assay</t>
  </si>
  <si>
    <t>000 000 000 000 001 007 018 223 227 229 237</t>
  </si>
  <si>
    <t>compound toxicity assay</t>
  </si>
  <si>
    <t>000 000 000 000 001 007 018 223 227 229 238</t>
  </si>
  <si>
    <t>parental cell line assay</t>
  </si>
  <si>
    <t>000 000 000 000 001 007 018 223 227 229 239</t>
  </si>
  <si>
    <t>physiochemical assay</t>
  </si>
  <si>
    <t>000 000 000 000 001 007 018 223 227 229 240</t>
  </si>
  <si>
    <t>construct variant assay</t>
  </si>
  <si>
    <t>000 000 000 001 005 011 086 108 127 056 059</t>
  </si>
  <si>
    <t>staining method</t>
  </si>
  <si>
    <t>000 000 000 001 005 011 086 108 127 056 135</t>
  </si>
  <si>
    <t>fixation method</t>
  </si>
  <si>
    <t>000 000 000 001 005 011 086 108 127 129 131</t>
  </si>
  <si>
    <t>cell culture component</t>
  </si>
  <si>
    <t>This describes the specific medium in which a cell line is cultured, which is optimized for its growth. It includes the medium additives namely, serum, growth factors, buffers, amino acids, antibiotics, etc. This information can be obtained from ATCC or found in relevant publications.</t>
  </si>
  <si>
    <t>000 000 000 001 005 011 086 108 127 129 132</t>
  </si>
  <si>
    <t>passage number</t>
  </si>
  <si>
    <t>000 000 000 001 005 011 086 108 127 129 133</t>
  </si>
  <si>
    <t>number of cells</t>
  </si>
  <si>
    <t>000 000 000 001 005 011 086 108 127 129 325</t>
  </si>
  <si>
    <t>growth mode</t>
  </si>
  <si>
    <t>This describes the growth mode of a cell line, whether it grows attached to the culture dish (adherent) or floating (suspension) in the culture medium or partially attached (mixed adherent and suspension).</t>
  </si>
  <si>
    <t>000 000 000 001 005 011 086 108 127 130 134</t>
  </si>
  <si>
    <t>transfection method</t>
  </si>
  <si>
    <t>000 000 000 001 005 011 086 108 127 130 139</t>
  </si>
  <si>
    <t>infection method</t>
  </si>
  <si>
    <t>000 000 000 001 005 011 086 108 345 281 016</t>
  </si>
  <si>
    <t>000 000 000 001 005 011 086 108 345 281 060</t>
  </si>
  <si>
    <t>construct sequence</t>
  </si>
  <si>
    <t>000 000 000 001 005 011 086 108 345 281 282</t>
  </si>
  <si>
    <t>construct form</t>
  </si>
  <si>
    <t>It describes whether the gene that is inserted in the construct is wild type or mutated, truncated, etc.</t>
  </si>
  <si>
    <t>000 000 000 001 005 011 086 108 345 281 303</t>
  </si>
  <si>
    <t>construct selectable marker</t>
  </si>
  <si>
    <t>000 000 000 001 005 011 086 108 345 281 321</t>
  </si>
  <si>
    <t>reporter gene (EXTERNAL DICTIONARY</t>
  </si>
  <si>
    <t>A reporter gene is a gene that is attached to a regulatory sequence of another gene of interest and introduced into cultured cells, animals or plants. Certain genes function as reporters because they are easily identified and measured, or because they are selectable markers. Common reporter genes are luciferase, green fluorescent protein (GFP), beta-galactosidase and chloramphenicol acetyltransferase (CAT).</t>
  </si>
  <si>
    <t>000 000 000 001 005 011 086 108 345 281 323</t>
  </si>
  <si>
    <t>regulatory region</t>
  </si>
  <si>
    <t>The name of the promoter or artificial regulatory element that was inserted upstream of the reporter gene.</t>
  </si>
  <si>
    <t>000 000 000 001 005 011 086 108 345 281 324</t>
  </si>
  <si>
    <t>vector name</t>
  </si>
  <si>
    <t>A vector is an extrachromosomal, self-replicating DNA molecule that is used as a vehicle to transfer the DNA of interest into cells, e.g.,plasmid vector (pGEM-T, pBluescript), lentiviral vector, retroviral vector, etc.</t>
  </si>
  <si>
    <t>000 000 000 001 007 018 024 025 269 270 275</t>
  </si>
  <si>
    <t>shRNA</t>
  </si>
  <si>
    <t>000 000 000 001 007 018 024 025 269 270 276</t>
  </si>
  <si>
    <t>siRNA</t>
  </si>
  <si>
    <t>000 000 001 005 011 086 108 127 129 131 326</t>
  </si>
  <si>
    <t>assay medium</t>
  </si>
  <si>
    <t>The cell culture broth used while performing an assay on cells, which is optimized for each assay type. Some interfering additives such as serum, growth factors, buffers, amino acids, antibiotics, etc. might be eliminated in this medium.</t>
  </si>
  <si>
    <t>000 000 001 005 011 086 108 127 129 131 327</t>
  </si>
  <si>
    <t>assay serum</t>
  </si>
  <si>
    <t>The serum used in assay medium while performing an assay on cells and is optimized for each assay type. In certain assays, the cells could be maintained at either a lower concentration of the serum used in regular culture or in a specialized serum, including dextran charcoal treated serum, dialyzed serum, etc. This is done to avoid interference with the assay measurements.</t>
  </si>
  <si>
    <t>000 000 001 005 011 086 108 127 129 131 328</t>
  </si>
  <si>
    <t>culture serum</t>
  </si>
  <si>
    <t>Cultured cells require serum or growth factors for growth by cell division. Each cell type is grown in a medium supplemented with a variable concentration of serum (up to 20%) which is optimized for its growth. Specialized sera include dextran charcoal treated serum, which lacks certain hormones, growth factors, etc, dialyzed serum, which lacks low molecular weight molecules (below 10,000 MW), such as glucose, amino acids, low molecular weight hormones, cytokines, etc. These sera are used in certain assays to avoid interference from the normal serum components. Most commonly, fetal bovine serum is used in cell culture, but other sera such as horse serum are also used.</t>
  </si>
  <si>
    <t>000 000 001 005 011 086 108 127 129 131 329</t>
  </si>
  <si>
    <t>culture medium</t>
  </si>
  <si>
    <t>The liquid broth used to grow cells, which is optimized for each cell type and includes additives such as growth factors, buffers, amino acids, antibiotics, etc. This information can be obtained from ATCC or found in relevant publications.</t>
  </si>
  <si>
    <t>duplicate</t>
  </si>
  <si>
    <t>children</t>
  </si>
  <si>
    <t>hierarchy OK</t>
  </si>
  <si>
    <t>SQL - old element</t>
  </si>
  <si>
    <t>SQL new element</t>
  </si>
  <si>
    <t>SQL Element Hierarchy</t>
  </si>
  <si>
    <t>SQL Tree_Root</t>
  </si>
  <si>
    <t>Tree_root</t>
  </si>
  <si>
    <t>ASSAY_DESCRIPTOR</t>
  </si>
  <si>
    <t>BIOLOGY_DESCRIPTOR</t>
  </si>
  <si>
    <t>INSTANCE_DESCRIPTOR</t>
  </si>
  <si>
    <t>RESULT_TYPE</t>
  </si>
  <si>
    <t>UNIT</t>
  </si>
  <si>
    <t>coupled substrate</t>
  </si>
  <si>
    <t>peptide</t>
  </si>
  <si>
    <t>1 000 000 000 000 000 003 290 296 297</t>
  </si>
  <si>
    <t>1 000 000 000 000 003 290 296 297</t>
  </si>
  <si>
    <t>readout</t>
  </si>
  <si>
    <t>Small Molecule</t>
  </si>
  <si>
    <t>Nucleotide</t>
  </si>
  <si>
    <t>nucleotide</t>
  </si>
  <si>
    <t>1 000 000 000 000 000 001 005 009 026</t>
  </si>
  <si>
    <t>1 000 000 000 000 001 005 009 026</t>
  </si>
  <si>
    <t>352904</t>
  </si>
  <si>
    <t>Assay component Role</t>
  </si>
  <si>
    <t>Detector role</t>
  </si>
  <si>
    <t>2 000 000 000 000 000 001 005 009 026</t>
  </si>
  <si>
    <t>2 000 000 000 000 001 005 009 026</t>
  </si>
  <si>
    <t>3 000 000 000 000 000 001 005 009 026</t>
  </si>
  <si>
    <t>3 000 000 000 000 001 005 009 026</t>
  </si>
  <si>
    <t>Vehicle Components</t>
  </si>
  <si>
    <t>4 000 000 000 000 000 001 005 009 026</t>
  </si>
  <si>
    <t>4 000 000 000 000 001 005 009 026</t>
  </si>
  <si>
    <t>5 000 000 000 000 000 001 005 009 026</t>
  </si>
  <si>
    <t>5 000 000 000 000 001 005 009 026</t>
  </si>
  <si>
    <t>6 000 000 000 000 000 001 005 009 026</t>
  </si>
  <si>
    <t>6 000 000 000 000 001 005 009 026</t>
  </si>
  <si>
    <t>7 000 000 000 000 000 001 005 009 026</t>
  </si>
  <si>
    <t>7 000 000 000 000 001 005 009 026</t>
  </si>
  <si>
    <t>assay mode</t>
  </si>
  <si>
    <t>1 000 000 000 000 000 001 005 013</t>
  </si>
  <si>
    <t>1 000 000 000 000 001 005 013</t>
  </si>
  <si>
    <t>2 000 000 000 000 000 001 005 013</t>
  </si>
  <si>
    <t>2 000 000 000 000 001 005 013</t>
  </si>
  <si>
    <t>3 000 000 000 000 000 001 005 013</t>
  </si>
  <si>
    <t>3 000 000 000 000 001 005 013</t>
  </si>
  <si>
    <t>in vitro</t>
  </si>
  <si>
    <t>in vivo</t>
  </si>
  <si>
    <t>in silico</t>
  </si>
  <si>
    <t>inhibition</t>
  </si>
  <si>
    <t>Enzyme Activity Assay</t>
  </si>
  <si>
    <t>Assay type</t>
  </si>
  <si>
    <t>Phosphorylation Assay</t>
  </si>
  <si>
    <t>Detector Role</t>
  </si>
  <si>
    <t>Assay Type</t>
  </si>
  <si>
    <t>Luminescence Method</t>
  </si>
  <si>
    <t>Luminescence method</t>
  </si>
  <si>
    <t>concentration</t>
  </si>
  <si>
    <t>incubation temperature</t>
  </si>
  <si>
    <t>software</t>
  </si>
  <si>
    <t>1 000 000 000 000 000 001 011 251</t>
  </si>
  <si>
    <t>1 000 000 000 000 001 011 251</t>
  </si>
  <si>
    <t>2 000 000 000 000 000 001 011 251</t>
  </si>
  <si>
    <t>2 000 000 000 000 001 011 251</t>
  </si>
  <si>
    <t>Number of exclusions</t>
  </si>
  <si>
    <t>ViewLux</t>
  </si>
  <si>
    <t>Scripps special project #1</t>
  </si>
  <si>
    <t>measure SQL</t>
  </si>
  <si>
    <t>measure_context SQL</t>
  </si>
  <si>
    <t>aid=644</t>
  </si>
  <si>
    <t>SQL</t>
  </si>
  <si>
    <t>substance</t>
  </si>
  <si>
    <t>result_hierarchy</t>
  </si>
  <si>
    <t>Derives</t>
  </si>
  <si>
    <t>Child</t>
  </si>
  <si>
    <t>Measure_context_item</t>
  </si>
  <si>
    <t>ID#</t>
  </si>
  <si>
    <t>Phosphorylation</t>
  </si>
</sst>
</file>

<file path=xl/styles.xml><?xml version="1.0" encoding="utf-8"?>
<styleSheet xmlns="http://schemas.openxmlformats.org/spreadsheetml/2006/main">
  <fonts count="7">
    <font>
      <sz val="11"/>
      <color theme="1"/>
      <name val="Calibri"/>
      <family val="2"/>
    </font>
    <font>
      <b/>
      <sz val="11"/>
      <color theme="1"/>
      <name val="Calibri"/>
      <family val="2"/>
    </font>
    <font>
      <sz val="9"/>
      <color indexed="81"/>
      <name val="Tahoma"/>
      <family val="2"/>
    </font>
    <font>
      <b/>
      <sz val="9"/>
      <color indexed="81"/>
      <name val="Tahoma"/>
      <family val="2"/>
    </font>
    <font>
      <b/>
      <sz val="8"/>
      <color theme="1"/>
      <name val="Calibri"/>
      <family val="2"/>
    </font>
    <font>
      <sz val="8"/>
      <color theme="1"/>
      <name val="Calibri"/>
      <family val="2"/>
    </font>
    <font>
      <sz val="8"/>
      <name val="Calibri"/>
      <family val="2"/>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34">
    <xf numFmtId="0" fontId="0" fillId="0" borderId="0" xfId="0"/>
    <xf numFmtId="0" fontId="1" fillId="0" borderId="0" xfId="0" applyFont="1"/>
    <xf numFmtId="0" fontId="0" fillId="0" borderId="0" xfId="0" applyAlignment="1">
      <alignment horizontal="center"/>
    </xf>
    <xf numFmtId="0" fontId="1" fillId="0" borderId="0" xfId="0" applyFont="1" applyAlignment="1">
      <alignment horizontal="center"/>
    </xf>
    <xf numFmtId="0" fontId="0" fillId="0" borderId="0" xfId="0" applyAlignment="1">
      <alignment horizontal="right"/>
    </xf>
    <xf numFmtId="0" fontId="1" fillId="0" borderId="0" xfId="0" applyFont="1" applyAlignment="1">
      <alignment horizontal="right"/>
    </xf>
    <xf numFmtId="0" fontId="1" fillId="0" borderId="0" xfId="0" applyFont="1" applyAlignment="1">
      <alignment horizontal="left"/>
    </xf>
    <xf numFmtId="0" fontId="1" fillId="0" borderId="0" xfId="0" applyFont="1" applyAlignment="1">
      <alignment wrapText="1"/>
    </xf>
    <xf numFmtId="14" fontId="0" fillId="0" borderId="0" xfId="0" applyNumberFormat="1"/>
    <xf numFmtId="0" fontId="0" fillId="0" borderId="0" xfId="0" applyAlignment="1">
      <alignment horizontal="left" vertical="top" wrapText="1"/>
    </xf>
    <xf numFmtId="0" fontId="1" fillId="0" borderId="0" xfId="0" applyFont="1" applyAlignment="1">
      <alignment horizontal="center" wrapText="1"/>
    </xf>
    <xf numFmtId="49" fontId="0" fillId="0" borderId="0" xfId="0" quotePrefix="1" applyNumberFormat="1"/>
    <xf numFmtId="0" fontId="0" fillId="0" borderId="0" xfId="0" quotePrefix="1"/>
    <xf numFmtId="0" fontId="4" fillId="0" borderId="0" xfId="0" applyFont="1"/>
    <xf numFmtId="0" fontId="4" fillId="0" borderId="0" xfId="0" applyFont="1" applyAlignment="1">
      <alignment horizontal="center"/>
    </xf>
    <xf numFmtId="0" fontId="5" fillId="0" borderId="0" xfId="0" applyFont="1"/>
    <xf numFmtId="0" fontId="5" fillId="0" borderId="0" xfId="0" applyFont="1" applyAlignment="1">
      <alignment horizontal="center"/>
    </xf>
    <xf numFmtId="0" fontId="6" fillId="0" borderId="1" xfId="0" applyFont="1" applyBorder="1"/>
    <xf numFmtId="0" fontId="0" fillId="0" borderId="0" xfId="0" applyAlignment="1">
      <alignment wrapText="1"/>
    </xf>
    <xf numFmtId="0" fontId="0" fillId="0" borderId="0" xfId="0" applyAlignment="1">
      <alignment vertical="top"/>
    </xf>
    <xf numFmtId="0" fontId="0" fillId="0" borderId="0" xfId="0" applyAlignment="1">
      <alignment horizontal="right" vertical="top"/>
    </xf>
    <xf numFmtId="0" fontId="0" fillId="0" borderId="0" xfId="0" quotePrefix="1" applyAlignment="1">
      <alignment horizontal="right" vertical="top"/>
    </xf>
    <xf numFmtId="0" fontId="0" fillId="0" borderId="0" xfId="0" applyNumberFormat="1" applyAlignment="1">
      <alignment horizontal="right" vertical="top"/>
    </xf>
    <xf numFmtId="0" fontId="0" fillId="0" borderId="0" xfId="0" quotePrefix="1" applyNumberFormat="1" applyAlignment="1">
      <alignment horizontal="right" vertical="top"/>
    </xf>
    <xf numFmtId="0" fontId="1" fillId="0" borderId="0" xfId="0" applyFont="1" applyAlignment="1">
      <alignment vertical="top"/>
    </xf>
    <xf numFmtId="0" fontId="1" fillId="0" borderId="0" xfId="0" applyFont="1" applyAlignment="1">
      <alignment horizontal="right" vertical="top"/>
    </xf>
    <xf numFmtId="0" fontId="0" fillId="0" borderId="0" xfId="0" applyAlignment="1"/>
    <xf numFmtId="0" fontId="0" fillId="0" borderId="6" xfId="0" applyBorder="1" applyAlignment="1">
      <alignment vertical="top"/>
    </xf>
    <xf numFmtId="0" fontId="0" fillId="0" borderId="7" xfId="0" applyBorder="1" applyAlignment="1">
      <alignment vertical="top"/>
    </xf>
    <xf numFmtId="0" fontId="0" fillId="0" borderId="2" xfId="0" applyBorder="1" applyAlignment="1"/>
    <xf numFmtId="0" fontId="0" fillId="0" borderId="3" xfId="0" applyBorder="1" applyAlignment="1"/>
    <xf numFmtId="0" fontId="0" fillId="0" borderId="4" xfId="0" applyBorder="1" applyAlignment="1"/>
    <xf numFmtId="0" fontId="0" fillId="0" borderId="5" xfId="0" applyBorder="1" applyAlignment="1"/>
    <xf numFmtId="0" fontId="0" fillId="0" borderId="0" xfId="0" applyAlignment="1">
      <alignment horizontal="center"/>
    </xf>
  </cellXfs>
  <cellStyles count="1">
    <cellStyle name="Normal" xfId="0" builtinId="0"/>
  </cellStyles>
  <dxfs count="7">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imon/Desktop/Documents/Consultancy/Broad%20Inst/BAO/BARD_BAO_Tree_v1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BARD_BAO_Tree_v11"/>
      <sheetName val="tabulate"/>
      <sheetName val="Elements"/>
      <sheetName val="treeview"/>
      <sheetName val="TREE_ROOT"/>
    </sheetNames>
    <sheetDataSet>
      <sheetData sheetId="0"/>
      <sheetData sheetId="1"/>
      <sheetData sheetId="2">
        <row r="2">
          <cell r="A2">
            <v>0</v>
          </cell>
        </row>
        <row r="3">
          <cell r="A3">
            <v>1</v>
          </cell>
        </row>
        <row r="4">
          <cell r="A4">
            <v>5</v>
          </cell>
        </row>
        <row r="5">
          <cell r="A5">
            <v>9</v>
          </cell>
        </row>
        <row r="6">
          <cell r="A6">
            <v>21</v>
          </cell>
        </row>
        <row r="7">
          <cell r="A7">
            <v>300</v>
          </cell>
        </row>
        <row r="8">
          <cell r="A8">
            <v>22</v>
          </cell>
        </row>
        <row r="9">
          <cell r="A9">
            <v>23</v>
          </cell>
        </row>
        <row r="10">
          <cell r="A10">
            <v>32</v>
          </cell>
        </row>
        <row r="11">
          <cell r="A11">
            <v>34</v>
          </cell>
        </row>
        <row r="12">
          <cell r="A12">
            <v>35</v>
          </cell>
        </row>
        <row r="13">
          <cell r="A13">
            <v>36</v>
          </cell>
        </row>
        <row r="14">
          <cell r="A14">
            <v>38</v>
          </cell>
        </row>
        <row r="15">
          <cell r="A15">
            <v>39</v>
          </cell>
        </row>
        <row r="16">
          <cell r="A16">
            <v>267</v>
          </cell>
        </row>
        <row r="17">
          <cell r="A17">
            <v>26</v>
          </cell>
        </row>
        <row r="18">
          <cell r="A18">
            <v>10</v>
          </cell>
        </row>
        <row r="19">
          <cell r="A19">
            <v>27</v>
          </cell>
        </row>
        <row r="20">
          <cell r="A20">
            <v>40</v>
          </cell>
        </row>
        <row r="21">
          <cell r="A21">
            <v>41</v>
          </cell>
        </row>
        <row r="22">
          <cell r="A22">
            <v>333</v>
          </cell>
        </row>
        <row r="23">
          <cell r="A23">
            <v>334</v>
          </cell>
        </row>
        <row r="24">
          <cell r="A24">
            <v>335</v>
          </cell>
        </row>
        <row r="25">
          <cell r="A25">
            <v>28</v>
          </cell>
        </row>
        <row r="26">
          <cell r="A26">
            <v>42</v>
          </cell>
        </row>
        <row r="27">
          <cell r="A27">
            <v>43</v>
          </cell>
        </row>
        <row r="28">
          <cell r="A28">
            <v>44</v>
          </cell>
        </row>
        <row r="29">
          <cell r="A29">
            <v>45</v>
          </cell>
        </row>
        <row r="30">
          <cell r="A30">
            <v>48</v>
          </cell>
        </row>
        <row r="31">
          <cell r="A31">
            <v>29</v>
          </cell>
        </row>
        <row r="32">
          <cell r="A32">
            <v>46</v>
          </cell>
        </row>
        <row r="33">
          <cell r="A33">
            <v>69</v>
          </cell>
        </row>
        <row r="34">
          <cell r="A34">
            <v>30</v>
          </cell>
        </row>
        <row r="35">
          <cell r="A35">
            <v>49</v>
          </cell>
        </row>
        <row r="36">
          <cell r="A36">
            <v>50</v>
          </cell>
        </row>
        <row r="37">
          <cell r="A37">
            <v>51</v>
          </cell>
        </row>
        <row r="38">
          <cell r="A38">
            <v>53</v>
          </cell>
        </row>
        <row r="39">
          <cell r="A39">
            <v>57</v>
          </cell>
        </row>
        <row r="40">
          <cell r="A40">
            <v>62</v>
          </cell>
        </row>
        <row r="41">
          <cell r="A41">
            <v>63</v>
          </cell>
        </row>
        <row r="42">
          <cell r="A42">
            <v>65</v>
          </cell>
        </row>
        <row r="43">
          <cell r="A43">
            <v>66</v>
          </cell>
        </row>
        <row r="44">
          <cell r="A44">
            <v>67</v>
          </cell>
        </row>
        <row r="45">
          <cell r="A45">
            <v>68</v>
          </cell>
        </row>
        <row r="46">
          <cell r="A46">
            <v>283</v>
          </cell>
        </row>
        <row r="47">
          <cell r="A47">
            <v>308</v>
          </cell>
        </row>
        <row r="48">
          <cell r="A48">
            <v>319</v>
          </cell>
        </row>
        <row r="49">
          <cell r="A49">
            <v>320</v>
          </cell>
        </row>
        <row r="50">
          <cell r="A50">
            <v>322</v>
          </cell>
        </row>
        <row r="51">
          <cell r="A51">
            <v>31</v>
          </cell>
        </row>
        <row r="52">
          <cell r="A52">
            <v>47</v>
          </cell>
        </row>
        <row r="53">
          <cell r="A53">
            <v>52</v>
          </cell>
        </row>
        <row r="54">
          <cell r="A54">
            <v>54</v>
          </cell>
        </row>
        <row r="55">
          <cell r="A55">
            <v>55</v>
          </cell>
        </row>
        <row r="56">
          <cell r="A56">
            <v>58</v>
          </cell>
        </row>
        <row r="57">
          <cell r="A57">
            <v>70</v>
          </cell>
        </row>
        <row r="58">
          <cell r="A58">
            <v>71</v>
          </cell>
        </row>
        <row r="59">
          <cell r="A59">
            <v>72</v>
          </cell>
        </row>
        <row r="60">
          <cell r="A60">
            <v>73</v>
          </cell>
        </row>
        <row r="61">
          <cell r="A61">
            <v>74</v>
          </cell>
        </row>
        <row r="62">
          <cell r="A62">
            <v>75</v>
          </cell>
        </row>
        <row r="63">
          <cell r="A63">
            <v>76</v>
          </cell>
        </row>
        <row r="64">
          <cell r="A64">
            <v>77</v>
          </cell>
        </row>
        <row r="65">
          <cell r="A65">
            <v>78</v>
          </cell>
        </row>
        <row r="66">
          <cell r="A66">
            <v>79</v>
          </cell>
        </row>
        <row r="67">
          <cell r="A67">
            <v>80</v>
          </cell>
        </row>
        <row r="68">
          <cell r="A68">
            <v>81</v>
          </cell>
        </row>
        <row r="69">
          <cell r="A69">
            <v>82</v>
          </cell>
        </row>
        <row r="70">
          <cell r="A70">
            <v>83</v>
          </cell>
        </row>
        <row r="71">
          <cell r="A71">
            <v>84</v>
          </cell>
        </row>
        <row r="72">
          <cell r="A72">
            <v>11</v>
          </cell>
        </row>
        <row r="73">
          <cell r="A73">
            <v>85</v>
          </cell>
        </row>
        <row r="74">
          <cell r="A74">
            <v>89</v>
          </cell>
        </row>
        <row r="75">
          <cell r="A75">
            <v>90</v>
          </cell>
        </row>
        <row r="76">
          <cell r="A76">
            <v>91</v>
          </cell>
        </row>
        <row r="77">
          <cell r="A77">
            <v>92</v>
          </cell>
        </row>
        <row r="78">
          <cell r="A78">
            <v>93</v>
          </cell>
        </row>
        <row r="79">
          <cell r="A79">
            <v>86</v>
          </cell>
        </row>
        <row r="80">
          <cell r="A80">
            <v>108</v>
          </cell>
        </row>
        <row r="81">
          <cell r="A81">
            <v>109</v>
          </cell>
        </row>
        <row r="82">
          <cell r="A82">
            <v>110</v>
          </cell>
        </row>
        <row r="83">
          <cell r="A83">
            <v>87</v>
          </cell>
        </row>
        <row r="84">
          <cell r="A84">
            <v>88</v>
          </cell>
        </row>
        <row r="85">
          <cell r="A85">
            <v>98</v>
          </cell>
        </row>
        <row r="86">
          <cell r="A86">
            <v>99</v>
          </cell>
        </row>
        <row r="87">
          <cell r="A87">
            <v>100</v>
          </cell>
        </row>
        <row r="88">
          <cell r="A88">
            <v>101</v>
          </cell>
        </row>
        <row r="89">
          <cell r="A89">
            <v>102</v>
          </cell>
        </row>
        <row r="90">
          <cell r="A90">
            <v>103</v>
          </cell>
        </row>
        <row r="91">
          <cell r="A91">
            <v>104</v>
          </cell>
        </row>
        <row r="92">
          <cell r="A92">
            <v>336</v>
          </cell>
        </row>
        <row r="93">
          <cell r="A93">
            <v>337</v>
          </cell>
        </row>
        <row r="94">
          <cell r="A94">
            <v>12</v>
          </cell>
        </row>
        <row r="95">
          <cell r="A95">
            <v>125</v>
          </cell>
        </row>
        <row r="96">
          <cell r="A96">
            <v>126</v>
          </cell>
        </row>
        <row r="97">
          <cell r="A97">
            <v>13</v>
          </cell>
        </row>
        <row r="98">
          <cell r="A98">
            <v>144</v>
          </cell>
        </row>
        <row r="99">
          <cell r="A99">
            <v>161</v>
          </cell>
        </row>
        <row r="100">
          <cell r="A100">
            <v>162</v>
          </cell>
        </row>
        <row r="101">
          <cell r="A101">
            <v>163</v>
          </cell>
        </row>
        <row r="102">
          <cell r="A102">
            <v>164</v>
          </cell>
        </row>
        <row r="103">
          <cell r="A103">
            <v>145</v>
          </cell>
        </row>
        <row r="104">
          <cell r="A104">
            <v>146</v>
          </cell>
        </row>
        <row r="105">
          <cell r="A105">
            <v>147</v>
          </cell>
        </row>
        <row r="106">
          <cell r="A106">
            <v>148</v>
          </cell>
        </row>
        <row r="107">
          <cell r="A107">
            <v>180</v>
          </cell>
        </row>
        <row r="108">
          <cell r="A108">
            <v>181</v>
          </cell>
        </row>
        <row r="109">
          <cell r="A109">
            <v>182</v>
          </cell>
        </row>
        <row r="110">
          <cell r="A110">
            <v>183</v>
          </cell>
        </row>
        <row r="111">
          <cell r="A111">
            <v>184</v>
          </cell>
        </row>
        <row r="112">
          <cell r="A112">
            <v>185</v>
          </cell>
        </row>
        <row r="113">
          <cell r="A113">
            <v>186</v>
          </cell>
        </row>
        <row r="114">
          <cell r="A114">
            <v>187</v>
          </cell>
        </row>
        <row r="115">
          <cell r="A115">
            <v>188</v>
          </cell>
        </row>
        <row r="116">
          <cell r="A116">
            <v>189</v>
          </cell>
        </row>
        <row r="117">
          <cell r="A117">
            <v>190</v>
          </cell>
        </row>
        <row r="118">
          <cell r="A118">
            <v>191</v>
          </cell>
        </row>
        <row r="119">
          <cell r="A119">
            <v>192</v>
          </cell>
        </row>
        <row r="120">
          <cell r="A120">
            <v>193</v>
          </cell>
        </row>
        <row r="121">
          <cell r="A121">
            <v>194</v>
          </cell>
        </row>
        <row r="122">
          <cell r="A122">
            <v>195</v>
          </cell>
        </row>
        <row r="123">
          <cell r="A123">
            <v>196</v>
          </cell>
        </row>
        <row r="124">
          <cell r="A124">
            <v>149</v>
          </cell>
        </row>
        <row r="125">
          <cell r="A125">
            <v>150</v>
          </cell>
        </row>
        <row r="126">
          <cell r="A126">
            <v>151</v>
          </cell>
        </row>
        <row r="127">
          <cell r="A127">
            <v>152</v>
          </cell>
        </row>
        <row r="128">
          <cell r="A128">
            <v>172</v>
          </cell>
        </row>
        <row r="129">
          <cell r="A129">
            <v>173</v>
          </cell>
        </row>
        <row r="130">
          <cell r="A130">
            <v>174</v>
          </cell>
        </row>
        <row r="131">
          <cell r="A131">
            <v>175</v>
          </cell>
        </row>
        <row r="132">
          <cell r="A132">
            <v>176</v>
          </cell>
        </row>
        <row r="133">
          <cell r="A133">
            <v>177</v>
          </cell>
        </row>
        <row r="134">
          <cell r="A134">
            <v>178</v>
          </cell>
        </row>
        <row r="135">
          <cell r="A135">
            <v>207</v>
          </cell>
        </row>
        <row r="136">
          <cell r="A136">
            <v>153</v>
          </cell>
        </row>
        <row r="137">
          <cell r="A137">
            <v>154</v>
          </cell>
        </row>
        <row r="138">
          <cell r="A138">
            <v>155</v>
          </cell>
        </row>
        <row r="139">
          <cell r="A139">
            <v>156</v>
          </cell>
        </row>
        <row r="140">
          <cell r="A140">
            <v>158</v>
          </cell>
        </row>
        <row r="141">
          <cell r="A141">
            <v>165</v>
          </cell>
        </row>
        <row r="142">
          <cell r="A142">
            <v>166</v>
          </cell>
        </row>
        <row r="143">
          <cell r="A143">
            <v>167</v>
          </cell>
        </row>
        <row r="144">
          <cell r="A144">
            <v>168</v>
          </cell>
        </row>
        <row r="145">
          <cell r="A145">
            <v>159</v>
          </cell>
        </row>
        <row r="146">
          <cell r="A146">
            <v>160</v>
          </cell>
        </row>
        <row r="147">
          <cell r="A147">
            <v>179</v>
          </cell>
        </row>
        <row r="148">
          <cell r="A148">
            <v>197</v>
          </cell>
        </row>
        <row r="149">
          <cell r="A149">
            <v>198</v>
          </cell>
        </row>
        <row r="150">
          <cell r="A150">
            <v>199</v>
          </cell>
        </row>
        <row r="151">
          <cell r="A151">
            <v>200</v>
          </cell>
        </row>
        <row r="152">
          <cell r="A152">
            <v>201</v>
          </cell>
        </row>
        <row r="153">
          <cell r="A153">
            <v>202</v>
          </cell>
        </row>
        <row r="154">
          <cell r="A154">
            <v>203</v>
          </cell>
        </row>
        <row r="155">
          <cell r="A155">
            <v>204</v>
          </cell>
        </row>
        <row r="156">
          <cell r="A156">
            <v>205</v>
          </cell>
        </row>
        <row r="157">
          <cell r="A157">
            <v>206</v>
          </cell>
        </row>
        <row r="158">
          <cell r="A158">
            <v>208</v>
          </cell>
        </row>
        <row r="159">
          <cell r="A159">
            <v>209</v>
          </cell>
        </row>
        <row r="160">
          <cell r="A160">
            <v>210</v>
          </cell>
        </row>
        <row r="161">
          <cell r="A161">
            <v>211</v>
          </cell>
        </row>
        <row r="162">
          <cell r="A162">
            <v>212</v>
          </cell>
        </row>
        <row r="163">
          <cell r="A163">
            <v>213</v>
          </cell>
        </row>
        <row r="164">
          <cell r="A164">
            <v>214</v>
          </cell>
        </row>
        <row r="165">
          <cell r="A165">
            <v>215</v>
          </cell>
        </row>
        <row r="166">
          <cell r="A166">
            <v>6</v>
          </cell>
        </row>
        <row r="167">
          <cell r="A167">
            <v>14</v>
          </cell>
        </row>
        <row r="168">
          <cell r="A168">
            <v>17</v>
          </cell>
        </row>
        <row r="169">
          <cell r="A169">
            <v>15</v>
          </cell>
        </row>
        <row r="170">
          <cell r="A170">
            <v>7</v>
          </cell>
        </row>
        <row r="171">
          <cell r="A171">
            <v>18</v>
          </cell>
        </row>
        <row r="172">
          <cell r="A172">
            <v>24</v>
          </cell>
        </row>
        <row r="173">
          <cell r="A173">
            <v>25</v>
          </cell>
        </row>
        <row r="174">
          <cell r="A174">
            <v>141</v>
          </cell>
        </row>
        <row r="175">
          <cell r="A175">
            <v>142</v>
          </cell>
        </row>
        <row r="176">
          <cell r="A176">
            <v>219</v>
          </cell>
        </row>
        <row r="177">
          <cell r="A177">
            <v>223</v>
          </cell>
        </row>
        <row r="178">
          <cell r="A178">
            <v>224</v>
          </cell>
        </row>
        <row r="179">
          <cell r="A179">
            <v>225</v>
          </cell>
        </row>
        <row r="180">
          <cell r="A180">
            <v>226</v>
          </cell>
        </row>
        <row r="181">
          <cell r="A181">
            <v>227</v>
          </cell>
        </row>
        <row r="182">
          <cell r="A182">
            <v>19</v>
          </cell>
        </row>
        <row r="183">
          <cell r="A183">
            <v>241</v>
          </cell>
        </row>
        <row r="184">
          <cell r="A184">
            <v>242</v>
          </cell>
        </row>
        <row r="185">
          <cell r="A185">
            <v>20</v>
          </cell>
        </row>
        <row r="186">
          <cell r="A186">
            <v>243</v>
          </cell>
        </row>
        <row r="187">
          <cell r="A187">
            <v>247</v>
          </cell>
        </row>
        <row r="188">
          <cell r="A188">
            <v>248</v>
          </cell>
        </row>
        <row r="189">
          <cell r="A189">
            <v>249</v>
          </cell>
        </row>
        <row r="190">
          <cell r="A190">
            <v>244</v>
          </cell>
        </row>
        <row r="191">
          <cell r="A191">
            <v>245</v>
          </cell>
        </row>
        <row r="192">
          <cell r="A192">
            <v>246</v>
          </cell>
        </row>
        <row r="193">
          <cell r="A193">
            <v>274</v>
          </cell>
        </row>
        <row r="194">
          <cell r="A194">
            <v>216</v>
          </cell>
        </row>
        <row r="195">
          <cell r="A195">
            <v>217</v>
          </cell>
        </row>
        <row r="196">
          <cell r="A196">
            <v>218</v>
          </cell>
        </row>
        <row r="197">
          <cell r="A197">
            <v>8</v>
          </cell>
        </row>
        <row r="198">
          <cell r="A198">
            <v>250</v>
          </cell>
        </row>
        <row r="199">
          <cell r="A199">
            <v>255</v>
          </cell>
        </row>
        <row r="200">
          <cell r="A200">
            <v>341</v>
          </cell>
        </row>
        <row r="201">
          <cell r="A201">
            <v>256</v>
          </cell>
        </row>
        <row r="202">
          <cell r="A202">
            <v>259</v>
          </cell>
        </row>
        <row r="203">
          <cell r="A203">
            <v>260</v>
          </cell>
        </row>
        <row r="204">
          <cell r="A204">
            <v>257</v>
          </cell>
        </row>
        <row r="205">
          <cell r="A205">
            <v>340</v>
          </cell>
        </row>
        <row r="206">
          <cell r="A206">
            <v>258</v>
          </cell>
        </row>
        <row r="207">
          <cell r="A207">
            <v>342</v>
          </cell>
        </row>
        <row r="208">
          <cell r="A208">
            <v>261</v>
          </cell>
        </row>
        <row r="209">
          <cell r="A209">
            <v>262</v>
          </cell>
        </row>
        <row r="210">
          <cell r="A210">
            <v>263</v>
          </cell>
        </row>
        <row r="211">
          <cell r="A211">
            <v>264</v>
          </cell>
        </row>
        <row r="212">
          <cell r="A212">
            <v>251</v>
          </cell>
        </row>
        <row r="213">
          <cell r="A213">
            <v>252</v>
          </cell>
        </row>
        <row r="214">
          <cell r="A214">
            <v>253</v>
          </cell>
        </row>
        <row r="215">
          <cell r="A215">
            <v>254</v>
          </cell>
        </row>
        <row r="216">
          <cell r="A216">
            <v>2</v>
          </cell>
        </row>
        <row r="217">
          <cell r="A217">
            <v>304</v>
          </cell>
        </row>
        <row r="218">
          <cell r="A218">
            <v>305</v>
          </cell>
        </row>
        <row r="219">
          <cell r="A219">
            <v>306</v>
          </cell>
        </row>
        <row r="220">
          <cell r="A220">
            <v>307</v>
          </cell>
        </row>
        <row r="221">
          <cell r="A221">
            <v>309</v>
          </cell>
        </row>
        <row r="222">
          <cell r="A222">
            <v>310</v>
          </cell>
        </row>
        <row r="223">
          <cell r="A223">
            <v>105</v>
          </cell>
        </row>
        <row r="224">
          <cell r="A224">
            <v>106</v>
          </cell>
        </row>
        <row r="225">
          <cell r="A225">
            <v>107</v>
          </cell>
        </row>
        <row r="226">
          <cell r="A226">
            <v>311</v>
          </cell>
        </row>
        <row r="227">
          <cell r="A227">
            <v>313</v>
          </cell>
        </row>
        <row r="228">
          <cell r="A228">
            <v>314</v>
          </cell>
        </row>
        <row r="229">
          <cell r="A229">
            <v>315</v>
          </cell>
        </row>
        <row r="230">
          <cell r="A230">
            <v>316</v>
          </cell>
        </row>
        <row r="231">
          <cell r="A231">
            <v>312</v>
          </cell>
        </row>
        <row r="232">
          <cell r="A232">
            <v>317</v>
          </cell>
        </row>
        <row r="233">
          <cell r="A233">
            <v>3</v>
          </cell>
        </row>
        <row r="234">
          <cell r="A234">
            <v>290</v>
          </cell>
        </row>
        <row r="235">
          <cell r="A235">
            <v>291</v>
          </cell>
        </row>
        <row r="236">
          <cell r="A236">
            <v>292</v>
          </cell>
        </row>
        <row r="237">
          <cell r="A237">
            <v>293</v>
          </cell>
        </row>
        <row r="238">
          <cell r="A238">
            <v>294</v>
          </cell>
        </row>
        <row r="239">
          <cell r="A239">
            <v>295</v>
          </cell>
        </row>
        <row r="240">
          <cell r="A240">
            <v>296</v>
          </cell>
        </row>
        <row r="241">
          <cell r="A241">
            <v>297</v>
          </cell>
        </row>
        <row r="242">
          <cell r="A242">
            <v>298</v>
          </cell>
        </row>
        <row r="243">
          <cell r="A243">
            <v>299</v>
          </cell>
        </row>
        <row r="244">
          <cell r="A244">
            <v>346</v>
          </cell>
        </row>
        <row r="245">
          <cell r="A245">
            <v>4</v>
          </cell>
        </row>
        <row r="246">
          <cell r="A246">
            <v>287</v>
          </cell>
        </row>
        <row r="247">
          <cell r="A247">
            <v>288</v>
          </cell>
        </row>
        <row r="248">
          <cell r="A248">
            <v>289</v>
          </cell>
        </row>
        <row r="249">
          <cell r="A249">
            <v>265</v>
          </cell>
        </row>
        <row r="250">
          <cell r="A250">
            <v>266</v>
          </cell>
        </row>
        <row r="251">
          <cell r="A251">
            <v>286</v>
          </cell>
        </row>
        <row r="252">
          <cell r="A252">
            <v>33</v>
          </cell>
        </row>
        <row r="253">
          <cell r="A253">
            <v>37</v>
          </cell>
        </row>
        <row r="254">
          <cell r="A254">
            <v>94</v>
          </cell>
        </row>
        <row r="255">
          <cell r="A255">
            <v>95</v>
          </cell>
        </row>
        <row r="256">
          <cell r="A256">
            <v>96</v>
          </cell>
        </row>
        <row r="257">
          <cell r="A257">
            <v>97</v>
          </cell>
        </row>
        <row r="258">
          <cell r="A258">
            <v>127</v>
          </cell>
        </row>
        <row r="259">
          <cell r="A259">
            <v>128</v>
          </cell>
        </row>
        <row r="260">
          <cell r="A260">
            <v>345</v>
          </cell>
        </row>
        <row r="261">
          <cell r="A261">
            <v>61</v>
          </cell>
        </row>
        <row r="262">
          <cell r="A262">
            <v>111</v>
          </cell>
        </row>
        <row r="263">
          <cell r="A263">
            <v>112</v>
          </cell>
        </row>
        <row r="264">
          <cell r="A264">
            <v>113</v>
          </cell>
        </row>
        <row r="265">
          <cell r="A265">
            <v>114</v>
          </cell>
        </row>
        <row r="266">
          <cell r="A266">
            <v>115</v>
          </cell>
        </row>
        <row r="267">
          <cell r="A267">
            <v>116</v>
          </cell>
        </row>
        <row r="268">
          <cell r="A268">
            <v>121</v>
          </cell>
        </row>
        <row r="269">
          <cell r="A269">
            <v>332</v>
          </cell>
        </row>
        <row r="270">
          <cell r="A270">
            <v>338</v>
          </cell>
        </row>
        <row r="271">
          <cell r="A271">
            <v>339</v>
          </cell>
        </row>
        <row r="272">
          <cell r="A272">
            <v>169</v>
          </cell>
        </row>
        <row r="273">
          <cell r="A273">
            <v>170</v>
          </cell>
        </row>
        <row r="274">
          <cell r="A274">
            <v>171</v>
          </cell>
        </row>
        <row r="275">
          <cell r="A275">
            <v>268</v>
          </cell>
        </row>
        <row r="276">
          <cell r="A276">
            <v>269</v>
          </cell>
        </row>
        <row r="277">
          <cell r="A277">
            <v>140</v>
          </cell>
        </row>
        <row r="278">
          <cell r="A278">
            <v>222</v>
          </cell>
        </row>
        <row r="279">
          <cell r="A279">
            <v>277</v>
          </cell>
        </row>
        <row r="280">
          <cell r="A280">
            <v>228</v>
          </cell>
        </row>
        <row r="281">
          <cell r="A281">
            <v>229</v>
          </cell>
        </row>
        <row r="282">
          <cell r="A282">
            <v>230</v>
          </cell>
        </row>
        <row r="283">
          <cell r="A283">
            <v>278</v>
          </cell>
        </row>
        <row r="284">
          <cell r="A284">
            <v>279</v>
          </cell>
        </row>
        <row r="285">
          <cell r="A285">
            <v>343</v>
          </cell>
        </row>
        <row r="286">
          <cell r="A286">
            <v>344</v>
          </cell>
        </row>
        <row r="287">
          <cell r="A287">
            <v>284</v>
          </cell>
        </row>
        <row r="288">
          <cell r="A288">
            <v>285</v>
          </cell>
        </row>
        <row r="289">
          <cell r="A289">
            <v>301</v>
          </cell>
        </row>
        <row r="290">
          <cell r="A290">
            <v>302</v>
          </cell>
        </row>
        <row r="291">
          <cell r="A291">
            <v>56</v>
          </cell>
        </row>
        <row r="292">
          <cell r="A292">
            <v>129</v>
          </cell>
        </row>
        <row r="293">
          <cell r="A293">
            <v>130</v>
          </cell>
        </row>
        <row r="294">
          <cell r="A294">
            <v>136</v>
          </cell>
        </row>
        <row r="295">
          <cell r="A295">
            <v>137</v>
          </cell>
        </row>
        <row r="296">
          <cell r="A296">
            <v>138</v>
          </cell>
        </row>
        <row r="297">
          <cell r="A297">
            <v>157</v>
          </cell>
        </row>
        <row r="298">
          <cell r="A298">
            <v>318</v>
          </cell>
        </row>
        <row r="299">
          <cell r="A299">
            <v>281</v>
          </cell>
        </row>
        <row r="300">
          <cell r="A300">
            <v>64</v>
          </cell>
        </row>
        <row r="301">
          <cell r="A301">
            <v>122</v>
          </cell>
        </row>
        <row r="302">
          <cell r="A302">
            <v>123</v>
          </cell>
        </row>
        <row r="303">
          <cell r="A303">
            <v>124</v>
          </cell>
        </row>
        <row r="304">
          <cell r="A304">
            <v>117</v>
          </cell>
        </row>
        <row r="305">
          <cell r="A305">
            <v>118</v>
          </cell>
        </row>
        <row r="306">
          <cell r="A306">
            <v>119</v>
          </cell>
        </row>
        <row r="307">
          <cell r="A307">
            <v>120</v>
          </cell>
        </row>
        <row r="308">
          <cell r="A308">
            <v>330</v>
          </cell>
        </row>
        <row r="309">
          <cell r="A309">
            <v>331</v>
          </cell>
        </row>
        <row r="310">
          <cell r="A310">
            <v>270</v>
          </cell>
        </row>
        <row r="311">
          <cell r="A311">
            <v>271</v>
          </cell>
        </row>
        <row r="312">
          <cell r="A312">
            <v>272</v>
          </cell>
        </row>
        <row r="313">
          <cell r="A313">
            <v>273</v>
          </cell>
        </row>
        <row r="314">
          <cell r="A314">
            <v>143</v>
          </cell>
        </row>
        <row r="315">
          <cell r="A315">
            <v>220</v>
          </cell>
        </row>
        <row r="316">
          <cell r="A316">
            <v>221</v>
          </cell>
        </row>
        <row r="317">
          <cell r="A317">
            <v>231</v>
          </cell>
        </row>
        <row r="318">
          <cell r="A318">
            <v>232</v>
          </cell>
        </row>
        <row r="319">
          <cell r="A319">
            <v>233</v>
          </cell>
        </row>
        <row r="320">
          <cell r="A320">
            <v>234</v>
          </cell>
        </row>
        <row r="321">
          <cell r="A321">
            <v>235</v>
          </cell>
        </row>
        <row r="322">
          <cell r="A322">
            <v>280</v>
          </cell>
        </row>
        <row r="323">
          <cell r="A323">
            <v>236</v>
          </cell>
        </row>
        <row r="324">
          <cell r="A324">
            <v>237</v>
          </cell>
        </row>
        <row r="325">
          <cell r="A325">
            <v>238</v>
          </cell>
        </row>
        <row r="326">
          <cell r="A326">
            <v>239</v>
          </cell>
        </row>
        <row r="327">
          <cell r="A327">
            <v>240</v>
          </cell>
        </row>
        <row r="328">
          <cell r="A328">
            <v>59</v>
          </cell>
        </row>
        <row r="329">
          <cell r="A329">
            <v>135</v>
          </cell>
        </row>
        <row r="330">
          <cell r="A330">
            <v>131</v>
          </cell>
        </row>
        <row r="331">
          <cell r="A331">
            <v>132</v>
          </cell>
        </row>
        <row r="332">
          <cell r="A332">
            <v>133</v>
          </cell>
        </row>
        <row r="333">
          <cell r="A333">
            <v>325</v>
          </cell>
        </row>
        <row r="334">
          <cell r="A334">
            <v>134</v>
          </cell>
        </row>
        <row r="335">
          <cell r="A335">
            <v>139</v>
          </cell>
        </row>
        <row r="336">
          <cell r="A336">
            <v>16</v>
          </cell>
        </row>
        <row r="337">
          <cell r="A337">
            <v>60</v>
          </cell>
        </row>
        <row r="338">
          <cell r="A338">
            <v>282</v>
          </cell>
        </row>
        <row r="339">
          <cell r="A339">
            <v>303</v>
          </cell>
        </row>
        <row r="340">
          <cell r="A340">
            <v>321</v>
          </cell>
        </row>
        <row r="341">
          <cell r="A341">
            <v>323</v>
          </cell>
        </row>
        <row r="342">
          <cell r="A342">
            <v>324</v>
          </cell>
        </row>
        <row r="343">
          <cell r="A343">
            <v>275</v>
          </cell>
        </row>
        <row r="344">
          <cell r="A344">
            <v>276</v>
          </cell>
        </row>
        <row r="345">
          <cell r="A345">
            <v>326</v>
          </cell>
        </row>
        <row r="346">
          <cell r="A346">
            <v>327</v>
          </cell>
        </row>
        <row r="347">
          <cell r="A347">
            <v>328</v>
          </cell>
        </row>
        <row r="348">
          <cell r="A348">
            <v>329</v>
          </cell>
        </row>
      </sheetData>
      <sheetData sheetId="3"/>
      <sheetData sheetId="4">
        <row r="2">
          <cell r="A2" t="str">
            <v>assay</v>
          </cell>
          <cell r="B2" t="str">
            <v>ASSAY_DESCRIPTOR</v>
          </cell>
        </row>
        <row r="3">
          <cell r="A3" t="str">
            <v>biology</v>
          </cell>
          <cell r="B3" t="str">
            <v>BIOLOGY_DESCRIPTOR</v>
          </cell>
        </row>
        <row r="4">
          <cell r="A4" t="str">
            <v>project management</v>
          </cell>
          <cell r="B4" t="str">
            <v>INSTANCE_DESCRIPTOR</v>
          </cell>
        </row>
        <row r="5">
          <cell r="A5" t="str">
            <v>result</v>
          </cell>
          <cell r="B5" t="str">
            <v>RESULT_TYPE</v>
          </cell>
        </row>
        <row r="6">
          <cell r="A6" t="str">
            <v>unit of measurement</v>
          </cell>
          <cell r="B6" t="str">
            <v>UNIT</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D20"/>
  <sheetViews>
    <sheetView tabSelected="1" topLeftCell="A5" workbookViewId="0">
      <selection activeCell="B8" sqref="B8"/>
    </sheetView>
  </sheetViews>
  <sheetFormatPr defaultRowHeight="15"/>
  <cols>
    <col min="1" max="1" width="19.28515625" style="1" customWidth="1"/>
    <col min="2" max="2" width="129.5703125" style="9" customWidth="1"/>
  </cols>
  <sheetData>
    <row r="1" spans="1:4">
      <c r="A1" s="1" t="s">
        <v>0</v>
      </c>
    </row>
    <row r="2" spans="1:4">
      <c r="A2" s="5" t="s">
        <v>3</v>
      </c>
      <c r="B2" s="9">
        <v>1</v>
      </c>
    </row>
    <row r="3" spans="1:4">
      <c r="A3" s="5" t="s">
        <v>1</v>
      </c>
      <c r="B3" s="9" t="s">
        <v>8</v>
      </c>
      <c r="D3" t="str">
        <f>"insert into assay (assay_id, assay_name, description, assay_status_id, designed_by) values ("&amp;B2&amp;", '"&amp;B3&amp;"', '"&amp;B7&amp;"', 2, '"&amp;B4&amp;"');"</f>
        <v>insert into assay (assay_id, assay_name, description, assay_status_id, designed_by) values (1, 'Dose-response biochemical assay of inhibitors of Rho kinase 2 (Rock2)', 'Rho-Kinase is a serine/threonine kinase involved in the regulation of smooth muscle contraction and cytoskeletal reorganization of nonmuscle cells (1). Its inhibition is known to promote the smooth muscle relaxation. Thus, small-molecule inhibitors of Rho-Kinase may be effective probes for treatment of cerebral vasospasm (2) and potentially effective for treatment of angina (3), hypertension (4), arteriosclerosis (5), and erectile dysfunction (6).', 2, 'Scripps Florida');</v>
      </c>
    </row>
    <row r="4" spans="1:4">
      <c r="A4" s="5" t="s">
        <v>2</v>
      </c>
      <c r="B4" s="9" t="s">
        <v>9</v>
      </c>
    </row>
    <row r="5" spans="1:4">
      <c r="A5" s="5" t="s">
        <v>4</v>
      </c>
      <c r="B5" s="9" t="s">
        <v>10</v>
      </c>
      <c r="D5" t="str">
        <f>"insert into external_system (external_system_id, system_name, owner, system_url) values (1, 'PubChem', 'NIH', 'http://pubchem.ncbi.nlm.nih.gov/assay/assay.cgi?');"</f>
        <v>insert into external_system (external_system_id, system_name, owner, system_url) values (1, 'PubChem', 'NIH', 'http://pubchem.ncbi.nlm.nih.gov/assay/assay.cgi?');</v>
      </c>
    </row>
    <row r="6" spans="1:4">
      <c r="A6" s="5" t="s">
        <v>5</v>
      </c>
      <c r="B6" s="9" t="s">
        <v>1357</v>
      </c>
      <c r="D6" t="str">
        <f>"insert into external_assay (external_system_id, assay_id, ext_assay_id) values ("&amp;B2&amp;", "&amp;B2&amp;", '"&amp;B6&amp;"');"</f>
        <v>insert into external_assay (external_system_id, assay_id, ext_assay_id) values (1, 1, 'aid=644');</v>
      </c>
    </row>
    <row r="7" spans="1:4" ht="60">
      <c r="A7" s="5" t="s">
        <v>6</v>
      </c>
      <c r="B7" s="9" t="s">
        <v>11</v>
      </c>
      <c r="D7" t="str">
        <f>"insert into protocol (protocol_id, assay_id, protocol_name) values (1, "&amp;B2&amp;", '"&amp;B3&amp;"');"</f>
        <v>insert into protocol (protocol_id, assay_id, protocol_name) values (1, 1, 'Dose-response biochemical assay of inhibitors of Rho kinase 2 (Rock2)');</v>
      </c>
    </row>
    <row r="8" spans="1:4" ht="405">
      <c r="A8" s="5" t="s">
        <v>7</v>
      </c>
      <c r="B8" s="9" t="s">
        <v>105</v>
      </c>
      <c r="D8" t="str">
        <f>"update protocol set protocol_document = '"&amp;SUBSTITUTE(B8,"'","*")&amp;"' where protocol_id = "&amp;B2&amp;";"</f>
        <v>update protocol set protocol_document = 'Assay Overview: 
Compounds identified from a previously described set of experiments entitled "Primary high-throughput assay for chemical inhibitors of Rho kinase 2 (Rhok2) activity" (PubChem AID = 604) were selected for testing in this assay. Out of 212 compounds identified during the primary screen, 206 compounds were assessed in this dose response experiment. Each compound was assayed in 10 point, 1:3 serial dilutions starting at a nominal test concentration of 60 micromolar.
As with the primary screen, the assay is based on ability of Rhok2 to phosphorylate a specific peptide sequence derived from its substrate - ribosomal protein S6 (amino acid residues 229-239). Rhok2 uses ATP as a donor of phosphate for the phosphorylation of the substrate, which leads to the depletion of ATP in the reaction mix. An assay kit (#Kinase-Glo#, Promega) was used to quantify enzyme activity. Using this kit, residual amounts of ATP are measured by a secondary enzymatic reaction, through which luciferase utilizes the remaining ATP to produce luminescence. Luminescent signal is directly proportional to ATP concentration and inversely proportional to Rhok2 activity. 
This dose response assay was conducted in 1536 well plate format. Each concentration was tested nominally in triplicate.
Protocol Summary:
1.25 microliters of solution containing 20 micromolar ATP and 20 micromolar S6 peptide (substrate) in assay buffer (50 millimolar HEPES pH 7.3, 10 millimolar MgCl2, 0.1% BSA, 2 millimolar DTT) were dispensed in 1536 microtiter plate. 15 nanoliters of test compound or positive and negative control (2.12 millimolar Y-27632 and DMSO, respectively) were then added to the appropriate wells. Each compound dilution was assayed in triplicate, for a nominal total of 30 data points per dose response curve. The enzymatic reaction was initiated by dispensing 1.25 microliters of 8 nanomolar Rhok2 solution in assay buffer (50 millimolar HEPES pH 7.3, 10 millimolar MgCl2, 0.1% BSA, 2 millimolar DTT). After 2 hours of incubation at 25 degrees Celsius, 2.5 microliters of Kinase Glo reagent (Promega Corporation, Madison, WI) was added to each well. Plates were incubated for 10 minutes and luminescence was read on Perkin-Elmer Viewlux for 60 seconds. 
Each compound was tested in triplicate. The percent inhibition for each well has been calculated as follows:
%inhibition = (test_compound - median_ negative_control)/(median_positive_control - median_negative_control)*100
where the positive control is Y-27632 (13 micromolar) and negative control is DMSO only.
For each compound, percentage inhibitions were plotted against compound concentration. A four parameter equation describing a sigmoidal dose-response curve was then fitted with adjustable baseline using Assay Explorer software (MDL Information Systems). The reported IC50 values were generated from fitted curves by solving for X-intercept at the 50% inhibition level of Y-intercept.In cases where the highest concentration tested (i.e. 60 micromolar) did not result in greater than 50% inhibition, the IC50 was determined manually as greater than 60 micromolar. 
Compounds with IC50 values of greater than 10 micromolar were considered inactive, compounds with IC50 equal or less than 10 micromolar are considered active.
The activity score was calculated based on pIC50 values for compounds for which an exact IC50 value was calculated and based on the observed pIC50 range, specifically the maximum lower limit of the pIC50 value as calculated from the lowest concentration for which greater than 50% inhibition is observed. This results in a conservative estimate of the activity score for compounds for which no exact IC50 value is given while maintaining a reasonable rank order of all compounds tested.
' where protocol_id = 1;</v>
      </c>
    </row>
    <row r="9" spans="1:4">
      <c r="A9" s="5"/>
    </row>
    <row r="10" spans="1:4">
      <c r="A10" s="6" t="s">
        <v>61</v>
      </c>
    </row>
    <row r="11" spans="1:4">
      <c r="A11" s="5" t="s">
        <v>67</v>
      </c>
      <c r="B11" s="9">
        <v>1</v>
      </c>
      <c r="D11" t="str">
        <f>"insert into project (project_id, project_name, group_type, description) values ("&amp;B17&amp;", '"&amp;B12&amp;"', 'Project', '');"</f>
        <v>insert into project (project_id, project_name, group_type, description) values (1, 'Scripps special project #1', 'Project', '');</v>
      </c>
    </row>
    <row r="12" spans="1:4">
      <c r="A12" s="5" t="s">
        <v>68</v>
      </c>
      <c r="B12" s="9" t="s">
        <v>1354</v>
      </c>
    </row>
    <row r="13" spans="1:4">
      <c r="A13" s="5"/>
    </row>
    <row r="14" spans="1:4">
      <c r="A14" s="5"/>
    </row>
    <row r="15" spans="1:4">
      <c r="A15" s="6" t="s">
        <v>62</v>
      </c>
    </row>
    <row r="16" spans="1:4">
      <c r="A16" s="5" t="s">
        <v>63</v>
      </c>
      <c r="B16" s="9">
        <v>1</v>
      </c>
      <c r="D16" t="str">
        <f>"insert into project_assay (project_assay_id, project_id, assay_id, stage, promotion_criteria) values (1, "&amp;B17&amp;", "&amp;B16&amp;", '"&amp;B18&amp;"', '"&amp;B19&amp;"');"</f>
        <v>insert into project_assay (project_assay_id, project_id, assay_id, stage, promotion_criteria) values (1, 1, 1, 'confirmatory assay', 'The activity score was calculated based on pIC50 values for compounds for which an exact IC50 value was calculated and based on the observed pIC50 range, specifically the maximum lower limit of the pIC50 value as calculated from the lowest concentration for which greater than 50% inhibition is observed. This results in a conservative estimate of the activity score for compounds for which no exact IC50 value is given while maintaining a reasonable rank order of all compounds tested');</v>
      </c>
    </row>
    <row r="17" spans="1:2">
      <c r="A17" s="5" t="s">
        <v>64</v>
      </c>
      <c r="B17" s="9">
        <v>1</v>
      </c>
    </row>
    <row r="18" spans="1:2">
      <c r="A18" s="5" t="s">
        <v>65</v>
      </c>
      <c r="B18" s="9" t="s">
        <v>903</v>
      </c>
    </row>
    <row r="19" spans="1:2" ht="60">
      <c r="A19" s="5" t="s">
        <v>76</v>
      </c>
      <c r="B19" s="9" t="s">
        <v>77</v>
      </c>
    </row>
    <row r="20" spans="1:2">
      <c r="A20" s="5" t="s">
        <v>78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I10"/>
  <sheetViews>
    <sheetView workbookViewId="0">
      <selection activeCell="I14" sqref="I14"/>
    </sheetView>
  </sheetViews>
  <sheetFormatPr defaultRowHeight="15"/>
  <cols>
    <col min="2" max="2" width="13.28515625" bestFit="1" customWidth="1"/>
    <col min="3" max="3" width="4.85546875" bestFit="1" customWidth="1"/>
    <col min="4" max="4" width="4.85546875" customWidth="1"/>
    <col min="5" max="5" width="18.28515625" bestFit="1" customWidth="1"/>
    <col min="6" max="7" width="15.28515625" bestFit="1" customWidth="1"/>
    <col min="8" max="8" width="25.5703125" customWidth="1"/>
    <col min="9" max="9" width="19.28515625" customWidth="1"/>
    <col min="10" max="11" width="15.28515625" bestFit="1" customWidth="1"/>
  </cols>
  <sheetData>
    <row r="1" spans="1:9" s="1" customFormat="1">
      <c r="A1" s="1" t="s">
        <v>12</v>
      </c>
      <c r="B1" s="1" t="s">
        <v>177</v>
      </c>
      <c r="C1" s="1" t="s">
        <v>13</v>
      </c>
      <c r="E1" s="1" t="s">
        <v>14</v>
      </c>
      <c r="F1" s="1" t="s">
        <v>34</v>
      </c>
      <c r="H1" s="1" t="s">
        <v>1356</v>
      </c>
      <c r="I1" s="1" t="s">
        <v>1355</v>
      </c>
    </row>
    <row r="2" spans="1:9">
      <c r="A2">
        <v>1</v>
      </c>
      <c r="B2" t="s">
        <v>96</v>
      </c>
      <c r="C2" t="s">
        <v>22</v>
      </c>
      <c r="D2">
        <v>1</v>
      </c>
      <c r="E2" t="str">
        <f>"Context for "&amp;B2</f>
        <v>Context for PI (avg)</v>
      </c>
      <c r="H2" t="str">
        <f>IF(ISBLANK(D2),"","insert into measure_context (assay_id, measure_context_id, context_name) values ("&amp;A2&amp;", "&amp;D2&amp;", '"&amp;E2&amp;"');")</f>
        <v>insert into measure_context (assay_id, measure_context_id, context_name) values (1, 1, 'Context for PI (avg)');</v>
      </c>
      <c r="I2" t="str">
        <f ca="1">"insert into measure (assay_id, measure_id, result_type_id, measure_context_id, entry_unit) values ("&amp;A2&amp;", "&amp;CELL("row",A2)-1&amp;", "&amp;VLOOKUP(B2,Elements!$B$4:$G$56,6,FALSE)&amp;", "&amp;Measures!D2&amp;", '"&amp;Measures!C2&amp;"');"</f>
        <v>insert into measure (assay_id, measure_id, result_type_id, measure_context_id, entry_unit) values (1, 1, 373, 1, '%');</v>
      </c>
    </row>
    <row r="3" spans="1:9">
      <c r="A3">
        <v>1</v>
      </c>
      <c r="B3" t="s">
        <v>15</v>
      </c>
      <c r="C3" t="s">
        <v>23</v>
      </c>
      <c r="D3">
        <v>2</v>
      </c>
      <c r="E3" t="str">
        <f t="shared" ref="E3:E10" si="0">"Context for "&amp;$B$3</f>
        <v>Context for IC50</v>
      </c>
      <c r="F3" t="s">
        <v>96</v>
      </c>
      <c r="H3" t="str">
        <f t="shared" ref="H3:H10" si="1">IF(ISBLANK(D3),"","insert into measure_context (assay_id, measure_context_id, context_name) values ("&amp;A3&amp;", "&amp;D3&amp;", '"&amp;E3&amp;"');")</f>
        <v>insert into measure_context (assay_id, measure_context_id, context_name) values (1, 2, 'Context for IC50');</v>
      </c>
      <c r="I3" t="str">
        <f ca="1">"insert into measure (assay_id, measure_id, result_type_id, measure_context_id, entry_unit) values ("&amp;A3&amp;", "&amp;CELL("row",A3)-1&amp;", "&amp;VLOOKUP(B3,Elements!$B$4:$G$56,6,FALSE)&amp;", "&amp;Measures!$D$3&amp;", '"&amp;Measures!C3&amp;"');"</f>
        <v>insert into measure (assay_id, measure_id, result_type_id, measure_context_id, entry_unit) values (1, 2, 341, 2, 'uM');</v>
      </c>
    </row>
    <row r="4" spans="1:9">
      <c r="A4">
        <v>1</v>
      </c>
      <c r="B4" t="s">
        <v>16</v>
      </c>
      <c r="E4" t="str">
        <f t="shared" si="0"/>
        <v>Context for IC50</v>
      </c>
      <c r="F4" t="str">
        <f>$B$3</f>
        <v>IC50</v>
      </c>
      <c r="H4" t="str">
        <f t="shared" si="1"/>
        <v/>
      </c>
      <c r="I4" t="str">
        <f ca="1">"insert into measure (assay_id, measure_id, result_type_id, measure_context_id, entry_unit) values ("&amp;A4&amp;", "&amp;CELL("row",A4)-1&amp;", "&amp;VLOOKUP(B4,Elements!$B$4:$G$56,6,FALSE)&amp;", "&amp;Measures!$D$3&amp;", '"&amp;Measures!C4&amp;"');"</f>
        <v>insert into measure (assay_id, measure_id, result_type_id, measure_context_id, entry_unit) values (1, 3, 374, 2, '');</v>
      </c>
    </row>
    <row r="5" spans="1:9">
      <c r="A5">
        <v>1</v>
      </c>
      <c r="B5" t="s">
        <v>17</v>
      </c>
      <c r="E5" t="str">
        <f t="shared" si="0"/>
        <v>Context for IC50</v>
      </c>
      <c r="F5" t="str">
        <f t="shared" ref="F5:F10" si="2">$B$3</f>
        <v>IC50</v>
      </c>
      <c r="H5" t="str">
        <f t="shared" si="1"/>
        <v/>
      </c>
      <c r="I5" t="str">
        <f ca="1">"insert into measure (assay_id, measure_id, result_type_id, measure_context_id, entry_unit) values ("&amp;A5&amp;", "&amp;CELL("row",A5)-1&amp;", "&amp;VLOOKUP(B5,Elements!$B$4:$G$56,6,FALSE)&amp;", "&amp;Measures!$D$3&amp;", '"&amp;Measures!C5&amp;"');"</f>
        <v>insert into measure (assay_id, measure_id, result_type_id, measure_context_id, entry_unit) values (1, 4, 375, 2, '');</v>
      </c>
    </row>
    <row r="6" spans="1:9">
      <c r="A6">
        <v>1</v>
      </c>
      <c r="B6" t="s">
        <v>18</v>
      </c>
      <c r="C6" t="s">
        <v>23</v>
      </c>
      <c r="E6" t="str">
        <f t="shared" si="0"/>
        <v>Context for IC50</v>
      </c>
      <c r="F6" t="str">
        <f t="shared" si="2"/>
        <v>IC50</v>
      </c>
      <c r="H6" t="str">
        <f t="shared" si="1"/>
        <v/>
      </c>
      <c r="I6" t="str">
        <f ca="1">"insert into measure (assay_id, measure_id, result_type_id, measure_context_id, entry_unit) values ("&amp;A6&amp;", "&amp;CELL("row",A6)-1&amp;", "&amp;VLOOKUP(B6,Elements!$B$4:$G$56,6,FALSE)&amp;", "&amp;Measures!$D$3&amp;", '"&amp;Measures!C6&amp;"');"</f>
        <v>insert into measure (assay_id, measure_id, result_type_id, measure_context_id, entry_unit) values (1, 5, 376, 2, 'uM');</v>
      </c>
    </row>
    <row r="7" spans="1:9">
      <c r="A7">
        <v>1</v>
      </c>
      <c r="B7" t="s">
        <v>19</v>
      </c>
      <c r="C7" t="s">
        <v>23</v>
      </c>
      <c r="E7" t="str">
        <f t="shared" si="0"/>
        <v>Context for IC50</v>
      </c>
      <c r="F7" t="str">
        <f t="shared" si="2"/>
        <v>IC50</v>
      </c>
      <c r="H7" t="str">
        <f t="shared" si="1"/>
        <v/>
      </c>
      <c r="I7" t="str">
        <f ca="1">"insert into measure (assay_id, measure_id, result_type_id, measure_context_id, entry_unit) values ("&amp;A7&amp;", "&amp;CELL("row",A7)-1&amp;", "&amp;VLOOKUP(B7,Elements!$B$4:$G$56,6,FALSE)&amp;", "&amp;Measures!$D$3&amp;", '"&amp;Measures!C7&amp;"');"</f>
        <v>insert into measure (assay_id, measure_id, result_type_id, measure_context_id, entry_unit) values (1, 6, 377, 2, 'uM');</v>
      </c>
    </row>
    <row r="8" spans="1:9">
      <c r="A8">
        <v>1</v>
      </c>
      <c r="B8" t="s">
        <v>20</v>
      </c>
      <c r="C8" t="s">
        <v>23</v>
      </c>
      <c r="E8" t="str">
        <f t="shared" si="0"/>
        <v>Context for IC50</v>
      </c>
      <c r="F8" t="str">
        <f t="shared" si="2"/>
        <v>IC50</v>
      </c>
      <c r="H8" t="str">
        <f t="shared" si="1"/>
        <v/>
      </c>
      <c r="I8" t="str">
        <f ca="1">"insert into measure (assay_id, measure_id, result_type_id, measure_context_id, entry_unit) values ("&amp;A8&amp;", "&amp;CELL("row",A8)-1&amp;", "&amp;VLOOKUP(B8,Elements!$B$4:$G$56,6,FALSE)&amp;", "&amp;Measures!$D$3&amp;", '"&amp;Measures!C8&amp;"');"</f>
        <v>insert into measure (assay_id, measure_id, result_type_id, measure_context_id, entry_unit) values (1, 7, 378, 2, 'uM');</v>
      </c>
    </row>
    <row r="9" spans="1:9">
      <c r="A9">
        <v>1</v>
      </c>
      <c r="B9" t="s">
        <v>21</v>
      </c>
      <c r="E9" t="str">
        <f t="shared" si="0"/>
        <v>Context for IC50</v>
      </c>
      <c r="F9" t="str">
        <f t="shared" si="2"/>
        <v>IC50</v>
      </c>
      <c r="H9" t="str">
        <f t="shared" si="1"/>
        <v/>
      </c>
      <c r="I9" t="str">
        <f ca="1">"insert into measure (assay_id, measure_id, result_type_id, measure_context_id, entry_unit) values ("&amp;A9&amp;", "&amp;CELL("row",A9)-1&amp;", "&amp;VLOOKUP(B9,Elements!$B$4:$G$56,6,FALSE)&amp;", "&amp;Measures!$D$3&amp;", '"&amp;Measures!C9&amp;"');"</f>
        <v>insert into measure (assay_id, measure_id, result_type_id, measure_context_id, entry_unit) values (1, 8, 381, 2, '');</v>
      </c>
    </row>
    <row r="10" spans="1:9">
      <c r="A10">
        <v>1</v>
      </c>
      <c r="B10" t="s">
        <v>86</v>
      </c>
      <c r="E10" t="str">
        <f t="shared" si="0"/>
        <v>Context for IC50</v>
      </c>
      <c r="F10" t="str">
        <f t="shared" si="2"/>
        <v>IC50</v>
      </c>
      <c r="H10" t="str">
        <f t="shared" si="1"/>
        <v/>
      </c>
      <c r="I10" t="str">
        <f ca="1">"insert into measure (assay_id, measure_id, result_type_id, measure_context_id, entry_unit) values ("&amp;A10&amp;", "&amp;CELL("row",A10)-1&amp;", "&amp;VLOOKUP(B10,Elements!$B$4:$G$56,6,FALSE)&amp;", "&amp;Measures!$D$3&amp;", '"&amp;Measures!C10&amp;"');"</f>
        <v>insert into measure (assay_id, measure_id, result_type_id, measure_context_id, entry_unit) values (1, 9, 382, 2, '');</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dimension ref="A1:O81"/>
  <sheetViews>
    <sheetView topLeftCell="B8" workbookViewId="0">
      <selection activeCell="M30" sqref="M30"/>
    </sheetView>
  </sheetViews>
  <sheetFormatPr defaultRowHeight="15"/>
  <cols>
    <col min="1" max="1" width="20.28515625" style="15" hidden="1" customWidth="1"/>
    <col min="2" max="2" width="9.5703125" style="16" customWidth="1"/>
    <col min="3" max="3" width="6.140625" style="15" customWidth="1"/>
    <col min="4" max="4" width="22.85546875" style="15" bestFit="1" customWidth="1"/>
    <col min="5" max="5" width="8.5703125" style="15" customWidth="1"/>
    <col min="6" max="6" width="21" style="15" customWidth="1"/>
    <col min="7" max="7" width="10.85546875" style="15" customWidth="1"/>
    <col min="8" max="8" width="10.28515625" style="15" customWidth="1"/>
    <col min="9" max="9" width="10.5703125" style="15" customWidth="1"/>
    <col min="10" max="10" width="43.85546875" style="15" customWidth="1"/>
    <col min="11" max="11" width="5.42578125" style="15" customWidth="1"/>
    <col min="12" max="12" width="9.140625" style="15"/>
    <col min="14" max="14" width="6.28515625" style="15" customWidth="1"/>
    <col min="15" max="16384" width="9.140625" style="15"/>
  </cols>
  <sheetData>
    <row r="1" spans="1:15" ht="11.25">
      <c r="A1" s="13" t="s">
        <v>14</v>
      </c>
      <c r="B1" s="14" t="s">
        <v>35</v>
      </c>
      <c r="C1" s="13" t="s">
        <v>181</v>
      </c>
      <c r="D1" s="13" t="s">
        <v>25</v>
      </c>
      <c r="E1" s="13" t="s">
        <v>26</v>
      </c>
      <c r="F1" s="13" t="s">
        <v>27</v>
      </c>
      <c r="G1" s="13" t="s">
        <v>28</v>
      </c>
      <c r="H1" s="13" t="s">
        <v>29</v>
      </c>
      <c r="I1" s="13" t="s">
        <v>30</v>
      </c>
      <c r="J1" s="13" t="s">
        <v>31</v>
      </c>
      <c r="K1" s="13" t="s">
        <v>13</v>
      </c>
      <c r="L1" s="15" t="s">
        <v>1364</v>
      </c>
      <c r="M1" s="15"/>
      <c r="O1" s="15" t="s">
        <v>1363</v>
      </c>
    </row>
    <row r="2" spans="1:15" ht="11.25">
      <c r="A2" s="15" t="s">
        <v>97</v>
      </c>
      <c r="B2" s="16">
        <v>2</v>
      </c>
      <c r="C2" s="15" t="s">
        <v>55</v>
      </c>
      <c r="D2" s="15" t="s">
        <v>1307</v>
      </c>
      <c r="F2" s="15" t="s">
        <v>36</v>
      </c>
      <c r="J2" s="15" t="str">
        <f>F2&amp;G2&amp;H2&amp;IF(ISBLANK(I2),""," - "&amp;I2)&amp;IF(ISBLANK(K2),""," "&amp;K2)</f>
        <v>ATP</v>
      </c>
      <c r="L2" s="15">
        <v>1</v>
      </c>
      <c r="M2" s="15"/>
      <c r="O2" s="15" t="str">
        <f>"insert into measure_context_item ( MEASURE_CONTEXT_ITEM_ID, GROUP_MEASURE_CONTEXT_ITEM_ID, ASSAY_ID, MEASURE_CONTEXT_ID, ATTRIBUTE_TYPE,  ATTRIBUTE_ID,  QUALIFIER,  VALUE_ID, VALUE_DISPLAY, VALUE_NUM, VALUE_MIN, VALUE_MAX) values ("&amp;L2&amp;", "&amp;VLOOKUP(B2,$B$2:$L$37,11,FALSE)&amp;", 1, '"&amp;N2&amp;"', '"&amp;C2&amp;"', "&amp;VLOOKUP(D2,Elements!$B$3:$G$57,6,FALSE)&amp;", '', '"&amp;IF(ISNA(VLOOKUP(Context!F2,Elements!$B$3:$G$57,6,FALSE)),"",VLOOKUP(Context!F2,Elements!$B$3:$G$57,6,FALSE))&amp;"', '"&amp;Context!J2&amp;"', '"&amp;Context!G2&amp;"', '"&amp;H2&amp;"', '"&amp;I2&amp;"');"</f>
        <v>insert into measure_context_item ( MEASURE_CONTEXT_ITEM_ID, GROUP_MEASURE_CONTEXT_ITEM_ID, ASSAY_ID, MEASURE_CONTEXT_ID, ATTRIBUTE_TYPE,  ATTRIBUTE_ID,  QUALIFIER,  VALUE_ID, VALUE_DISPLAY, VALUE_NUM, VALUE_MIN, VALUE_MAX) values (1, 1, 1, '', 'Fixed', 352, '', '353', 'ATP', '', '', '');</v>
      </c>
    </row>
    <row r="3" spans="1:15" ht="11.25">
      <c r="A3" s="15" t="s">
        <v>97</v>
      </c>
      <c r="B3" s="16">
        <v>2</v>
      </c>
      <c r="C3" s="15" t="s">
        <v>55</v>
      </c>
      <c r="D3" s="15" t="s">
        <v>1312</v>
      </c>
      <c r="F3" s="15" t="s">
        <v>59</v>
      </c>
      <c r="J3" s="15" t="str">
        <f>F3&amp;G3&amp;H3&amp;IF(ISBLANK(I3),""," - "&amp;I3)&amp;" "&amp;K3</f>
        <v xml:space="preserve">Coupled Substrate </v>
      </c>
      <c r="L3" s="15">
        <v>2</v>
      </c>
      <c r="M3" s="15"/>
      <c r="O3" s="15" t="str">
        <f>"insert into measure_context_item ( MEASURE_CONTEXT_ITEM_ID, GROUP_MEASURE_CONTEXT_ITEM_ID, ASSAY_ID, MEASURE_CONTEXT_ID, ATTRIBUTE_TYPE,  ATTRIBUTE_ID,  QUALIFIER,  VALUE_ID, VALUE_DISPLAY, VALUE_NUM, VALUE_MIN, VALUE_MAX) values ("&amp;L3&amp;", "&amp;VLOOKUP(B3,$B$2:$L$37,11,FALSE)&amp;", 1, '"&amp;N3&amp;"', '"&amp;C3&amp;"', "&amp;VLOOKUP(D3,Elements!$B$3:$G$57,6,FALSE)&amp;", '', '"&amp;IF(ISNA(VLOOKUP(Context!F3,Elements!$B$3:$G$57,6,FALSE)),"",VLOOKUP(Context!F3,Elements!$B$3:$G$57,6,FALSE))&amp;"', '"&amp;Context!J3&amp;"', '"&amp;Context!G3&amp;"', '"&amp;H3&amp;"', '"&amp;I3&amp;"');"</f>
        <v>insert into measure_context_item ( MEASURE_CONTEXT_ITEM_ID, GROUP_MEASURE_CONTEXT_ITEM_ID, ASSAY_ID, MEASURE_CONTEXT_ID, ATTRIBUTE_TYPE,  ATTRIBUTE_ID,  QUALIFIER,  VALUE_ID, VALUE_DISPLAY, VALUE_NUM, VALUE_MIN, VALUE_MAX) values (2, 1, 1, '', 'Fixed', 10, '', '346', 'Coupled Substrate ', '', '', '');</v>
      </c>
    </row>
    <row r="4" spans="1:15" ht="11.25">
      <c r="A4" s="15" t="s">
        <v>97</v>
      </c>
      <c r="B4" s="16">
        <v>2</v>
      </c>
      <c r="C4" s="15" t="s">
        <v>55</v>
      </c>
      <c r="D4" s="15" t="s">
        <v>1312</v>
      </c>
      <c r="F4" s="15" t="s">
        <v>60</v>
      </c>
      <c r="J4" s="15" t="str">
        <f>F4&amp;G4&amp;H4&amp;IF(ISBLANK(I4),""," - "&amp;I4)&amp;" "&amp;K4</f>
        <v xml:space="preserve">Measured Entity </v>
      </c>
      <c r="L4" s="15">
        <v>3</v>
      </c>
      <c r="M4" s="15"/>
      <c r="O4" s="15" t="str">
        <f>"insert into measure_context_item ( MEASURE_CONTEXT_ITEM_ID, GROUP_MEASURE_CONTEXT_ITEM_ID, ASSAY_ID, MEASURE_CONTEXT_ID, ATTRIBUTE_TYPE,  ATTRIBUTE_ID,  QUALIFIER,  VALUE_ID, VALUE_DISPLAY, VALUE_NUM, VALUE_MIN, VALUE_MAX) values ("&amp;L4&amp;", "&amp;VLOOKUP(B4,$B$2:$L$37,11,FALSE)&amp;", 1, '"&amp;N4&amp;"', '"&amp;C4&amp;"', "&amp;VLOOKUP(D4,Elements!$B$3:$G$57,6,FALSE)&amp;", '', '"&amp;IF(ISNA(VLOOKUP(Context!F4,Elements!$B$3:$G$57,6,FALSE)),"",VLOOKUP(Context!F4,Elements!$B$3:$G$57,6,FALSE))&amp;"', '"&amp;Context!J4&amp;"', '"&amp;Context!G4&amp;"', '"&amp;H4&amp;"', '"&amp;I4&amp;"');"</f>
        <v>insert into measure_context_item ( MEASURE_CONTEXT_ITEM_ID, GROUP_MEASURE_CONTEXT_ITEM_ID, ASSAY_ID, MEASURE_CONTEXT_ID, ATTRIBUTE_TYPE,  ATTRIBUTE_ID,  QUALIFIER,  VALUE_ID, VALUE_DISPLAY, VALUE_NUM, VALUE_MIN, VALUE_MAX) values (3, 1, 1, '', 'Fixed', 10, '', '350', 'Measured Entity ', '', '', '');</v>
      </c>
    </row>
    <row r="5" spans="1:15" ht="11.25">
      <c r="A5" s="15" t="s">
        <v>97</v>
      </c>
      <c r="B5" s="16">
        <v>2</v>
      </c>
      <c r="C5" s="15" t="s">
        <v>55</v>
      </c>
      <c r="D5" s="15" t="s">
        <v>32</v>
      </c>
      <c r="G5" s="15">
        <v>20</v>
      </c>
      <c r="J5" s="15" t="str">
        <f>F5&amp;G5&amp;H5&amp;IF(ISBLANK(I5),""," - "&amp;I5)&amp;" "&amp;K5</f>
        <v>20 uM</v>
      </c>
      <c r="K5" s="15" t="s">
        <v>23</v>
      </c>
      <c r="L5" s="15">
        <v>4</v>
      </c>
      <c r="M5" s="15"/>
      <c r="O5" s="15" t="str">
        <f>"insert into measure_context_item ( MEASURE_CONTEXT_ITEM_ID, GROUP_MEASURE_CONTEXT_ITEM_ID, ASSAY_ID, MEASURE_CONTEXT_ID, ATTRIBUTE_TYPE,  ATTRIBUTE_ID,  QUALIFIER,  VALUE_ID, VALUE_DISPLAY, VALUE_NUM, VALUE_MIN, VALUE_MAX) values ("&amp;L5&amp;", "&amp;VLOOKUP(B5,$B$2:$L$37,11,FALSE)&amp;", 1, '"&amp;N5&amp;"', '"&amp;C5&amp;"', "&amp;VLOOKUP(D5,Elements!$B$3:$G$57,6,FALSE)&amp;", '', '"&amp;IF(ISNA(VLOOKUP(Context!F5,Elements!$B$3:$G$57,6,FALSE)),"",VLOOKUP(Context!F5,Elements!$B$3:$G$57,6,FALSE))&amp;"', '"&amp;Context!J5&amp;"', '"&amp;Context!G5&amp;"', '"&amp;H5&amp;"', '"&amp;I5&amp;"');"</f>
        <v>insert into measure_context_item ( MEASURE_CONTEXT_ITEM_ID, GROUP_MEASURE_CONTEXT_ITEM_ID, ASSAY_ID, MEASURE_CONTEXT_ID, ATTRIBUTE_TYPE,  ATTRIBUTE_ID,  QUALIFIER,  VALUE_ID, VALUE_DISPLAY, VALUE_NUM, VALUE_MIN, VALUE_MAX) values (4, 1, 1, '', 'Fixed', 366, '', '', '20 uM', '20', '', '');</v>
      </c>
    </row>
    <row r="6" spans="1:15" ht="11.25">
      <c r="A6" s="15" t="s">
        <v>97</v>
      </c>
      <c r="B6" s="16">
        <v>3</v>
      </c>
      <c r="C6" s="15" t="s">
        <v>55</v>
      </c>
      <c r="D6" s="15" t="s">
        <v>38</v>
      </c>
      <c r="F6" s="15" t="s">
        <v>37</v>
      </c>
      <c r="J6" s="15" t="str">
        <f>F6&amp;G6&amp;H6&amp;IF(ISBLANK(I6),""," - "&amp;I6)&amp;" "&amp;K6</f>
        <v xml:space="preserve">S6 </v>
      </c>
      <c r="L6" s="15">
        <v>5</v>
      </c>
      <c r="M6" s="15"/>
      <c r="O6" s="15" t="str">
        <f>"insert into measure_context_item ( MEASURE_CONTEXT_ITEM_ID, GROUP_MEASURE_CONTEXT_ITEM_ID, ASSAY_ID, MEASURE_CONTEXT_ID, ATTRIBUTE_TYPE,  ATTRIBUTE_ID,  QUALIFIER,  VALUE_ID, VALUE_DISPLAY, VALUE_NUM, VALUE_MIN, VALUE_MAX) values ("&amp;L6&amp;", "&amp;VLOOKUP(B6,$B$2:$L$37,11,FALSE)&amp;", 1, '"&amp;N6&amp;"', '"&amp;C6&amp;"', "&amp;VLOOKUP(D6,Elements!$B$3:$G$57,6,FALSE)&amp;", '', '"&amp;IF(ISNA(VLOOKUP(Context!F6,Elements!$B$3:$G$57,6,FALSE)),"",VLOOKUP(Context!F6,Elements!$B$3:$G$57,6,FALSE))&amp;"', '"&amp;Context!J6&amp;"', '"&amp;Context!G6&amp;"', '"&amp;H6&amp;"', '"&amp;I6&amp;"');"</f>
        <v>insert into measure_context_item ( MEASURE_CONTEXT_ITEM_ID, GROUP_MEASURE_CONTEXT_ITEM_ID, ASSAY_ID, MEASURE_CONTEXT_ID, ATTRIBUTE_TYPE,  ATTRIBUTE_ID,  QUALIFIER,  VALUE_ID, VALUE_DISPLAY, VALUE_NUM, VALUE_MIN, VALUE_MAX) values (5, 5, 1, '', 'Fixed', 347, '', '349', 'S6 ', '', '', '');</v>
      </c>
    </row>
    <row r="7" spans="1:15" ht="11.25">
      <c r="A7" s="15" t="s">
        <v>97</v>
      </c>
      <c r="B7" s="16">
        <v>3</v>
      </c>
      <c r="C7" s="15" t="s">
        <v>55</v>
      </c>
      <c r="D7" s="15" t="s">
        <v>1312</v>
      </c>
      <c r="F7" s="15" t="s">
        <v>39</v>
      </c>
      <c r="J7" s="15" t="str">
        <f>F7&amp;G7&amp;H7&amp;IF(ISBLANK(I7),""," - "&amp;I7)&amp;" "&amp;K7</f>
        <v xml:space="preserve">Substrate </v>
      </c>
      <c r="L7" s="15">
        <v>6</v>
      </c>
      <c r="M7" s="15"/>
      <c r="O7" s="15" t="str">
        <f>"insert into measure_context_item ( MEASURE_CONTEXT_ITEM_ID, GROUP_MEASURE_CONTEXT_ITEM_ID, ASSAY_ID, MEASURE_CONTEXT_ID, ATTRIBUTE_TYPE,  ATTRIBUTE_ID,  QUALIFIER,  VALUE_ID, VALUE_DISPLAY, VALUE_NUM, VALUE_MIN, VALUE_MAX) values ("&amp;L7&amp;", "&amp;VLOOKUP(B7,$B$2:$L$37,11,FALSE)&amp;", 1, '"&amp;N7&amp;"', '"&amp;C7&amp;"', "&amp;VLOOKUP(D7,Elements!$B$3:$G$57,6,FALSE)&amp;", '', '"&amp;IF(ISNA(VLOOKUP(Context!F7,Elements!$B$3:$G$57,6,FALSE)),"",VLOOKUP(Context!F7,Elements!$B$3:$G$57,6,FALSE))&amp;"', '"&amp;Context!J7&amp;"', '"&amp;Context!G7&amp;"', '"&amp;H7&amp;"', '"&amp;I7&amp;"');"</f>
        <v>insert into measure_context_item ( MEASURE_CONTEXT_ITEM_ID, GROUP_MEASURE_CONTEXT_ITEM_ID, ASSAY_ID, MEASURE_CONTEXT_ID, ATTRIBUTE_TYPE,  ATTRIBUTE_ID,  QUALIFIER,  VALUE_ID, VALUE_DISPLAY, VALUE_NUM, VALUE_MIN, VALUE_MAX) values (6, 5, 1, '', 'Fixed', 10, '', '47', 'Substrate ', '', '', '');</v>
      </c>
    </row>
    <row r="8" spans="1:15" ht="11.25">
      <c r="A8" s="15" t="s">
        <v>97</v>
      </c>
      <c r="B8" s="16">
        <v>3</v>
      </c>
      <c r="C8" s="15" t="s">
        <v>55</v>
      </c>
      <c r="D8" s="15" t="s">
        <v>32</v>
      </c>
      <c r="G8" s="15">
        <v>20</v>
      </c>
      <c r="J8" s="15" t="str">
        <f>F8&amp;G8&amp;H8&amp;IF(ISBLANK(I8),""," - "&amp;I8)&amp;" "&amp;K8</f>
        <v>20 uM</v>
      </c>
      <c r="K8" s="15" t="s">
        <v>23</v>
      </c>
      <c r="L8" s="15">
        <v>7</v>
      </c>
      <c r="M8" s="15"/>
      <c r="O8" s="15" t="str">
        <f>"insert into measure_context_item ( MEASURE_CONTEXT_ITEM_ID, GROUP_MEASURE_CONTEXT_ITEM_ID, ASSAY_ID, MEASURE_CONTEXT_ID, ATTRIBUTE_TYPE,  ATTRIBUTE_ID,  QUALIFIER,  VALUE_ID, VALUE_DISPLAY, VALUE_NUM, VALUE_MIN, VALUE_MAX) values ("&amp;L8&amp;", "&amp;VLOOKUP(B8,$B$2:$L$37,11,FALSE)&amp;", 1, '"&amp;N8&amp;"', '"&amp;C8&amp;"', "&amp;VLOOKUP(D8,Elements!$B$3:$G$57,6,FALSE)&amp;", '', '"&amp;IF(ISNA(VLOOKUP(Context!F8,Elements!$B$3:$G$57,6,FALSE)),"",VLOOKUP(Context!F8,Elements!$B$3:$G$57,6,FALSE))&amp;"', '"&amp;Context!J8&amp;"', '"&amp;Context!G8&amp;"', '"&amp;H8&amp;"', '"&amp;I8&amp;"');"</f>
        <v>insert into measure_context_item ( MEASURE_CONTEXT_ITEM_ID, GROUP_MEASURE_CONTEXT_ITEM_ID, ASSAY_ID, MEASURE_CONTEXT_ID, ATTRIBUTE_TYPE,  ATTRIBUTE_ID,  QUALIFIER,  VALUE_ID, VALUE_DISPLAY, VALUE_NUM, VALUE_MIN, VALUE_MAX) values (7, 5, 1, '', 'Fixed', 366, '', '', '20 uM', '20', '', '');</v>
      </c>
    </row>
    <row r="9" spans="1:15" ht="11.25">
      <c r="A9" s="15" t="s">
        <v>97</v>
      </c>
      <c r="B9" s="16">
        <v>4</v>
      </c>
      <c r="C9" s="15" t="s">
        <v>55</v>
      </c>
      <c r="D9" s="15" t="s">
        <v>565</v>
      </c>
      <c r="F9" s="15" t="s">
        <v>40</v>
      </c>
      <c r="J9" s="15" t="str">
        <f>F9&amp;G9&amp;H9&amp;IF(ISBLANK(I9),""," - "&amp;I9)&amp;" "&amp;K9</f>
        <v xml:space="preserve">Y-27632 </v>
      </c>
      <c r="L9" s="15">
        <v>8</v>
      </c>
      <c r="M9" s="15"/>
      <c r="O9" s="15" t="str">
        <f>"insert into measure_context_item ( MEASURE_CONTEXT_ITEM_ID, GROUP_MEASURE_CONTEXT_ITEM_ID, ASSAY_ID, MEASURE_CONTEXT_ID, ATTRIBUTE_TYPE,  ATTRIBUTE_ID,  QUALIFIER,  VALUE_ID, VALUE_DISPLAY, VALUE_NUM, VALUE_MIN, VALUE_MAX) values ("&amp;L9&amp;", "&amp;VLOOKUP(B9,$B$2:$L$37,11,FALSE)&amp;", 1, '"&amp;N9&amp;"', '"&amp;C9&amp;"', "&amp;VLOOKUP(D9,Elements!$B$3:$G$57,6,FALSE)&amp;", '', '"&amp;IF(ISNA(VLOOKUP(Context!F9,Elements!$B$3:$G$57,6,FALSE)),"",VLOOKUP(Context!F9,Elements!$B$3:$G$57,6,FALSE))&amp;"', '"&amp;Context!J9&amp;"', '"&amp;Context!G9&amp;"', '"&amp;H9&amp;"', '"&amp;I9&amp;"');"</f>
        <v>insert into measure_context_item ( MEASURE_CONTEXT_ITEM_ID, GROUP_MEASURE_CONTEXT_ITEM_ID, ASSAY_ID, MEASURE_CONTEXT_ID, ATTRIBUTE_TYPE,  ATTRIBUTE_ID,  QUALIFIER,  VALUE_ID, VALUE_DISPLAY, VALUE_NUM, VALUE_MIN, VALUE_MAX) values (8, 8, 1, '', 'Fixed', 26, '', '', 'Y-27632 ', '', '', '');</v>
      </c>
    </row>
    <row r="10" spans="1:15" ht="11.25">
      <c r="A10" s="15" t="s">
        <v>97</v>
      </c>
      <c r="B10" s="16">
        <v>4</v>
      </c>
      <c r="C10" s="15" t="s">
        <v>55</v>
      </c>
      <c r="D10" s="15" t="s">
        <v>1312</v>
      </c>
      <c r="F10" s="15" t="s">
        <v>41</v>
      </c>
      <c r="J10" s="15" t="str">
        <f>F10&amp;G10&amp;H10&amp;IF(ISBLANK(I10),""," - "&amp;I10)&amp;" "&amp;K10</f>
        <v xml:space="preserve">Positive Control </v>
      </c>
      <c r="L10" s="15">
        <v>9</v>
      </c>
      <c r="M10" s="15"/>
      <c r="O10" s="15" t="str">
        <f>"insert into measure_context_item ( MEASURE_CONTEXT_ITEM_ID, GROUP_MEASURE_CONTEXT_ITEM_ID, ASSAY_ID, MEASURE_CONTEXT_ID, ATTRIBUTE_TYPE,  ATTRIBUTE_ID,  QUALIFIER,  VALUE_ID, VALUE_DISPLAY, VALUE_NUM, VALUE_MIN, VALUE_MAX) values ("&amp;L10&amp;", "&amp;VLOOKUP(B10,$B$2:$L$37,11,FALSE)&amp;", 1, '"&amp;N10&amp;"', '"&amp;C10&amp;"', "&amp;VLOOKUP(D10,Elements!$B$3:$G$57,6,FALSE)&amp;", '', '"&amp;IF(ISNA(VLOOKUP(Context!F10,Elements!$B$3:$G$57,6,FALSE)),"",VLOOKUP(Context!F10,Elements!$B$3:$G$57,6,FALSE))&amp;"', '"&amp;Context!J10&amp;"', '"&amp;Context!G10&amp;"', '"&amp;H10&amp;"', '"&amp;I10&amp;"');"</f>
        <v>insert into measure_context_item ( MEASURE_CONTEXT_ITEM_ID, GROUP_MEASURE_CONTEXT_ITEM_ID, ASSAY_ID, MEASURE_CONTEXT_ID, ATTRIBUTE_TYPE,  ATTRIBUTE_ID,  QUALIFIER,  VALUE_ID, VALUE_DISPLAY, VALUE_NUM, VALUE_MIN, VALUE_MAX) values (9, 8, 1, '', 'Fixed', 10, '', '41', 'Positive Control ', '', '', '');</v>
      </c>
    </row>
    <row r="11" spans="1:15" ht="11.25">
      <c r="A11" s="15" t="s">
        <v>97</v>
      </c>
      <c r="B11" s="16">
        <v>4</v>
      </c>
      <c r="C11" s="15" t="s">
        <v>55</v>
      </c>
      <c r="D11" s="15" t="s">
        <v>32</v>
      </c>
      <c r="G11" s="17">
        <v>13</v>
      </c>
      <c r="J11" s="15" t="str">
        <f>F11&amp;G11&amp;H11&amp;IF(ISBLANK(I11),""," - "&amp;I11)&amp;" "&amp;K11</f>
        <v>13 uM</v>
      </c>
      <c r="K11" s="15" t="s">
        <v>23</v>
      </c>
      <c r="L11" s="15">
        <v>10</v>
      </c>
      <c r="M11" s="15"/>
      <c r="O11" s="15" t="str">
        <f>"insert into measure_context_item ( MEASURE_CONTEXT_ITEM_ID, GROUP_MEASURE_CONTEXT_ITEM_ID, ASSAY_ID, MEASURE_CONTEXT_ID, ATTRIBUTE_TYPE,  ATTRIBUTE_ID,  QUALIFIER,  VALUE_ID, VALUE_DISPLAY, VALUE_NUM, VALUE_MIN, VALUE_MAX) values ("&amp;L11&amp;", "&amp;VLOOKUP(B11,$B$2:$L$37,11,FALSE)&amp;", 1, '"&amp;N11&amp;"', '"&amp;C11&amp;"', "&amp;VLOOKUP(D11,Elements!$B$3:$G$57,6,FALSE)&amp;", '', '"&amp;IF(ISNA(VLOOKUP(Context!F11,Elements!$B$3:$G$57,6,FALSE)),"",VLOOKUP(Context!F11,Elements!$B$3:$G$57,6,FALSE))&amp;"', '"&amp;Context!J11&amp;"', '"&amp;Context!G11&amp;"', '"&amp;H11&amp;"', '"&amp;I11&amp;"');"</f>
        <v>insert into measure_context_item ( MEASURE_CONTEXT_ITEM_ID, GROUP_MEASURE_CONTEXT_ITEM_ID, ASSAY_ID, MEASURE_CONTEXT_ID, ATTRIBUTE_TYPE,  ATTRIBUTE_ID,  QUALIFIER,  VALUE_ID, VALUE_DISPLAY, VALUE_NUM, VALUE_MIN, VALUE_MAX) values (10, 8, 1, '', 'Fixed', 366, '', '', '13 uM', '13', '', '');</v>
      </c>
    </row>
    <row r="12" spans="1:15" ht="11.25">
      <c r="A12" s="15" t="s">
        <v>97</v>
      </c>
      <c r="B12" s="16">
        <v>5</v>
      </c>
      <c r="C12" s="15" t="s">
        <v>55</v>
      </c>
      <c r="D12" s="15" t="s">
        <v>56</v>
      </c>
      <c r="F12" s="15" t="s">
        <v>42</v>
      </c>
      <c r="J12" s="15" t="str">
        <f>F12&amp;G12&amp;H12&amp;IF(ISBLANK(I12),""," - "&amp;I12)&amp;" "&amp;K12</f>
        <v xml:space="preserve">Rhok2 </v>
      </c>
      <c r="L12" s="15">
        <v>11</v>
      </c>
      <c r="M12" s="15"/>
      <c r="O12" s="15" t="str">
        <f>"insert into measure_context_item ( MEASURE_CONTEXT_ITEM_ID, GROUP_MEASURE_CONTEXT_ITEM_ID, ASSAY_ID, MEASURE_CONTEXT_ID, ATTRIBUTE_TYPE,  ATTRIBUTE_ID,  QUALIFIER,  VALUE_ID, VALUE_DISPLAY, VALUE_NUM, VALUE_MIN, VALUE_MAX) values ("&amp;L12&amp;", "&amp;VLOOKUP(B12,$B$2:$L$37,11,FALSE)&amp;", 1, '"&amp;N12&amp;"', '"&amp;C12&amp;"', "&amp;VLOOKUP(D12,Elements!$B$3:$G$57,6,FALSE)&amp;", '', '"&amp;IF(ISNA(VLOOKUP(Context!F12,Elements!$B$3:$G$57,6,FALSE)),"",VLOOKUP(Context!F12,Elements!$B$3:$G$57,6,FALSE))&amp;"', '"&amp;Context!J12&amp;"', '"&amp;Context!G12&amp;"', '"&amp;H12&amp;"', '"&amp;I12&amp;"');"</f>
        <v>insert into measure_context_item ( MEASURE_CONTEXT_ITEM_ID, GROUP_MEASURE_CONTEXT_ITEM_ID, ASSAY_ID, MEASURE_CONTEXT_ID, ATTRIBUTE_TYPE,  ATTRIBUTE_ID,  QUALIFIER,  VALUE_ID, VALUE_DISPLAY, VALUE_NUM, VALUE_MIN, VALUE_MAX) values (11, 11, 1, '', 'Fixed', 38, '', '348', 'Rhok2 ', '', '', '');</v>
      </c>
    </row>
    <row r="13" spans="1:15" ht="11.25">
      <c r="A13" s="15" t="s">
        <v>97</v>
      </c>
      <c r="B13" s="16">
        <v>5</v>
      </c>
      <c r="C13" s="15" t="s">
        <v>55</v>
      </c>
      <c r="D13" s="15" t="s">
        <v>1312</v>
      </c>
      <c r="F13" s="15" t="s">
        <v>57</v>
      </c>
      <c r="J13" s="15" t="str">
        <f>F13&amp;G13&amp;H13&amp;IF(ISBLANK(I13),""," - "&amp;I13)&amp;" "&amp;K13</f>
        <v xml:space="preserve">Target </v>
      </c>
      <c r="L13" s="15">
        <v>12</v>
      </c>
      <c r="M13" s="15"/>
      <c r="O13" s="15" t="str">
        <f>"insert into measure_context_item ( MEASURE_CONTEXT_ITEM_ID, GROUP_MEASURE_CONTEXT_ITEM_ID, ASSAY_ID, MEASURE_CONTEXT_ID, ATTRIBUTE_TYPE,  ATTRIBUTE_ID,  QUALIFIER,  VALUE_ID, VALUE_DISPLAY, VALUE_NUM, VALUE_MIN, VALUE_MAX) values ("&amp;L13&amp;", "&amp;VLOOKUP(B13,$B$2:$L$37,11,FALSE)&amp;", 1, '"&amp;N13&amp;"', '"&amp;C13&amp;"', "&amp;VLOOKUP(D13,Elements!$B$3:$G$57,6,FALSE)&amp;", '', '"&amp;IF(ISNA(VLOOKUP(Context!F13,Elements!$B$3:$G$57,6,FALSE)),"",VLOOKUP(Context!F13,Elements!$B$3:$G$57,6,FALSE))&amp;"', '"&amp;Context!J13&amp;"', '"&amp;Context!G13&amp;"', '"&amp;H13&amp;"', '"&amp;I13&amp;"');"</f>
        <v>insert into measure_context_item ( MEASURE_CONTEXT_ITEM_ID, GROUP_MEASURE_CONTEXT_ITEM_ID, ASSAY_ID, MEASURE_CONTEXT_ID, ATTRIBUTE_TYPE,  ATTRIBUTE_ID,  QUALIFIER,  VALUE_ID, VALUE_DISPLAY, VALUE_NUM, VALUE_MIN, VALUE_MAX) values (12, 11, 1, '', 'Fixed', 10, '', '69', 'Target ', '', '', '');</v>
      </c>
    </row>
    <row r="14" spans="1:15" ht="11.25">
      <c r="A14" s="15" t="s">
        <v>97</v>
      </c>
      <c r="B14" s="16">
        <v>5</v>
      </c>
      <c r="C14" s="15" t="s">
        <v>55</v>
      </c>
      <c r="D14" s="15" t="s">
        <v>46</v>
      </c>
      <c r="F14" s="15" t="s">
        <v>48</v>
      </c>
      <c r="J14" s="15" t="str">
        <f>F14&amp;G14&amp;H14&amp;IF(ISBLANK(I14),""," - "&amp;I14)&amp;" "&amp;K14</f>
        <v xml:space="preserve">HEPES_50mM_7.3pH/MgCl_10mM/BSA_0.1%/DTT_2mM </v>
      </c>
      <c r="L14" s="15">
        <v>13</v>
      </c>
      <c r="M14" s="15"/>
      <c r="O14" s="15" t="str">
        <f>"insert into measure_context_item ( MEASURE_CONTEXT_ITEM_ID, GROUP_MEASURE_CONTEXT_ITEM_ID, ASSAY_ID, MEASURE_CONTEXT_ID, ATTRIBUTE_TYPE,  ATTRIBUTE_ID,  QUALIFIER,  VALUE_ID, VALUE_DISPLAY, VALUE_NUM, VALUE_MIN, VALUE_MAX) values ("&amp;L14&amp;", "&amp;VLOOKUP(B14,$B$2:$L$37,11,FALSE)&amp;", 1, '"&amp;N14&amp;"', '"&amp;C14&amp;"', "&amp;VLOOKUP(D14,Elements!$B$3:$G$57,6,FALSE)&amp;", '', '"&amp;IF(ISNA(VLOOKUP(Context!F14,Elements!$B$3:$G$57,6,FALSE)),"",VLOOKUP(Context!F14,Elements!$B$3:$G$57,6,FALSE))&amp;"', '"&amp;Context!J14&amp;"', '"&amp;Context!G14&amp;"', '"&amp;H14&amp;"', '"&amp;I14&amp;"');"</f>
        <v>insert into measure_context_item ( MEASURE_CONTEXT_ITEM_ID, GROUP_MEASURE_CONTEXT_ITEM_ID, ASSAY_ID, MEASURE_CONTEXT_ID, ATTRIBUTE_TYPE,  ATTRIBUTE_ID,  QUALIFIER,  VALUE_ID, VALUE_DISPLAY, VALUE_NUM, VALUE_MIN, VALUE_MAX) values (13, 11, 1, '', 'Fixed', 84, '', '354', 'HEPES_50mM_7.3pH/MgCl_10mM/BSA_0.1%/DTT_2mM ', '', '', '');</v>
      </c>
    </row>
    <row r="15" spans="1:15" ht="11.25">
      <c r="A15" s="15" t="s">
        <v>97</v>
      </c>
      <c r="B15" s="16">
        <v>6</v>
      </c>
      <c r="C15" s="15" t="s">
        <v>55</v>
      </c>
      <c r="D15" s="15" t="s">
        <v>43</v>
      </c>
      <c r="G15" s="15">
        <v>2</v>
      </c>
      <c r="J15" s="15" t="str">
        <f>F15&amp;G15&amp;H15&amp;IF(ISBLANK(I15),""," - "&amp;I15)&amp;" "&amp;K15</f>
        <v>2 h</v>
      </c>
      <c r="K15" s="15" t="s">
        <v>45</v>
      </c>
      <c r="L15" s="15">
        <v>14</v>
      </c>
      <c r="M15" s="15"/>
      <c r="O15" s="15" t="str">
        <f>"insert into measure_context_item ( MEASURE_CONTEXT_ITEM_ID, GROUP_MEASURE_CONTEXT_ITEM_ID, ASSAY_ID, MEASURE_CONTEXT_ID, ATTRIBUTE_TYPE,  ATTRIBUTE_ID,  QUALIFIER,  VALUE_ID, VALUE_DISPLAY, VALUE_NUM, VALUE_MIN, VALUE_MAX) values ("&amp;L15&amp;", "&amp;VLOOKUP(B15,$B$2:$L$37,11,FALSE)&amp;", 1, '"&amp;N15&amp;"', '"&amp;C15&amp;"', "&amp;VLOOKUP(D15,Elements!$B$3:$G$57,6,FALSE)&amp;", '', '"&amp;IF(ISNA(VLOOKUP(Context!F15,Elements!$B$3:$G$57,6,FALSE)),"",VLOOKUP(Context!F15,Elements!$B$3:$G$57,6,FALSE))&amp;"', '"&amp;Context!J15&amp;"', '"&amp;Context!G15&amp;"', '"&amp;H15&amp;"', '"&amp;I15&amp;"');"</f>
        <v>insert into measure_context_item ( MEASURE_CONTEXT_ITEM_ID, GROUP_MEASURE_CONTEXT_ITEM_ID, ASSAY_ID, MEASURE_CONTEXT_ID, ATTRIBUTE_TYPE,  ATTRIBUTE_ID,  QUALIFIER,  VALUE_ID, VALUE_DISPLAY, VALUE_NUM, VALUE_MIN, VALUE_MAX) values (14, 14, 1, '', 'Fixed', 117, '', '', '2 h', '2', '', '');</v>
      </c>
    </row>
    <row r="16" spans="1:15" ht="11.25">
      <c r="A16" s="15" t="s">
        <v>97</v>
      </c>
      <c r="B16" s="16">
        <v>6</v>
      </c>
      <c r="C16" s="15" t="s">
        <v>55</v>
      </c>
      <c r="D16" s="15" t="s">
        <v>44</v>
      </c>
      <c r="G16" s="15">
        <v>25</v>
      </c>
      <c r="J16" s="15" t="str">
        <f>F16&amp;G16&amp;H16&amp;IF(ISBLANK(I16),""," - "&amp;I16)&amp;" "&amp;K16</f>
        <v>25 degC</v>
      </c>
      <c r="K16" s="15" t="s">
        <v>49</v>
      </c>
      <c r="L16" s="15">
        <v>15</v>
      </c>
      <c r="M16" s="15"/>
      <c r="O16" s="15" t="str">
        <f>"insert into measure_context_item ( MEASURE_CONTEXT_ITEM_ID, GROUP_MEASURE_CONTEXT_ITEM_ID, ASSAY_ID, MEASURE_CONTEXT_ID, ATTRIBUTE_TYPE,  ATTRIBUTE_ID,  QUALIFIER,  VALUE_ID, VALUE_DISPLAY, VALUE_NUM, VALUE_MIN, VALUE_MAX) values ("&amp;L16&amp;", "&amp;VLOOKUP(B16,$B$2:$L$37,11,FALSE)&amp;", 1, '"&amp;N16&amp;"', '"&amp;C16&amp;"', "&amp;VLOOKUP(D16,Elements!$B$3:$G$57,6,FALSE)&amp;", '', '"&amp;IF(ISNA(VLOOKUP(Context!F16,Elements!$B$3:$G$57,6,FALSE)),"",VLOOKUP(Context!F16,Elements!$B$3:$G$57,6,FALSE))&amp;"', '"&amp;Context!J16&amp;"', '"&amp;Context!G16&amp;"', '"&amp;H16&amp;"', '"&amp;I16&amp;"');"</f>
        <v>insert into measure_context_item ( MEASURE_CONTEXT_ITEM_ID, GROUP_MEASURE_CONTEXT_ITEM_ID, ASSAY_ID, MEASURE_CONTEXT_ID, ATTRIBUTE_TYPE,  ATTRIBUTE_ID,  QUALIFIER,  VALUE_ID, VALUE_DISPLAY, VALUE_NUM, VALUE_MIN, VALUE_MAX) values (15, 14, 1, '', 'Fixed', 367, '', '', '25 degC', '25', '', '');</v>
      </c>
    </row>
    <row r="17" spans="1:15" ht="11.25">
      <c r="A17" s="15" t="s">
        <v>97</v>
      </c>
      <c r="B17" s="16">
        <v>7</v>
      </c>
      <c r="C17" s="15" t="s">
        <v>55</v>
      </c>
      <c r="D17" s="15" t="s">
        <v>1344</v>
      </c>
      <c r="F17" s="15" t="s">
        <v>50</v>
      </c>
      <c r="J17" s="15" t="str">
        <f>F17&amp;G17&amp;H17&amp;IF(ISBLANK(I17),""," - "&amp;I17)&amp;" "&amp;K17</f>
        <v xml:space="preserve">Kinase Glo </v>
      </c>
      <c r="L17" s="15">
        <v>16</v>
      </c>
      <c r="M17" s="15"/>
      <c r="O17" s="15" t="str">
        <f>"insert into measure_context_item ( MEASURE_CONTEXT_ITEM_ID, GROUP_MEASURE_CONTEXT_ITEM_ID, ASSAY_ID, MEASURE_CONTEXT_ID, ATTRIBUTE_TYPE,  ATTRIBUTE_ID,  QUALIFIER,  VALUE_ID, VALUE_DISPLAY, VALUE_NUM, VALUE_MIN, VALUE_MAX) values ("&amp;L17&amp;", "&amp;VLOOKUP(B17,$B$2:$L$37,11,FALSE)&amp;", 1, '"&amp;N17&amp;"', '"&amp;C17&amp;"', "&amp;VLOOKUP(D17,Elements!$B$3:$G$57,6,FALSE)&amp;", '', '"&amp;IF(ISNA(VLOOKUP(Context!F17,Elements!$B$3:$G$57,6,FALSE)),"",VLOOKUP(Context!F17,Elements!$B$3:$G$57,6,FALSE))&amp;"', '"&amp;Context!J17&amp;"', '"&amp;Context!G17&amp;"', '"&amp;H17&amp;"', '"&amp;I17&amp;"');"</f>
        <v>insert into measure_context_item ( MEASURE_CONTEXT_ITEM_ID, GROUP_MEASURE_CONTEXT_ITEM_ID, ASSAY_ID, MEASURE_CONTEXT_ID, ATTRIBUTE_TYPE,  ATTRIBUTE_ID,  QUALIFIER,  VALUE_ID, VALUE_DISPLAY, VALUE_NUM, VALUE_MIN, VALUE_MAX) values (16, 16, 1, '', 'Fixed', 101, '', '365', 'Kinase Glo ', '', '', '');</v>
      </c>
    </row>
    <row r="18" spans="1:15" ht="11.25">
      <c r="A18" s="15" t="s">
        <v>97</v>
      </c>
      <c r="B18" s="16">
        <v>7</v>
      </c>
      <c r="C18" s="15" t="s">
        <v>55</v>
      </c>
      <c r="D18" s="15" t="s">
        <v>51</v>
      </c>
      <c r="G18" s="15">
        <v>10</v>
      </c>
      <c r="J18" s="15" t="str">
        <f>F18&amp;G18&amp;H18&amp;IF(ISBLANK(I18),""," - "&amp;I18)&amp;" "&amp;K18</f>
        <v>10 min</v>
      </c>
      <c r="K18" s="15" t="s">
        <v>52</v>
      </c>
      <c r="L18" s="15">
        <v>17</v>
      </c>
      <c r="M18" s="15"/>
      <c r="O18" s="15" t="str">
        <f>"insert into measure_context_item ( MEASURE_CONTEXT_ITEM_ID, GROUP_MEASURE_CONTEXT_ITEM_ID, ASSAY_ID, MEASURE_CONTEXT_ID, ATTRIBUTE_TYPE,  ATTRIBUTE_ID,  QUALIFIER,  VALUE_ID, VALUE_DISPLAY, VALUE_NUM, VALUE_MIN, VALUE_MAX) values ("&amp;L18&amp;", "&amp;VLOOKUP(B18,$B$2:$L$37,11,FALSE)&amp;", 1, '"&amp;N18&amp;"', '"&amp;C18&amp;"', "&amp;VLOOKUP(D18,Elements!$B$3:$G$57,6,FALSE)&amp;", '', '"&amp;IF(ISNA(VLOOKUP(Context!F18,Elements!$B$3:$G$57,6,FALSE)),"",VLOOKUP(Context!F18,Elements!$B$3:$G$57,6,FALSE))&amp;"', '"&amp;Context!J18&amp;"', '"&amp;Context!G18&amp;"', '"&amp;H18&amp;"', '"&amp;I18&amp;"');"</f>
        <v>insert into measure_context_item ( MEASURE_CONTEXT_ITEM_ID, GROUP_MEASURE_CONTEXT_ITEM_ID, ASSAY_ID, MEASURE_CONTEXT_ID, ATTRIBUTE_TYPE,  ATTRIBUTE_ID,  QUALIFIER,  VALUE_ID, VALUE_DISPLAY, VALUE_NUM, VALUE_MIN, VALUE_MAX) values (17, 16, 1, '', 'Fixed', 117, '', '', '10 min', '10', '', '');</v>
      </c>
    </row>
    <row r="19" spans="1:15" ht="11.25">
      <c r="A19" s="15" t="s">
        <v>97</v>
      </c>
      <c r="B19" s="16">
        <v>7</v>
      </c>
      <c r="C19" s="15" t="s">
        <v>55</v>
      </c>
      <c r="D19" s="15" t="s">
        <v>1341</v>
      </c>
      <c r="F19" s="15" t="s">
        <v>53</v>
      </c>
      <c r="J19" s="15" t="str">
        <f>F19&amp;G19&amp;H19&amp;IF(ISBLANK(I19),""," - "&amp;I19)&amp;" "&amp;K19</f>
        <v xml:space="preserve">Readout </v>
      </c>
      <c r="L19" s="15">
        <v>18</v>
      </c>
      <c r="M19" s="15"/>
      <c r="O19" s="15" t="str">
        <f>"insert into measure_context_item ( MEASURE_CONTEXT_ITEM_ID, GROUP_MEASURE_CONTEXT_ITEM_ID, ASSAY_ID, MEASURE_CONTEXT_ID, ATTRIBUTE_TYPE,  ATTRIBUTE_ID,  QUALIFIER,  VALUE_ID, VALUE_DISPLAY, VALUE_NUM, VALUE_MIN, VALUE_MAX) values ("&amp;L19&amp;", "&amp;VLOOKUP(B19,$B$2:$L$37,11,FALSE)&amp;", 1, '"&amp;N19&amp;"', '"&amp;C19&amp;"', "&amp;VLOOKUP(D19,Elements!$B$3:$G$57,6,FALSE)&amp;", '', '"&amp;IF(ISNA(VLOOKUP(Context!F19,Elements!$B$3:$G$57,6,FALSE)),"",VLOOKUP(Context!F19,Elements!$B$3:$G$57,6,FALSE))&amp;"', '"&amp;Context!J19&amp;"', '"&amp;Context!G19&amp;"', '"&amp;H19&amp;"', '"&amp;I19&amp;"');"</f>
        <v>insert into measure_context_item ( MEASURE_CONTEXT_ITEM_ID, GROUP_MEASURE_CONTEXT_ITEM_ID, ASSAY_ID, MEASURE_CONTEXT_ID, ATTRIBUTE_TYPE,  ATTRIBUTE_ID,  QUALIFIER,  VALUE_ID, VALUE_DISPLAY, VALUE_NUM, VALUE_MIN, VALUE_MAX) values (18, 16, 1, '', 'Fixed', 28, '', '351', 'Readout ', '', '', '');</v>
      </c>
    </row>
    <row r="20" spans="1:15" ht="11.25">
      <c r="A20" s="15" t="s">
        <v>97</v>
      </c>
      <c r="B20" s="16">
        <v>8</v>
      </c>
      <c r="C20" s="15" t="s">
        <v>55</v>
      </c>
      <c r="D20" s="15" t="s">
        <v>1000</v>
      </c>
      <c r="F20" s="15" t="s">
        <v>54</v>
      </c>
      <c r="J20" s="15" t="str">
        <f>F20&amp;G20&amp;H20&amp;IF(ISBLANK(I20),""," - "&amp;I20)&amp;" "&amp;K20</f>
        <v xml:space="preserve">Viewlux </v>
      </c>
      <c r="L20" s="15">
        <v>19</v>
      </c>
      <c r="M20" s="15"/>
      <c r="O20" s="15" t="str">
        <f>"insert into measure_context_item ( MEASURE_CONTEXT_ITEM_ID, GROUP_MEASURE_CONTEXT_ITEM_ID, ASSAY_ID, MEASURE_CONTEXT_ID, ATTRIBUTE_TYPE,  ATTRIBUTE_ID,  QUALIFIER,  VALUE_ID, VALUE_DISPLAY, VALUE_NUM, VALUE_MIN, VALUE_MAX) values ("&amp;L20&amp;", "&amp;VLOOKUP(B20,$B$2:$L$37,11,FALSE)&amp;", 1, '"&amp;N20&amp;"', '"&amp;C20&amp;"', "&amp;VLOOKUP(D20,Elements!$B$3:$G$57,6,FALSE)&amp;", '', '"&amp;IF(ISNA(VLOOKUP(Context!F20,Elements!$B$3:$G$57,6,FALSE)),"",VLOOKUP(Context!F20,Elements!$B$3:$G$57,6,FALSE))&amp;"', '"&amp;Context!J20&amp;"', '"&amp;Context!G20&amp;"', '"&amp;H20&amp;"', '"&amp;I20&amp;"');"</f>
        <v>insert into measure_context_item ( MEASURE_CONTEXT_ITEM_ID, GROUP_MEASURE_CONTEXT_ITEM_ID, ASSAY_ID, MEASURE_CONTEXT_ID, ATTRIBUTE_TYPE,  ATTRIBUTE_ID,  QUALIFIER,  VALUE_ID, VALUE_DISPLAY, VALUE_NUM, VALUE_MIN, VALUE_MAX) values (19, 19, 1, '', 'Fixed', 307, '', '371', 'Viewlux ', '', '', '');</v>
      </c>
    </row>
    <row r="21" spans="1:15" ht="11.25">
      <c r="A21" s="15" t="s">
        <v>97</v>
      </c>
      <c r="B21" s="16">
        <v>9</v>
      </c>
      <c r="C21" s="15" t="s">
        <v>55</v>
      </c>
      <c r="D21" s="15" t="s">
        <v>1342</v>
      </c>
      <c r="F21" s="15" t="s">
        <v>58</v>
      </c>
      <c r="J21" s="15" t="str">
        <f>F21&amp;G21&amp;H21&amp;IF(ISBLANK(I21),""," - "&amp;I21)&amp;" "&amp;K21</f>
        <v xml:space="preserve">In Vitro </v>
      </c>
      <c r="L21" s="15">
        <v>20</v>
      </c>
      <c r="M21" s="15"/>
      <c r="O21" s="15" t="str">
        <f>"insert into measure_context_item ( MEASURE_CONTEXT_ITEM_ID, GROUP_MEASURE_CONTEXT_ITEM_ID, ASSAY_ID, MEASURE_CONTEXT_ID, ATTRIBUTE_TYPE,  ATTRIBUTE_ID,  QUALIFIER,  VALUE_ID, VALUE_DISPLAY, VALUE_NUM, VALUE_MIN, VALUE_MAX) values ("&amp;L21&amp;", "&amp;VLOOKUP(B21,$B$2:$L$37,11,FALSE)&amp;", 1, '"&amp;N21&amp;"', '"&amp;C21&amp;"', "&amp;VLOOKUP(D21,Elements!$B$3:$G$57,6,FALSE)&amp;", '', '"&amp;IF(ISNA(VLOOKUP(Context!F21,Elements!$B$3:$G$57,6,FALSE)),"",VLOOKUP(Context!F21,Elements!$B$3:$G$57,6,FALSE))&amp;"', '"&amp;Context!J21&amp;"', '"&amp;Context!G21&amp;"', '"&amp;H21&amp;"', '"&amp;I21&amp;"');"</f>
        <v>insert into measure_context_item ( MEASURE_CONTEXT_ITEM_ID, GROUP_MEASURE_CONTEXT_ITEM_ID, ASSAY_ID, MEASURE_CONTEXT_ID, ATTRIBUTE_TYPE,  ATTRIBUTE_ID,  QUALIFIER,  VALUE_ID, VALUE_DISPLAY, VALUE_NUM, VALUE_MIN, VALUE_MAX) values (20, 20, 1, '', 'Fixed', 13, '', '361', 'In Vitro ', '', '', '');</v>
      </c>
    </row>
    <row r="22" spans="1:15" ht="11.25">
      <c r="A22" s="15" t="s">
        <v>97</v>
      </c>
      <c r="B22" s="16">
        <v>10</v>
      </c>
      <c r="C22" s="15" t="s">
        <v>55</v>
      </c>
      <c r="D22" s="15" t="s">
        <v>1338</v>
      </c>
      <c r="F22" s="15" t="s">
        <v>1365</v>
      </c>
      <c r="J22" s="15" t="str">
        <f>F22&amp;G22&amp;H22&amp;IF(ISBLANK(I22),""," - "&amp;I22)&amp;" "&amp;K22</f>
        <v xml:space="preserve">Phosphorylation </v>
      </c>
      <c r="L22" s="15">
        <v>21</v>
      </c>
      <c r="M22" s="15"/>
      <c r="O22" s="15" t="str">
        <f>"insert into measure_context_item ( MEASURE_CONTEXT_ITEM_ID, GROUP_MEASURE_CONTEXT_ITEM_ID, ASSAY_ID, MEASURE_CONTEXT_ID, ATTRIBUTE_TYPE,  ATTRIBUTE_ID,  QUALIFIER,  VALUE_ID, VALUE_DISPLAY, VALUE_NUM, VALUE_MIN, VALUE_MAX) values ("&amp;L22&amp;", "&amp;VLOOKUP(B22,$B$2:$L$37,11,FALSE)&amp;", 1, '"&amp;N22&amp;"', '"&amp;C22&amp;"', "&amp;VLOOKUP(D22,Elements!$B$3:$G$57,6,FALSE)&amp;", '', '"&amp;IF(ISNA(VLOOKUP(Context!F22,Elements!$B$3:$G$57,6,FALSE)),"",VLOOKUP(Context!F22,Elements!$B$3:$G$57,6,FALSE))&amp;"', '"&amp;Context!J22&amp;"', '"&amp;Context!G22&amp;"', '"&amp;H22&amp;"', '"&amp;I22&amp;"');"</f>
        <v>insert into measure_context_item ( MEASURE_CONTEXT_ITEM_ID, GROUP_MEASURE_CONTEXT_ITEM_ID, ASSAY_ID, MEASURE_CONTEXT_ID, ATTRIBUTE_TYPE,  ATTRIBUTE_ID,  QUALIFIER,  VALUE_ID, VALUE_DISPLAY, VALUE_NUM, VALUE_MIN, VALUE_MAX) values (21, 21, 1, '', 'Fixed', 149, '', '', 'Phosphorylation ', '', '', '');</v>
      </c>
    </row>
    <row r="23" spans="1:15" ht="11.25">
      <c r="A23" s="15" t="s">
        <v>97</v>
      </c>
      <c r="B23" s="16">
        <v>11</v>
      </c>
      <c r="C23" s="15" t="s">
        <v>55</v>
      </c>
      <c r="D23" s="15" t="s">
        <v>75</v>
      </c>
      <c r="F23" s="15" t="s">
        <v>74</v>
      </c>
      <c r="J23" s="15" t="str">
        <f>F23&amp;G23&amp;H23&amp;IF(ISBLANK(I23),""," - "&amp;I23)&amp;" "&amp;K23</f>
        <v xml:space="preserve">Inhibition </v>
      </c>
      <c r="L23" s="15">
        <v>22</v>
      </c>
      <c r="M23" s="15"/>
      <c r="O23" s="15" t="str">
        <f>"insert into measure_context_item ( MEASURE_CONTEXT_ITEM_ID, GROUP_MEASURE_CONTEXT_ITEM_ID, ASSAY_ID, MEASURE_CONTEXT_ID, ATTRIBUTE_TYPE,  ATTRIBUTE_ID,  QUALIFIER,  VALUE_ID, VALUE_DISPLAY, VALUE_NUM, VALUE_MIN, VALUE_MAX) values ("&amp;L23&amp;", "&amp;VLOOKUP(B23,$B$2:$L$37,11,FALSE)&amp;", 1, '"&amp;N23&amp;"', '"&amp;C23&amp;"', "&amp;VLOOKUP(D23,Elements!$B$3:$G$57,6,FALSE)&amp;", '', '"&amp;IF(ISNA(VLOOKUP(Context!F23,Elements!$B$3:$G$57,6,FALSE)),"",VLOOKUP(Context!F23,Elements!$B$3:$G$57,6,FALSE))&amp;"', '"&amp;Context!J23&amp;"', '"&amp;Context!G23&amp;"', '"&amp;H23&amp;"', '"&amp;I23&amp;"');"</f>
        <v>insert into measure_context_item ( MEASURE_CONTEXT_ITEM_ID, GROUP_MEASURE_CONTEXT_ITEM_ID, ASSAY_ID, MEASURE_CONTEXT_ID, ATTRIBUTE_TYPE,  ATTRIBUTE_ID,  QUALIFIER,  VALUE_ID, VALUE_DISPLAY, VALUE_NUM, VALUE_MIN, VALUE_MAX) values (22, 22, 1, '', 'Fixed', 360, '', '364', 'Inhibition ', '', '', '');</v>
      </c>
    </row>
    <row r="24" spans="1:15" ht="11.25">
      <c r="A24" s="15" t="s">
        <v>97</v>
      </c>
      <c r="B24" s="16">
        <v>1</v>
      </c>
      <c r="C24" s="15" t="s">
        <v>33</v>
      </c>
      <c r="D24" s="15" t="s">
        <v>32</v>
      </c>
      <c r="G24" s="15">
        <v>3.0000000000000001E-3</v>
      </c>
      <c r="J24" s="15" t="str">
        <f>F24&amp;G24&amp;H24&amp;IF(ISBLANK(I24),""," - "&amp;I24)&amp;" "&amp;K24</f>
        <v>0.003 uM</v>
      </c>
      <c r="K24" s="15" t="s">
        <v>23</v>
      </c>
      <c r="L24" s="15">
        <v>23</v>
      </c>
      <c r="M24" s="15"/>
      <c r="N24" s="15">
        <v>1</v>
      </c>
      <c r="O24" s="15" t="str">
        <f>"insert into measure_context_item ( MEASURE_CONTEXT_ITEM_ID, GROUP_MEASURE_CONTEXT_ITEM_ID, ASSAY_ID, MEASURE_CONTEXT_ID, ATTRIBUTE_TYPE,  ATTRIBUTE_ID,  QUALIFIER,  VALUE_ID, VALUE_DISPLAY, VALUE_NUM, VALUE_MIN, VALUE_MAX) values ("&amp;L24&amp;", "&amp;VLOOKUP(B24,$B$2:$L$37,11,FALSE)&amp;", 1, '"&amp;N24&amp;"', '"&amp;C24&amp;"', "&amp;VLOOKUP(D24,Elements!$B$3:$G$57,6,FALSE)&amp;", '', '"&amp;IF(ISNA(VLOOKUP(Context!F24,Elements!$B$3:$G$57,6,FALSE)),"",VLOOKUP(Context!F24,Elements!$B$3:$G$57,6,FALSE))&amp;"', '"&amp;Context!J24&amp;"', '"&amp;Context!G24&amp;"', '"&amp;H24&amp;"', '"&amp;I24&amp;"');"</f>
        <v>insert into measure_context_item ( MEASURE_CONTEXT_ITEM_ID, GROUP_MEASURE_CONTEXT_ITEM_ID, ASSAY_ID, MEASURE_CONTEXT_ID, ATTRIBUTE_TYPE,  ATTRIBUTE_ID,  QUALIFIER,  VALUE_ID, VALUE_DISPLAY, VALUE_NUM, VALUE_MIN, VALUE_MAX) values (23, 23, 1, '1', 'List', 366, '', '', '0.003 uM', '0.003', '', '');</v>
      </c>
    </row>
    <row r="25" spans="1:15" ht="11.25">
      <c r="A25" s="15" t="s">
        <v>97</v>
      </c>
      <c r="B25" s="16">
        <v>1</v>
      </c>
      <c r="C25" s="15" t="s">
        <v>33</v>
      </c>
      <c r="D25" s="15" t="s">
        <v>32</v>
      </c>
      <c r="G25" s="15">
        <v>9.1000000000000004E-3</v>
      </c>
      <c r="J25" s="15" t="str">
        <f t="shared" ref="J25:J37" si="0">F25&amp;G25&amp;H25&amp;IF(ISBLANK(I25),""," - "&amp;I25)&amp;" "&amp;K25</f>
        <v>0.0091 uM</v>
      </c>
      <c r="K25" s="15" t="s">
        <v>23</v>
      </c>
      <c r="L25" s="15">
        <v>24</v>
      </c>
      <c r="M25" s="15"/>
      <c r="N25" s="15">
        <v>1</v>
      </c>
      <c r="O25" s="15" t="str">
        <f>"insert into measure_context_item ( MEASURE_CONTEXT_ITEM_ID, GROUP_MEASURE_CONTEXT_ITEM_ID, ASSAY_ID, MEASURE_CONTEXT_ID, ATTRIBUTE_TYPE,  ATTRIBUTE_ID,  QUALIFIER,  VALUE_ID, VALUE_DISPLAY, VALUE_NUM, VALUE_MIN, VALUE_MAX) values ("&amp;L25&amp;", "&amp;VLOOKUP(B25,$B$2:$L$37,11,FALSE)&amp;", 1, '"&amp;N25&amp;"', '"&amp;C25&amp;"', "&amp;VLOOKUP(D25,Elements!$B$3:$G$57,6,FALSE)&amp;", '', '"&amp;IF(ISNA(VLOOKUP(Context!F25,Elements!$B$3:$G$57,6,FALSE)),"",VLOOKUP(Context!F25,Elements!$B$3:$G$57,6,FALSE))&amp;"', '"&amp;Context!J25&amp;"', '"&amp;Context!G25&amp;"', '"&amp;H25&amp;"', '"&amp;I25&amp;"');"</f>
        <v>insert into measure_context_item ( MEASURE_CONTEXT_ITEM_ID, GROUP_MEASURE_CONTEXT_ITEM_ID, ASSAY_ID, MEASURE_CONTEXT_ID, ATTRIBUTE_TYPE,  ATTRIBUTE_ID,  QUALIFIER,  VALUE_ID, VALUE_DISPLAY, VALUE_NUM, VALUE_MIN, VALUE_MAX) values (24, 23, 1, '1', 'List', 366, '', '', '0.0091 uM', '0.0091', '', '');</v>
      </c>
    </row>
    <row r="26" spans="1:15" ht="11.25">
      <c r="A26" s="15" t="s">
        <v>97</v>
      </c>
      <c r="B26" s="16">
        <v>1</v>
      </c>
      <c r="C26" s="15" t="s">
        <v>33</v>
      </c>
      <c r="D26" s="15" t="s">
        <v>32</v>
      </c>
      <c r="G26" s="15">
        <v>2.7300000000000001E-2</v>
      </c>
      <c r="J26" s="15" t="str">
        <f t="shared" si="0"/>
        <v>0.0273 uM</v>
      </c>
      <c r="K26" s="15" t="s">
        <v>23</v>
      </c>
      <c r="L26" s="15">
        <v>25</v>
      </c>
      <c r="M26" s="15"/>
      <c r="N26" s="15">
        <v>1</v>
      </c>
      <c r="O26" s="15" t="str">
        <f>"insert into measure_context_item ( MEASURE_CONTEXT_ITEM_ID, GROUP_MEASURE_CONTEXT_ITEM_ID, ASSAY_ID, MEASURE_CONTEXT_ID, ATTRIBUTE_TYPE,  ATTRIBUTE_ID,  QUALIFIER,  VALUE_ID, VALUE_DISPLAY, VALUE_NUM, VALUE_MIN, VALUE_MAX) values ("&amp;L26&amp;", "&amp;VLOOKUP(B26,$B$2:$L$37,11,FALSE)&amp;", 1, '"&amp;N26&amp;"', '"&amp;C26&amp;"', "&amp;VLOOKUP(D26,Elements!$B$3:$G$57,6,FALSE)&amp;", '', '"&amp;IF(ISNA(VLOOKUP(Context!F26,Elements!$B$3:$G$57,6,FALSE)),"",VLOOKUP(Context!F26,Elements!$B$3:$G$57,6,FALSE))&amp;"', '"&amp;Context!J26&amp;"', '"&amp;Context!G26&amp;"', '"&amp;H26&amp;"', '"&amp;I26&amp;"');"</f>
        <v>insert into measure_context_item ( MEASURE_CONTEXT_ITEM_ID, GROUP_MEASURE_CONTEXT_ITEM_ID, ASSAY_ID, MEASURE_CONTEXT_ID, ATTRIBUTE_TYPE,  ATTRIBUTE_ID,  QUALIFIER,  VALUE_ID, VALUE_DISPLAY, VALUE_NUM, VALUE_MIN, VALUE_MAX) values (25, 23, 1, '1', 'List', 366, '', '', '0.0273 uM', '0.0273', '', '');</v>
      </c>
    </row>
    <row r="27" spans="1:15" ht="11.25">
      <c r="A27" s="15" t="s">
        <v>97</v>
      </c>
      <c r="B27" s="16">
        <v>1</v>
      </c>
      <c r="C27" s="15" t="s">
        <v>33</v>
      </c>
      <c r="D27" s="15" t="s">
        <v>32</v>
      </c>
      <c r="G27" s="15">
        <v>8.1799999999999998E-2</v>
      </c>
      <c r="J27" s="15" t="str">
        <f t="shared" si="0"/>
        <v>0.0818 uM</v>
      </c>
      <c r="K27" s="15" t="s">
        <v>23</v>
      </c>
      <c r="L27" s="15">
        <v>26</v>
      </c>
      <c r="M27" s="15"/>
      <c r="N27" s="15">
        <v>1</v>
      </c>
      <c r="O27" s="15" t="str">
        <f>"insert into measure_context_item ( MEASURE_CONTEXT_ITEM_ID, GROUP_MEASURE_CONTEXT_ITEM_ID, ASSAY_ID, MEASURE_CONTEXT_ID, ATTRIBUTE_TYPE,  ATTRIBUTE_ID,  QUALIFIER,  VALUE_ID, VALUE_DISPLAY, VALUE_NUM, VALUE_MIN, VALUE_MAX) values ("&amp;L27&amp;", "&amp;VLOOKUP(B27,$B$2:$L$37,11,FALSE)&amp;", 1, '"&amp;N27&amp;"', '"&amp;C27&amp;"', "&amp;VLOOKUP(D27,Elements!$B$3:$G$57,6,FALSE)&amp;", '', '"&amp;IF(ISNA(VLOOKUP(Context!F27,Elements!$B$3:$G$57,6,FALSE)),"",VLOOKUP(Context!F27,Elements!$B$3:$G$57,6,FALSE))&amp;"', '"&amp;Context!J27&amp;"', '"&amp;Context!G27&amp;"', '"&amp;H27&amp;"', '"&amp;I27&amp;"');"</f>
        <v>insert into measure_context_item ( MEASURE_CONTEXT_ITEM_ID, GROUP_MEASURE_CONTEXT_ITEM_ID, ASSAY_ID, MEASURE_CONTEXT_ID, ATTRIBUTE_TYPE,  ATTRIBUTE_ID,  QUALIFIER,  VALUE_ID, VALUE_DISPLAY, VALUE_NUM, VALUE_MIN, VALUE_MAX) values (26, 23, 1, '1', 'List', 366, '', '', '0.0818 uM', '0.0818', '', '');</v>
      </c>
    </row>
    <row r="28" spans="1:15" ht="11.25">
      <c r="A28" s="15" t="s">
        <v>97</v>
      </c>
      <c r="B28" s="16">
        <v>1</v>
      </c>
      <c r="C28" s="15" t="s">
        <v>33</v>
      </c>
      <c r="D28" s="15" t="s">
        <v>32</v>
      </c>
      <c r="G28" s="15">
        <v>0.24540000000000001</v>
      </c>
      <c r="J28" s="15" t="str">
        <f t="shared" si="0"/>
        <v>0.2454 uM</v>
      </c>
      <c r="K28" s="15" t="s">
        <v>23</v>
      </c>
      <c r="L28" s="15">
        <v>27</v>
      </c>
      <c r="M28" s="15"/>
      <c r="N28" s="15">
        <v>1</v>
      </c>
      <c r="O28" s="15" t="str">
        <f>"insert into measure_context_item ( MEASURE_CONTEXT_ITEM_ID, GROUP_MEASURE_CONTEXT_ITEM_ID, ASSAY_ID, MEASURE_CONTEXT_ID, ATTRIBUTE_TYPE,  ATTRIBUTE_ID,  QUALIFIER,  VALUE_ID, VALUE_DISPLAY, VALUE_NUM, VALUE_MIN, VALUE_MAX) values ("&amp;L28&amp;", "&amp;VLOOKUP(B28,$B$2:$L$37,11,FALSE)&amp;", 1, '"&amp;N28&amp;"', '"&amp;C28&amp;"', "&amp;VLOOKUP(D28,Elements!$B$3:$G$57,6,FALSE)&amp;", '', '"&amp;IF(ISNA(VLOOKUP(Context!F28,Elements!$B$3:$G$57,6,FALSE)),"",VLOOKUP(Context!F28,Elements!$B$3:$G$57,6,FALSE))&amp;"', '"&amp;Context!J28&amp;"', '"&amp;Context!G28&amp;"', '"&amp;H28&amp;"', '"&amp;I28&amp;"');"</f>
        <v>insert into measure_context_item ( MEASURE_CONTEXT_ITEM_ID, GROUP_MEASURE_CONTEXT_ITEM_ID, ASSAY_ID, MEASURE_CONTEXT_ID, ATTRIBUTE_TYPE,  ATTRIBUTE_ID,  QUALIFIER,  VALUE_ID, VALUE_DISPLAY, VALUE_NUM, VALUE_MIN, VALUE_MAX) values (27, 23, 1, '1', 'List', 366, '', '', '0.2454 uM', '0.2454', '', '');</v>
      </c>
    </row>
    <row r="29" spans="1:15" ht="11.25">
      <c r="A29" s="15" t="s">
        <v>97</v>
      </c>
      <c r="B29" s="16">
        <v>1</v>
      </c>
      <c r="C29" s="15" t="s">
        <v>33</v>
      </c>
      <c r="D29" s="15" t="s">
        <v>32</v>
      </c>
      <c r="G29" s="15">
        <v>0.7</v>
      </c>
      <c r="J29" s="15" t="str">
        <f t="shared" si="0"/>
        <v>0.7 uM</v>
      </c>
      <c r="K29" s="15" t="s">
        <v>23</v>
      </c>
      <c r="L29" s="15">
        <v>28</v>
      </c>
      <c r="M29" s="15"/>
      <c r="N29" s="15">
        <v>1</v>
      </c>
      <c r="O29" s="15" t="str">
        <f>"insert into measure_context_item ( MEASURE_CONTEXT_ITEM_ID, GROUP_MEASURE_CONTEXT_ITEM_ID, ASSAY_ID, MEASURE_CONTEXT_ID, ATTRIBUTE_TYPE,  ATTRIBUTE_ID,  QUALIFIER,  VALUE_ID, VALUE_DISPLAY, VALUE_NUM, VALUE_MIN, VALUE_MAX) values ("&amp;L29&amp;", "&amp;VLOOKUP(B29,$B$2:$L$37,11,FALSE)&amp;", 1, '"&amp;N29&amp;"', '"&amp;C29&amp;"', "&amp;VLOOKUP(D29,Elements!$B$3:$G$57,6,FALSE)&amp;", '', '"&amp;IF(ISNA(VLOOKUP(Context!F29,Elements!$B$3:$G$57,6,FALSE)),"",VLOOKUP(Context!F29,Elements!$B$3:$G$57,6,FALSE))&amp;"', '"&amp;Context!J29&amp;"', '"&amp;Context!G29&amp;"', '"&amp;H29&amp;"', '"&amp;I29&amp;"');"</f>
        <v>insert into measure_context_item ( MEASURE_CONTEXT_ITEM_ID, GROUP_MEASURE_CONTEXT_ITEM_ID, ASSAY_ID, MEASURE_CONTEXT_ID, ATTRIBUTE_TYPE,  ATTRIBUTE_ID,  QUALIFIER,  VALUE_ID, VALUE_DISPLAY, VALUE_NUM, VALUE_MIN, VALUE_MAX) values (28, 23, 1, '1', 'List', 366, '', '', '0.7 uM', '0.7', '', '');</v>
      </c>
    </row>
    <row r="30" spans="1:15" ht="11.25">
      <c r="A30" s="15" t="s">
        <v>97</v>
      </c>
      <c r="B30" s="16">
        <v>1</v>
      </c>
      <c r="C30" s="15" t="s">
        <v>33</v>
      </c>
      <c r="D30" s="15" t="s">
        <v>32</v>
      </c>
      <c r="G30" s="15">
        <v>2.2000000000000002</v>
      </c>
      <c r="J30" s="15" t="str">
        <f t="shared" si="0"/>
        <v>2.2 uM</v>
      </c>
      <c r="K30" s="15" t="s">
        <v>23</v>
      </c>
      <c r="L30" s="15">
        <v>29</v>
      </c>
      <c r="M30" s="15"/>
      <c r="N30" s="15">
        <v>1</v>
      </c>
      <c r="O30" s="15" t="str">
        <f>"insert into measure_context_item ( MEASURE_CONTEXT_ITEM_ID, GROUP_MEASURE_CONTEXT_ITEM_ID, ASSAY_ID, MEASURE_CONTEXT_ID, ATTRIBUTE_TYPE,  ATTRIBUTE_ID,  QUALIFIER,  VALUE_ID, VALUE_DISPLAY, VALUE_NUM, VALUE_MIN, VALUE_MAX) values ("&amp;L30&amp;", "&amp;VLOOKUP(B30,$B$2:$L$37,11,FALSE)&amp;", 1, '"&amp;N30&amp;"', '"&amp;C30&amp;"', "&amp;VLOOKUP(D30,Elements!$B$3:$G$57,6,FALSE)&amp;", '', '"&amp;IF(ISNA(VLOOKUP(Context!F30,Elements!$B$3:$G$57,6,FALSE)),"",VLOOKUP(Context!F30,Elements!$B$3:$G$57,6,FALSE))&amp;"', '"&amp;Context!J30&amp;"', '"&amp;Context!G30&amp;"', '"&amp;H30&amp;"', '"&amp;I30&amp;"');"</f>
        <v>insert into measure_context_item ( MEASURE_CONTEXT_ITEM_ID, GROUP_MEASURE_CONTEXT_ITEM_ID, ASSAY_ID, MEASURE_CONTEXT_ID, ATTRIBUTE_TYPE,  ATTRIBUTE_ID,  QUALIFIER,  VALUE_ID, VALUE_DISPLAY, VALUE_NUM, VALUE_MIN, VALUE_MAX) values (29, 23, 1, '1', 'List', 366, '', '', '2.2 uM', '2.2', '', '');</v>
      </c>
    </row>
    <row r="31" spans="1:15" ht="11.25">
      <c r="A31" s="15" t="s">
        <v>97</v>
      </c>
      <c r="B31" s="16">
        <v>1</v>
      </c>
      <c r="C31" s="15" t="s">
        <v>33</v>
      </c>
      <c r="D31" s="15" t="s">
        <v>32</v>
      </c>
      <c r="G31" s="15">
        <v>6.6</v>
      </c>
      <c r="J31" s="15" t="str">
        <f t="shared" si="0"/>
        <v>6.6 uM</v>
      </c>
      <c r="K31" s="15" t="s">
        <v>23</v>
      </c>
      <c r="L31" s="15">
        <v>30</v>
      </c>
      <c r="M31" s="15"/>
      <c r="N31" s="15">
        <v>1</v>
      </c>
      <c r="O31" s="15" t="str">
        <f>"insert into measure_context_item ( MEASURE_CONTEXT_ITEM_ID, GROUP_MEASURE_CONTEXT_ITEM_ID, ASSAY_ID, MEASURE_CONTEXT_ID, ATTRIBUTE_TYPE,  ATTRIBUTE_ID,  QUALIFIER,  VALUE_ID, VALUE_DISPLAY, VALUE_NUM, VALUE_MIN, VALUE_MAX) values ("&amp;L31&amp;", "&amp;VLOOKUP(B31,$B$2:$L$37,11,FALSE)&amp;", 1, '"&amp;N31&amp;"', '"&amp;C31&amp;"', "&amp;VLOOKUP(D31,Elements!$B$3:$G$57,6,FALSE)&amp;", '', '"&amp;IF(ISNA(VLOOKUP(Context!F31,Elements!$B$3:$G$57,6,FALSE)),"",VLOOKUP(Context!F31,Elements!$B$3:$G$57,6,FALSE))&amp;"', '"&amp;Context!J31&amp;"', '"&amp;Context!G31&amp;"', '"&amp;H31&amp;"', '"&amp;I31&amp;"');"</f>
        <v>insert into measure_context_item ( MEASURE_CONTEXT_ITEM_ID, GROUP_MEASURE_CONTEXT_ITEM_ID, ASSAY_ID, MEASURE_CONTEXT_ID, ATTRIBUTE_TYPE,  ATTRIBUTE_ID,  QUALIFIER,  VALUE_ID, VALUE_DISPLAY, VALUE_NUM, VALUE_MIN, VALUE_MAX) values (30, 23, 1, '1', 'List', 366, '', '', '6.6 uM', '6.6', '', '');</v>
      </c>
    </row>
    <row r="32" spans="1:15" ht="11.25">
      <c r="A32" s="15" t="s">
        <v>97</v>
      </c>
      <c r="B32" s="16">
        <v>1</v>
      </c>
      <c r="C32" s="15" t="s">
        <v>33</v>
      </c>
      <c r="D32" s="15" t="s">
        <v>32</v>
      </c>
      <c r="G32" s="15">
        <v>19.899999999999999</v>
      </c>
      <c r="J32" s="15" t="str">
        <f t="shared" si="0"/>
        <v>19.9 uM</v>
      </c>
      <c r="K32" s="15" t="s">
        <v>23</v>
      </c>
      <c r="L32" s="15">
        <v>31</v>
      </c>
      <c r="M32" s="15"/>
      <c r="N32" s="15">
        <v>1</v>
      </c>
      <c r="O32" s="15" t="str">
        <f>"insert into measure_context_item ( MEASURE_CONTEXT_ITEM_ID, GROUP_MEASURE_CONTEXT_ITEM_ID, ASSAY_ID, MEASURE_CONTEXT_ID, ATTRIBUTE_TYPE,  ATTRIBUTE_ID,  QUALIFIER,  VALUE_ID, VALUE_DISPLAY, VALUE_NUM, VALUE_MIN, VALUE_MAX) values ("&amp;L32&amp;", "&amp;VLOOKUP(B32,$B$2:$L$37,11,FALSE)&amp;", 1, '"&amp;N32&amp;"', '"&amp;C32&amp;"', "&amp;VLOOKUP(D32,Elements!$B$3:$G$57,6,FALSE)&amp;", '', '"&amp;IF(ISNA(VLOOKUP(Context!F32,Elements!$B$3:$G$57,6,FALSE)),"",VLOOKUP(Context!F32,Elements!$B$3:$G$57,6,FALSE))&amp;"', '"&amp;Context!J32&amp;"', '"&amp;Context!G32&amp;"', '"&amp;H32&amp;"', '"&amp;I32&amp;"');"</f>
        <v>insert into measure_context_item ( MEASURE_CONTEXT_ITEM_ID, GROUP_MEASURE_CONTEXT_ITEM_ID, ASSAY_ID, MEASURE_CONTEXT_ID, ATTRIBUTE_TYPE,  ATTRIBUTE_ID,  QUALIFIER,  VALUE_ID, VALUE_DISPLAY, VALUE_NUM, VALUE_MIN, VALUE_MAX) values (31, 23, 1, '1', 'List', 366, '', '', '19.9 uM', '19.9', '', '');</v>
      </c>
    </row>
    <row r="33" spans="1:15" ht="11.25">
      <c r="A33" s="15" t="s">
        <v>97</v>
      </c>
      <c r="B33" s="16">
        <v>1</v>
      </c>
      <c r="C33" s="15" t="s">
        <v>33</v>
      </c>
      <c r="D33" s="15" t="s">
        <v>32</v>
      </c>
      <c r="G33" s="15">
        <v>59.6</v>
      </c>
      <c r="J33" s="15" t="str">
        <f t="shared" si="0"/>
        <v>59.6 uM</v>
      </c>
      <c r="K33" s="15" t="s">
        <v>23</v>
      </c>
      <c r="L33" s="15">
        <v>32</v>
      </c>
      <c r="M33" s="15"/>
      <c r="N33" s="15">
        <v>1</v>
      </c>
      <c r="O33" s="15" t="str">
        <f>"insert into measure_context_item ( MEASURE_CONTEXT_ITEM_ID, GROUP_MEASURE_CONTEXT_ITEM_ID, ASSAY_ID, MEASURE_CONTEXT_ID, ATTRIBUTE_TYPE,  ATTRIBUTE_ID,  QUALIFIER,  VALUE_ID, VALUE_DISPLAY, VALUE_NUM, VALUE_MIN, VALUE_MAX) values ("&amp;L33&amp;", "&amp;VLOOKUP(B33,$B$2:$L$37,11,FALSE)&amp;", 1, '"&amp;N33&amp;"', '"&amp;C33&amp;"', "&amp;VLOOKUP(D33,Elements!$B$3:$G$57,6,FALSE)&amp;", '', '"&amp;IF(ISNA(VLOOKUP(Context!F33,Elements!$B$3:$G$57,6,FALSE)),"",VLOOKUP(Context!F33,Elements!$B$3:$G$57,6,FALSE))&amp;"', '"&amp;Context!J33&amp;"', '"&amp;Context!G33&amp;"', '"&amp;H33&amp;"', '"&amp;I33&amp;"');"</f>
        <v>insert into measure_context_item ( MEASURE_CONTEXT_ITEM_ID, GROUP_MEASURE_CONTEXT_ITEM_ID, ASSAY_ID, MEASURE_CONTEXT_ID, ATTRIBUTE_TYPE,  ATTRIBUTE_ID,  QUALIFIER,  VALUE_ID, VALUE_DISPLAY, VALUE_NUM, VALUE_MIN, VALUE_MAX) values (32, 23, 1, '1', 'List', 366, '', '', '59.6 uM', '59.6', '', '');</v>
      </c>
    </row>
    <row r="34" spans="1:15" ht="11.25">
      <c r="A34" s="15" t="s">
        <v>97</v>
      </c>
      <c r="B34" s="16">
        <v>12</v>
      </c>
      <c r="C34" s="15" t="s">
        <v>55</v>
      </c>
      <c r="D34" s="15" t="s">
        <v>175</v>
      </c>
      <c r="G34" s="15">
        <v>3</v>
      </c>
      <c r="J34" s="15" t="str">
        <f>F34&amp;G34&amp;H34&amp;IF(ISBLANK(I34),""," - "&amp;I34)&amp;" "&amp;K34</f>
        <v xml:space="preserve">3 </v>
      </c>
      <c r="L34" s="15">
        <v>33</v>
      </c>
      <c r="M34" s="15"/>
      <c r="N34" s="15">
        <v>1</v>
      </c>
      <c r="O34" s="15" t="str">
        <f>"insert into measure_context_item ( MEASURE_CONTEXT_ITEM_ID, GROUP_MEASURE_CONTEXT_ITEM_ID, ASSAY_ID, MEASURE_CONTEXT_ID, ATTRIBUTE_TYPE,  ATTRIBUTE_ID,  QUALIFIER,  VALUE_ID, VALUE_DISPLAY, VALUE_NUM, VALUE_MIN, VALUE_MAX) values ("&amp;L34&amp;", "&amp;VLOOKUP(B34,$B$2:$L$37,11,FALSE)&amp;", 1, '"&amp;N34&amp;"', '"&amp;C34&amp;"', "&amp;VLOOKUP(D34,Elements!$B$3:$G$57,6,FALSE)&amp;", '', '"&amp;IF(ISNA(VLOOKUP(Context!F34,Elements!$B$3:$G$57,6,FALSE)),"",VLOOKUP(Context!F34,Elements!$B$3:$G$57,6,FALSE))&amp;"', '"&amp;Context!J34&amp;"', '"&amp;Context!G34&amp;"', '"&amp;H34&amp;"', '"&amp;I34&amp;"');"</f>
        <v>insert into measure_context_item ( MEASURE_CONTEXT_ITEM_ID, GROUP_MEASURE_CONTEXT_ITEM_ID, ASSAY_ID, MEASURE_CONTEXT_ID, ATTRIBUTE_TYPE,  ATTRIBUTE_ID,  QUALIFIER,  VALUE_ID, VALUE_DISPLAY, VALUE_NUM, VALUE_MIN, VALUE_MAX) values (33, 33, 1, '1', 'Fixed', 380, '', '', '3 ', '3', '', '');</v>
      </c>
    </row>
    <row r="35" spans="1:15" ht="11.25">
      <c r="A35" s="15" t="s">
        <v>24</v>
      </c>
      <c r="B35" s="16">
        <v>13</v>
      </c>
      <c r="C35" s="15" t="s">
        <v>55</v>
      </c>
      <c r="D35" s="15" t="s">
        <v>79</v>
      </c>
      <c r="F35" s="15" t="s">
        <v>80</v>
      </c>
      <c r="J35" s="15" t="str">
        <f t="shared" si="0"/>
        <v xml:space="preserve">Assay Explorer </v>
      </c>
      <c r="L35" s="15">
        <v>34</v>
      </c>
      <c r="M35" s="15"/>
      <c r="N35" s="15">
        <v>2</v>
      </c>
      <c r="O35" s="15" t="str">
        <f>"insert into measure_context_item ( MEASURE_CONTEXT_ITEM_ID, GROUP_MEASURE_CONTEXT_ITEM_ID, ASSAY_ID, MEASURE_CONTEXT_ID, ATTRIBUTE_TYPE,  ATTRIBUTE_ID,  QUALIFIER,  VALUE_ID, VALUE_DISPLAY, VALUE_NUM, VALUE_MIN, VALUE_MAX) values ("&amp;L35&amp;", "&amp;VLOOKUP(B35,$B$2:$L$37,11,FALSE)&amp;", 1, '"&amp;N35&amp;"', '"&amp;C35&amp;"', "&amp;VLOOKUP(D35,Elements!$B$3:$G$57,6,FALSE)&amp;", '', '"&amp;IF(ISNA(VLOOKUP(Context!F35,Elements!$B$3:$G$57,6,FALSE)),"",VLOOKUP(Context!F35,Elements!$B$3:$G$57,6,FALSE))&amp;"', '"&amp;Context!J35&amp;"', '"&amp;Context!G35&amp;"', '"&amp;H35&amp;"', '"&amp;I35&amp;"');"</f>
        <v>insert into measure_context_item ( MEASURE_CONTEXT_ITEM_ID, GROUP_MEASURE_CONTEXT_ITEM_ID, ASSAY_ID, MEASURE_CONTEXT_ID, ATTRIBUTE_TYPE,  ATTRIBUTE_ID,  QUALIFIER,  VALUE_ID, VALUE_DISPLAY, VALUE_NUM, VALUE_MIN, VALUE_MAX) values (34, 34, 1, '2', 'Fixed', 368, '', '372', 'Assay Explorer ', '', '', '');</v>
      </c>
    </row>
    <row r="36" spans="1:15" ht="11.25">
      <c r="A36" s="15" t="s">
        <v>24</v>
      </c>
      <c r="B36" s="16">
        <v>13</v>
      </c>
      <c r="C36" s="15" t="s">
        <v>55</v>
      </c>
      <c r="D36" s="15" t="s">
        <v>81</v>
      </c>
      <c r="G36" s="15">
        <v>30</v>
      </c>
      <c r="J36" s="15" t="str">
        <f t="shared" si="0"/>
        <v xml:space="preserve">30 </v>
      </c>
      <c r="L36" s="15">
        <v>35</v>
      </c>
      <c r="M36" s="15"/>
      <c r="N36" s="15">
        <v>2</v>
      </c>
      <c r="O36" s="15" t="str">
        <f>"insert into measure_context_item ( MEASURE_CONTEXT_ITEM_ID, GROUP_MEASURE_CONTEXT_ITEM_ID, ASSAY_ID, MEASURE_CONTEXT_ID, ATTRIBUTE_TYPE,  ATTRIBUTE_ID,  QUALIFIER,  VALUE_ID, VALUE_DISPLAY, VALUE_NUM, VALUE_MIN, VALUE_MAX) values ("&amp;L36&amp;", "&amp;VLOOKUP(B36,$B$2:$L$37,11,FALSE)&amp;", 1, '"&amp;N36&amp;"', '"&amp;C36&amp;"', "&amp;VLOOKUP(D36,Elements!$B$3:$G$57,6,FALSE)&amp;", '', '"&amp;IF(ISNA(VLOOKUP(Context!F36,Elements!$B$3:$G$57,6,FALSE)),"",VLOOKUP(Context!F36,Elements!$B$3:$G$57,6,FALSE))&amp;"', '"&amp;Context!J36&amp;"', '"&amp;Context!G36&amp;"', '"&amp;H36&amp;"', '"&amp;I36&amp;"');"</f>
        <v>insert into measure_context_item ( MEASURE_CONTEXT_ITEM_ID, GROUP_MEASURE_CONTEXT_ITEM_ID, ASSAY_ID, MEASURE_CONTEXT_ID, ATTRIBUTE_TYPE,  ATTRIBUTE_ID,  QUALIFIER,  VALUE_ID, VALUE_DISPLAY, VALUE_NUM, VALUE_MIN, VALUE_MAX) values (35, 34, 1, '2', 'Fixed', 370, '', '', '30 ', '30', '', '');</v>
      </c>
    </row>
    <row r="37" spans="1:15" ht="11.25">
      <c r="A37" s="15" t="s">
        <v>24</v>
      </c>
      <c r="B37" s="16">
        <v>13</v>
      </c>
      <c r="C37" s="15" t="s">
        <v>82</v>
      </c>
      <c r="D37" s="15" t="s">
        <v>83</v>
      </c>
      <c r="H37" s="15">
        <v>0</v>
      </c>
      <c r="I37" s="15">
        <v>4</v>
      </c>
      <c r="J37" s="15" t="str">
        <f t="shared" si="0"/>
        <v xml:space="preserve">0 - 4 </v>
      </c>
      <c r="L37" s="15">
        <v>36</v>
      </c>
      <c r="M37" s="15"/>
      <c r="N37" s="15">
        <v>2</v>
      </c>
      <c r="O37" s="15" t="str">
        <f>"insert into measure_context_item ( MEASURE_CONTEXT_ITEM_ID, GROUP_MEASURE_CONTEXT_ITEM_ID, ASSAY_ID, MEASURE_CONTEXT_ID, ATTRIBUTE_TYPE,  ATTRIBUTE_ID,  QUALIFIER,  VALUE_ID, VALUE_DISPLAY, VALUE_NUM, VALUE_MIN, VALUE_MAX) values ("&amp;L37&amp;", "&amp;VLOOKUP(B37,$B$2:$L$37,11,FALSE)&amp;", 1, '"&amp;N37&amp;"', '"&amp;C37&amp;"', "&amp;VLOOKUP(D37,Elements!$B$3:$G$57,6,FALSE)&amp;", '', '"&amp;IF(ISNA(VLOOKUP(Context!F37,Elements!$B$3:$G$57,6,FALSE)),"",VLOOKUP(Context!F37,Elements!$B$3:$G$57,6,FALSE))&amp;"', '"&amp;Context!J37&amp;"', '"&amp;Context!G37&amp;"', '"&amp;H37&amp;"', '"&amp;I37&amp;"');"</f>
        <v>insert into measure_context_item ( MEASURE_CONTEXT_ITEM_ID, GROUP_MEASURE_CONTEXT_ITEM_ID, ASSAY_ID, MEASURE_CONTEXT_ID, ATTRIBUTE_TYPE,  ATTRIBUTE_ID,  QUALIFIER,  VALUE_ID, VALUE_DISPLAY, VALUE_NUM, VALUE_MIN, VALUE_MAX) values (36, 34, 1, '2', 'Range', 369, '', '', '0 - 4 ', '', '0', '4');</v>
      </c>
    </row>
    <row r="38" spans="1:15" ht="11.25">
      <c r="M38" s="15"/>
    </row>
    <row r="39" spans="1:15" ht="11.25">
      <c r="M39" s="15"/>
    </row>
    <row r="40" spans="1:15" ht="11.25">
      <c r="M40" s="15"/>
    </row>
    <row r="41" spans="1:15" ht="11.25">
      <c r="M41" s="15"/>
    </row>
    <row r="42" spans="1:15" ht="11.25">
      <c r="M42" s="15"/>
    </row>
    <row r="43" spans="1:15" ht="11.25">
      <c r="M43" s="15"/>
    </row>
    <row r="44" spans="1:15" ht="11.25">
      <c r="M44" s="15"/>
    </row>
    <row r="45" spans="1:15" ht="11.25">
      <c r="M45" s="15"/>
    </row>
    <row r="46" spans="1:15" ht="11.25">
      <c r="M46" s="15"/>
    </row>
    <row r="47" spans="1:15" ht="11.25">
      <c r="G47" s="17"/>
      <c r="M47" s="15"/>
    </row>
    <row r="48" spans="1:15" ht="11.25">
      <c r="M48" s="15"/>
    </row>
    <row r="49" spans="13:13" ht="11.25">
      <c r="M49" s="15"/>
    </row>
    <row r="50" spans="13:13" ht="11.25">
      <c r="M50" s="15"/>
    </row>
    <row r="51" spans="13:13" ht="11.25">
      <c r="M51" s="15"/>
    </row>
    <row r="52" spans="13:13" ht="11.25">
      <c r="M52" s="15"/>
    </row>
    <row r="53" spans="13:13" ht="11.25">
      <c r="M53" s="15"/>
    </row>
    <row r="54" spans="13:13" ht="11.25">
      <c r="M54" s="15"/>
    </row>
    <row r="55" spans="13:13" ht="11.25">
      <c r="M55" s="15"/>
    </row>
    <row r="56" spans="13:13" ht="11.25">
      <c r="M56" s="15"/>
    </row>
    <row r="57" spans="13:13" ht="11.25">
      <c r="M57" s="15"/>
    </row>
    <row r="58" spans="13:13" ht="11.25">
      <c r="M58" s="15"/>
    </row>
    <row r="59" spans="13:13" ht="11.25">
      <c r="M59" s="15"/>
    </row>
    <row r="60" spans="13:13" ht="11.25">
      <c r="M60" s="15"/>
    </row>
    <row r="61" spans="13:13" ht="11.25">
      <c r="M61" s="15"/>
    </row>
    <row r="62" spans="13:13" ht="11.25">
      <c r="M62" s="15"/>
    </row>
    <row r="63" spans="13:13" ht="11.25">
      <c r="M63" s="15"/>
    </row>
    <row r="64" spans="13:13" ht="11.25">
      <c r="M64" s="15"/>
    </row>
    <row r="65" spans="13:13" ht="11.25">
      <c r="M65" s="15"/>
    </row>
    <row r="66" spans="13:13" ht="11.25">
      <c r="M66" s="15"/>
    </row>
    <row r="67" spans="13:13" ht="11.25">
      <c r="M67" s="15"/>
    </row>
    <row r="68" spans="13:13" ht="11.25">
      <c r="M68" s="15"/>
    </row>
    <row r="69" spans="13:13" ht="11.25">
      <c r="M69" s="15"/>
    </row>
    <row r="70" spans="13:13" ht="11.25">
      <c r="M70" s="15"/>
    </row>
    <row r="71" spans="13:13" ht="11.25">
      <c r="M71" s="15"/>
    </row>
    <row r="72" spans="13:13" ht="11.25">
      <c r="M72" s="15"/>
    </row>
    <row r="73" spans="13:13" ht="11.25">
      <c r="M73" s="15"/>
    </row>
    <row r="74" spans="13:13" ht="11.25">
      <c r="M74" s="15"/>
    </row>
    <row r="75" spans="13:13" ht="11.25">
      <c r="M75" s="15"/>
    </row>
    <row r="76" spans="13:13" ht="11.25">
      <c r="M76" s="15"/>
    </row>
    <row r="77" spans="13:13" ht="11.25">
      <c r="M77" s="15"/>
    </row>
    <row r="78" spans="13:13" ht="11.25">
      <c r="M78" s="15"/>
    </row>
    <row r="79" spans="13:13" ht="11.25">
      <c r="M79" s="15"/>
    </row>
    <row r="80" spans="13:13" ht="11.25">
      <c r="M80" s="15"/>
    </row>
    <row r="81" spans="13:13" ht="11.25">
      <c r="M81" s="15"/>
    </row>
  </sheetData>
  <conditionalFormatting sqref="C35:K59 A2:K34">
    <cfRule type="expression" dxfId="6" priority="8">
      <formula>(MOD($B2,2)=0)</formula>
    </cfRule>
  </conditionalFormatting>
  <conditionalFormatting sqref="D22">
    <cfRule type="expression" dxfId="5" priority="9">
      <formula>(MOD($B23,2)=0)</formula>
    </cfRule>
  </conditionalFormatting>
  <conditionalFormatting sqref="A35:A59">
    <cfRule type="expression" dxfId="4" priority="5">
      <formula>(MOD($B35,2)=0)</formula>
    </cfRule>
  </conditionalFormatting>
  <conditionalFormatting sqref="B35:B57">
    <cfRule type="expression" dxfId="3" priority="4">
      <formula>(MOD($B35,2)=0)</formula>
    </cfRule>
  </conditionalFormatting>
  <conditionalFormatting sqref="B38:B59">
    <cfRule type="expression" dxfId="2" priority="3">
      <formula>(MOD($B38,2)=0)</formula>
    </cfRule>
  </conditionalFormatting>
  <conditionalFormatting sqref="D58">
    <cfRule type="expression" dxfId="1" priority="2">
      <formula>(MOD($B59,2)=0)</formula>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dimension ref="A1:I25"/>
  <sheetViews>
    <sheetView workbookViewId="0">
      <selection activeCell="I12" sqref="I12"/>
    </sheetView>
  </sheetViews>
  <sheetFormatPr defaultRowHeight="15"/>
  <cols>
    <col min="1" max="1" width="13.42578125" bestFit="1" customWidth="1"/>
    <col min="2" max="2" width="10.85546875" bestFit="1" customWidth="1"/>
    <col min="9" max="9" width="106.140625" customWidth="1"/>
  </cols>
  <sheetData>
    <row r="1" spans="1:9">
      <c r="A1" s="1" t="s">
        <v>69</v>
      </c>
      <c r="I1" t="s">
        <v>1358</v>
      </c>
    </row>
    <row r="2" spans="1:9">
      <c r="A2" t="s">
        <v>70</v>
      </c>
      <c r="B2">
        <v>1</v>
      </c>
    </row>
    <row r="3" spans="1:9" ht="45">
      <c r="A3" t="s">
        <v>71</v>
      </c>
      <c r="B3" s="8">
        <v>40980</v>
      </c>
      <c r="C3" t="s">
        <v>178</v>
      </c>
      <c r="I3" s="18" t="str">
        <f>"insert into experiment (project_id, assay_id, experiment_id, experiment_name,run_date_from, run_date_to, description, hold_until_date, experiment_status_id) values (1, 1, 1, '"&amp;B5&amp;"', to_date('"&amp;TEXT(B3,"mm/dd/yyyy")&amp;"', 'MM/DD/YYYY'), to_date('"&amp;TEXT(B3,"mm/dd/yyyy")&amp;"', 'MM/DD/YYYY'), '', '', 2);"</f>
        <v>insert into experiment (project_id, assay_id, experiment_id, experiment_name,run_date_from, run_date_to, description, hold_until_date, experiment_status_id) values (1, 1, 1, 'Dose-response biochemical assay of inhibitors of Rho kinase 2 (Rock2): 1', to_date('03/12/2012', 'MM/DD/YYYY'), to_date('03/12/2012', 'MM/DD/YYYY'), '', '', 2);</v>
      </c>
    </row>
    <row r="4" spans="1:9">
      <c r="A4" t="s">
        <v>72</v>
      </c>
    </row>
    <row r="5" spans="1:9">
      <c r="A5" t="s">
        <v>73</v>
      </c>
      <c r="B5" t="str">
        <f>Assay!B3&amp;": "&amp;Experiment!B2</f>
        <v>Dose-response biochemical assay of inhibitors of Rho kinase 2 (Rock2): 1</v>
      </c>
    </row>
    <row r="6" spans="1:9">
      <c r="A6" t="s">
        <v>179</v>
      </c>
    </row>
    <row r="7" spans="1:9">
      <c r="A7" t="s">
        <v>180</v>
      </c>
    </row>
    <row r="15" spans="1:9">
      <c r="A15" s="6" t="s">
        <v>61</v>
      </c>
    </row>
    <row r="16" spans="1:9">
      <c r="A16" s="4" t="s">
        <v>67</v>
      </c>
      <c r="B16">
        <v>1</v>
      </c>
    </row>
    <row r="17" spans="1:2">
      <c r="A17" s="4" t="s">
        <v>68</v>
      </c>
    </row>
    <row r="18" spans="1:2">
      <c r="A18" s="4" t="s">
        <v>84</v>
      </c>
      <c r="B18" t="s">
        <v>85</v>
      </c>
    </row>
    <row r="19" spans="1:2">
      <c r="A19" s="4"/>
    </row>
    <row r="20" spans="1:2">
      <c r="A20" s="4"/>
    </row>
    <row r="21" spans="1:2">
      <c r="A21" s="4"/>
    </row>
    <row r="22" spans="1:2">
      <c r="A22" s="6" t="s">
        <v>62</v>
      </c>
    </row>
    <row r="23" spans="1:2">
      <c r="A23" s="4" t="s">
        <v>63</v>
      </c>
      <c r="B23">
        <v>1</v>
      </c>
    </row>
    <row r="24" spans="1:2">
      <c r="A24" s="4" t="s">
        <v>64</v>
      </c>
      <c r="B24">
        <v>1</v>
      </c>
    </row>
    <row r="25" spans="1:2">
      <c r="A25" s="4" t="s">
        <v>65</v>
      </c>
      <c r="B25" t="s">
        <v>66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Q447"/>
  <sheetViews>
    <sheetView workbookViewId="0">
      <pane xSplit="3" ySplit="7" topLeftCell="D8" activePane="bottomRight" state="frozen"/>
      <selection pane="topRight" activeCell="D1" sqref="D1"/>
      <selection pane="bottomLeft" activeCell="A8" sqref="A8"/>
      <selection pane="bottomRight" activeCell="P8" sqref="P8"/>
    </sheetView>
  </sheetViews>
  <sheetFormatPr defaultRowHeight="15"/>
  <cols>
    <col min="2" max="2" width="17.28515625" bestFit="1" customWidth="1"/>
    <col min="3" max="3" width="9" customWidth="1"/>
    <col min="5" max="5" width="9.42578125" bestFit="1" customWidth="1"/>
    <col min="13" max="13" width="13.7109375" bestFit="1" customWidth="1"/>
    <col min="14" max="14" width="10.85546875" customWidth="1"/>
  </cols>
  <sheetData>
    <row r="1" spans="1:17">
      <c r="B1" t="s">
        <v>89</v>
      </c>
      <c r="C1">
        <f>Experiment!B2</f>
        <v>1</v>
      </c>
    </row>
    <row r="2" spans="1:17">
      <c r="B2" t="s">
        <v>90</v>
      </c>
      <c r="D2" s="8"/>
    </row>
    <row r="3" spans="1:17">
      <c r="B3" t="s">
        <v>72</v>
      </c>
      <c r="D3" s="8"/>
    </row>
    <row r="4" spans="1:17">
      <c r="B4" t="s">
        <v>91</v>
      </c>
      <c r="C4" t="str">
        <f>Experiment!B5</f>
        <v>Dose-response biochemical assay of inhibitors of Rho kinase 2 (Rock2): 1</v>
      </c>
    </row>
    <row r="6" spans="1:17" s="7" customFormat="1" ht="30">
      <c r="A6" s="7" t="s">
        <v>94</v>
      </c>
      <c r="B6" s="7" t="s">
        <v>92</v>
      </c>
      <c r="C6" s="7" t="s">
        <v>95</v>
      </c>
      <c r="D6" s="7" t="s">
        <v>96</v>
      </c>
      <c r="E6" s="7" t="s">
        <v>15</v>
      </c>
      <c r="F6" s="7" t="s">
        <v>16</v>
      </c>
      <c r="G6" s="7" t="s">
        <v>17</v>
      </c>
      <c r="H6" s="7" t="s">
        <v>87</v>
      </c>
      <c r="I6" s="7" t="s">
        <v>88</v>
      </c>
      <c r="J6" s="7" t="s">
        <v>20</v>
      </c>
      <c r="K6" s="7" t="s">
        <v>21</v>
      </c>
      <c r="L6" s="7" t="s">
        <v>86</v>
      </c>
      <c r="M6" s="7" t="s">
        <v>32</v>
      </c>
      <c r="N6" s="7" t="s">
        <v>83</v>
      </c>
      <c r="P6"/>
      <c r="Q6"/>
    </row>
    <row r="7" spans="1:17">
      <c r="D7" t="s">
        <v>22</v>
      </c>
      <c r="E7" t="s">
        <v>23</v>
      </c>
      <c r="H7" t="s">
        <v>23</v>
      </c>
      <c r="I7" t="s">
        <v>23</v>
      </c>
      <c r="J7" t="s">
        <v>23</v>
      </c>
      <c r="M7" t="s">
        <v>23</v>
      </c>
    </row>
    <row r="8" spans="1:17">
      <c r="A8">
        <v>1</v>
      </c>
      <c r="B8">
        <v>7970106</v>
      </c>
      <c r="E8" t="s">
        <v>93</v>
      </c>
      <c r="F8">
        <v>-8.52</v>
      </c>
      <c r="N8">
        <v>0</v>
      </c>
    </row>
    <row r="9" spans="1:17">
      <c r="A9">
        <v>2</v>
      </c>
      <c r="B9">
        <v>855669</v>
      </c>
      <c r="E9">
        <v>7.0999999999999994E-2</v>
      </c>
      <c r="F9">
        <v>-7.15</v>
      </c>
      <c r="G9">
        <v>1.1399999999999999</v>
      </c>
      <c r="K9">
        <v>4.49</v>
      </c>
      <c r="L9">
        <v>1</v>
      </c>
      <c r="N9">
        <v>0</v>
      </c>
    </row>
    <row r="10" spans="1:17">
      <c r="A10">
        <v>3</v>
      </c>
      <c r="B10">
        <v>4257793</v>
      </c>
      <c r="E10">
        <v>0.08</v>
      </c>
      <c r="F10">
        <v>-7.1</v>
      </c>
      <c r="G10">
        <v>0.81</v>
      </c>
      <c r="K10">
        <v>9.06</v>
      </c>
      <c r="L10">
        <v>1</v>
      </c>
      <c r="N10">
        <v>0</v>
      </c>
    </row>
    <row r="11" spans="1:17">
      <c r="A11">
        <v>4</v>
      </c>
      <c r="B11">
        <v>855933</v>
      </c>
      <c r="E11">
        <v>0.1</v>
      </c>
      <c r="F11">
        <v>-7</v>
      </c>
      <c r="G11">
        <v>0.84</v>
      </c>
      <c r="K11">
        <v>1.1299999999999999</v>
      </c>
      <c r="L11">
        <v>1</v>
      </c>
      <c r="N11">
        <v>0</v>
      </c>
    </row>
    <row r="12" spans="1:17">
      <c r="A12">
        <v>5</v>
      </c>
      <c r="B12">
        <v>843930</v>
      </c>
      <c r="E12">
        <v>0.26700000000000002</v>
      </c>
      <c r="F12">
        <v>-6.57</v>
      </c>
      <c r="G12">
        <v>0.88</v>
      </c>
      <c r="K12">
        <v>6.66</v>
      </c>
      <c r="L12">
        <v>1</v>
      </c>
      <c r="N12">
        <v>0</v>
      </c>
    </row>
    <row r="13" spans="1:17">
      <c r="A13">
        <v>6</v>
      </c>
      <c r="B13">
        <v>850647</v>
      </c>
      <c r="E13">
        <v>0.41499999999999998</v>
      </c>
      <c r="F13">
        <v>-6.38</v>
      </c>
      <c r="G13">
        <v>1.01</v>
      </c>
      <c r="K13">
        <v>4.87</v>
      </c>
      <c r="L13">
        <v>1</v>
      </c>
      <c r="N13">
        <v>0</v>
      </c>
    </row>
    <row r="14" spans="1:17">
      <c r="A14">
        <v>7</v>
      </c>
      <c r="B14">
        <v>857157</v>
      </c>
      <c r="E14">
        <v>0.46400000000000002</v>
      </c>
      <c r="F14">
        <v>-6.33</v>
      </c>
      <c r="G14">
        <v>0.93</v>
      </c>
      <c r="K14">
        <v>12.28</v>
      </c>
      <c r="L14">
        <v>1</v>
      </c>
      <c r="N14">
        <v>0</v>
      </c>
    </row>
    <row r="15" spans="1:17">
      <c r="A15">
        <v>8</v>
      </c>
      <c r="B15">
        <v>844493</v>
      </c>
      <c r="E15">
        <v>0.66100000000000003</v>
      </c>
      <c r="F15">
        <v>-6.18</v>
      </c>
      <c r="G15">
        <v>0.79</v>
      </c>
      <c r="K15">
        <v>25.33</v>
      </c>
      <c r="L15">
        <v>0.99</v>
      </c>
      <c r="N15">
        <v>0</v>
      </c>
    </row>
    <row r="16" spans="1:17">
      <c r="A16">
        <v>9</v>
      </c>
      <c r="B16">
        <v>7978068</v>
      </c>
      <c r="E16">
        <v>0.80700000000000005</v>
      </c>
      <c r="F16">
        <v>-6.09</v>
      </c>
      <c r="G16">
        <v>0.76</v>
      </c>
      <c r="K16">
        <v>10.41</v>
      </c>
      <c r="L16">
        <v>1</v>
      </c>
      <c r="N16">
        <v>0</v>
      </c>
    </row>
    <row r="17" spans="1:14">
      <c r="A17">
        <v>10</v>
      </c>
      <c r="B17">
        <v>852914</v>
      </c>
      <c r="E17">
        <v>0.8</v>
      </c>
      <c r="F17">
        <v>-6.1</v>
      </c>
      <c r="G17">
        <v>0.7</v>
      </c>
      <c r="K17">
        <v>7.21</v>
      </c>
      <c r="L17">
        <v>1</v>
      </c>
      <c r="N17">
        <v>0</v>
      </c>
    </row>
    <row r="18" spans="1:14">
      <c r="A18">
        <v>11</v>
      </c>
      <c r="B18">
        <v>845954</v>
      </c>
      <c r="E18">
        <v>0.76500000000000001</v>
      </c>
      <c r="F18">
        <v>-6.12</v>
      </c>
      <c r="G18">
        <v>0.77</v>
      </c>
      <c r="K18">
        <v>13.15</v>
      </c>
      <c r="L18">
        <v>1</v>
      </c>
      <c r="N18">
        <v>0</v>
      </c>
    </row>
    <row r="19" spans="1:14">
      <c r="A19">
        <v>12</v>
      </c>
      <c r="B19">
        <v>4260348</v>
      </c>
      <c r="E19">
        <v>1.1319999999999999</v>
      </c>
      <c r="F19">
        <v>-5.95</v>
      </c>
      <c r="G19">
        <v>0.8</v>
      </c>
      <c r="K19">
        <v>6.95</v>
      </c>
      <c r="L19">
        <v>1</v>
      </c>
      <c r="N19">
        <v>0</v>
      </c>
    </row>
    <row r="20" spans="1:14">
      <c r="A20">
        <v>13</v>
      </c>
      <c r="B20">
        <v>7971315</v>
      </c>
      <c r="E20">
        <v>1.4890000000000001</v>
      </c>
      <c r="F20">
        <v>-5.83</v>
      </c>
      <c r="G20">
        <v>0.85</v>
      </c>
      <c r="K20">
        <v>10.28</v>
      </c>
      <c r="L20">
        <v>1</v>
      </c>
      <c r="N20">
        <v>0</v>
      </c>
    </row>
    <row r="21" spans="1:14">
      <c r="A21">
        <v>14</v>
      </c>
      <c r="B21">
        <v>7969955</v>
      </c>
      <c r="E21">
        <v>1.3819999999999999</v>
      </c>
      <c r="F21">
        <v>-5.86</v>
      </c>
      <c r="G21">
        <v>0.73</v>
      </c>
      <c r="K21">
        <v>4.5</v>
      </c>
      <c r="L21">
        <v>1</v>
      </c>
      <c r="N21">
        <v>0</v>
      </c>
    </row>
    <row r="22" spans="1:14">
      <c r="A22">
        <v>15</v>
      </c>
      <c r="B22">
        <v>7969667</v>
      </c>
      <c r="E22">
        <v>1.395</v>
      </c>
      <c r="F22">
        <v>-5.86</v>
      </c>
      <c r="G22">
        <v>0.79</v>
      </c>
      <c r="K22">
        <v>15.5</v>
      </c>
      <c r="L22">
        <v>1</v>
      </c>
      <c r="N22">
        <v>0</v>
      </c>
    </row>
    <row r="23" spans="1:14">
      <c r="A23">
        <v>16</v>
      </c>
      <c r="B23">
        <v>3717731</v>
      </c>
      <c r="E23">
        <v>1.5169999999999999</v>
      </c>
      <c r="F23">
        <v>-5.82</v>
      </c>
      <c r="G23">
        <v>0.84</v>
      </c>
      <c r="K23">
        <v>29.6</v>
      </c>
      <c r="L23">
        <v>0.99</v>
      </c>
      <c r="N23">
        <v>0</v>
      </c>
    </row>
    <row r="24" spans="1:14">
      <c r="A24">
        <v>17</v>
      </c>
      <c r="B24">
        <v>7965051</v>
      </c>
      <c r="E24">
        <v>1.7330000000000001</v>
      </c>
      <c r="F24">
        <v>-5.76</v>
      </c>
      <c r="G24">
        <v>1.1399999999999999</v>
      </c>
      <c r="K24">
        <v>12.72</v>
      </c>
      <c r="L24">
        <v>1</v>
      </c>
      <c r="N24">
        <v>0</v>
      </c>
    </row>
    <row r="25" spans="1:14">
      <c r="A25">
        <v>18</v>
      </c>
      <c r="B25">
        <v>7974676</v>
      </c>
      <c r="E25">
        <v>1.798</v>
      </c>
      <c r="F25">
        <v>-5.75</v>
      </c>
      <c r="G25">
        <v>0.87</v>
      </c>
      <c r="K25">
        <v>9.25</v>
      </c>
      <c r="L25">
        <v>1</v>
      </c>
      <c r="N25">
        <v>0</v>
      </c>
    </row>
    <row r="26" spans="1:14">
      <c r="A26">
        <v>19</v>
      </c>
      <c r="B26">
        <v>7973485</v>
      </c>
      <c r="E26">
        <v>1.9139999999999999</v>
      </c>
      <c r="F26">
        <v>-5.72</v>
      </c>
      <c r="G26">
        <v>0.75</v>
      </c>
      <c r="K26">
        <v>3.61</v>
      </c>
      <c r="L26">
        <v>1</v>
      </c>
      <c r="N26">
        <v>0</v>
      </c>
    </row>
    <row r="27" spans="1:14">
      <c r="A27">
        <v>20</v>
      </c>
      <c r="B27">
        <v>7976977</v>
      </c>
      <c r="E27">
        <v>2.2040000000000002</v>
      </c>
      <c r="F27">
        <v>-5.66</v>
      </c>
      <c r="G27">
        <v>0.97</v>
      </c>
      <c r="K27">
        <v>11.46</v>
      </c>
      <c r="L27">
        <v>1</v>
      </c>
      <c r="N27">
        <v>0</v>
      </c>
    </row>
    <row r="28" spans="1:14">
      <c r="A28">
        <v>21</v>
      </c>
      <c r="B28">
        <v>7971472</v>
      </c>
      <c r="E28">
        <v>2.1949999999999998</v>
      </c>
      <c r="F28">
        <v>-5.66</v>
      </c>
      <c r="G28">
        <v>0.78</v>
      </c>
      <c r="K28">
        <v>7.94</v>
      </c>
      <c r="L28">
        <v>1</v>
      </c>
      <c r="N28">
        <v>0</v>
      </c>
    </row>
    <row r="29" spans="1:14">
      <c r="A29">
        <v>22</v>
      </c>
      <c r="B29">
        <v>4259698</v>
      </c>
      <c r="E29">
        <v>1.9890000000000001</v>
      </c>
      <c r="F29">
        <v>-5.7</v>
      </c>
      <c r="G29">
        <v>1.05</v>
      </c>
      <c r="K29">
        <v>9.23</v>
      </c>
      <c r="L29">
        <v>1</v>
      </c>
      <c r="N29">
        <v>0</v>
      </c>
    </row>
    <row r="30" spans="1:14">
      <c r="A30">
        <v>23</v>
      </c>
      <c r="B30">
        <v>4255366</v>
      </c>
      <c r="E30">
        <v>1.994</v>
      </c>
      <c r="F30">
        <v>-5.7</v>
      </c>
      <c r="G30">
        <v>0.69</v>
      </c>
      <c r="K30">
        <v>-0.11</v>
      </c>
      <c r="L30">
        <v>1</v>
      </c>
      <c r="N30">
        <v>0</v>
      </c>
    </row>
    <row r="31" spans="1:14">
      <c r="A31">
        <v>24</v>
      </c>
      <c r="B31">
        <v>7977171</v>
      </c>
      <c r="E31">
        <v>2.371</v>
      </c>
      <c r="F31">
        <v>-5.63</v>
      </c>
      <c r="G31">
        <v>0.84</v>
      </c>
      <c r="K31">
        <v>41.71</v>
      </c>
      <c r="L31">
        <v>0.99</v>
      </c>
      <c r="N31">
        <v>0</v>
      </c>
    </row>
    <row r="32" spans="1:14">
      <c r="A32">
        <v>25</v>
      </c>
      <c r="B32">
        <v>7971820</v>
      </c>
      <c r="E32">
        <v>2.2989999999999999</v>
      </c>
      <c r="F32">
        <v>-5.64</v>
      </c>
      <c r="G32">
        <v>0.72</v>
      </c>
      <c r="K32">
        <v>8.02</v>
      </c>
      <c r="L32">
        <v>1</v>
      </c>
      <c r="N32">
        <v>0</v>
      </c>
    </row>
    <row r="33" spans="1:14">
      <c r="A33">
        <v>26</v>
      </c>
      <c r="B33">
        <v>4264846</v>
      </c>
      <c r="E33">
        <v>2.415</v>
      </c>
      <c r="F33">
        <v>-5.62</v>
      </c>
      <c r="G33">
        <v>0.74</v>
      </c>
      <c r="K33">
        <v>622.82000000000005</v>
      </c>
      <c r="L33">
        <v>0.99</v>
      </c>
      <c r="N33">
        <v>0</v>
      </c>
    </row>
    <row r="34" spans="1:14">
      <c r="A34">
        <v>27</v>
      </c>
      <c r="B34">
        <v>4264171</v>
      </c>
      <c r="E34">
        <v>2.3140000000000001</v>
      </c>
      <c r="F34">
        <v>-5.64</v>
      </c>
      <c r="G34">
        <v>0.78</v>
      </c>
      <c r="K34">
        <v>9.2100000000000009</v>
      </c>
      <c r="L34">
        <v>1</v>
      </c>
      <c r="N34">
        <v>0</v>
      </c>
    </row>
    <row r="35" spans="1:14">
      <c r="A35">
        <v>28</v>
      </c>
      <c r="B35">
        <v>4245982</v>
      </c>
      <c r="E35">
        <v>2.3010000000000002</v>
      </c>
      <c r="F35">
        <v>-5.64</v>
      </c>
      <c r="G35">
        <v>0.77</v>
      </c>
      <c r="K35">
        <v>57.47</v>
      </c>
      <c r="L35">
        <v>0.99</v>
      </c>
      <c r="N35">
        <v>0</v>
      </c>
    </row>
    <row r="36" spans="1:14">
      <c r="A36">
        <v>29</v>
      </c>
      <c r="B36">
        <v>4244225</v>
      </c>
      <c r="E36">
        <v>2.5270000000000001</v>
      </c>
      <c r="F36">
        <v>-5.6</v>
      </c>
      <c r="G36">
        <v>0.74</v>
      </c>
      <c r="K36">
        <v>4.6399999999999997</v>
      </c>
      <c r="L36">
        <v>1</v>
      </c>
      <c r="N36">
        <v>0</v>
      </c>
    </row>
    <row r="37" spans="1:14">
      <c r="A37">
        <v>30</v>
      </c>
      <c r="B37">
        <v>4242836</v>
      </c>
      <c r="E37">
        <v>2.706</v>
      </c>
      <c r="F37">
        <v>-5.57</v>
      </c>
      <c r="G37">
        <v>0.64</v>
      </c>
      <c r="K37">
        <v>32.24</v>
      </c>
      <c r="L37">
        <v>0.99</v>
      </c>
      <c r="N37">
        <v>0</v>
      </c>
    </row>
    <row r="38" spans="1:14">
      <c r="A38">
        <v>31</v>
      </c>
      <c r="B38">
        <v>7970469</v>
      </c>
      <c r="E38">
        <v>3.3250000000000002</v>
      </c>
      <c r="F38">
        <v>-5.48</v>
      </c>
      <c r="G38">
        <v>0.89</v>
      </c>
      <c r="K38">
        <v>4.93</v>
      </c>
      <c r="L38">
        <v>1</v>
      </c>
      <c r="N38">
        <v>0</v>
      </c>
    </row>
    <row r="39" spans="1:14">
      <c r="A39">
        <v>32</v>
      </c>
      <c r="B39">
        <v>4262721</v>
      </c>
      <c r="E39">
        <v>3.3050000000000002</v>
      </c>
      <c r="F39">
        <v>-5.48</v>
      </c>
      <c r="G39">
        <v>0.73</v>
      </c>
      <c r="K39">
        <v>17.920000000000002</v>
      </c>
      <c r="L39">
        <v>1</v>
      </c>
      <c r="N39">
        <v>0</v>
      </c>
    </row>
    <row r="40" spans="1:14">
      <c r="A40">
        <v>33</v>
      </c>
      <c r="B40">
        <v>844679</v>
      </c>
      <c r="E40">
        <v>3.52</v>
      </c>
      <c r="F40">
        <v>-5.45</v>
      </c>
      <c r="G40">
        <v>0.87</v>
      </c>
      <c r="K40">
        <v>10.09</v>
      </c>
      <c r="L40">
        <v>1</v>
      </c>
      <c r="N40">
        <v>0</v>
      </c>
    </row>
    <row r="41" spans="1:14">
      <c r="A41">
        <v>34</v>
      </c>
      <c r="B41">
        <v>4260761</v>
      </c>
      <c r="E41">
        <v>3.7989999999999999</v>
      </c>
      <c r="F41">
        <v>-5.42</v>
      </c>
      <c r="G41">
        <v>0.87</v>
      </c>
      <c r="K41">
        <v>6.35</v>
      </c>
      <c r="L41">
        <v>1</v>
      </c>
      <c r="N41">
        <v>0</v>
      </c>
    </row>
    <row r="42" spans="1:14">
      <c r="A42">
        <v>35</v>
      </c>
      <c r="B42">
        <v>7976469</v>
      </c>
      <c r="E42">
        <v>4.8070000000000004</v>
      </c>
      <c r="F42">
        <v>-5.32</v>
      </c>
      <c r="G42">
        <v>0.67</v>
      </c>
      <c r="K42">
        <v>30.81</v>
      </c>
      <c r="L42">
        <v>1</v>
      </c>
      <c r="N42">
        <v>0</v>
      </c>
    </row>
    <row r="43" spans="1:14">
      <c r="A43">
        <v>36</v>
      </c>
      <c r="B43">
        <v>4264645</v>
      </c>
      <c r="E43">
        <v>4.8129999999999997</v>
      </c>
      <c r="F43">
        <v>-5.32</v>
      </c>
      <c r="G43">
        <v>0.61</v>
      </c>
      <c r="K43">
        <v>5.98</v>
      </c>
      <c r="L43">
        <v>1</v>
      </c>
      <c r="N43">
        <v>0</v>
      </c>
    </row>
    <row r="44" spans="1:14">
      <c r="A44">
        <v>37</v>
      </c>
      <c r="B44">
        <v>4265686</v>
      </c>
      <c r="E44">
        <v>5.2430000000000003</v>
      </c>
      <c r="F44">
        <v>-5.28</v>
      </c>
      <c r="G44">
        <v>0.83</v>
      </c>
      <c r="K44">
        <v>105.02</v>
      </c>
      <c r="L44">
        <v>0.99</v>
      </c>
      <c r="N44">
        <v>0</v>
      </c>
    </row>
    <row r="45" spans="1:14">
      <c r="A45">
        <v>38</v>
      </c>
      <c r="B45">
        <v>4257150</v>
      </c>
      <c r="E45">
        <v>5.1849999999999996</v>
      </c>
      <c r="F45">
        <v>-5.29</v>
      </c>
      <c r="G45">
        <v>0.7</v>
      </c>
      <c r="K45">
        <v>10.46</v>
      </c>
      <c r="L45">
        <v>1</v>
      </c>
      <c r="N45">
        <v>0</v>
      </c>
    </row>
    <row r="46" spans="1:14">
      <c r="A46">
        <v>39</v>
      </c>
      <c r="B46">
        <v>4255222</v>
      </c>
      <c r="E46">
        <v>5.2480000000000002</v>
      </c>
      <c r="F46">
        <v>-5.28</v>
      </c>
      <c r="G46">
        <v>0.43</v>
      </c>
      <c r="K46">
        <v>28.57</v>
      </c>
      <c r="L46">
        <v>1</v>
      </c>
      <c r="N46">
        <v>0</v>
      </c>
    </row>
    <row r="47" spans="1:14">
      <c r="A47">
        <v>40</v>
      </c>
      <c r="B47">
        <v>3714088</v>
      </c>
      <c r="E47">
        <v>5.4459999999999997</v>
      </c>
      <c r="F47">
        <v>-5.26</v>
      </c>
      <c r="G47">
        <v>0.76</v>
      </c>
      <c r="K47">
        <v>8.31</v>
      </c>
      <c r="L47">
        <v>1</v>
      </c>
      <c r="N47">
        <v>0</v>
      </c>
    </row>
    <row r="48" spans="1:14">
      <c r="A48">
        <v>41</v>
      </c>
      <c r="B48">
        <v>7970106</v>
      </c>
      <c r="C48">
        <v>1</v>
      </c>
      <c r="D48">
        <v>80.2</v>
      </c>
      <c r="M48">
        <v>3.0000000000000001E-3</v>
      </c>
    </row>
    <row r="49" spans="1:13">
      <c r="A49">
        <v>42</v>
      </c>
      <c r="B49">
        <v>7970106</v>
      </c>
      <c r="C49">
        <v>1</v>
      </c>
      <c r="D49">
        <v>89.4</v>
      </c>
      <c r="M49">
        <v>9.1000000000000004E-3</v>
      </c>
    </row>
    <row r="50" spans="1:13">
      <c r="A50">
        <v>43</v>
      </c>
      <c r="B50">
        <v>7970106</v>
      </c>
      <c r="C50">
        <v>1</v>
      </c>
      <c r="D50">
        <v>100.7</v>
      </c>
      <c r="M50">
        <v>2.7300000000000001E-2</v>
      </c>
    </row>
    <row r="51" spans="1:13">
      <c r="A51">
        <v>44</v>
      </c>
      <c r="B51">
        <v>7970106</v>
      </c>
      <c r="C51">
        <v>1</v>
      </c>
      <c r="D51">
        <v>110.6</v>
      </c>
      <c r="M51">
        <v>8.1799999999999998E-2</v>
      </c>
    </row>
    <row r="52" spans="1:13">
      <c r="A52">
        <v>45</v>
      </c>
      <c r="B52">
        <v>7970106</v>
      </c>
      <c r="C52">
        <v>1</v>
      </c>
      <c r="D52">
        <v>115.2</v>
      </c>
      <c r="M52">
        <v>0.24540000000000001</v>
      </c>
    </row>
    <row r="53" spans="1:13">
      <c r="A53">
        <v>46</v>
      </c>
      <c r="B53">
        <v>7970106</v>
      </c>
      <c r="C53">
        <v>1</v>
      </c>
      <c r="D53">
        <v>113.7</v>
      </c>
      <c r="M53">
        <v>0.7</v>
      </c>
    </row>
    <row r="54" spans="1:13">
      <c r="A54">
        <v>47</v>
      </c>
      <c r="B54">
        <v>7970106</v>
      </c>
      <c r="C54">
        <v>1</v>
      </c>
      <c r="D54">
        <v>113.8</v>
      </c>
      <c r="M54">
        <v>2.2000000000000002</v>
      </c>
    </row>
    <row r="55" spans="1:13">
      <c r="A55">
        <v>48</v>
      </c>
      <c r="B55">
        <v>7970106</v>
      </c>
      <c r="C55">
        <v>1</v>
      </c>
      <c r="D55">
        <v>112</v>
      </c>
      <c r="M55">
        <v>6.6</v>
      </c>
    </row>
    <row r="56" spans="1:13">
      <c r="A56">
        <v>49</v>
      </c>
      <c r="B56">
        <v>7970106</v>
      </c>
      <c r="C56">
        <v>1</v>
      </c>
      <c r="D56">
        <v>110.4</v>
      </c>
      <c r="M56">
        <v>19.899999999999999</v>
      </c>
    </row>
    <row r="57" spans="1:13">
      <c r="A57">
        <v>50</v>
      </c>
      <c r="B57">
        <v>7970106</v>
      </c>
      <c r="C57">
        <v>1</v>
      </c>
      <c r="D57">
        <v>108.3</v>
      </c>
      <c r="M57">
        <v>59.6</v>
      </c>
    </row>
    <row r="58" spans="1:13">
      <c r="A58">
        <v>51</v>
      </c>
      <c r="B58">
        <v>855669</v>
      </c>
      <c r="C58">
        <v>2</v>
      </c>
      <c r="D58">
        <v>17.5</v>
      </c>
      <c r="M58">
        <v>3.0000000000000001E-3</v>
      </c>
    </row>
    <row r="59" spans="1:13">
      <c r="A59">
        <v>52</v>
      </c>
      <c r="B59">
        <v>855669</v>
      </c>
      <c r="C59">
        <v>2</v>
      </c>
      <c r="D59">
        <v>24.8</v>
      </c>
      <c r="M59">
        <v>9.1000000000000004E-3</v>
      </c>
    </row>
    <row r="60" spans="1:13">
      <c r="A60">
        <v>53</v>
      </c>
      <c r="B60">
        <v>855669</v>
      </c>
      <c r="C60">
        <v>2</v>
      </c>
      <c r="D60">
        <v>34</v>
      </c>
      <c r="M60">
        <v>2.7300000000000001E-2</v>
      </c>
    </row>
    <row r="61" spans="1:13">
      <c r="A61">
        <v>54</v>
      </c>
      <c r="B61">
        <v>855669</v>
      </c>
      <c r="C61">
        <v>2</v>
      </c>
      <c r="D61">
        <v>50.9</v>
      </c>
      <c r="M61">
        <v>8.1799999999999998E-2</v>
      </c>
    </row>
    <row r="62" spans="1:13">
      <c r="A62">
        <v>55</v>
      </c>
      <c r="B62">
        <v>855669</v>
      </c>
      <c r="C62">
        <v>2</v>
      </c>
      <c r="D62">
        <v>80.900000000000006</v>
      </c>
      <c r="M62">
        <v>0.24540000000000001</v>
      </c>
    </row>
    <row r="63" spans="1:13">
      <c r="A63">
        <v>56</v>
      </c>
      <c r="B63">
        <v>855669</v>
      </c>
      <c r="C63">
        <v>2</v>
      </c>
      <c r="D63">
        <v>95.5</v>
      </c>
      <c r="M63">
        <v>0.7</v>
      </c>
    </row>
    <row r="64" spans="1:13">
      <c r="A64">
        <v>57</v>
      </c>
      <c r="B64">
        <v>855669</v>
      </c>
      <c r="C64">
        <v>2</v>
      </c>
      <c r="D64">
        <v>102.7</v>
      </c>
      <c r="M64">
        <v>2.2000000000000002</v>
      </c>
    </row>
    <row r="65" spans="1:13">
      <c r="A65">
        <v>58</v>
      </c>
      <c r="B65">
        <v>855669</v>
      </c>
      <c r="C65">
        <v>2</v>
      </c>
      <c r="D65">
        <v>104.5</v>
      </c>
      <c r="M65">
        <v>6.6</v>
      </c>
    </row>
    <row r="66" spans="1:13">
      <c r="A66">
        <v>59</v>
      </c>
      <c r="B66">
        <v>855669</v>
      </c>
      <c r="C66">
        <v>2</v>
      </c>
      <c r="D66">
        <v>104.8</v>
      </c>
      <c r="M66">
        <v>19.899999999999999</v>
      </c>
    </row>
    <row r="67" spans="1:13">
      <c r="A67">
        <v>60</v>
      </c>
      <c r="B67">
        <v>855669</v>
      </c>
      <c r="C67">
        <v>2</v>
      </c>
      <c r="D67">
        <v>104.4</v>
      </c>
      <c r="M67">
        <v>59.6</v>
      </c>
    </row>
    <row r="68" spans="1:13">
      <c r="A68">
        <v>61</v>
      </c>
      <c r="B68">
        <v>4257793</v>
      </c>
      <c r="C68">
        <v>3</v>
      </c>
      <c r="D68">
        <v>10.199999999999999</v>
      </c>
      <c r="M68">
        <v>3.0000000000000001E-3</v>
      </c>
    </row>
    <row r="69" spans="1:13">
      <c r="A69">
        <v>62</v>
      </c>
      <c r="B69">
        <v>4257793</v>
      </c>
      <c r="C69">
        <v>3</v>
      </c>
      <c r="D69">
        <v>17.3</v>
      </c>
      <c r="M69">
        <v>9.1000000000000004E-3</v>
      </c>
    </row>
    <row r="70" spans="1:13">
      <c r="A70">
        <v>63</v>
      </c>
      <c r="B70">
        <v>4257793</v>
      </c>
      <c r="C70">
        <v>3</v>
      </c>
      <c r="D70">
        <v>27.7</v>
      </c>
      <c r="M70">
        <v>2.7300000000000001E-2</v>
      </c>
    </row>
    <row r="71" spans="1:13">
      <c r="A71">
        <v>64</v>
      </c>
      <c r="B71">
        <v>4257793</v>
      </c>
      <c r="C71">
        <v>3</v>
      </c>
      <c r="D71">
        <v>50.9</v>
      </c>
      <c r="M71">
        <v>8.1799999999999998E-2</v>
      </c>
    </row>
    <row r="72" spans="1:13">
      <c r="A72">
        <v>65</v>
      </c>
      <c r="B72">
        <v>4257793</v>
      </c>
      <c r="C72">
        <v>3</v>
      </c>
      <c r="D72">
        <v>77</v>
      </c>
      <c r="M72">
        <v>0.24540000000000001</v>
      </c>
    </row>
    <row r="73" spans="1:13">
      <c r="A73">
        <v>66</v>
      </c>
      <c r="B73">
        <v>4257793</v>
      </c>
      <c r="C73">
        <v>3</v>
      </c>
      <c r="D73">
        <v>96.1</v>
      </c>
      <c r="M73">
        <v>0.7</v>
      </c>
    </row>
    <row r="74" spans="1:13">
      <c r="A74">
        <v>67</v>
      </c>
      <c r="B74">
        <v>4257793</v>
      </c>
      <c r="C74">
        <v>3</v>
      </c>
      <c r="D74">
        <v>108.9</v>
      </c>
      <c r="M74">
        <v>2.2000000000000002</v>
      </c>
    </row>
    <row r="75" spans="1:13">
      <c r="A75">
        <v>68</v>
      </c>
      <c r="B75">
        <v>4257793</v>
      </c>
      <c r="C75">
        <v>3</v>
      </c>
      <c r="D75">
        <v>116.1</v>
      </c>
      <c r="M75">
        <v>6.6</v>
      </c>
    </row>
    <row r="76" spans="1:13">
      <c r="A76">
        <v>69</v>
      </c>
      <c r="B76">
        <v>4257793</v>
      </c>
      <c r="C76">
        <v>3</v>
      </c>
      <c r="D76">
        <v>117.7</v>
      </c>
      <c r="M76">
        <v>19.899999999999999</v>
      </c>
    </row>
    <row r="77" spans="1:13">
      <c r="A77">
        <v>70</v>
      </c>
      <c r="B77">
        <v>4257793</v>
      </c>
      <c r="C77">
        <v>3</v>
      </c>
      <c r="D77">
        <v>121.2</v>
      </c>
      <c r="M77">
        <v>59.6</v>
      </c>
    </row>
    <row r="78" spans="1:13">
      <c r="A78">
        <v>71</v>
      </c>
      <c r="B78">
        <v>855933</v>
      </c>
      <c r="C78">
        <v>4</v>
      </c>
      <c r="D78">
        <v>15.6</v>
      </c>
      <c r="M78">
        <v>3.0000000000000001E-3</v>
      </c>
    </row>
    <row r="79" spans="1:13">
      <c r="A79">
        <v>72</v>
      </c>
      <c r="B79">
        <v>855933</v>
      </c>
      <c r="C79">
        <v>4</v>
      </c>
      <c r="D79">
        <v>19.2</v>
      </c>
      <c r="M79">
        <v>9.1000000000000004E-3</v>
      </c>
    </row>
    <row r="80" spans="1:13">
      <c r="A80">
        <v>73</v>
      </c>
      <c r="B80">
        <v>855933</v>
      </c>
      <c r="C80">
        <v>4</v>
      </c>
      <c r="D80">
        <v>29</v>
      </c>
      <c r="M80">
        <v>2.7300000000000001E-2</v>
      </c>
    </row>
    <row r="81" spans="1:13">
      <c r="A81">
        <v>74</v>
      </c>
      <c r="B81">
        <v>855933</v>
      </c>
      <c r="C81">
        <v>4</v>
      </c>
      <c r="D81">
        <v>46.5</v>
      </c>
      <c r="M81">
        <v>8.1799999999999998E-2</v>
      </c>
    </row>
    <row r="82" spans="1:13">
      <c r="A82">
        <v>75</v>
      </c>
      <c r="B82">
        <v>855933</v>
      </c>
      <c r="C82">
        <v>4</v>
      </c>
      <c r="D82">
        <v>66.900000000000006</v>
      </c>
      <c r="M82">
        <v>0.24540000000000001</v>
      </c>
    </row>
    <row r="83" spans="1:13">
      <c r="A83">
        <v>76</v>
      </c>
      <c r="B83">
        <v>855933</v>
      </c>
      <c r="C83">
        <v>4</v>
      </c>
      <c r="D83">
        <v>85.9</v>
      </c>
      <c r="M83">
        <v>0.7</v>
      </c>
    </row>
    <row r="84" spans="1:13">
      <c r="A84">
        <v>77</v>
      </c>
      <c r="B84">
        <v>855933</v>
      </c>
      <c r="C84">
        <v>4</v>
      </c>
      <c r="D84">
        <v>92.2</v>
      </c>
      <c r="M84">
        <v>2.2000000000000002</v>
      </c>
    </row>
    <row r="85" spans="1:13">
      <c r="A85">
        <v>78</v>
      </c>
      <c r="B85">
        <v>855933</v>
      </c>
      <c r="C85">
        <v>4</v>
      </c>
      <c r="D85">
        <v>99.7</v>
      </c>
      <c r="M85">
        <v>6.6</v>
      </c>
    </row>
    <row r="86" spans="1:13">
      <c r="A86">
        <v>79</v>
      </c>
      <c r="B86">
        <v>855933</v>
      </c>
      <c r="C86">
        <v>4</v>
      </c>
      <c r="D86">
        <v>102.5</v>
      </c>
      <c r="M86">
        <v>19.899999999999999</v>
      </c>
    </row>
    <row r="87" spans="1:13">
      <c r="A87">
        <v>80</v>
      </c>
      <c r="B87">
        <v>855933</v>
      </c>
      <c r="C87">
        <v>4</v>
      </c>
      <c r="D87">
        <v>102.9</v>
      </c>
      <c r="M87">
        <v>59.6</v>
      </c>
    </row>
    <row r="88" spans="1:13">
      <c r="A88">
        <v>81</v>
      </c>
      <c r="B88">
        <v>843930</v>
      </c>
      <c r="C88">
        <v>5</v>
      </c>
      <c r="D88">
        <v>14.6</v>
      </c>
      <c r="M88">
        <v>3.0000000000000001E-3</v>
      </c>
    </row>
    <row r="89" spans="1:13">
      <c r="A89">
        <v>82</v>
      </c>
      <c r="B89">
        <v>843930</v>
      </c>
      <c r="C89">
        <v>5</v>
      </c>
      <c r="D89">
        <v>17.600000000000001</v>
      </c>
      <c r="M89">
        <v>9.1000000000000004E-3</v>
      </c>
    </row>
    <row r="90" spans="1:13">
      <c r="A90">
        <v>83</v>
      </c>
      <c r="B90">
        <v>843930</v>
      </c>
      <c r="C90">
        <v>5</v>
      </c>
      <c r="D90">
        <v>20.399999999999999</v>
      </c>
      <c r="M90">
        <v>2.7300000000000001E-2</v>
      </c>
    </row>
    <row r="91" spans="1:13">
      <c r="A91">
        <v>84</v>
      </c>
      <c r="B91">
        <v>843930</v>
      </c>
      <c r="C91">
        <v>5</v>
      </c>
      <c r="D91">
        <v>29.6</v>
      </c>
      <c r="M91">
        <v>8.1799999999999998E-2</v>
      </c>
    </row>
    <row r="92" spans="1:13">
      <c r="A92">
        <v>85</v>
      </c>
      <c r="B92">
        <v>843930</v>
      </c>
      <c r="C92">
        <v>5</v>
      </c>
      <c r="D92">
        <v>49.3</v>
      </c>
      <c r="M92">
        <v>0.24540000000000001</v>
      </c>
    </row>
    <row r="93" spans="1:13">
      <c r="A93">
        <v>86</v>
      </c>
      <c r="B93">
        <v>843930</v>
      </c>
      <c r="C93">
        <v>5</v>
      </c>
      <c r="D93">
        <v>70.900000000000006</v>
      </c>
      <c r="M93">
        <v>0.7</v>
      </c>
    </row>
    <row r="94" spans="1:13">
      <c r="A94">
        <v>87</v>
      </c>
      <c r="B94">
        <v>843930</v>
      </c>
      <c r="C94">
        <v>5</v>
      </c>
      <c r="D94">
        <v>87.3</v>
      </c>
      <c r="M94">
        <v>2.2000000000000002</v>
      </c>
    </row>
    <row r="95" spans="1:13">
      <c r="A95">
        <v>88</v>
      </c>
      <c r="B95">
        <v>843930</v>
      </c>
      <c r="C95">
        <v>5</v>
      </c>
      <c r="D95">
        <v>98.6</v>
      </c>
      <c r="M95">
        <v>6.6</v>
      </c>
    </row>
    <row r="96" spans="1:13">
      <c r="A96">
        <v>89</v>
      </c>
      <c r="B96">
        <v>843930</v>
      </c>
      <c r="C96">
        <v>5</v>
      </c>
      <c r="D96">
        <v>103.4</v>
      </c>
      <c r="M96">
        <v>19.899999999999999</v>
      </c>
    </row>
    <row r="97" spans="1:13">
      <c r="A97">
        <v>90</v>
      </c>
      <c r="B97">
        <v>843930</v>
      </c>
      <c r="C97">
        <v>5</v>
      </c>
      <c r="D97">
        <v>105.4</v>
      </c>
      <c r="M97">
        <v>59.6</v>
      </c>
    </row>
    <row r="98" spans="1:13">
      <c r="A98">
        <v>91</v>
      </c>
      <c r="B98">
        <v>850647</v>
      </c>
      <c r="C98">
        <v>6</v>
      </c>
      <c r="D98">
        <v>15.3</v>
      </c>
      <c r="M98">
        <v>3.0000000000000001E-3</v>
      </c>
    </row>
    <row r="99" spans="1:13">
      <c r="A99">
        <v>92</v>
      </c>
      <c r="B99">
        <v>850647</v>
      </c>
      <c r="C99">
        <v>6</v>
      </c>
      <c r="D99">
        <v>15.6</v>
      </c>
      <c r="M99">
        <v>9.1000000000000004E-3</v>
      </c>
    </row>
    <row r="100" spans="1:13">
      <c r="A100">
        <v>93</v>
      </c>
      <c r="B100">
        <v>850647</v>
      </c>
      <c r="C100">
        <v>6</v>
      </c>
      <c r="D100">
        <v>20.2</v>
      </c>
      <c r="M100">
        <v>2.7300000000000001E-2</v>
      </c>
    </row>
    <row r="101" spans="1:13">
      <c r="A101">
        <v>94</v>
      </c>
      <c r="B101">
        <v>850647</v>
      </c>
      <c r="C101">
        <v>6</v>
      </c>
      <c r="D101">
        <v>26.3</v>
      </c>
      <c r="M101">
        <v>8.1799999999999998E-2</v>
      </c>
    </row>
    <row r="102" spans="1:13">
      <c r="A102">
        <v>95</v>
      </c>
      <c r="B102">
        <v>850647</v>
      </c>
      <c r="C102">
        <v>6</v>
      </c>
      <c r="D102">
        <v>39.6</v>
      </c>
      <c r="M102">
        <v>0.24540000000000001</v>
      </c>
    </row>
    <row r="103" spans="1:13">
      <c r="A103">
        <v>96</v>
      </c>
      <c r="B103">
        <v>850647</v>
      </c>
      <c r="C103">
        <v>6</v>
      </c>
      <c r="D103">
        <v>62.9</v>
      </c>
      <c r="M103">
        <v>0.7</v>
      </c>
    </row>
    <row r="104" spans="1:13">
      <c r="A104">
        <v>97</v>
      </c>
      <c r="B104">
        <v>850647</v>
      </c>
      <c r="C104">
        <v>6</v>
      </c>
      <c r="D104">
        <v>82.9</v>
      </c>
      <c r="M104">
        <v>2.2000000000000002</v>
      </c>
    </row>
    <row r="105" spans="1:13">
      <c r="A105">
        <v>98</v>
      </c>
      <c r="B105">
        <v>850647</v>
      </c>
      <c r="C105">
        <v>6</v>
      </c>
      <c r="D105">
        <v>103.2</v>
      </c>
      <c r="M105">
        <v>6.6</v>
      </c>
    </row>
    <row r="106" spans="1:13">
      <c r="A106">
        <v>99</v>
      </c>
      <c r="B106">
        <v>850647</v>
      </c>
      <c r="C106">
        <v>6</v>
      </c>
      <c r="D106">
        <v>106.1</v>
      </c>
      <c r="M106">
        <v>19.899999999999999</v>
      </c>
    </row>
    <row r="107" spans="1:13">
      <c r="A107">
        <v>100</v>
      </c>
      <c r="B107">
        <v>850647</v>
      </c>
      <c r="C107">
        <v>6</v>
      </c>
      <c r="D107">
        <v>101.9</v>
      </c>
      <c r="M107">
        <v>59.6</v>
      </c>
    </row>
    <row r="108" spans="1:13">
      <c r="A108">
        <v>101</v>
      </c>
      <c r="B108">
        <v>857157</v>
      </c>
      <c r="C108">
        <v>7</v>
      </c>
      <c r="D108">
        <v>7</v>
      </c>
      <c r="M108">
        <v>3.0000000000000001E-3</v>
      </c>
    </row>
    <row r="109" spans="1:13">
      <c r="A109">
        <v>102</v>
      </c>
      <c r="B109">
        <v>857157</v>
      </c>
      <c r="C109">
        <v>7</v>
      </c>
      <c r="D109">
        <v>9.6999999999999993</v>
      </c>
      <c r="M109">
        <v>9.1000000000000004E-3</v>
      </c>
    </row>
    <row r="110" spans="1:13">
      <c r="A110">
        <v>103</v>
      </c>
      <c r="B110">
        <v>857157</v>
      </c>
      <c r="C110">
        <v>7</v>
      </c>
      <c r="D110">
        <v>13</v>
      </c>
      <c r="M110">
        <v>2.7300000000000001E-2</v>
      </c>
    </row>
    <row r="111" spans="1:13">
      <c r="A111">
        <v>104</v>
      </c>
      <c r="B111">
        <v>857157</v>
      </c>
      <c r="C111">
        <v>7</v>
      </c>
      <c r="D111">
        <v>24.8</v>
      </c>
      <c r="M111">
        <v>8.1799999999999998E-2</v>
      </c>
    </row>
    <row r="112" spans="1:13">
      <c r="A112">
        <v>105</v>
      </c>
      <c r="B112">
        <v>857157</v>
      </c>
      <c r="C112">
        <v>7</v>
      </c>
      <c r="D112">
        <v>34.6</v>
      </c>
      <c r="M112">
        <v>0.24540000000000001</v>
      </c>
    </row>
    <row r="113" spans="1:13">
      <c r="A113">
        <v>106</v>
      </c>
      <c r="B113">
        <v>857157</v>
      </c>
      <c r="C113">
        <v>7</v>
      </c>
      <c r="D113">
        <v>60.2</v>
      </c>
      <c r="M113">
        <v>0.7</v>
      </c>
    </row>
    <row r="114" spans="1:13">
      <c r="A114">
        <v>107</v>
      </c>
      <c r="B114">
        <v>857157</v>
      </c>
      <c r="C114">
        <v>7</v>
      </c>
      <c r="D114">
        <v>84.4</v>
      </c>
      <c r="M114">
        <v>2.2000000000000002</v>
      </c>
    </row>
    <row r="115" spans="1:13">
      <c r="A115">
        <v>108</v>
      </c>
      <c r="B115">
        <v>857157</v>
      </c>
      <c r="C115">
        <v>7</v>
      </c>
      <c r="D115">
        <v>101.8</v>
      </c>
      <c r="M115">
        <v>6.6</v>
      </c>
    </row>
    <row r="116" spans="1:13">
      <c r="A116">
        <v>109</v>
      </c>
      <c r="B116">
        <v>857157</v>
      </c>
      <c r="C116">
        <v>7</v>
      </c>
      <c r="D116">
        <v>112.9</v>
      </c>
      <c r="M116">
        <v>19.899999999999999</v>
      </c>
    </row>
    <row r="117" spans="1:13">
      <c r="A117">
        <v>110</v>
      </c>
      <c r="B117">
        <v>857157</v>
      </c>
      <c r="C117">
        <v>7</v>
      </c>
      <c r="D117">
        <v>104.8</v>
      </c>
      <c r="M117">
        <v>59.6</v>
      </c>
    </row>
    <row r="118" spans="1:13">
      <c r="A118">
        <v>111</v>
      </c>
      <c r="B118">
        <v>844493</v>
      </c>
      <c r="C118">
        <v>8</v>
      </c>
      <c r="D118">
        <v>12.6</v>
      </c>
      <c r="M118">
        <v>3.0000000000000001E-3</v>
      </c>
    </row>
    <row r="119" spans="1:13">
      <c r="A119">
        <v>112</v>
      </c>
      <c r="B119">
        <v>844493</v>
      </c>
      <c r="C119">
        <v>8</v>
      </c>
      <c r="D119">
        <v>14</v>
      </c>
      <c r="M119">
        <v>9.1000000000000004E-3</v>
      </c>
    </row>
    <row r="120" spans="1:13">
      <c r="A120">
        <v>113</v>
      </c>
      <c r="B120">
        <v>844493</v>
      </c>
      <c r="C120">
        <v>8</v>
      </c>
      <c r="D120">
        <v>16.899999999999999</v>
      </c>
      <c r="M120">
        <v>2.7300000000000001E-2</v>
      </c>
    </row>
    <row r="121" spans="1:13">
      <c r="A121">
        <v>114</v>
      </c>
      <c r="B121">
        <v>844493</v>
      </c>
      <c r="C121">
        <v>8</v>
      </c>
      <c r="D121">
        <v>21.9</v>
      </c>
      <c r="M121">
        <v>8.1799999999999998E-2</v>
      </c>
    </row>
    <row r="122" spans="1:13">
      <c r="A122">
        <v>115</v>
      </c>
      <c r="B122">
        <v>844493</v>
      </c>
      <c r="C122">
        <v>8</v>
      </c>
      <c r="D122">
        <v>36.9</v>
      </c>
      <c r="M122">
        <v>0.24540000000000001</v>
      </c>
    </row>
    <row r="123" spans="1:13">
      <c r="A123">
        <v>116</v>
      </c>
      <c r="B123">
        <v>844493</v>
      </c>
      <c r="C123">
        <v>8</v>
      </c>
      <c r="D123">
        <v>51.6</v>
      </c>
      <c r="M123">
        <v>0.7</v>
      </c>
    </row>
    <row r="124" spans="1:13">
      <c r="A124">
        <v>117</v>
      </c>
      <c r="B124">
        <v>844493</v>
      </c>
      <c r="C124">
        <v>8</v>
      </c>
      <c r="D124">
        <v>67.599999999999994</v>
      </c>
      <c r="M124">
        <v>2.2000000000000002</v>
      </c>
    </row>
    <row r="125" spans="1:13">
      <c r="A125">
        <v>118</v>
      </c>
      <c r="B125">
        <v>844493</v>
      </c>
      <c r="C125">
        <v>8</v>
      </c>
      <c r="D125">
        <v>85.7</v>
      </c>
      <c r="M125">
        <v>6.6</v>
      </c>
    </row>
    <row r="126" spans="1:13">
      <c r="A126">
        <v>119</v>
      </c>
      <c r="B126">
        <v>844493</v>
      </c>
      <c r="C126">
        <v>8</v>
      </c>
      <c r="D126">
        <v>94.4</v>
      </c>
      <c r="M126">
        <v>19.899999999999999</v>
      </c>
    </row>
    <row r="127" spans="1:13">
      <c r="A127">
        <v>120</v>
      </c>
      <c r="B127">
        <v>844493</v>
      </c>
      <c r="C127">
        <v>8</v>
      </c>
      <c r="D127">
        <v>93.6</v>
      </c>
      <c r="M127">
        <v>59.6</v>
      </c>
    </row>
    <row r="128" spans="1:13">
      <c r="A128">
        <v>121</v>
      </c>
      <c r="B128">
        <v>7978068</v>
      </c>
      <c r="C128">
        <v>9</v>
      </c>
      <c r="D128">
        <v>6.4</v>
      </c>
      <c r="M128">
        <v>3.0000000000000001E-3</v>
      </c>
    </row>
    <row r="129" spans="1:13">
      <c r="A129">
        <v>122</v>
      </c>
      <c r="B129">
        <v>7978068</v>
      </c>
      <c r="C129">
        <v>9</v>
      </c>
      <c r="D129">
        <v>8.3000000000000007</v>
      </c>
      <c r="M129">
        <v>9.1000000000000004E-3</v>
      </c>
    </row>
    <row r="130" spans="1:13">
      <c r="A130">
        <v>123</v>
      </c>
      <c r="B130">
        <v>7978068</v>
      </c>
      <c r="C130">
        <v>9</v>
      </c>
      <c r="D130">
        <v>12.3</v>
      </c>
      <c r="M130">
        <v>2.7300000000000001E-2</v>
      </c>
    </row>
    <row r="131" spans="1:13">
      <c r="A131">
        <v>124</v>
      </c>
      <c r="B131">
        <v>7978068</v>
      </c>
      <c r="C131">
        <v>9</v>
      </c>
      <c r="D131">
        <v>19.100000000000001</v>
      </c>
      <c r="M131">
        <v>8.1799999999999998E-2</v>
      </c>
    </row>
    <row r="132" spans="1:13">
      <c r="A132">
        <v>125</v>
      </c>
      <c r="B132">
        <v>7978068</v>
      </c>
      <c r="C132">
        <v>9</v>
      </c>
      <c r="D132">
        <v>29.3</v>
      </c>
      <c r="M132">
        <v>0.24540000000000001</v>
      </c>
    </row>
    <row r="133" spans="1:13">
      <c r="A133">
        <v>126</v>
      </c>
      <c r="B133">
        <v>7978068</v>
      </c>
      <c r="C133">
        <v>9</v>
      </c>
      <c r="D133">
        <v>46.8</v>
      </c>
      <c r="M133">
        <v>0.7</v>
      </c>
    </row>
    <row r="134" spans="1:13">
      <c r="A134">
        <v>127</v>
      </c>
      <c r="B134">
        <v>7978068</v>
      </c>
      <c r="C134">
        <v>9</v>
      </c>
      <c r="D134">
        <v>71.900000000000006</v>
      </c>
      <c r="M134">
        <v>2.2000000000000002</v>
      </c>
    </row>
    <row r="135" spans="1:13">
      <c r="A135">
        <v>128</v>
      </c>
      <c r="B135">
        <v>7978068</v>
      </c>
      <c r="C135">
        <v>9</v>
      </c>
      <c r="D135">
        <v>91.3</v>
      </c>
      <c r="M135">
        <v>6.6</v>
      </c>
    </row>
    <row r="136" spans="1:13">
      <c r="A136">
        <v>129</v>
      </c>
      <c r="B136">
        <v>7978068</v>
      </c>
      <c r="C136">
        <v>9</v>
      </c>
      <c r="D136">
        <v>108.5</v>
      </c>
      <c r="M136">
        <v>19.899999999999999</v>
      </c>
    </row>
    <row r="137" spans="1:13">
      <c r="A137">
        <v>130</v>
      </c>
      <c r="B137">
        <v>7978068</v>
      </c>
      <c r="C137">
        <v>9</v>
      </c>
      <c r="D137">
        <v>111.3</v>
      </c>
      <c r="M137">
        <v>59.6</v>
      </c>
    </row>
    <row r="138" spans="1:13">
      <c r="A138">
        <v>131</v>
      </c>
      <c r="B138">
        <v>852914</v>
      </c>
      <c r="C138">
        <v>10</v>
      </c>
      <c r="D138">
        <v>14.9</v>
      </c>
      <c r="M138">
        <v>3.0000000000000001E-3</v>
      </c>
    </row>
    <row r="139" spans="1:13">
      <c r="A139">
        <v>132</v>
      </c>
      <c r="B139">
        <v>852914</v>
      </c>
      <c r="C139">
        <v>10</v>
      </c>
      <c r="D139">
        <v>16.600000000000001</v>
      </c>
      <c r="M139">
        <v>9.1000000000000004E-3</v>
      </c>
    </row>
    <row r="140" spans="1:13">
      <c r="A140">
        <v>133</v>
      </c>
      <c r="B140">
        <v>852914</v>
      </c>
      <c r="C140">
        <v>10</v>
      </c>
      <c r="D140">
        <v>20.3</v>
      </c>
      <c r="M140">
        <v>2.7300000000000001E-2</v>
      </c>
    </row>
    <row r="141" spans="1:13">
      <c r="A141">
        <v>134</v>
      </c>
      <c r="B141">
        <v>852914</v>
      </c>
      <c r="C141">
        <v>10</v>
      </c>
      <c r="D141">
        <v>25.3</v>
      </c>
      <c r="M141">
        <v>8.1799999999999998E-2</v>
      </c>
    </row>
    <row r="142" spans="1:13">
      <c r="A142">
        <v>135</v>
      </c>
      <c r="B142">
        <v>852914</v>
      </c>
      <c r="C142">
        <v>10</v>
      </c>
      <c r="D142">
        <v>34.700000000000003</v>
      </c>
      <c r="M142">
        <v>0.24540000000000001</v>
      </c>
    </row>
    <row r="143" spans="1:13">
      <c r="A143">
        <v>136</v>
      </c>
      <c r="B143">
        <v>852914</v>
      </c>
      <c r="C143">
        <v>10</v>
      </c>
      <c r="D143">
        <v>46.7</v>
      </c>
      <c r="M143">
        <v>0.7</v>
      </c>
    </row>
    <row r="144" spans="1:13">
      <c r="A144">
        <v>137</v>
      </c>
      <c r="B144">
        <v>852914</v>
      </c>
      <c r="C144">
        <v>10</v>
      </c>
      <c r="D144">
        <v>68.900000000000006</v>
      </c>
      <c r="M144">
        <v>2.2000000000000002</v>
      </c>
    </row>
    <row r="145" spans="1:13">
      <c r="A145">
        <v>138</v>
      </c>
      <c r="B145">
        <v>852914</v>
      </c>
      <c r="C145">
        <v>10</v>
      </c>
      <c r="D145">
        <v>85.1</v>
      </c>
      <c r="M145">
        <v>6.6</v>
      </c>
    </row>
    <row r="146" spans="1:13">
      <c r="A146">
        <v>139</v>
      </c>
      <c r="B146">
        <v>852914</v>
      </c>
      <c r="C146">
        <v>10</v>
      </c>
      <c r="D146">
        <v>102.7</v>
      </c>
      <c r="M146">
        <v>19.899999999999999</v>
      </c>
    </row>
    <row r="147" spans="1:13">
      <c r="A147">
        <v>140</v>
      </c>
      <c r="B147">
        <v>852914</v>
      </c>
      <c r="C147">
        <v>10</v>
      </c>
      <c r="D147">
        <v>107.6</v>
      </c>
      <c r="M147">
        <v>59.6</v>
      </c>
    </row>
    <row r="148" spans="1:13">
      <c r="A148">
        <v>141</v>
      </c>
      <c r="B148">
        <v>845954</v>
      </c>
      <c r="C148">
        <v>11</v>
      </c>
      <c r="D148">
        <v>2.8</v>
      </c>
      <c r="M148">
        <v>3.0000000000000001E-3</v>
      </c>
    </row>
    <row r="149" spans="1:13">
      <c r="A149">
        <v>142</v>
      </c>
      <c r="B149">
        <v>845954</v>
      </c>
      <c r="C149">
        <v>11</v>
      </c>
      <c r="D149">
        <v>3.1</v>
      </c>
      <c r="M149">
        <v>9.1000000000000004E-3</v>
      </c>
    </row>
    <row r="150" spans="1:13">
      <c r="A150">
        <v>143</v>
      </c>
      <c r="B150">
        <v>845954</v>
      </c>
      <c r="C150">
        <v>11</v>
      </c>
      <c r="D150">
        <v>7.2</v>
      </c>
      <c r="M150">
        <v>2.7300000000000001E-2</v>
      </c>
    </row>
    <row r="151" spans="1:13">
      <c r="A151">
        <v>144</v>
      </c>
      <c r="B151">
        <v>845954</v>
      </c>
      <c r="C151">
        <v>11</v>
      </c>
      <c r="D151">
        <v>12.8</v>
      </c>
      <c r="M151">
        <v>8.1799999999999998E-2</v>
      </c>
    </row>
    <row r="152" spans="1:13">
      <c r="A152">
        <v>145</v>
      </c>
      <c r="B152">
        <v>845954</v>
      </c>
      <c r="C152">
        <v>11</v>
      </c>
      <c r="D152">
        <v>26.6</v>
      </c>
      <c r="M152">
        <v>0.24540000000000001</v>
      </c>
    </row>
    <row r="153" spans="1:13">
      <c r="A153">
        <v>146</v>
      </c>
      <c r="B153">
        <v>845954</v>
      </c>
      <c r="C153">
        <v>11</v>
      </c>
      <c r="D153">
        <v>52.4</v>
      </c>
      <c r="M153">
        <v>0.7</v>
      </c>
    </row>
    <row r="154" spans="1:13">
      <c r="A154">
        <v>147</v>
      </c>
      <c r="B154">
        <v>845954</v>
      </c>
      <c r="C154">
        <v>11</v>
      </c>
      <c r="D154">
        <v>72.2</v>
      </c>
      <c r="M154">
        <v>2.2000000000000002</v>
      </c>
    </row>
    <row r="155" spans="1:13">
      <c r="A155">
        <v>148</v>
      </c>
      <c r="B155">
        <v>845954</v>
      </c>
      <c r="C155">
        <v>11</v>
      </c>
      <c r="D155">
        <v>88.9</v>
      </c>
      <c r="M155">
        <v>6.6</v>
      </c>
    </row>
    <row r="156" spans="1:13">
      <c r="A156">
        <v>149</v>
      </c>
      <c r="B156">
        <v>845954</v>
      </c>
      <c r="C156">
        <v>11</v>
      </c>
      <c r="D156">
        <v>98.4</v>
      </c>
      <c r="M156">
        <v>19.899999999999999</v>
      </c>
    </row>
    <row r="157" spans="1:13">
      <c r="A157">
        <v>150</v>
      </c>
      <c r="B157">
        <v>845954</v>
      </c>
      <c r="C157">
        <v>11</v>
      </c>
      <c r="D157">
        <v>109.5</v>
      </c>
      <c r="M157">
        <v>59.6</v>
      </c>
    </row>
    <row r="158" spans="1:13">
      <c r="A158">
        <v>151</v>
      </c>
      <c r="B158">
        <v>4260348</v>
      </c>
      <c r="C158">
        <v>12</v>
      </c>
      <c r="D158">
        <v>12.8</v>
      </c>
      <c r="M158">
        <v>3.0000000000000001E-3</v>
      </c>
    </row>
    <row r="159" spans="1:13">
      <c r="A159">
        <v>152</v>
      </c>
      <c r="B159">
        <v>4260348</v>
      </c>
      <c r="C159">
        <v>12</v>
      </c>
      <c r="D159">
        <v>14</v>
      </c>
      <c r="M159">
        <v>9.1000000000000004E-3</v>
      </c>
    </row>
    <row r="160" spans="1:13">
      <c r="A160">
        <v>153</v>
      </c>
      <c r="B160">
        <v>4260348</v>
      </c>
      <c r="C160">
        <v>12</v>
      </c>
      <c r="D160">
        <v>16.600000000000001</v>
      </c>
      <c r="M160">
        <v>2.7300000000000001E-2</v>
      </c>
    </row>
    <row r="161" spans="1:13">
      <c r="A161">
        <v>154</v>
      </c>
      <c r="B161">
        <v>4260348</v>
      </c>
      <c r="C161">
        <v>12</v>
      </c>
      <c r="D161">
        <v>19</v>
      </c>
      <c r="M161">
        <v>8.1799999999999998E-2</v>
      </c>
    </row>
    <row r="162" spans="1:13">
      <c r="A162">
        <v>155</v>
      </c>
      <c r="B162">
        <v>4260348</v>
      </c>
      <c r="C162">
        <v>12</v>
      </c>
      <c r="D162">
        <v>28.8</v>
      </c>
      <c r="M162">
        <v>0.24540000000000001</v>
      </c>
    </row>
    <row r="163" spans="1:13">
      <c r="A163">
        <v>156</v>
      </c>
      <c r="B163">
        <v>4260348</v>
      </c>
      <c r="C163">
        <v>12</v>
      </c>
      <c r="D163">
        <v>43.1</v>
      </c>
      <c r="M163">
        <v>0.7</v>
      </c>
    </row>
    <row r="164" spans="1:13">
      <c r="A164">
        <v>157</v>
      </c>
      <c r="B164">
        <v>4260348</v>
      </c>
      <c r="C164">
        <v>12</v>
      </c>
      <c r="D164">
        <v>60.6</v>
      </c>
      <c r="M164">
        <v>2.2000000000000002</v>
      </c>
    </row>
    <row r="165" spans="1:13">
      <c r="A165">
        <v>158</v>
      </c>
      <c r="B165">
        <v>4260348</v>
      </c>
      <c r="C165">
        <v>12</v>
      </c>
      <c r="D165">
        <v>82.2</v>
      </c>
      <c r="M165">
        <v>6.6</v>
      </c>
    </row>
    <row r="166" spans="1:13">
      <c r="A166">
        <v>159</v>
      </c>
      <c r="B166">
        <v>4260348</v>
      </c>
      <c r="C166">
        <v>12</v>
      </c>
      <c r="D166">
        <v>96</v>
      </c>
      <c r="M166">
        <v>19.899999999999999</v>
      </c>
    </row>
    <row r="167" spans="1:13">
      <c r="A167">
        <v>160</v>
      </c>
      <c r="B167">
        <v>4260348</v>
      </c>
      <c r="C167">
        <v>12</v>
      </c>
      <c r="D167">
        <v>100</v>
      </c>
      <c r="M167">
        <v>59.6</v>
      </c>
    </row>
    <row r="168" spans="1:13">
      <c r="A168">
        <v>161</v>
      </c>
      <c r="B168">
        <v>7971315</v>
      </c>
      <c r="C168">
        <v>13</v>
      </c>
      <c r="D168">
        <v>4.4000000000000004</v>
      </c>
      <c r="M168">
        <v>3.0000000000000001E-3</v>
      </c>
    </row>
    <row r="169" spans="1:13">
      <c r="A169">
        <v>162</v>
      </c>
      <c r="B169">
        <v>7971315</v>
      </c>
      <c r="C169">
        <v>13</v>
      </c>
      <c r="D169">
        <v>7.2</v>
      </c>
      <c r="M169">
        <v>9.1000000000000004E-3</v>
      </c>
    </row>
    <row r="170" spans="1:13">
      <c r="A170">
        <v>163</v>
      </c>
      <c r="B170">
        <v>7971315</v>
      </c>
      <c r="C170">
        <v>13</v>
      </c>
      <c r="D170">
        <v>10.3</v>
      </c>
      <c r="M170">
        <v>2.7300000000000001E-2</v>
      </c>
    </row>
    <row r="171" spans="1:13">
      <c r="A171">
        <v>164</v>
      </c>
      <c r="B171">
        <v>7971315</v>
      </c>
      <c r="C171">
        <v>13</v>
      </c>
      <c r="D171">
        <v>13.9</v>
      </c>
      <c r="M171">
        <v>8.1799999999999998E-2</v>
      </c>
    </row>
    <row r="172" spans="1:13">
      <c r="A172">
        <v>165</v>
      </c>
      <c r="B172">
        <v>7971315</v>
      </c>
      <c r="C172">
        <v>13</v>
      </c>
      <c r="D172">
        <v>19.600000000000001</v>
      </c>
      <c r="M172">
        <v>0.24540000000000001</v>
      </c>
    </row>
    <row r="173" spans="1:13">
      <c r="A173">
        <v>166</v>
      </c>
      <c r="B173">
        <v>7971315</v>
      </c>
      <c r="C173">
        <v>13</v>
      </c>
      <c r="D173">
        <v>35.9</v>
      </c>
      <c r="M173">
        <v>0.7</v>
      </c>
    </row>
    <row r="174" spans="1:13">
      <c r="A174">
        <v>167</v>
      </c>
      <c r="B174">
        <v>7971315</v>
      </c>
      <c r="C174">
        <v>13</v>
      </c>
      <c r="D174">
        <v>57.5</v>
      </c>
      <c r="M174">
        <v>2.2000000000000002</v>
      </c>
    </row>
    <row r="175" spans="1:13">
      <c r="A175">
        <v>168</v>
      </c>
      <c r="B175">
        <v>7971315</v>
      </c>
      <c r="C175">
        <v>13</v>
      </c>
      <c r="D175">
        <v>84.6</v>
      </c>
      <c r="M175">
        <v>6.6</v>
      </c>
    </row>
    <row r="176" spans="1:13">
      <c r="A176">
        <v>169</v>
      </c>
      <c r="B176">
        <v>7971315</v>
      </c>
      <c r="C176">
        <v>13</v>
      </c>
      <c r="D176">
        <v>102.3</v>
      </c>
      <c r="M176">
        <v>19.899999999999999</v>
      </c>
    </row>
    <row r="177" spans="1:13">
      <c r="A177">
        <v>170</v>
      </c>
      <c r="B177">
        <v>7971315</v>
      </c>
      <c r="C177">
        <v>13</v>
      </c>
      <c r="D177">
        <v>109.2</v>
      </c>
      <c r="M177">
        <v>59.6</v>
      </c>
    </row>
    <row r="178" spans="1:13">
      <c r="A178">
        <v>171</v>
      </c>
      <c r="B178">
        <v>7969955</v>
      </c>
      <c r="C178">
        <v>14</v>
      </c>
      <c r="D178">
        <v>3.4</v>
      </c>
      <c r="M178">
        <v>3.0000000000000001E-3</v>
      </c>
    </row>
    <row r="179" spans="1:13">
      <c r="A179">
        <v>172</v>
      </c>
      <c r="B179">
        <v>7969955</v>
      </c>
      <c r="C179">
        <v>14</v>
      </c>
      <c r="D179">
        <v>5.2</v>
      </c>
      <c r="M179">
        <v>9.1000000000000004E-3</v>
      </c>
    </row>
    <row r="180" spans="1:13">
      <c r="A180">
        <v>173</v>
      </c>
      <c r="B180">
        <v>7969955</v>
      </c>
      <c r="C180">
        <v>14</v>
      </c>
      <c r="D180">
        <v>9.1999999999999993</v>
      </c>
      <c r="M180">
        <v>2.7300000000000001E-2</v>
      </c>
    </row>
    <row r="181" spans="1:13">
      <c r="A181">
        <v>174</v>
      </c>
      <c r="B181">
        <v>7969955</v>
      </c>
      <c r="C181">
        <v>14</v>
      </c>
      <c r="D181">
        <v>13.2</v>
      </c>
      <c r="M181">
        <v>8.1799999999999998E-2</v>
      </c>
    </row>
    <row r="182" spans="1:13">
      <c r="A182">
        <v>175</v>
      </c>
      <c r="B182">
        <v>7969955</v>
      </c>
      <c r="C182">
        <v>14</v>
      </c>
      <c r="D182">
        <v>21.3</v>
      </c>
      <c r="M182">
        <v>0.24540000000000001</v>
      </c>
    </row>
    <row r="183" spans="1:13">
      <c r="A183">
        <v>176</v>
      </c>
      <c r="B183">
        <v>7969955</v>
      </c>
      <c r="C183">
        <v>14</v>
      </c>
      <c r="D183">
        <v>38.799999999999997</v>
      </c>
      <c r="M183">
        <v>0.7</v>
      </c>
    </row>
    <row r="184" spans="1:13">
      <c r="A184">
        <v>177</v>
      </c>
      <c r="B184">
        <v>7969955</v>
      </c>
      <c r="C184">
        <v>14</v>
      </c>
      <c r="D184">
        <v>58.2</v>
      </c>
      <c r="M184">
        <v>2.2000000000000002</v>
      </c>
    </row>
    <row r="185" spans="1:13">
      <c r="A185">
        <v>178</v>
      </c>
      <c r="B185">
        <v>7969955</v>
      </c>
      <c r="C185">
        <v>14</v>
      </c>
      <c r="D185">
        <v>82.6</v>
      </c>
      <c r="M185">
        <v>6.6</v>
      </c>
    </row>
    <row r="186" spans="1:13">
      <c r="A186">
        <v>179</v>
      </c>
      <c r="B186">
        <v>7969955</v>
      </c>
      <c r="C186">
        <v>14</v>
      </c>
      <c r="D186">
        <v>98.9</v>
      </c>
      <c r="M186">
        <v>19.899999999999999</v>
      </c>
    </row>
    <row r="187" spans="1:13">
      <c r="A187">
        <v>180</v>
      </c>
      <c r="B187">
        <v>7969955</v>
      </c>
      <c r="C187">
        <v>14</v>
      </c>
      <c r="D187">
        <v>107.6</v>
      </c>
      <c r="M187">
        <v>59.6</v>
      </c>
    </row>
    <row r="188" spans="1:13">
      <c r="A188">
        <v>181</v>
      </c>
      <c r="B188">
        <v>7969667</v>
      </c>
      <c r="C188">
        <v>15</v>
      </c>
      <c r="D188">
        <v>3.7</v>
      </c>
      <c r="M188">
        <v>3.0000000000000001E-3</v>
      </c>
    </row>
    <row r="189" spans="1:13">
      <c r="A189">
        <v>182</v>
      </c>
      <c r="B189">
        <v>7969667</v>
      </c>
      <c r="C189">
        <v>15</v>
      </c>
      <c r="D189">
        <v>5.4</v>
      </c>
      <c r="M189">
        <v>9.1000000000000004E-3</v>
      </c>
    </row>
    <row r="190" spans="1:13">
      <c r="A190">
        <v>183</v>
      </c>
      <c r="B190">
        <v>7969667</v>
      </c>
      <c r="C190">
        <v>15</v>
      </c>
      <c r="D190">
        <v>8.1999999999999993</v>
      </c>
      <c r="M190">
        <v>2.7300000000000001E-2</v>
      </c>
    </row>
    <row r="191" spans="1:13">
      <c r="A191">
        <v>184</v>
      </c>
      <c r="B191">
        <v>7969667</v>
      </c>
      <c r="C191">
        <v>15</v>
      </c>
      <c r="D191">
        <v>11.5</v>
      </c>
      <c r="M191">
        <v>8.1799999999999998E-2</v>
      </c>
    </row>
    <row r="192" spans="1:13">
      <c r="A192">
        <v>185</v>
      </c>
      <c r="B192">
        <v>7969667</v>
      </c>
      <c r="C192">
        <v>15</v>
      </c>
      <c r="D192">
        <v>18.899999999999999</v>
      </c>
      <c r="M192">
        <v>0.24540000000000001</v>
      </c>
    </row>
    <row r="193" spans="1:13">
      <c r="A193">
        <v>186</v>
      </c>
      <c r="B193">
        <v>7969667</v>
      </c>
      <c r="C193">
        <v>15</v>
      </c>
      <c r="D193">
        <v>37</v>
      </c>
      <c r="M193">
        <v>0.7</v>
      </c>
    </row>
    <row r="194" spans="1:13">
      <c r="A194">
        <v>187</v>
      </c>
      <c r="B194">
        <v>7969667</v>
      </c>
      <c r="C194">
        <v>15</v>
      </c>
      <c r="D194">
        <v>61.5</v>
      </c>
      <c r="M194">
        <v>2.2000000000000002</v>
      </c>
    </row>
    <row r="195" spans="1:13">
      <c r="A195">
        <v>188</v>
      </c>
      <c r="B195">
        <v>7969667</v>
      </c>
      <c r="C195">
        <v>15</v>
      </c>
      <c r="D195">
        <v>84.9</v>
      </c>
      <c r="M195">
        <v>6.6</v>
      </c>
    </row>
    <row r="196" spans="1:13">
      <c r="A196">
        <v>189</v>
      </c>
      <c r="B196">
        <v>7969667</v>
      </c>
      <c r="C196">
        <v>15</v>
      </c>
      <c r="D196">
        <v>101.9</v>
      </c>
      <c r="M196">
        <v>19.899999999999999</v>
      </c>
    </row>
    <row r="197" spans="1:13">
      <c r="A197">
        <v>190</v>
      </c>
      <c r="B197">
        <v>7969667</v>
      </c>
      <c r="C197">
        <v>15</v>
      </c>
      <c r="D197">
        <v>114</v>
      </c>
      <c r="M197">
        <v>59.6</v>
      </c>
    </row>
    <row r="198" spans="1:13">
      <c r="A198">
        <v>191</v>
      </c>
      <c r="B198">
        <v>3717731</v>
      </c>
      <c r="C198">
        <v>16</v>
      </c>
      <c r="D198">
        <v>13.3</v>
      </c>
      <c r="M198">
        <v>3.0000000000000001E-3</v>
      </c>
    </row>
    <row r="199" spans="1:13">
      <c r="A199">
        <v>192</v>
      </c>
      <c r="B199">
        <v>3717731</v>
      </c>
      <c r="C199">
        <v>16</v>
      </c>
      <c r="D199">
        <v>14.2</v>
      </c>
      <c r="M199">
        <v>9.1000000000000004E-3</v>
      </c>
    </row>
    <row r="200" spans="1:13">
      <c r="A200">
        <v>193</v>
      </c>
      <c r="B200">
        <v>3717731</v>
      </c>
      <c r="C200">
        <v>16</v>
      </c>
      <c r="D200">
        <v>15</v>
      </c>
      <c r="M200">
        <v>2.7300000000000001E-2</v>
      </c>
    </row>
    <row r="201" spans="1:13">
      <c r="A201">
        <v>194</v>
      </c>
      <c r="B201">
        <v>3717731</v>
      </c>
      <c r="C201">
        <v>16</v>
      </c>
      <c r="D201">
        <v>16.5</v>
      </c>
      <c r="M201">
        <v>8.1799999999999998E-2</v>
      </c>
    </row>
    <row r="202" spans="1:13">
      <c r="A202">
        <v>195</v>
      </c>
      <c r="B202">
        <v>3717731</v>
      </c>
      <c r="C202">
        <v>16</v>
      </c>
      <c r="D202">
        <v>25.5</v>
      </c>
      <c r="M202">
        <v>0.24540000000000001</v>
      </c>
    </row>
    <row r="203" spans="1:13">
      <c r="A203">
        <v>196</v>
      </c>
      <c r="B203">
        <v>3717731</v>
      </c>
      <c r="C203">
        <v>16</v>
      </c>
      <c r="D203">
        <v>37.799999999999997</v>
      </c>
      <c r="M203">
        <v>0.7</v>
      </c>
    </row>
    <row r="204" spans="1:13">
      <c r="A204">
        <v>197</v>
      </c>
      <c r="B204">
        <v>3717731</v>
      </c>
      <c r="C204">
        <v>16</v>
      </c>
      <c r="D204">
        <v>56.5</v>
      </c>
      <c r="M204">
        <v>2.2000000000000002</v>
      </c>
    </row>
    <row r="205" spans="1:13">
      <c r="A205">
        <v>198</v>
      </c>
      <c r="B205">
        <v>3717731</v>
      </c>
      <c r="C205">
        <v>16</v>
      </c>
      <c r="D205">
        <v>79.8</v>
      </c>
      <c r="M205">
        <v>6.6</v>
      </c>
    </row>
    <row r="206" spans="1:13">
      <c r="A206">
        <v>199</v>
      </c>
      <c r="B206">
        <v>3717731</v>
      </c>
      <c r="C206">
        <v>16</v>
      </c>
      <c r="D206">
        <v>96.5</v>
      </c>
      <c r="M206">
        <v>19.899999999999999</v>
      </c>
    </row>
    <row r="207" spans="1:13">
      <c r="A207">
        <v>200</v>
      </c>
      <c r="B207">
        <v>3717731</v>
      </c>
      <c r="C207">
        <v>16</v>
      </c>
      <c r="D207">
        <v>104.1</v>
      </c>
      <c r="M207">
        <v>59.6</v>
      </c>
    </row>
    <row r="208" spans="1:13">
      <c r="A208">
        <v>201</v>
      </c>
      <c r="B208">
        <v>7965051</v>
      </c>
      <c r="C208">
        <v>17</v>
      </c>
      <c r="D208">
        <v>16.8</v>
      </c>
      <c r="M208">
        <v>3.0000000000000001E-3</v>
      </c>
    </row>
    <row r="209" spans="1:13">
      <c r="A209">
        <v>202</v>
      </c>
      <c r="B209">
        <v>7965051</v>
      </c>
      <c r="C209">
        <v>17</v>
      </c>
      <c r="D209">
        <v>17.3</v>
      </c>
      <c r="M209">
        <v>9.1000000000000004E-3</v>
      </c>
    </row>
    <row r="210" spans="1:13">
      <c r="A210">
        <v>203</v>
      </c>
      <c r="B210">
        <v>7965051</v>
      </c>
      <c r="C210">
        <v>17</v>
      </c>
      <c r="D210">
        <v>18.7</v>
      </c>
      <c r="M210">
        <v>2.7300000000000001E-2</v>
      </c>
    </row>
    <row r="211" spans="1:13">
      <c r="A211">
        <v>204</v>
      </c>
      <c r="B211">
        <v>7965051</v>
      </c>
      <c r="C211">
        <v>17</v>
      </c>
      <c r="D211">
        <v>21.3</v>
      </c>
      <c r="M211">
        <v>8.1799999999999998E-2</v>
      </c>
    </row>
    <row r="212" spans="1:13">
      <c r="A212">
        <v>205</v>
      </c>
      <c r="B212">
        <v>7965051</v>
      </c>
      <c r="C212">
        <v>17</v>
      </c>
      <c r="D212">
        <v>25</v>
      </c>
      <c r="M212">
        <v>0.24540000000000001</v>
      </c>
    </row>
    <row r="213" spans="1:13">
      <c r="A213">
        <v>206</v>
      </c>
      <c r="B213">
        <v>7965051</v>
      </c>
      <c r="C213">
        <v>17</v>
      </c>
      <c r="D213">
        <v>35.200000000000003</v>
      </c>
      <c r="M213">
        <v>0.7</v>
      </c>
    </row>
    <row r="214" spans="1:13">
      <c r="A214">
        <v>207</v>
      </c>
      <c r="B214">
        <v>7965051</v>
      </c>
      <c r="C214">
        <v>17</v>
      </c>
      <c r="D214">
        <v>52.3</v>
      </c>
      <c r="M214">
        <v>2.2000000000000002</v>
      </c>
    </row>
    <row r="215" spans="1:13">
      <c r="A215">
        <v>208</v>
      </c>
      <c r="B215">
        <v>7965051</v>
      </c>
      <c r="C215">
        <v>17</v>
      </c>
      <c r="D215">
        <v>86.8</v>
      </c>
      <c r="M215">
        <v>6.6</v>
      </c>
    </row>
    <row r="216" spans="1:13">
      <c r="A216">
        <v>209</v>
      </c>
      <c r="B216">
        <v>7965051</v>
      </c>
      <c r="C216">
        <v>17</v>
      </c>
      <c r="D216">
        <v>99.8</v>
      </c>
      <c r="M216">
        <v>19.899999999999999</v>
      </c>
    </row>
    <row r="217" spans="1:13">
      <c r="A217">
        <v>210</v>
      </c>
      <c r="B217">
        <v>7965051</v>
      </c>
      <c r="C217">
        <v>17</v>
      </c>
      <c r="D217">
        <v>107.7</v>
      </c>
      <c r="M217">
        <v>59.6</v>
      </c>
    </row>
    <row r="218" spans="1:13">
      <c r="A218">
        <v>211</v>
      </c>
      <c r="B218">
        <v>7974676</v>
      </c>
      <c r="C218">
        <v>18</v>
      </c>
      <c r="D218">
        <v>14.4</v>
      </c>
      <c r="M218">
        <v>3.0000000000000001E-3</v>
      </c>
    </row>
    <row r="219" spans="1:13">
      <c r="A219">
        <v>212</v>
      </c>
      <c r="B219">
        <v>7974676</v>
      </c>
      <c r="C219">
        <v>18</v>
      </c>
      <c r="D219">
        <v>13.6</v>
      </c>
      <c r="M219">
        <v>9.1000000000000004E-3</v>
      </c>
    </row>
    <row r="220" spans="1:13">
      <c r="A220">
        <v>213</v>
      </c>
      <c r="B220">
        <v>7974676</v>
      </c>
      <c r="C220">
        <v>18</v>
      </c>
      <c r="D220">
        <v>15.6</v>
      </c>
      <c r="M220">
        <v>2.7300000000000001E-2</v>
      </c>
    </row>
    <row r="221" spans="1:13">
      <c r="A221">
        <v>214</v>
      </c>
      <c r="B221">
        <v>7974676</v>
      </c>
      <c r="C221">
        <v>18</v>
      </c>
      <c r="D221">
        <v>17.100000000000001</v>
      </c>
      <c r="M221">
        <v>8.1799999999999998E-2</v>
      </c>
    </row>
    <row r="222" spans="1:13">
      <c r="A222">
        <v>215</v>
      </c>
      <c r="B222">
        <v>7974676</v>
      </c>
      <c r="C222">
        <v>18</v>
      </c>
      <c r="D222">
        <v>22.7</v>
      </c>
      <c r="M222">
        <v>0.24540000000000001</v>
      </c>
    </row>
    <row r="223" spans="1:13">
      <c r="A223">
        <v>216</v>
      </c>
      <c r="B223">
        <v>7974676</v>
      </c>
      <c r="C223">
        <v>18</v>
      </c>
      <c r="D223">
        <v>33.299999999999997</v>
      </c>
      <c r="M223">
        <v>0.7</v>
      </c>
    </row>
    <row r="224" spans="1:13">
      <c r="A224">
        <v>217</v>
      </c>
      <c r="B224">
        <v>7974676</v>
      </c>
      <c r="C224">
        <v>18</v>
      </c>
      <c r="D224">
        <v>55.4</v>
      </c>
      <c r="M224">
        <v>2.2000000000000002</v>
      </c>
    </row>
    <row r="225" spans="1:13">
      <c r="A225">
        <v>218</v>
      </c>
      <c r="B225">
        <v>7974676</v>
      </c>
      <c r="C225">
        <v>18</v>
      </c>
      <c r="D225">
        <v>77.400000000000006</v>
      </c>
      <c r="M225">
        <v>6.6</v>
      </c>
    </row>
    <row r="226" spans="1:13">
      <c r="A226">
        <v>219</v>
      </c>
      <c r="B226">
        <v>7974676</v>
      </c>
      <c r="C226">
        <v>18</v>
      </c>
      <c r="D226">
        <v>90.9</v>
      </c>
      <c r="M226">
        <v>19.899999999999999</v>
      </c>
    </row>
    <row r="227" spans="1:13">
      <c r="A227">
        <v>220</v>
      </c>
      <c r="B227">
        <v>7974676</v>
      </c>
      <c r="C227">
        <v>18</v>
      </c>
      <c r="D227">
        <v>104.2</v>
      </c>
      <c r="M227">
        <v>59.6</v>
      </c>
    </row>
    <row r="228" spans="1:13">
      <c r="A228">
        <v>221</v>
      </c>
      <c r="B228">
        <v>7973485</v>
      </c>
      <c r="C228">
        <v>19</v>
      </c>
      <c r="D228">
        <v>6.5</v>
      </c>
      <c r="M228">
        <v>3.0000000000000001E-3</v>
      </c>
    </row>
    <row r="229" spans="1:13">
      <c r="A229">
        <v>222</v>
      </c>
      <c r="B229">
        <v>7973485</v>
      </c>
      <c r="C229">
        <v>19</v>
      </c>
      <c r="D229">
        <v>9.3000000000000007</v>
      </c>
      <c r="M229">
        <v>9.1000000000000004E-3</v>
      </c>
    </row>
    <row r="230" spans="1:13">
      <c r="A230">
        <v>223</v>
      </c>
      <c r="B230">
        <v>7973485</v>
      </c>
      <c r="C230">
        <v>19</v>
      </c>
      <c r="D230">
        <v>11.1</v>
      </c>
      <c r="M230">
        <v>2.7300000000000001E-2</v>
      </c>
    </row>
    <row r="231" spans="1:13">
      <c r="A231">
        <v>224</v>
      </c>
      <c r="B231">
        <v>7973485</v>
      </c>
      <c r="C231">
        <v>19</v>
      </c>
      <c r="D231">
        <v>13.3</v>
      </c>
      <c r="M231">
        <v>8.1799999999999998E-2</v>
      </c>
    </row>
    <row r="232" spans="1:13">
      <c r="A232">
        <v>225</v>
      </c>
      <c r="B232">
        <v>7973485</v>
      </c>
      <c r="C232">
        <v>19</v>
      </c>
      <c r="D232">
        <v>21.9</v>
      </c>
      <c r="M232">
        <v>0.24540000000000001</v>
      </c>
    </row>
    <row r="233" spans="1:13">
      <c r="A233">
        <v>226</v>
      </c>
      <c r="B233">
        <v>7973485</v>
      </c>
      <c r="C233">
        <v>19</v>
      </c>
      <c r="D233">
        <v>32.299999999999997</v>
      </c>
      <c r="M233">
        <v>0.7</v>
      </c>
    </row>
    <row r="234" spans="1:13">
      <c r="A234">
        <v>227</v>
      </c>
      <c r="B234">
        <v>7973485</v>
      </c>
      <c r="C234">
        <v>19</v>
      </c>
      <c r="D234">
        <v>53</v>
      </c>
      <c r="M234">
        <v>2.2000000000000002</v>
      </c>
    </row>
    <row r="235" spans="1:13">
      <c r="A235">
        <v>228</v>
      </c>
      <c r="B235">
        <v>7973485</v>
      </c>
      <c r="C235">
        <v>19</v>
      </c>
      <c r="D235">
        <v>74.8</v>
      </c>
      <c r="M235">
        <v>6.6</v>
      </c>
    </row>
    <row r="236" spans="1:13">
      <c r="A236">
        <v>229</v>
      </c>
      <c r="B236">
        <v>7973485</v>
      </c>
      <c r="C236">
        <v>19</v>
      </c>
      <c r="D236">
        <v>97.4</v>
      </c>
      <c r="M236">
        <v>19.899999999999999</v>
      </c>
    </row>
    <row r="237" spans="1:13">
      <c r="A237">
        <v>230</v>
      </c>
      <c r="B237">
        <v>7973485</v>
      </c>
      <c r="C237">
        <v>19</v>
      </c>
      <c r="D237">
        <v>107.2</v>
      </c>
      <c r="M237">
        <v>59.6</v>
      </c>
    </row>
    <row r="238" spans="1:13">
      <c r="A238">
        <v>231</v>
      </c>
      <c r="B238">
        <v>7976977</v>
      </c>
      <c r="C238">
        <v>20</v>
      </c>
      <c r="D238">
        <v>16.5</v>
      </c>
      <c r="M238">
        <v>3.0000000000000001E-3</v>
      </c>
    </row>
    <row r="239" spans="1:13">
      <c r="A239">
        <v>232</v>
      </c>
      <c r="B239">
        <v>7976977</v>
      </c>
      <c r="C239">
        <v>20</v>
      </c>
      <c r="D239">
        <v>17</v>
      </c>
      <c r="M239">
        <v>9.1000000000000004E-3</v>
      </c>
    </row>
    <row r="240" spans="1:13">
      <c r="A240">
        <v>233</v>
      </c>
      <c r="B240">
        <v>7976977</v>
      </c>
      <c r="C240">
        <v>20</v>
      </c>
      <c r="D240">
        <v>17.100000000000001</v>
      </c>
      <c r="M240">
        <v>2.7300000000000001E-2</v>
      </c>
    </row>
    <row r="241" spans="1:13">
      <c r="A241">
        <v>234</v>
      </c>
      <c r="B241">
        <v>7976977</v>
      </c>
      <c r="C241">
        <v>20</v>
      </c>
      <c r="D241">
        <v>19.100000000000001</v>
      </c>
      <c r="M241">
        <v>8.1799999999999998E-2</v>
      </c>
    </row>
    <row r="242" spans="1:13">
      <c r="A242">
        <v>235</v>
      </c>
      <c r="B242">
        <v>7976977</v>
      </c>
      <c r="C242">
        <v>20</v>
      </c>
      <c r="D242">
        <v>22.5</v>
      </c>
      <c r="M242">
        <v>0.24540000000000001</v>
      </c>
    </row>
    <row r="243" spans="1:13">
      <c r="A243">
        <v>236</v>
      </c>
      <c r="B243">
        <v>7976977</v>
      </c>
      <c r="C243">
        <v>20</v>
      </c>
      <c r="D243">
        <v>31.2</v>
      </c>
      <c r="M243">
        <v>0.7</v>
      </c>
    </row>
    <row r="244" spans="1:13">
      <c r="A244">
        <v>237</v>
      </c>
      <c r="B244">
        <v>7976977</v>
      </c>
      <c r="C244">
        <v>20</v>
      </c>
      <c r="D244">
        <v>51.1</v>
      </c>
      <c r="M244">
        <v>2.2000000000000002</v>
      </c>
    </row>
    <row r="245" spans="1:13">
      <c r="A245">
        <v>238</v>
      </c>
      <c r="B245">
        <v>7976977</v>
      </c>
      <c r="C245">
        <v>20</v>
      </c>
      <c r="D245">
        <v>72.8</v>
      </c>
      <c r="M245">
        <v>6.6</v>
      </c>
    </row>
    <row r="246" spans="1:13">
      <c r="A246">
        <v>239</v>
      </c>
      <c r="B246">
        <v>7976977</v>
      </c>
      <c r="C246">
        <v>20</v>
      </c>
      <c r="D246">
        <v>96.3</v>
      </c>
      <c r="M246">
        <v>19.899999999999999</v>
      </c>
    </row>
    <row r="247" spans="1:13">
      <c r="A247">
        <v>240</v>
      </c>
      <c r="B247">
        <v>7976977</v>
      </c>
      <c r="C247">
        <v>20</v>
      </c>
      <c r="D247">
        <v>103.7</v>
      </c>
      <c r="M247">
        <v>59.6</v>
      </c>
    </row>
    <row r="248" spans="1:13">
      <c r="A248">
        <v>241</v>
      </c>
      <c r="B248">
        <v>7971472</v>
      </c>
      <c r="C248">
        <v>21</v>
      </c>
      <c r="D248">
        <v>4.7</v>
      </c>
      <c r="M248">
        <v>3.0000000000000001E-3</v>
      </c>
    </row>
    <row r="249" spans="1:13">
      <c r="A249">
        <v>242</v>
      </c>
      <c r="B249">
        <v>7971472</v>
      </c>
      <c r="C249">
        <v>21</v>
      </c>
      <c r="D249">
        <v>6.2</v>
      </c>
      <c r="M249">
        <v>9.1000000000000004E-3</v>
      </c>
    </row>
    <row r="250" spans="1:13">
      <c r="A250">
        <v>243</v>
      </c>
      <c r="B250">
        <v>7971472</v>
      </c>
      <c r="C250">
        <v>21</v>
      </c>
      <c r="D250">
        <v>8.1999999999999993</v>
      </c>
      <c r="M250">
        <v>2.7300000000000001E-2</v>
      </c>
    </row>
    <row r="251" spans="1:13">
      <c r="A251">
        <v>244</v>
      </c>
      <c r="B251">
        <v>7971472</v>
      </c>
      <c r="C251">
        <v>21</v>
      </c>
      <c r="D251">
        <v>11.1</v>
      </c>
      <c r="M251">
        <v>8.1799999999999998E-2</v>
      </c>
    </row>
    <row r="252" spans="1:13">
      <c r="A252">
        <v>245</v>
      </c>
      <c r="B252">
        <v>7971472</v>
      </c>
      <c r="C252">
        <v>21</v>
      </c>
      <c r="D252">
        <v>16.600000000000001</v>
      </c>
      <c r="M252">
        <v>0.24540000000000001</v>
      </c>
    </row>
    <row r="253" spans="1:13">
      <c r="A253">
        <v>246</v>
      </c>
      <c r="B253">
        <v>7971472</v>
      </c>
      <c r="C253">
        <v>21</v>
      </c>
      <c r="D253">
        <v>29.8</v>
      </c>
      <c r="M253">
        <v>0.7</v>
      </c>
    </row>
    <row r="254" spans="1:13">
      <c r="A254">
        <v>247</v>
      </c>
      <c r="B254">
        <v>7971472</v>
      </c>
      <c r="C254">
        <v>21</v>
      </c>
      <c r="D254">
        <v>50.8</v>
      </c>
      <c r="M254">
        <v>2.2000000000000002</v>
      </c>
    </row>
    <row r="255" spans="1:13">
      <c r="A255">
        <v>248</v>
      </c>
      <c r="B255">
        <v>7971472</v>
      </c>
      <c r="C255">
        <v>21</v>
      </c>
      <c r="D255">
        <v>72.3</v>
      </c>
      <c r="M255">
        <v>6.6</v>
      </c>
    </row>
    <row r="256" spans="1:13">
      <c r="A256">
        <v>249</v>
      </c>
      <c r="B256">
        <v>7971472</v>
      </c>
      <c r="C256">
        <v>21</v>
      </c>
      <c r="D256">
        <v>96.8</v>
      </c>
      <c r="M256">
        <v>19.899999999999999</v>
      </c>
    </row>
    <row r="257" spans="1:13">
      <c r="A257">
        <v>250</v>
      </c>
      <c r="B257">
        <v>7971472</v>
      </c>
      <c r="C257">
        <v>21</v>
      </c>
      <c r="D257">
        <v>106</v>
      </c>
      <c r="M257">
        <v>59.6</v>
      </c>
    </row>
    <row r="258" spans="1:13">
      <c r="A258">
        <v>251</v>
      </c>
      <c r="B258">
        <v>4259698</v>
      </c>
      <c r="C258">
        <v>22</v>
      </c>
      <c r="D258">
        <v>-13.4</v>
      </c>
      <c r="M258">
        <v>3.0000000000000001E-3</v>
      </c>
    </row>
    <row r="259" spans="1:13">
      <c r="A259">
        <v>252</v>
      </c>
      <c r="B259">
        <v>4259698</v>
      </c>
      <c r="C259">
        <v>22</v>
      </c>
      <c r="D259">
        <v>-11.6</v>
      </c>
      <c r="M259">
        <v>9.1000000000000004E-3</v>
      </c>
    </row>
    <row r="260" spans="1:13">
      <c r="A260">
        <v>253</v>
      </c>
      <c r="B260">
        <v>4259698</v>
      </c>
      <c r="C260">
        <v>22</v>
      </c>
      <c r="D260">
        <v>-9</v>
      </c>
      <c r="M260">
        <v>2.7300000000000001E-2</v>
      </c>
    </row>
    <row r="261" spans="1:13">
      <c r="A261">
        <v>254</v>
      </c>
      <c r="B261">
        <v>4259698</v>
      </c>
      <c r="C261">
        <v>22</v>
      </c>
      <c r="D261">
        <v>-4.7</v>
      </c>
      <c r="M261">
        <v>8.1799999999999998E-2</v>
      </c>
    </row>
    <row r="262" spans="1:13">
      <c r="A262">
        <v>255</v>
      </c>
      <c r="B262">
        <v>4259698</v>
      </c>
      <c r="C262">
        <v>22</v>
      </c>
      <c r="D262">
        <v>0.5</v>
      </c>
      <c r="M262">
        <v>0.24540000000000001</v>
      </c>
    </row>
    <row r="263" spans="1:13">
      <c r="A263">
        <v>256</v>
      </c>
      <c r="B263">
        <v>4259698</v>
      </c>
      <c r="C263">
        <v>22</v>
      </c>
      <c r="D263">
        <v>29.1</v>
      </c>
      <c r="M263">
        <v>0.7</v>
      </c>
    </row>
    <row r="264" spans="1:13">
      <c r="A264">
        <v>257</v>
      </c>
      <c r="B264">
        <v>4259698</v>
      </c>
      <c r="C264">
        <v>22</v>
      </c>
      <c r="D264">
        <v>52.1</v>
      </c>
      <c r="M264">
        <v>2.2000000000000002</v>
      </c>
    </row>
    <row r="265" spans="1:13">
      <c r="A265">
        <v>258</v>
      </c>
      <c r="B265">
        <v>4259698</v>
      </c>
      <c r="C265">
        <v>22</v>
      </c>
      <c r="D265">
        <v>67.400000000000006</v>
      </c>
      <c r="M265">
        <v>6.6</v>
      </c>
    </row>
    <row r="266" spans="1:13">
      <c r="A266">
        <v>259</v>
      </c>
      <c r="B266">
        <v>4259698</v>
      </c>
      <c r="C266">
        <v>22</v>
      </c>
      <c r="D266">
        <v>77.400000000000006</v>
      </c>
      <c r="M266">
        <v>19.899999999999999</v>
      </c>
    </row>
    <row r="267" spans="1:13">
      <c r="A267">
        <v>260</v>
      </c>
      <c r="B267">
        <v>4259698</v>
      </c>
      <c r="C267">
        <v>22</v>
      </c>
      <c r="D267">
        <v>80.099999999999994</v>
      </c>
      <c r="M267">
        <v>59.6</v>
      </c>
    </row>
    <row r="268" spans="1:13">
      <c r="A268">
        <v>261</v>
      </c>
      <c r="B268">
        <v>4255366</v>
      </c>
      <c r="C268">
        <v>23</v>
      </c>
      <c r="D268">
        <v>-7</v>
      </c>
      <c r="M268">
        <v>3.0000000000000001E-3</v>
      </c>
    </row>
    <row r="269" spans="1:13">
      <c r="A269">
        <v>262</v>
      </c>
      <c r="B269">
        <v>4255366</v>
      </c>
      <c r="C269">
        <v>23</v>
      </c>
      <c r="D269">
        <v>-6.4</v>
      </c>
      <c r="M269">
        <v>9.1000000000000004E-3</v>
      </c>
    </row>
    <row r="270" spans="1:13">
      <c r="A270">
        <v>263</v>
      </c>
      <c r="B270">
        <v>4255366</v>
      </c>
      <c r="C270">
        <v>23</v>
      </c>
      <c r="D270">
        <v>-3.2</v>
      </c>
      <c r="M270">
        <v>2.7300000000000001E-2</v>
      </c>
    </row>
    <row r="271" spans="1:13">
      <c r="A271">
        <v>264</v>
      </c>
      <c r="B271">
        <v>4255366</v>
      </c>
      <c r="C271">
        <v>23</v>
      </c>
      <c r="D271">
        <v>3.6</v>
      </c>
      <c r="M271">
        <v>8.1799999999999998E-2</v>
      </c>
    </row>
    <row r="272" spans="1:13">
      <c r="A272">
        <v>265</v>
      </c>
      <c r="B272">
        <v>4255366</v>
      </c>
      <c r="C272">
        <v>23</v>
      </c>
      <c r="D272">
        <v>14.7</v>
      </c>
      <c r="M272">
        <v>0.24540000000000001</v>
      </c>
    </row>
    <row r="273" spans="1:13">
      <c r="A273">
        <v>266</v>
      </c>
      <c r="B273">
        <v>4255366</v>
      </c>
      <c r="C273">
        <v>23</v>
      </c>
      <c r="D273">
        <v>33.5</v>
      </c>
      <c r="M273">
        <v>0.7</v>
      </c>
    </row>
    <row r="274" spans="1:13">
      <c r="A274">
        <v>267</v>
      </c>
      <c r="B274">
        <v>4255366</v>
      </c>
      <c r="C274">
        <v>23</v>
      </c>
      <c r="D274">
        <v>53.7</v>
      </c>
      <c r="M274">
        <v>2.2000000000000002</v>
      </c>
    </row>
    <row r="275" spans="1:13">
      <c r="A275">
        <v>268</v>
      </c>
      <c r="B275">
        <v>4255366</v>
      </c>
      <c r="C275">
        <v>23</v>
      </c>
      <c r="D275">
        <v>66.099999999999994</v>
      </c>
      <c r="M275">
        <v>6.6</v>
      </c>
    </row>
    <row r="276" spans="1:13">
      <c r="A276">
        <v>269</v>
      </c>
      <c r="B276">
        <v>4255366</v>
      </c>
      <c r="C276">
        <v>23</v>
      </c>
      <c r="D276">
        <v>78.3</v>
      </c>
      <c r="M276">
        <v>19.899999999999999</v>
      </c>
    </row>
    <row r="277" spans="1:13">
      <c r="A277">
        <v>270</v>
      </c>
      <c r="B277">
        <v>4255366</v>
      </c>
      <c r="C277">
        <v>23</v>
      </c>
      <c r="D277">
        <v>87.5</v>
      </c>
      <c r="M277">
        <v>59.6</v>
      </c>
    </row>
    <row r="278" spans="1:13">
      <c r="A278">
        <v>271</v>
      </c>
      <c r="B278">
        <v>7977171</v>
      </c>
      <c r="C278">
        <v>24</v>
      </c>
      <c r="D278">
        <v>7.6</v>
      </c>
      <c r="M278">
        <v>3.0000000000000001E-3</v>
      </c>
    </row>
    <row r="279" spans="1:13">
      <c r="A279">
        <v>272</v>
      </c>
      <c r="B279">
        <v>7977171</v>
      </c>
      <c r="C279">
        <v>24</v>
      </c>
      <c r="D279">
        <v>8.6</v>
      </c>
      <c r="M279">
        <v>9.1000000000000004E-3</v>
      </c>
    </row>
    <row r="280" spans="1:13">
      <c r="A280">
        <v>273</v>
      </c>
      <c r="B280">
        <v>7977171</v>
      </c>
      <c r="C280">
        <v>24</v>
      </c>
      <c r="D280">
        <v>8.8000000000000007</v>
      </c>
      <c r="M280">
        <v>2.7300000000000001E-2</v>
      </c>
    </row>
    <row r="281" spans="1:13">
      <c r="A281">
        <v>274</v>
      </c>
      <c r="B281">
        <v>7977171</v>
      </c>
      <c r="C281">
        <v>24</v>
      </c>
      <c r="D281">
        <v>10.9</v>
      </c>
      <c r="M281">
        <v>8.1799999999999998E-2</v>
      </c>
    </row>
    <row r="282" spans="1:13">
      <c r="A282">
        <v>275</v>
      </c>
      <c r="B282">
        <v>7977171</v>
      </c>
      <c r="C282">
        <v>24</v>
      </c>
      <c r="D282">
        <v>19.8</v>
      </c>
      <c r="M282">
        <v>0.24540000000000001</v>
      </c>
    </row>
    <row r="283" spans="1:13">
      <c r="A283">
        <v>276</v>
      </c>
      <c r="B283">
        <v>7977171</v>
      </c>
      <c r="C283">
        <v>24</v>
      </c>
      <c r="D283">
        <v>29.4</v>
      </c>
      <c r="M283">
        <v>0.7</v>
      </c>
    </row>
    <row r="284" spans="1:13">
      <c r="A284">
        <v>277</v>
      </c>
      <c r="B284">
        <v>7977171</v>
      </c>
      <c r="C284">
        <v>24</v>
      </c>
      <c r="D284">
        <v>49.9</v>
      </c>
      <c r="M284">
        <v>2.2000000000000002</v>
      </c>
    </row>
    <row r="285" spans="1:13">
      <c r="A285">
        <v>278</v>
      </c>
      <c r="B285">
        <v>7977171</v>
      </c>
      <c r="C285">
        <v>24</v>
      </c>
      <c r="D285">
        <v>66.3</v>
      </c>
      <c r="M285">
        <v>6.6</v>
      </c>
    </row>
    <row r="286" spans="1:13">
      <c r="A286">
        <v>279</v>
      </c>
      <c r="B286">
        <v>7977171</v>
      </c>
      <c r="C286">
        <v>24</v>
      </c>
      <c r="D286">
        <v>80.900000000000006</v>
      </c>
      <c r="M286">
        <v>19.899999999999999</v>
      </c>
    </row>
    <row r="287" spans="1:13">
      <c r="A287">
        <v>280</v>
      </c>
      <c r="B287">
        <v>7977171</v>
      </c>
      <c r="C287">
        <v>24</v>
      </c>
      <c r="D287">
        <v>87</v>
      </c>
      <c r="M287">
        <v>59.6</v>
      </c>
    </row>
    <row r="288" spans="1:13">
      <c r="A288">
        <v>281</v>
      </c>
      <c r="B288">
        <v>7971820</v>
      </c>
      <c r="C288">
        <v>25</v>
      </c>
      <c r="D288">
        <v>5.6</v>
      </c>
      <c r="M288">
        <v>3.0000000000000001E-3</v>
      </c>
    </row>
    <row r="289" spans="1:13">
      <c r="A289">
        <v>282</v>
      </c>
      <c r="B289">
        <v>7971820</v>
      </c>
      <c r="C289">
        <v>25</v>
      </c>
      <c r="D289">
        <v>8.6</v>
      </c>
      <c r="M289">
        <v>9.1000000000000004E-3</v>
      </c>
    </row>
    <row r="290" spans="1:13">
      <c r="A290">
        <v>283</v>
      </c>
      <c r="B290">
        <v>7971820</v>
      </c>
      <c r="C290">
        <v>25</v>
      </c>
      <c r="D290">
        <v>10.9</v>
      </c>
      <c r="M290">
        <v>2.7300000000000001E-2</v>
      </c>
    </row>
    <row r="291" spans="1:13">
      <c r="A291">
        <v>284</v>
      </c>
      <c r="B291">
        <v>7971820</v>
      </c>
      <c r="C291">
        <v>25</v>
      </c>
      <c r="D291">
        <v>15.1</v>
      </c>
      <c r="M291">
        <v>8.1799999999999998E-2</v>
      </c>
    </row>
    <row r="292" spans="1:13">
      <c r="A292">
        <v>285</v>
      </c>
      <c r="B292">
        <v>7971820</v>
      </c>
      <c r="C292">
        <v>25</v>
      </c>
      <c r="D292">
        <v>18.399999999999999</v>
      </c>
      <c r="M292">
        <v>0.24540000000000001</v>
      </c>
    </row>
    <row r="293" spans="1:13">
      <c r="A293">
        <v>286</v>
      </c>
      <c r="B293">
        <v>7971820</v>
      </c>
      <c r="C293">
        <v>25</v>
      </c>
      <c r="D293">
        <v>31.6</v>
      </c>
      <c r="M293">
        <v>0.7</v>
      </c>
    </row>
    <row r="294" spans="1:13">
      <c r="A294">
        <v>287</v>
      </c>
      <c r="B294">
        <v>7971820</v>
      </c>
      <c r="C294">
        <v>25</v>
      </c>
      <c r="D294">
        <v>48</v>
      </c>
      <c r="M294">
        <v>2.2000000000000002</v>
      </c>
    </row>
    <row r="295" spans="1:13">
      <c r="A295">
        <v>288</v>
      </c>
      <c r="B295">
        <v>7971820</v>
      </c>
      <c r="C295">
        <v>25</v>
      </c>
      <c r="D295">
        <v>71.400000000000006</v>
      </c>
      <c r="M295">
        <v>6.6</v>
      </c>
    </row>
    <row r="296" spans="1:13">
      <c r="A296">
        <v>289</v>
      </c>
      <c r="B296">
        <v>7971820</v>
      </c>
      <c r="C296">
        <v>25</v>
      </c>
      <c r="D296">
        <v>94.6</v>
      </c>
      <c r="M296">
        <v>19.899999999999999</v>
      </c>
    </row>
    <row r="297" spans="1:13">
      <c r="A297">
        <v>290</v>
      </c>
      <c r="B297">
        <v>7971820</v>
      </c>
      <c r="C297">
        <v>25</v>
      </c>
      <c r="D297">
        <v>106.4</v>
      </c>
      <c r="M297">
        <v>59.6</v>
      </c>
    </row>
    <row r="298" spans="1:13">
      <c r="A298">
        <v>291</v>
      </c>
      <c r="B298">
        <v>4264846</v>
      </c>
      <c r="C298">
        <v>26</v>
      </c>
      <c r="D298">
        <v>0.2</v>
      </c>
      <c r="M298">
        <v>3.0000000000000001E-3</v>
      </c>
    </row>
    <row r="299" spans="1:13">
      <c r="A299">
        <v>292</v>
      </c>
      <c r="B299">
        <v>4264846</v>
      </c>
      <c r="C299">
        <v>26</v>
      </c>
      <c r="D299">
        <v>1.4</v>
      </c>
      <c r="M299">
        <v>9.1000000000000004E-3</v>
      </c>
    </row>
    <row r="300" spans="1:13">
      <c r="A300">
        <v>293</v>
      </c>
      <c r="B300">
        <v>4264846</v>
      </c>
      <c r="C300">
        <v>26</v>
      </c>
      <c r="D300">
        <v>3.6</v>
      </c>
      <c r="M300">
        <v>2.7300000000000001E-2</v>
      </c>
    </row>
    <row r="301" spans="1:13">
      <c r="A301">
        <v>294</v>
      </c>
      <c r="B301">
        <v>4264846</v>
      </c>
      <c r="C301">
        <v>26</v>
      </c>
      <c r="D301">
        <v>7.2</v>
      </c>
      <c r="M301">
        <v>8.1799999999999998E-2</v>
      </c>
    </row>
    <row r="302" spans="1:13">
      <c r="A302">
        <v>295</v>
      </c>
      <c r="B302">
        <v>4264846</v>
      </c>
      <c r="C302">
        <v>26</v>
      </c>
      <c r="D302">
        <v>18.899999999999999</v>
      </c>
      <c r="M302">
        <v>0.24540000000000001</v>
      </c>
    </row>
    <row r="303" spans="1:13">
      <c r="A303">
        <v>296</v>
      </c>
      <c r="B303">
        <v>4264846</v>
      </c>
      <c r="C303">
        <v>26</v>
      </c>
      <c r="D303">
        <v>31</v>
      </c>
      <c r="M303">
        <v>0.7</v>
      </c>
    </row>
    <row r="304" spans="1:13">
      <c r="A304">
        <v>297</v>
      </c>
      <c r="B304">
        <v>4264846</v>
      </c>
      <c r="C304">
        <v>26</v>
      </c>
      <c r="D304">
        <v>49</v>
      </c>
      <c r="M304">
        <v>2.2000000000000002</v>
      </c>
    </row>
    <row r="305" spans="1:13">
      <c r="A305">
        <v>298</v>
      </c>
      <c r="B305">
        <v>4264846</v>
      </c>
      <c r="C305">
        <v>26</v>
      </c>
      <c r="D305">
        <v>62.8</v>
      </c>
      <c r="M305">
        <v>6.6</v>
      </c>
    </row>
    <row r="306" spans="1:13">
      <c r="A306">
        <v>299</v>
      </c>
      <c r="B306">
        <v>4264846</v>
      </c>
      <c r="C306">
        <v>26</v>
      </c>
      <c r="D306">
        <v>74.3</v>
      </c>
      <c r="M306">
        <v>19.899999999999999</v>
      </c>
    </row>
    <row r="307" spans="1:13">
      <c r="A307">
        <v>300</v>
      </c>
      <c r="B307">
        <v>4264846</v>
      </c>
      <c r="C307">
        <v>26</v>
      </c>
      <c r="D307">
        <v>78.3</v>
      </c>
      <c r="M307">
        <v>59.6</v>
      </c>
    </row>
    <row r="308" spans="1:13">
      <c r="A308">
        <v>301</v>
      </c>
      <c r="B308">
        <v>4264171</v>
      </c>
      <c r="C308">
        <v>27</v>
      </c>
      <c r="D308">
        <v>16.8</v>
      </c>
      <c r="M308">
        <v>3.0000000000000001E-3</v>
      </c>
    </row>
    <row r="309" spans="1:13">
      <c r="A309">
        <v>302</v>
      </c>
      <c r="B309">
        <v>4264171</v>
      </c>
      <c r="C309">
        <v>27</v>
      </c>
      <c r="D309">
        <v>16.8</v>
      </c>
      <c r="M309">
        <v>9.1000000000000004E-3</v>
      </c>
    </row>
    <row r="310" spans="1:13">
      <c r="A310">
        <v>303</v>
      </c>
      <c r="B310">
        <v>4264171</v>
      </c>
      <c r="C310">
        <v>27</v>
      </c>
      <c r="D310">
        <v>17.5</v>
      </c>
      <c r="M310">
        <v>2.7300000000000001E-2</v>
      </c>
    </row>
    <row r="311" spans="1:13">
      <c r="A311">
        <v>304</v>
      </c>
      <c r="B311">
        <v>4264171</v>
      </c>
      <c r="C311">
        <v>27</v>
      </c>
      <c r="D311">
        <v>20.399999999999999</v>
      </c>
      <c r="M311">
        <v>8.1799999999999998E-2</v>
      </c>
    </row>
    <row r="312" spans="1:13">
      <c r="A312">
        <v>305</v>
      </c>
      <c r="B312">
        <v>4264171</v>
      </c>
      <c r="C312">
        <v>27</v>
      </c>
      <c r="D312">
        <v>23.6</v>
      </c>
      <c r="M312">
        <v>0.24540000000000001</v>
      </c>
    </row>
    <row r="313" spans="1:13">
      <c r="A313">
        <v>306</v>
      </c>
      <c r="B313">
        <v>4264171</v>
      </c>
      <c r="C313">
        <v>27</v>
      </c>
      <c r="D313">
        <v>34.700000000000003</v>
      </c>
      <c r="M313">
        <v>0.7</v>
      </c>
    </row>
    <row r="314" spans="1:13">
      <c r="A314">
        <v>307</v>
      </c>
      <c r="B314">
        <v>4264171</v>
      </c>
      <c r="C314">
        <v>27</v>
      </c>
      <c r="D314">
        <v>50.6</v>
      </c>
      <c r="M314">
        <v>2.2000000000000002</v>
      </c>
    </row>
    <row r="315" spans="1:13">
      <c r="A315">
        <v>308</v>
      </c>
      <c r="B315">
        <v>4264171</v>
      </c>
      <c r="C315">
        <v>27</v>
      </c>
      <c r="D315">
        <v>65</v>
      </c>
      <c r="M315">
        <v>6.6</v>
      </c>
    </row>
    <row r="316" spans="1:13">
      <c r="A316">
        <v>309</v>
      </c>
      <c r="B316">
        <v>4264171</v>
      </c>
      <c r="C316">
        <v>27</v>
      </c>
      <c r="D316">
        <v>90.9</v>
      </c>
      <c r="M316">
        <v>19.899999999999999</v>
      </c>
    </row>
    <row r="317" spans="1:13">
      <c r="A317">
        <v>310</v>
      </c>
      <c r="B317">
        <v>4264171</v>
      </c>
      <c r="C317">
        <v>27</v>
      </c>
      <c r="D317">
        <v>97.4</v>
      </c>
      <c r="M317">
        <v>59.6</v>
      </c>
    </row>
    <row r="318" spans="1:13">
      <c r="A318">
        <v>311</v>
      </c>
      <c r="B318">
        <v>4245982</v>
      </c>
      <c r="C318">
        <v>28</v>
      </c>
      <c r="D318">
        <v>2.1</v>
      </c>
      <c r="M318">
        <v>3.0000000000000001E-3</v>
      </c>
    </row>
    <row r="319" spans="1:13">
      <c r="A319">
        <v>312</v>
      </c>
      <c r="B319">
        <v>4245982</v>
      </c>
      <c r="C319">
        <v>28</v>
      </c>
      <c r="D319">
        <v>4.4000000000000004</v>
      </c>
      <c r="M319">
        <v>9.1000000000000004E-3</v>
      </c>
    </row>
    <row r="320" spans="1:13">
      <c r="A320">
        <v>313</v>
      </c>
      <c r="B320">
        <v>4245982</v>
      </c>
      <c r="C320">
        <v>28</v>
      </c>
      <c r="D320">
        <v>7.2</v>
      </c>
      <c r="M320">
        <v>2.7300000000000001E-2</v>
      </c>
    </row>
    <row r="321" spans="1:13">
      <c r="A321">
        <v>314</v>
      </c>
      <c r="B321">
        <v>4245982</v>
      </c>
      <c r="C321">
        <v>28</v>
      </c>
      <c r="D321">
        <v>8.8000000000000007</v>
      </c>
      <c r="M321">
        <v>8.1799999999999998E-2</v>
      </c>
    </row>
    <row r="322" spans="1:13">
      <c r="A322">
        <v>315</v>
      </c>
      <c r="B322">
        <v>4245982</v>
      </c>
      <c r="C322">
        <v>28</v>
      </c>
      <c r="D322">
        <v>16.7</v>
      </c>
      <c r="M322">
        <v>0.24540000000000001</v>
      </c>
    </row>
    <row r="323" spans="1:13">
      <c r="A323">
        <v>316</v>
      </c>
      <c r="B323">
        <v>4245982</v>
      </c>
      <c r="C323">
        <v>28</v>
      </c>
      <c r="D323">
        <v>26.1</v>
      </c>
      <c r="M323">
        <v>0.7</v>
      </c>
    </row>
    <row r="324" spans="1:13">
      <c r="A324">
        <v>317</v>
      </c>
      <c r="B324">
        <v>4245982</v>
      </c>
      <c r="C324">
        <v>28</v>
      </c>
      <c r="D324">
        <v>50.9</v>
      </c>
      <c r="M324">
        <v>2.2000000000000002</v>
      </c>
    </row>
    <row r="325" spans="1:13">
      <c r="A325">
        <v>318</v>
      </c>
      <c r="B325">
        <v>4245982</v>
      </c>
      <c r="C325">
        <v>28</v>
      </c>
      <c r="D325">
        <v>73.900000000000006</v>
      </c>
      <c r="M325">
        <v>6.6</v>
      </c>
    </row>
    <row r="326" spans="1:13">
      <c r="A326">
        <v>319</v>
      </c>
      <c r="B326">
        <v>4245982</v>
      </c>
      <c r="C326">
        <v>28</v>
      </c>
      <c r="D326">
        <v>84.2</v>
      </c>
      <c r="M326">
        <v>19.899999999999999</v>
      </c>
    </row>
    <row r="327" spans="1:13">
      <c r="A327">
        <v>320</v>
      </c>
      <c r="B327">
        <v>4245982</v>
      </c>
      <c r="C327">
        <v>28</v>
      </c>
      <c r="D327">
        <v>101.9</v>
      </c>
      <c r="M327">
        <v>59.6</v>
      </c>
    </row>
    <row r="328" spans="1:13">
      <c r="A328">
        <v>321</v>
      </c>
      <c r="B328">
        <v>4244225</v>
      </c>
      <c r="C328">
        <v>29</v>
      </c>
      <c r="D328">
        <v>13.4</v>
      </c>
      <c r="M328">
        <v>3.0000000000000001E-3</v>
      </c>
    </row>
    <row r="329" spans="1:13">
      <c r="A329">
        <v>322</v>
      </c>
      <c r="B329">
        <v>4244225</v>
      </c>
      <c r="C329">
        <v>29</v>
      </c>
      <c r="D329">
        <v>13.1</v>
      </c>
      <c r="M329">
        <v>9.1000000000000004E-3</v>
      </c>
    </row>
    <row r="330" spans="1:13">
      <c r="A330">
        <v>323</v>
      </c>
      <c r="B330">
        <v>4244225</v>
      </c>
      <c r="C330">
        <v>29</v>
      </c>
      <c r="D330">
        <v>14.5</v>
      </c>
      <c r="M330">
        <v>2.7300000000000001E-2</v>
      </c>
    </row>
    <row r="331" spans="1:13">
      <c r="A331">
        <v>324</v>
      </c>
      <c r="B331">
        <v>4244225</v>
      </c>
      <c r="C331">
        <v>29</v>
      </c>
      <c r="D331">
        <v>17.899999999999999</v>
      </c>
      <c r="M331">
        <v>8.1799999999999998E-2</v>
      </c>
    </row>
    <row r="332" spans="1:13">
      <c r="A332">
        <v>325</v>
      </c>
      <c r="B332">
        <v>4244225</v>
      </c>
      <c r="C332">
        <v>29</v>
      </c>
      <c r="D332">
        <v>22.7</v>
      </c>
      <c r="M332">
        <v>0.24540000000000001</v>
      </c>
    </row>
    <row r="333" spans="1:13">
      <c r="A333">
        <v>326</v>
      </c>
      <c r="B333">
        <v>4244225</v>
      </c>
      <c r="C333">
        <v>29</v>
      </c>
      <c r="D333">
        <v>32.200000000000003</v>
      </c>
      <c r="M333">
        <v>0.7</v>
      </c>
    </row>
    <row r="334" spans="1:13">
      <c r="A334">
        <v>327</v>
      </c>
      <c r="B334">
        <v>4244225</v>
      </c>
      <c r="C334">
        <v>29</v>
      </c>
      <c r="D334">
        <v>47.7</v>
      </c>
      <c r="M334">
        <v>2.2000000000000002</v>
      </c>
    </row>
    <row r="335" spans="1:13">
      <c r="A335">
        <v>328</v>
      </c>
      <c r="B335">
        <v>4244225</v>
      </c>
      <c r="C335">
        <v>29</v>
      </c>
      <c r="D335">
        <v>66.2</v>
      </c>
      <c r="M335">
        <v>6.6</v>
      </c>
    </row>
    <row r="336" spans="1:13">
      <c r="A336">
        <v>329</v>
      </c>
      <c r="B336">
        <v>4244225</v>
      </c>
      <c r="C336">
        <v>29</v>
      </c>
      <c r="D336">
        <v>83.5</v>
      </c>
      <c r="M336">
        <v>19.899999999999999</v>
      </c>
    </row>
    <row r="337" spans="1:13">
      <c r="A337">
        <v>330</v>
      </c>
      <c r="B337">
        <v>4244225</v>
      </c>
      <c r="C337">
        <v>29</v>
      </c>
      <c r="D337">
        <v>93.9</v>
      </c>
      <c r="M337">
        <v>59.6</v>
      </c>
    </row>
    <row r="338" spans="1:13">
      <c r="A338">
        <v>331</v>
      </c>
      <c r="B338">
        <v>4242836</v>
      </c>
      <c r="C338">
        <v>30</v>
      </c>
      <c r="D338">
        <v>4.5</v>
      </c>
      <c r="M338">
        <v>3.0000000000000001E-3</v>
      </c>
    </row>
    <row r="339" spans="1:13">
      <c r="A339">
        <v>332</v>
      </c>
      <c r="B339">
        <v>4242836</v>
      </c>
      <c r="C339">
        <v>30</v>
      </c>
      <c r="D339">
        <v>6.6</v>
      </c>
      <c r="M339">
        <v>9.1000000000000004E-3</v>
      </c>
    </row>
    <row r="340" spans="1:13">
      <c r="A340">
        <v>333</v>
      </c>
      <c r="B340">
        <v>4242836</v>
      </c>
      <c r="C340">
        <v>30</v>
      </c>
      <c r="D340">
        <v>9.1</v>
      </c>
      <c r="M340">
        <v>2.7300000000000001E-2</v>
      </c>
    </row>
    <row r="341" spans="1:13">
      <c r="A341">
        <v>334</v>
      </c>
      <c r="B341">
        <v>4242836</v>
      </c>
      <c r="C341">
        <v>30</v>
      </c>
      <c r="D341">
        <v>11.2</v>
      </c>
      <c r="M341">
        <v>8.1799999999999998E-2</v>
      </c>
    </row>
    <row r="342" spans="1:13">
      <c r="A342">
        <v>335</v>
      </c>
      <c r="B342">
        <v>4242836</v>
      </c>
      <c r="C342">
        <v>30</v>
      </c>
      <c r="D342">
        <v>17.100000000000001</v>
      </c>
      <c r="M342">
        <v>0.24540000000000001</v>
      </c>
    </row>
    <row r="343" spans="1:13">
      <c r="A343">
        <v>336</v>
      </c>
      <c r="B343">
        <v>4242836</v>
      </c>
      <c r="C343">
        <v>30</v>
      </c>
      <c r="D343">
        <v>28.4</v>
      </c>
      <c r="M343">
        <v>0.7</v>
      </c>
    </row>
    <row r="344" spans="1:13">
      <c r="A344">
        <v>337</v>
      </c>
      <c r="B344">
        <v>4242836</v>
      </c>
      <c r="C344">
        <v>30</v>
      </c>
      <c r="D344">
        <v>48.6</v>
      </c>
      <c r="M344">
        <v>2.2000000000000002</v>
      </c>
    </row>
    <row r="345" spans="1:13">
      <c r="A345">
        <v>338</v>
      </c>
      <c r="B345">
        <v>4242836</v>
      </c>
      <c r="C345">
        <v>30</v>
      </c>
      <c r="D345">
        <v>66.2</v>
      </c>
      <c r="M345">
        <v>6.6</v>
      </c>
    </row>
    <row r="346" spans="1:13">
      <c r="A346">
        <v>339</v>
      </c>
      <c r="B346">
        <v>4242836</v>
      </c>
      <c r="C346">
        <v>30</v>
      </c>
      <c r="D346">
        <v>90.4</v>
      </c>
      <c r="M346">
        <v>19.899999999999999</v>
      </c>
    </row>
    <row r="347" spans="1:13">
      <c r="A347">
        <v>340</v>
      </c>
      <c r="B347">
        <v>4242836</v>
      </c>
      <c r="C347">
        <v>30</v>
      </c>
      <c r="D347">
        <v>107.7</v>
      </c>
      <c r="M347">
        <v>59.6</v>
      </c>
    </row>
    <row r="348" spans="1:13">
      <c r="A348">
        <v>341</v>
      </c>
      <c r="B348">
        <v>7970469</v>
      </c>
      <c r="C348">
        <v>31</v>
      </c>
      <c r="D348">
        <v>5.0999999999999996</v>
      </c>
      <c r="M348">
        <v>3.0000000000000001E-3</v>
      </c>
    </row>
    <row r="349" spans="1:13">
      <c r="A349">
        <v>342</v>
      </c>
      <c r="B349">
        <v>7970469</v>
      </c>
      <c r="C349">
        <v>31</v>
      </c>
      <c r="D349">
        <v>6.2</v>
      </c>
      <c r="M349">
        <v>9.1000000000000004E-3</v>
      </c>
    </row>
    <row r="350" spans="1:13">
      <c r="A350">
        <v>343</v>
      </c>
      <c r="B350">
        <v>7970469</v>
      </c>
      <c r="C350">
        <v>31</v>
      </c>
      <c r="D350">
        <v>6.9</v>
      </c>
      <c r="M350">
        <v>2.7300000000000001E-2</v>
      </c>
    </row>
    <row r="351" spans="1:13">
      <c r="A351">
        <v>344</v>
      </c>
      <c r="B351">
        <v>7970469</v>
      </c>
      <c r="C351">
        <v>31</v>
      </c>
      <c r="D351">
        <v>10.3</v>
      </c>
      <c r="M351">
        <v>8.1799999999999998E-2</v>
      </c>
    </row>
    <row r="352" spans="1:13">
      <c r="A352">
        <v>345</v>
      </c>
      <c r="B352">
        <v>7970469</v>
      </c>
      <c r="C352">
        <v>31</v>
      </c>
      <c r="D352">
        <v>12.9</v>
      </c>
      <c r="M352">
        <v>0.24540000000000001</v>
      </c>
    </row>
    <row r="353" spans="1:13">
      <c r="A353">
        <v>346</v>
      </c>
      <c r="B353">
        <v>7970469</v>
      </c>
      <c r="C353">
        <v>31</v>
      </c>
      <c r="D353">
        <v>23.9</v>
      </c>
      <c r="M353">
        <v>0.7</v>
      </c>
    </row>
    <row r="354" spans="1:13">
      <c r="A354">
        <v>347</v>
      </c>
      <c r="B354">
        <v>7970469</v>
      </c>
      <c r="C354">
        <v>31</v>
      </c>
      <c r="D354">
        <v>38.799999999999997</v>
      </c>
      <c r="M354">
        <v>2.2000000000000002</v>
      </c>
    </row>
    <row r="355" spans="1:13">
      <c r="A355">
        <v>348</v>
      </c>
      <c r="B355">
        <v>7970469</v>
      </c>
      <c r="C355">
        <v>31</v>
      </c>
      <c r="D355">
        <v>67.099999999999994</v>
      </c>
      <c r="M355">
        <v>6.6</v>
      </c>
    </row>
    <row r="356" spans="1:13">
      <c r="A356">
        <v>349</v>
      </c>
      <c r="B356">
        <v>7970469</v>
      </c>
      <c r="C356">
        <v>31</v>
      </c>
      <c r="D356">
        <v>92</v>
      </c>
      <c r="M356">
        <v>19.899999999999999</v>
      </c>
    </row>
    <row r="357" spans="1:13">
      <c r="A357">
        <v>350</v>
      </c>
      <c r="B357">
        <v>7970469</v>
      </c>
      <c r="C357">
        <v>31</v>
      </c>
      <c r="D357">
        <v>104.9</v>
      </c>
      <c r="M357">
        <v>59.6</v>
      </c>
    </row>
    <row r="358" spans="1:13">
      <c r="A358">
        <v>351</v>
      </c>
      <c r="B358">
        <v>4262721</v>
      </c>
      <c r="C358">
        <v>32</v>
      </c>
      <c r="D358">
        <v>5</v>
      </c>
      <c r="M358">
        <v>3.0000000000000001E-3</v>
      </c>
    </row>
    <row r="359" spans="1:13">
      <c r="A359">
        <v>352</v>
      </c>
      <c r="B359">
        <v>4262721</v>
      </c>
      <c r="C359">
        <v>32</v>
      </c>
      <c r="D359">
        <v>6.1</v>
      </c>
      <c r="M359">
        <v>9.1000000000000004E-3</v>
      </c>
    </row>
    <row r="360" spans="1:13">
      <c r="A360">
        <v>353</v>
      </c>
      <c r="B360">
        <v>4262721</v>
      </c>
      <c r="C360">
        <v>32</v>
      </c>
      <c r="D360">
        <v>9.5</v>
      </c>
      <c r="M360">
        <v>2.7300000000000001E-2</v>
      </c>
    </row>
    <row r="361" spans="1:13">
      <c r="A361">
        <v>354</v>
      </c>
      <c r="B361">
        <v>4262721</v>
      </c>
      <c r="C361">
        <v>32</v>
      </c>
      <c r="D361">
        <v>12.4</v>
      </c>
      <c r="M361">
        <v>8.1799999999999998E-2</v>
      </c>
    </row>
    <row r="362" spans="1:13">
      <c r="A362">
        <v>355</v>
      </c>
      <c r="B362">
        <v>4262721</v>
      </c>
      <c r="C362">
        <v>32</v>
      </c>
      <c r="D362">
        <v>15.5</v>
      </c>
      <c r="M362">
        <v>0.24540000000000001</v>
      </c>
    </row>
    <row r="363" spans="1:13">
      <c r="A363">
        <v>356</v>
      </c>
      <c r="B363">
        <v>4262721</v>
      </c>
      <c r="C363">
        <v>32</v>
      </c>
      <c r="D363">
        <v>25.9</v>
      </c>
      <c r="M363">
        <v>0.7</v>
      </c>
    </row>
    <row r="364" spans="1:13">
      <c r="A364">
        <v>357</v>
      </c>
      <c r="B364">
        <v>4262721</v>
      </c>
      <c r="C364">
        <v>32</v>
      </c>
      <c r="D364">
        <v>39.700000000000003</v>
      </c>
      <c r="M364">
        <v>2.2000000000000002</v>
      </c>
    </row>
    <row r="365" spans="1:13">
      <c r="A365">
        <v>358</v>
      </c>
      <c r="B365">
        <v>4262721</v>
      </c>
      <c r="C365">
        <v>32</v>
      </c>
      <c r="D365">
        <v>66.5</v>
      </c>
      <c r="M365">
        <v>6.6</v>
      </c>
    </row>
    <row r="366" spans="1:13">
      <c r="A366">
        <v>359</v>
      </c>
      <c r="B366">
        <v>4262721</v>
      </c>
      <c r="C366">
        <v>32</v>
      </c>
      <c r="D366">
        <v>90.6</v>
      </c>
      <c r="M366">
        <v>19.899999999999999</v>
      </c>
    </row>
    <row r="367" spans="1:13">
      <c r="A367">
        <v>360</v>
      </c>
      <c r="B367">
        <v>4262721</v>
      </c>
      <c r="C367">
        <v>32</v>
      </c>
      <c r="D367">
        <v>108.8</v>
      </c>
      <c r="M367">
        <v>59.6</v>
      </c>
    </row>
    <row r="368" spans="1:13">
      <c r="A368">
        <v>361</v>
      </c>
      <c r="B368">
        <v>844679</v>
      </c>
      <c r="C368">
        <v>33</v>
      </c>
      <c r="D368">
        <v>13</v>
      </c>
      <c r="M368">
        <v>3.0000000000000001E-3</v>
      </c>
    </row>
    <row r="369" spans="1:13">
      <c r="A369">
        <v>362</v>
      </c>
      <c r="B369">
        <v>844679</v>
      </c>
      <c r="C369">
        <v>33</v>
      </c>
      <c r="D369">
        <v>14.4</v>
      </c>
      <c r="M369">
        <v>9.1000000000000004E-3</v>
      </c>
    </row>
    <row r="370" spans="1:13">
      <c r="A370">
        <v>363</v>
      </c>
      <c r="B370">
        <v>844679</v>
      </c>
      <c r="C370">
        <v>33</v>
      </c>
      <c r="D370">
        <v>15.6</v>
      </c>
      <c r="M370">
        <v>2.7300000000000001E-2</v>
      </c>
    </row>
    <row r="371" spans="1:13">
      <c r="A371">
        <v>364</v>
      </c>
      <c r="B371">
        <v>844679</v>
      </c>
      <c r="C371">
        <v>33</v>
      </c>
      <c r="D371">
        <v>16.5</v>
      </c>
      <c r="M371">
        <v>8.1799999999999998E-2</v>
      </c>
    </row>
    <row r="372" spans="1:13">
      <c r="A372">
        <v>365</v>
      </c>
      <c r="B372">
        <v>844679</v>
      </c>
      <c r="C372">
        <v>33</v>
      </c>
      <c r="D372">
        <v>20.3</v>
      </c>
      <c r="M372">
        <v>0.24540000000000001</v>
      </c>
    </row>
    <row r="373" spans="1:13">
      <c r="A373">
        <v>366</v>
      </c>
      <c r="B373">
        <v>844679</v>
      </c>
      <c r="C373">
        <v>33</v>
      </c>
      <c r="D373">
        <v>28.8</v>
      </c>
      <c r="M373">
        <v>0.7</v>
      </c>
    </row>
    <row r="374" spans="1:13">
      <c r="A374">
        <v>367</v>
      </c>
      <c r="B374">
        <v>844679</v>
      </c>
      <c r="C374">
        <v>33</v>
      </c>
      <c r="D374">
        <v>41.4</v>
      </c>
      <c r="M374">
        <v>2.2000000000000002</v>
      </c>
    </row>
    <row r="375" spans="1:13">
      <c r="A375">
        <v>368</v>
      </c>
      <c r="B375">
        <v>844679</v>
      </c>
      <c r="C375">
        <v>33</v>
      </c>
      <c r="D375">
        <v>59.1</v>
      </c>
      <c r="M375">
        <v>6.6</v>
      </c>
    </row>
    <row r="376" spans="1:13">
      <c r="A376">
        <v>369</v>
      </c>
      <c r="B376">
        <v>844679</v>
      </c>
      <c r="C376">
        <v>33</v>
      </c>
      <c r="D376">
        <v>90.2</v>
      </c>
      <c r="M376">
        <v>19.899999999999999</v>
      </c>
    </row>
    <row r="377" spans="1:13">
      <c r="A377">
        <v>370</v>
      </c>
      <c r="B377">
        <v>844679</v>
      </c>
      <c r="C377">
        <v>33</v>
      </c>
      <c r="D377">
        <v>97.9</v>
      </c>
      <c r="M377">
        <v>59.6</v>
      </c>
    </row>
    <row r="378" spans="1:13">
      <c r="A378">
        <v>371</v>
      </c>
      <c r="B378">
        <v>4260761</v>
      </c>
      <c r="C378">
        <v>34</v>
      </c>
      <c r="D378">
        <v>12.7</v>
      </c>
      <c r="M378">
        <v>3.0000000000000001E-3</v>
      </c>
    </row>
    <row r="379" spans="1:13">
      <c r="A379">
        <v>372</v>
      </c>
      <c r="B379">
        <v>4260761</v>
      </c>
      <c r="C379">
        <v>34</v>
      </c>
      <c r="D379">
        <v>14.1</v>
      </c>
      <c r="M379">
        <v>9.1000000000000004E-3</v>
      </c>
    </row>
    <row r="380" spans="1:13">
      <c r="A380">
        <v>373</v>
      </c>
      <c r="B380">
        <v>4260761</v>
      </c>
      <c r="C380">
        <v>34</v>
      </c>
      <c r="D380">
        <v>15.9</v>
      </c>
      <c r="M380">
        <v>2.7300000000000001E-2</v>
      </c>
    </row>
    <row r="381" spans="1:13">
      <c r="A381">
        <v>374</v>
      </c>
      <c r="B381">
        <v>4260761</v>
      </c>
      <c r="C381">
        <v>34</v>
      </c>
      <c r="D381">
        <v>15.6</v>
      </c>
      <c r="M381">
        <v>8.1799999999999998E-2</v>
      </c>
    </row>
    <row r="382" spans="1:13">
      <c r="A382">
        <v>375</v>
      </c>
      <c r="B382">
        <v>4260761</v>
      </c>
      <c r="C382">
        <v>34</v>
      </c>
      <c r="D382">
        <v>18.100000000000001</v>
      </c>
      <c r="M382">
        <v>0.24540000000000001</v>
      </c>
    </row>
    <row r="383" spans="1:13">
      <c r="A383">
        <v>376</v>
      </c>
      <c r="B383">
        <v>4260761</v>
      </c>
      <c r="C383">
        <v>34</v>
      </c>
      <c r="D383">
        <v>26.5</v>
      </c>
      <c r="M383">
        <v>0.7</v>
      </c>
    </row>
    <row r="384" spans="1:13">
      <c r="A384">
        <v>377</v>
      </c>
      <c r="B384">
        <v>4260761</v>
      </c>
      <c r="C384">
        <v>34</v>
      </c>
      <c r="D384">
        <v>40.1</v>
      </c>
      <c r="M384">
        <v>2.2000000000000002</v>
      </c>
    </row>
    <row r="385" spans="1:13">
      <c r="A385">
        <v>378</v>
      </c>
      <c r="B385">
        <v>4260761</v>
      </c>
      <c r="C385">
        <v>34</v>
      </c>
      <c r="D385">
        <v>61.2</v>
      </c>
      <c r="M385">
        <v>6.6</v>
      </c>
    </row>
    <row r="386" spans="1:13">
      <c r="A386">
        <v>379</v>
      </c>
      <c r="B386">
        <v>4260761</v>
      </c>
      <c r="C386">
        <v>34</v>
      </c>
      <c r="D386">
        <v>82.3</v>
      </c>
      <c r="M386">
        <v>19.899999999999999</v>
      </c>
    </row>
    <row r="387" spans="1:13">
      <c r="A387">
        <v>380</v>
      </c>
      <c r="B387">
        <v>4260761</v>
      </c>
      <c r="C387">
        <v>34</v>
      </c>
      <c r="D387">
        <v>96.4</v>
      </c>
      <c r="M387">
        <v>59.6</v>
      </c>
    </row>
    <row r="388" spans="1:13">
      <c r="A388">
        <v>381</v>
      </c>
      <c r="B388">
        <v>7976469</v>
      </c>
      <c r="C388">
        <v>35</v>
      </c>
      <c r="D388">
        <v>1.2</v>
      </c>
      <c r="M388">
        <v>3.0000000000000001E-3</v>
      </c>
    </row>
    <row r="389" spans="1:13">
      <c r="A389">
        <v>382</v>
      </c>
      <c r="B389">
        <v>7976469</v>
      </c>
      <c r="C389">
        <v>35</v>
      </c>
      <c r="D389">
        <v>2.2999999999999998</v>
      </c>
      <c r="M389">
        <v>9.1000000000000004E-3</v>
      </c>
    </row>
    <row r="390" spans="1:13">
      <c r="A390">
        <v>383</v>
      </c>
      <c r="B390">
        <v>7976469</v>
      </c>
      <c r="C390">
        <v>35</v>
      </c>
      <c r="D390">
        <v>4.5</v>
      </c>
      <c r="M390">
        <v>2.7300000000000001E-2</v>
      </c>
    </row>
    <row r="391" spans="1:13">
      <c r="A391">
        <v>384</v>
      </c>
      <c r="B391">
        <v>7976469</v>
      </c>
      <c r="C391">
        <v>35</v>
      </c>
      <c r="D391">
        <v>6.7</v>
      </c>
      <c r="M391">
        <v>8.1799999999999998E-2</v>
      </c>
    </row>
    <row r="392" spans="1:13">
      <c r="A392">
        <v>385</v>
      </c>
      <c r="B392">
        <v>7976469</v>
      </c>
      <c r="C392">
        <v>35</v>
      </c>
      <c r="D392">
        <v>10.9</v>
      </c>
      <c r="M392">
        <v>0.24540000000000001</v>
      </c>
    </row>
    <row r="393" spans="1:13">
      <c r="A393">
        <v>386</v>
      </c>
      <c r="B393">
        <v>7976469</v>
      </c>
      <c r="C393">
        <v>35</v>
      </c>
      <c r="D393">
        <v>18.899999999999999</v>
      </c>
      <c r="M393">
        <v>0.7</v>
      </c>
    </row>
    <row r="394" spans="1:13">
      <c r="A394">
        <v>387</v>
      </c>
      <c r="B394">
        <v>7976469</v>
      </c>
      <c r="C394">
        <v>35</v>
      </c>
      <c r="D394">
        <v>36.5</v>
      </c>
      <c r="M394">
        <v>2.2000000000000002</v>
      </c>
    </row>
    <row r="395" spans="1:13">
      <c r="A395">
        <v>388</v>
      </c>
      <c r="B395">
        <v>7976469</v>
      </c>
      <c r="C395">
        <v>35</v>
      </c>
      <c r="D395">
        <v>56.3</v>
      </c>
      <c r="M395">
        <v>6.6</v>
      </c>
    </row>
    <row r="396" spans="1:13">
      <c r="A396">
        <v>389</v>
      </c>
      <c r="B396">
        <v>7976469</v>
      </c>
      <c r="C396">
        <v>35</v>
      </c>
      <c r="D396">
        <v>80.7</v>
      </c>
      <c r="M396">
        <v>19.899999999999999</v>
      </c>
    </row>
    <row r="397" spans="1:13">
      <c r="A397">
        <v>390</v>
      </c>
      <c r="B397">
        <v>7976469</v>
      </c>
      <c r="C397">
        <v>35</v>
      </c>
      <c r="D397">
        <v>101.3</v>
      </c>
      <c r="M397">
        <v>59.6</v>
      </c>
    </row>
    <row r="398" spans="1:13">
      <c r="A398">
        <v>391</v>
      </c>
      <c r="B398">
        <v>4264645</v>
      </c>
      <c r="C398">
        <v>36</v>
      </c>
      <c r="D398">
        <v>12.9</v>
      </c>
      <c r="M398">
        <v>3.0000000000000001E-3</v>
      </c>
    </row>
    <row r="399" spans="1:13">
      <c r="A399">
        <v>392</v>
      </c>
      <c r="B399">
        <v>4264645</v>
      </c>
      <c r="C399">
        <v>36</v>
      </c>
      <c r="D399">
        <v>13.2</v>
      </c>
      <c r="M399">
        <v>9.1000000000000004E-3</v>
      </c>
    </row>
    <row r="400" spans="1:13">
      <c r="A400">
        <v>393</v>
      </c>
      <c r="B400">
        <v>4264645</v>
      </c>
      <c r="C400">
        <v>36</v>
      </c>
      <c r="D400">
        <v>13</v>
      </c>
      <c r="M400">
        <v>2.7300000000000001E-2</v>
      </c>
    </row>
    <row r="401" spans="1:13">
      <c r="A401">
        <v>394</v>
      </c>
      <c r="B401">
        <v>4264645</v>
      </c>
      <c r="C401">
        <v>36</v>
      </c>
      <c r="D401">
        <v>16</v>
      </c>
      <c r="M401">
        <v>8.1799999999999998E-2</v>
      </c>
    </row>
    <row r="402" spans="1:13">
      <c r="A402">
        <v>395</v>
      </c>
      <c r="B402">
        <v>4264645</v>
      </c>
      <c r="C402">
        <v>36</v>
      </c>
      <c r="D402">
        <v>19.5</v>
      </c>
      <c r="M402">
        <v>0.24540000000000001</v>
      </c>
    </row>
    <row r="403" spans="1:13">
      <c r="A403">
        <v>396</v>
      </c>
      <c r="B403">
        <v>4264645</v>
      </c>
      <c r="C403">
        <v>36</v>
      </c>
      <c r="D403">
        <v>26.9</v>
      </c>
      <c r="M403">
        <v>0.7</v>
      </c>
    </row>
    <row r="404" spans="1:13">
      <c r="A404">
        <v>397</v>
      </c>
      <c r="B404">
        <v>4264645</v>
      </c>
      <c r="C404">
        <v>36</v>
      </c>
      <c r="D404">
        <v>39</v>
      </c>
      <c r="M404">
        <v>2.2000000000000002</v>
      </c>
    </row>
    <row r="405" spans="1:13">
      <c r="A405">
        <v>398</v>
      </c>
      <c r="B405">
        <v>4264645</v>
      </c>
      <c r="C405">
        <v>36</v>
      </c>
      <c r="D405">
        <v>56</v>
      </c>
      <c r="M405">
        <v>6.6</v>
      </c>
    </row>
    <row r="406" spans="1:13">
      <c r="A406">
        <v>399</v>
      </c>
      <c r="B406">
        <v>4264645</v>
      </c>
      <c r="C406">
        <v>36</v>
      </c>
      <c r="D406">
        <v>74.900000000000006</v>
      </c>
      <c r="M406">
        <v>19.899999999999999</v>
      </c>
    </row>
    <row r="407" spans="1:13">
      <c r="A407">
        <v>400</v>
      </c>
      <c r="B407">
        <v>4264645</v>
      </c>
      <c r="C407">
        <v>36</v>
      </c>
      <c r="D407">
        <v>96.4</v>
      </c>
      <c r="M407">
        <v>59.6</v>
      </c>
    </row>
    <row r="408" spans="1:13">
      <c r="A408">
        <v>401</v>
      </c>
      <c r="B408">
        <v>4265686</v>
      </c>
      <c r="C408">
        <v>37</v>
      </c>
      <c r="D408">
        <v>-0.5</v>
      </c>
      <c r="M408">
        <v>3.0000000000000001E-3</v>
      </c>
    </row>
    <row r="409" spans="1:13">
      <c r="A409">
        <v>402</v>
      </c>
      <c r="B409">
        <v>4265686</v>
      </c>
      <c r="C409">
        <v>37</v>
      </c>
      <c r="D409">
        <v>1.3</v>
      </c>
      <c r="M409">
        <v>9.1000000000000004E-3</v>
      </c>
    </row>
    <row r="410" spans="1:13">
      <c r="A410">
        <v>403</v>
      </c>
      <c r="B410">
        <v>4265686</v>
      </c>
      <c r="C410">
        <v>37</v>
      </c>
      <c r="D410">
        <v>1.7</v>
      </c>
      <c r="M410">
        <v>2.7300000000000001E-2</v>
      </c>
    </row>
    <row r="411" spans="1:13">
      <c r="A411">
        <v>404</v>
      </c>
      <c r="B411">
        <v>4265686</v>
      </c>
      <c r="C411">
        <v>37</v>
      </c>
      <c r="D411">
        <v>3.7</v>
      </c>
      <c r="M411">
        <v>8.1799999999999998E-2</v>
      </c>
    </row>
    <row r="412" spans="1:13">
      <c r="A412">
        <v>405</v>
      </c>
      <c r="B412">
        <v>4265686</v>
      </c>
      <c r="C412">
        <v>37</v>
      </c>
      <c r="D412">
        <v>6.6</v>
      </c>
      <c r="M412">
        <v>0.24540000000000001</v>
      </c>
    </row>
    <row r="413" spans="1:13">
      <c r="A413">
        <v>406</v>
      </c>
      <c r="B413">
        <v>4265686</v>
      </c>
      <c r="C413">
        <v>37</v>
      </c>
      <c r="D413">
        <v>16.3</v>
      </c>
      <c r="M413">
        <v>0.7</v>
      </c>
    </row>
    <row r="414" spans="1:13">
      <c r="A414">
        <v>407</v>
      </c>
      <c r="B414">
        <v>4265686</v>
      </c>
      <c r="C414">
        <v>37</v>
      </c>
      <c r="D414">
        <v>29.6</v>
      </c>
      <c r="M414">
        <v>2.2000000000000002</v>
      </c>
    </row>
    <row r="415" spans="1:13">
      <c r="A415">
        <v>408</v>
      </c>
      <c r="B415">
        <v>4265686</v>
      </c>
      <c r="C415">
        <v>37</v>
      </c>
      <c r="D415">
        <v>56.2</v>
      </c>
      <c r="M415">
        <v>6.6</v>
      </c>
    </row>
    <row r="416" spans="1:13">
      <c r="A416">
        <v>409</v>
      </c>
      <c r="B416">
        <v>4265686</v>
      </c>
      <c r="C416">
        <v>37</v>
      </c>
      <c r="D416">
        <v>81.900000000000006</v>
      </c>
      <c r="M416">
        <v>19.899999999999999</v>
      </c>
    </row>
    <row r="417" spans="1:13">
      <c r="A417">
        <v>410</v>
      </c>
      <c r="B417">
        <v>4265686</v>
      </c>
      <c r="C417">
        <v>37</v>
      </c>
      <c r="D417">
        <v>100.3</v>
      </c>
      <c r="M417">
        <v>59.6</v>
      </c>
    </row>
    <row r="418" spans="1:13">
      <c r="A418">
        <v>411</v>
      </c>
      <c r="B418">
        <v>4257150</v>
      </c>
      <c r="C418">
        <v>38</v>
      </c>
      <c r="D418">
        <v>4.5999999999999996</v>
      </c>
      <c r="M418">
        <v>3.0000000000000001E-3</v>
      </c>
    </row>
    <row r="419" spans="1:13">
      <c r="A419">
        <v>412</v>
      </c>
      <c r="B419">
        <v>4257150</v>
      </c>
      <c r="C419">
        <v>38</v>
      </c>
      <c r="D419">
        <v>8.1999999999999993</v>
      </c>
      <c r="M419">
        <v>9.1000000000000004E-3</v>
      </c>
    </row>
    <row r="420" spans="1:13">
      <c r="A420">
        <v>413</v>
      </c>
      <c r="B420">
        <v>4257150</v>
      </c>
      <c r="C420">
        <v>38</v>
      </c>
      <c r="D420">
        <v>9.3000000000000007</v>
      </c>
      <c r="M420">
        <v>2.7300000000000001E-2</v>
      </c>
    </row>
    <row r="421" spans="1:13">
      <c r="A421">
        <v>414</v>
      </c>
      <c r="B421">
        <v>4257150</v>
      </c>
      <c r="C421">
        <v>38</v>
      </c>
      <c r="D421">
        <v>11.6</v>
      </c>
      <c r="M421">
        <v>8.1799999999999998E-2</v>
      </c>
    </row>
    <row r="422" spans="1:13">
      <c r="A422">
        <v>415</v>
      </c>
      <c r="B422">
        <v>4257150</v>
      </c>
      <c r="C422">
        <v>38</v>
      </c>
      <c r="D422">
        <v>13.8</v>
      </c>
      <c r="M422">
        <v>0.24540000000000001</v>
      </c>
    </row>
    <row r="423" spans="1:13">
      <c r="A423">
        <v>416</v>
      </c>
      <c r="B423">
        <v>4257150</v>
      </c>
      <c r="C423">
        <v>38</v>
      </c>
      <c r="D423">
        <v>22.6</v>
      </c>
      <c r="M423">
        <v>0.7</v>
      </c>
    </row>
    <row r="424" spans="1:13">
      <c r="A424">
        <v>417</v>
      </c>
      <c r="B424">
        <v>4257150</v>
      </c>
      <c r="C424">
        <v>38</v>
      </c>
      <c r="D424">
        <v>34.299999999999997</v>
      </c>
      <c r="M424">
        <v>2.2000000000000002</v>
      </c>
    </row>
    <row r="425" spans="1:13">
      <c r="A425">
        <v>418</v>
      </c>
      <c r="B425">
        <v>4257150</v>
      </c>
      <c r="C425">
        <v>38</v>
      </c>
      <c r="D425">
        <v>54.7</v>
      </c>
      <c r="M425">
        <v>6.6</v>
      </c>
    </row>
    <row r="426" spans="1:13">
      <c r="A426">
        <v>419</v>
      </c>
      <c r="B426">
        <v>4257150</v>
      </c>
      <c r="C426">
        <v>38</v>
      </c>
      <c r="D426">
        <v>77.2</v>
      </c>
      <c r="M426">
        <v>19.899999999999999</v>
      </c>
    </row>
    <row r="427" spans="1:13">
      <c r="A427">
        <v>420</v>
      </c>
      <c r="B427">
        <v>4257150</v>
      </c>
      <c r="C427">
        <v>38</v>
      </c>
      <c r="D427">
        <v>94.3</v>
      </c>
      <c r="M427">
        <v>59.6</v>
      </c>
    </row>
    <row r="428" spans="1:13">
      <c r="A428">
        <v>421</v>
      </c>
      <c r="B428">
        <v>4255222</v>
      </c>
      <c r="C428">
        <v>39</v>
      </c>
      <c r="D428">
        <v>3.2</v>
      </c>
      <c r="M428">
        <v>3.0000000000000001E-3</v>
      </c>
    </row>
    <row r="429" spans="1:13">
      <c r="A429">
        <v>422</v>
      </c>
      <c r="B429">
        <v>4255222</v>
      </c>
      <c r="C429">
        <v>39</v>
      </c>
      <c r="D429">
        <v>5.9</v>
      </c>
      <c r="M429">
        <v>9.1000000000000004E-3</v>
      </c>
    </row>
    <row r="430" spans="1:13">
      <c r="A430">
        <v>423</v>
      </c>
      <c r="B430">
        <v>4255222</v>
      </c>
      <c r="C430">
        <v>39</v>
      </c>
      <c r="D430">
        <v>8.5</v>
      </c>
      <c r="M430">
        <v>2.7300000000000001E-2</v>
      </c>
    </row>
    <row r="431" spans="1:13">
      <c r="A431">
        <v>424</v>
      </c>
      <c r="B431">
        <v>4255222</v>
      </c>
      <c r="C431">
        <v>39</v>
      </c>
      <c r="D431">
        <v>10.5</v>
      </c>
      <c r="M431">
        <v>8.1799999999999998E-2</v>
      </c>
    </row>
    <row r="432" spans="1:13">
      <c r="A432">
        <v>425</v>
      </c>
      <c r="B432">
        <v>4255222</v>
      </c>
      <c r="C432">
        <v>39</v>
      </c>
      <c r="D432">
        <v>15.1</v>
      </c>
      <c r="M432">
        <v>0.24540000000000001</v>
      </c>
    </row>
    <row r="433" spans="1:13">
      <c r="A433">
        <v>426</v>
      </c>
      <c r="B433">
        <v>4255222</v>
      </c>
      <c r="C433">
        <v>39</v>
      </c>
      <c r="D433">
        <v>21.5</v>
      </c>
      <c r="M433">
        <v>0.7</v>
      </c>
    </row>
    <row r="434" spans="1:13">
      <c r="A434">
        <v>427</v>
      </c>
      <c r="B434">
        <v>4255222</v>
      </c>
      <c r="C434">
        <v>39</v>
      </c>
      <c r="D434">
        <v>40.4</v>
      </c>
      <c r="M434">
        <v>2.2000000000000002</v>
      </c>
    </row>
    <row r="435" spans="1:13">
      <c r="A435">
        <v>428</v>
      </c>
      <c r="B435">
        <v>4255222</v>
      </c>
      <c r="C435">
        <v>39</v>
      </c>
      <c r="D435">
        <v>54.8</v>
      </c>
      <c r="M435">
        <v>6.6</v>
      </c>
    </row>
    <row r="436" spans="1:13">
      <c r="A436">
        <v>429</v>
      </c>
      <c r="B436">
        <v>4255222</v>
      </c>
      <c r="C436">
        <v>39</v>
      </c>
      <c r="D436">
        <v>76.099999999999994</v>
      </c>
      <c r="M436">
        <v>19.899999999999999</v>
      </c>
    </row>
    <row r="437" spans="1:13">
      <c r="A437">
        <v>430</v>
      </c>
      <c r="B437">
        <v>4255222</v>
      </c>
      <c r="C437">
        <v>39</v>
      </c>
      <c r="D437">
        <v>108.5</v>
      </c>
      <c r="M437">
        <v>59.6</v>
      </c>
    </row>
    <row r="438" spans="1:13">
      <c r="A438">
        <v>431</v>
      </c>
      <c r="B438">
        <v>3714088</v>
      </c>
      <c r="C438">
        <v>40</v>
      </c>
      <c r="D438">
        <v>10.9</v>
      </c>
      <c r="M438">
        <v>3.0000000000000001E-3</v>
      </c>
    </row>
    <row r="439" spans="1:13">
      <c r="A439">
        <v>432</v>
      </c>
      <c r="B439">
        <v>3714088</v>
      </c>
      <c r="C439">
        <v>40</v>
      </c>
      <c r="D439">
        <v>11.5</v>
      </c>
      <c r="M439">
        <v>9.1000000000000004E-3</v>
      </c>
    </row>
    <row r="440" spans="1:13">
      <c r="A440">
        <v>433</v>
      </c>
      <c r="B440">
        <v>3714088</v>
      </c>
      <c r="C440">
        <v>40</v>
      </c>
      <c r="D440">
        <v>12.4</v>
      </c>
      <c r="M440">
        <v>2.7300000000000001E-2</v>
      </c>
    </row>
    <row r="441" spans="1:13">
      <c r="A441">
        <v>434</v>
      </c>
      <c r="B441">
        <v>3714088</v>
      </c>
      <c r="C441">
        <v>40</v>
      </c>
      <c r="D441">
        <v>13.6</v>
      </c>
      <c r="M441">
        <v>8.1799999999999998E-2</v>
      </c>
    </row>
    <row r="442" spans="1:13">
      <c r="A442">
        <v>435</v>
      </c>
      <c r="B442">
        <v>3714088</v>
      </c>
      <c r="C442">
        <v>40</v>
      </c>
      <c r="D442">
        <v>18.8</v>
      </c>
      <c r="M442">
        <v>0.24540000000000001</v>
      </c>
    </row>
    <row r="443" spans="1:13">
      <c r="A443">
        <v>436</v>
      </c>
      <c r="B443">
        <v>3714088</v>
      </c>
      <c r="C443">
        <v>40</v>
      </c>
      <c r="D443">
        <v>24.4</v>
      </c>
      <c r="M443">
        <v>0.7</v>
      </c>
    </row>
    <row r="444" spans="1:13">
      <c r="A444">
        <v>437</v>
      </c>
      <c r="B444">
        <v>3714088</v>
      </c>
      <c r="C444">
        <v>40</v>
      </c>
      <c r="D444">
        <v>33.299999999999997</v>
      </c>
      <c r="M444">
        <v>2.2000000000000002</v>
      </c>
    </row>
    <row r="445" spans="1:13">
      <c r="A445">
        <v>438</v>
      </c>
      <c r="B445">
        <v>3714088</v>
      </c>
      <c r="C445">
        <v>40</v>
      </c>
      <c r="D445">
        <v>53.8</v>
      </c>
      <c r="M445">
        <v>6.6</v>
      </c>
    </row>
    <row r="446" spans="1:13">
      <c r="A446">
        <v>439</v>
      </c>
      <c r="B446">
        <v>3714088</v>
      </c>
      <c r="C446">
        <v>40</v>
      </c>
      <c r="D446">
        <v>75.099999999999994</v>
      </c>
      <c r="M446">
        <v>19.899999999999999</v>
      </c>
    </row>
    <row r="447" spans="1:13">
      <c r="A447">
        <v>440</v>
      </c>
      <c r="B447">
        <v>3714088</v>
      </c>
      <c r="C447">
        <v>40</v>
      </c>
      <c r="D447">
        <v>90.5</v>
      </c>
      <c r="M447">
        <v>59.6</v>
      </c>
    </row>
  </sheetData>
  <sortState ref="A48:C447">
    <sortCondition ref="C48:C447"/>
    <sortCondition ref="A48:A447"/>
  </sortState>
  <dataValidations count="1">
    <dataValidation type="list" allowBlank="1" showInputMessage="1" showErrorMessage="1" sqref="M8:M447">
      <formula1>Concentration_List</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P602"/>
  <sheetViews>
    <sheetView topLeftCell="C2" workbookViewId="0">
      <selection activeCell="K3" sqref="K3"/>
    </sheetView>
  </sheetViews>
  <sheetFormatPr defaultRowHeight="15"/>
  <cols>
    <col min="1" max="1" width="7.7109375" bestFit="1" customWidth="1"/>
    <col min="2" max="2" width="12.7109375" customWidth="1"/>
    <col min="3" max="3" width="8.42578125" customWidth="1"/>
    <col min="4" max="4" width="12" customWidth="1"/>
    <col min="6" max="8" width="12.140625" customWidth="1"/>
    <col min="10" max="10" width="14.7109375" customWidth="1"/>
    <col min="11" max="11" width="11.85546875" bestFit="1" customWidth="1"/>
    <col min="12" max="12" width="26.85546875" customWidth="1"/>
    <col min="13" max="13" width="17.7109375" customWidth="1"/>
    <col min="14" max="14" width="20.28515625" customWidth="1"/>
  </cols>
  <sheetData>
    <row r="1" spans="1:16">
      <c r="L1" s="33" t="s">
        <v>1358</v>
      </c>
      <c r="M1" s="33"/>
      <c r="N1" s="33"/>
      <c r="O1" s="33"/>
      <c r="P1" s="33"/>
    </row>
    <row r="2" spans="1:16" ht="30">
      <c r="A2" s="7" t="s">
        <v>94</v>
      </c>
      <c r="B2" s="7" t="s">
        <v>92</v>
      </c>
      <c r="C2" s="7" t="s">
        <v>95</v>
      </c>
      <c r="D2" s="7" t="s">
        <v>98</v>
      </c>
      <c r="E2" s="7" t="s">
        <v>100</v>
      </c>
      <c r="F2" s="7" t="s">
        <v>99</v>
      </c>
      <c r="G2" s="7" t="s">
        <v>29</v>
      </c>
      <c r="H2" s="7" t="s">
        <v>30</v>
      </c>
      <c r="I2" s="7" t="s">
        <v>13</v>
      </c>
      <c r="J2" s="7" t="s">
        <v>101</v>
      </c>
      <c r="K2" s="7" t="s">
        <v>31</v>
      </c>
      <c r="L2" s="7" t="s">
        <v>1359</v>
      </c>
      <c r="M2" s="7" t="s">
        <v>946</v>
      </c>
      <c r="N2" s="7" t="s">
        <v>1360</v>
      </c>
    </row>
    <row r="3" spans="1:16">
      <c r="A3">
        <f>'Result import'!A8</f>
        <v>1</v>
      </c>
      <c r="B3">
        <f>'Result import'!B8</f>
        <v>7970106</v>
      </c>
      <c r="D3" t="str">
        <f>'Result import'!E$6</f>
        <v>IC50</v>
      </c>
      <c r="E3" t="str">
        <f>IF(ISERR(FIND(" ",'Result import'!E8)),"",LEFT('Result import'!E8,FIND(" ",'Result import'!E8)-2))</f>
        <v>&lt;</v>
      </c>
      <c r="F3">
        <f>IF(ISERR(FIND(" ",'Result import'!E8)),'Result import'!E8,VALUE(MID('Result import'!E8,FIND(" ",'Result import'!E8)+1,10)))</f>
        <v>3.0300000000000001E-3</v>
      </c>
      <c r="I3" t="s">
        <v>23</v>
      </c>
      <c r="K3" t="str">
        <f>E3&amp;" "&amp;F3&amp;IF(ISBLANK(G3), "", G3&amp;" - "&amp;H3)&amp;I3</f>
        <v>&lt; 0.00303uM</v>
      </c>
      <c r="L3" t="str">
        <f>"insert into substance (substance_id, substance_type) values ("&amp;B3&amp;", 'small molecule');"</f>
        <v>insert into substance (substance_id, substance_type) values (7970106, 'small molecule');</v>
      </c>
      <c r="M3" t="str">
        <f>"insert into result (RESULT_ID, VALUE_DISPLAY, VALUE_NUM, VALUE_MIN, VALUE_MAX, QUALIFIER, RESULT_STATUS_ID, EXPERIMENT_ID, SUBSTANCE_ID, RESULT_TYPE_ID ) values ("&amp;A3&amp;", '"&amp;K3&amp;"', "&amp;F3&amp;", '"&amp;G3&amp;"', '"&amp;H3&amp;"', '"&amp;TRIM(E3)&amp;"', 2, 1, "&amp;B3&amp;", "&amp;VLOOKUP(D3,Elements!$B$3:$G$56,6,FALSE)&amp;");"</f>
        <v>insert into result (RESULT_ID, VALUE_DISPLAY, VALUE_NUM, VALUE_MIN, VALUE_MAX, QUALIFIER, RESULT_STATUS_ID, EXPERIMENT_ID, SUBSTANCE_ID, RESULT_TYPE_ID ) values (1, '&lt; 0.00303uM', 0.00303, '', '', '&lt;', 2, 1, 7970106, 341);</v>
      </c>
    </row>
    <row r="4" spans="1:16">
      <c r="A4">
        <f>'Result import'!A9</f>
        <v>2</v>
      </c>
      <c r="B4">
        <f>'Result import'!B9</f>
        <v>855669</v>
      </c>
      <c r="D4" t="str">
        <f>'Result import'!E$6</f>
        <v>IC50</v>
      </c>
      <c r="E4" t="str">
        <f>IF(ISERR(FIND(" ",'Result import'!E9)),"",LEFT('Result import'!E9,FIND(" ",'Result import'!E9)-1))</f>
        <v/>
      </c>
      <c r="F4">
        <f>IF(ISERR(FIND(" ",'Result import'!E9)),'Result import'!E9,VALUE(MID('Result import'!E9,FIND(" ",'Result import'!E9)+1,10)))</f>
        <v>7.0999999999999994E-2</v>
      </c>
      <c r="I4" t="s">
        <v>23</v>
      </c>
      <c r="K4" t="str">
        <f t="shared" ref="K4:K67" si="0">E4&amp;" "&amp;F4&amp;IF(ISBLANK(G4), "", G4&amp;" - "&amp;H4)&amp;I4</f>
        <v xml:space="preserve"> 0.071uM</v>
      </c>
      <c r="L4" t="str">
        <f t="shared" ref="L4:L42" si="1">"insert into substance (substance_id, substance_type) values ("&amp;B4&amp;", 'small molecule');"</f>
        <v>insert into substance (substance_id, substance_type) values (855669, 'small molecule');</v>
      </c>
      <c r="M4" t="str">
        <f>"insert into result (RESULT_ID, VALUE_DISPLAY, VALUE_NUM, VALUE_MIN, VALUE_MAX, QUALIFIER, RESULT_STATUS_ID, EXPERIMENT_ID, SUBSTANCE_ID, RESULT_TYPE_ID ) values ("&amp;A4&amp;", '"&amp;K4&amp;"', "&amp;F4&amp;", '"&amp;G4&amp;"', '"&amp;H4&amp;"', '"&amp;TRIM(E4)&amp;"', 2, 1, "&amp;B4&amp;", "&amp;VLOOKUP(D4,Elements!$B$3:$G$56,6,FALSE)&amp;");"</f>
        <v>insert into result (RESULT_ID, VALUE_DISPLAY, VALUE_NUM, VALUE_MIN, VALUE_MAX, QUALIFIER, RESULT_STATUS_ID, EXPERIMENT_ID, SUBSTANCE_ID, RESULT_TYPE_ID ) values (2, ' 0.071uM', 0.071, '', '', '', 2, 1, 855669, 341);</v>
      </c>
    </row>
    <row r="5" spans="1:16">
      <c r="A5">
        <f>'Result import'!A10</f>
        <v>3</v>
      </c>
      <c r="B5">
        <f>'Result import'!B10</f>
        <v>4257793</v>
      </c>
      <c r="D5" t="str">
        <f>'Result import'!E$6</f>
        <v>IC50</v>
      </c>
      <c r="E5" t="str">
        <f>IF(ISERR(FIND(" ",'Result import'!E10)),"",LEFT('Result import'!E10,FIND(" ",'Result import'!E10)-1))</f>
        <v/>
      </c>
      <c r="F5">
        <f>IF(ISERR(FIND(" ",'Result import'!E10)),'Result import'!E10,VALUE(MID('Result import'!E10,FIND(" ",'Result import'!E10)+1,10)))</f>
        <v>0.08</v>
      </c>
      <c r="I5" t="s">
        <v>23</v>
      </c>
      <c r="K5" t="str">
        <f t="shared" si="0"/>
        <v xml:space="preserve"> 0.08uM</v>
      </c>
      <c r="L5" t="str">
        <f t="shared" si="1"/>
        <v>insert into substance (substance_id, substance_type) values (4257793, 'small molecule');</v>
      </c>
      <c r="M5" t="str">
        <f>"insert into result (RESULT_ID, VALUE_DISPLAY, VALUE_NUM, VALUE_MIN, VALUE_MAX, QUALIFIER, RESULT_STATUS_ID, EXPERIMENT_ID, SUBSTANCE_ID, RESULT_TYPE_ID ) values ("&amp;A5&amp;", '"&amp;K5&amp;"', "&amp;F5&amp;", '"&amp;G5&amp;"', '"&amp;H5&amp;"', '"&amp;TRIM(E5)&amp;"', 2, 1, "&amp;B5&amp;", "&amp;VLOOKUP(D5,Elements!$B$3:$G$56,6,FALSE)&amp;");"</f>
        <v>insert into result (RESULT_ID, VALUE_DISPLAY, VALUE_NUM, VALUE_MIN, VALUE_MAX, QUALIFIER, RESULT_STATUS_ID, EXPERIMENT_ID, SUBSTANCE_ID, RESULT_TYPE_ID ) values (3, ' 0.08uM', 0.08, '', '', '', 2, 1, 4257793, 341);</v>
      </c>
    </row>
    <row r="6" spans="1:16">
      <c r="A6">
        <f>'Result import'!A11</f>
        <v>4</v>
      </c>
      <c r="B6">
        <f>'Result import'!B11</f>
        <v>855933</v>
      </c>
      <c r="D6" t="str">
        <f>'Result import'!E$6</f>
        <v>IC50</v>
      </c>
      <c r="E6" t="str">
        <f>IF(ISERR(FIND(" ",'Result import'!E11)),"",LEFT('Result import'!E11,FIND(" ",'Result import'!E11)-1))</f>
        <v/>
      </c>
      <c r="F6">
        <f>IF(ISERR(FIND(" ",'Result import'!E11)),'Result import'!E11,VALUE(MID('Result import'!E11,FIND(" ",'Result import'!E11)+1,10)))</f>
        <v>0.1</v>
      </c>
      <c r="I6" t="s">
        <v>23</v>
      </c>
      <c r="K6" t="str">
        <f t="shared" si="0"/>
        <v xml:space="preserve"> 0.1uM</v>
      </c>
      <c r="L6" t="str">
        <f t="shared" si="1"/>
        <v>insert into substance (substance_id, substance_type) values (855933, 'small molecule');</v>
      </c>
      <c r="M6" t="str">
        <f>"insert into result (RESULT_ID, VALUE_DISPLAY, VALUE_NUM, VALUE_MIN, VALUE_MAX, QUALIFIER, RESULT_STATUS_ID, EXPERIMENT_ID, SUBSTANCE_ID, RESULT_TYPE_ID ) values ("&amp;A6&amp;", '"&amp;K6&amp;"', "&amp;F6&amp;", '"&amp;G6&amp;"', '"&amp;H6&amp;"', '"&amp;TRIM(E6)&amp;"', 2, 1, "&amp;B6&amp;", "&amp;VLOOKUP(D6,Elements!$B$3:$G$56,6,FALSE)&amp;");"</f>
        <v>insert into result (RESULT_ID, VALUE_DISPLAY, VALUE_NUM, VALUE_MIN, VALUE_MAX, QUALIFIER, RESULT_STATUS_ID, EXPERIMENT_ID, SUBSTANCE_ID, RESULT_TYPE_ID ) values (4, ' 0.1uM', 0.1, '', '', '', 2, 1, 855933, 341);</v>
      </c>
    </row>
    <row r="7" spans="1:16">
      <c r="A7">
        <f>'Result import'!A12</f>
        <v>5</v>
      </c>
      <c r="B7">
        <f>'Result import'!B12</f>
        <v>843930</v>
      </c>
      <c r="D7" t="str">
        <f>'Result import'!E$6</f>
        <v>IC50</v>
      </c>
      <c r="E7" t="str">
        <f>IF(ISERR(FIND(" ",'Result import'!E12)),"",LEFT('Result import'!E12,FIND(" ",'Result import'!E12)-1))</f>
        <v/>
      </c>
      <c r="F7">
        <f>IF(ISERR(FIND(" ",'Result import'!E12)),'Result import'!E12,VALUE(MID('Result import'!E12,FIND(" ",'Result import'!E12)+1,10)))</f>
        <v>0.26700000000000002</v>
      </c>
      <c r="I7" t="s">
        <v>23</v>
      </c>
      <c r="K7" t="str">
        <f t="shared" si="0"/>
        <v xml:space="preserve"> 0.267uM</v>
      </c>
      <c r="L7" t="str">
        <f t="shared" si="1"/>
        <v>insert into substance (substance_id, substance_type) values (843930, 'small molecule');</v>
      </c>
      <c r="M7" t="str">
        <f>"insert into result (RESULT_ID, VALUE_DISPLAY, VALUE_NUM, VALUE_MIN, VALUE_MAX, QUALIFIER, RESULT_STATUS_ID, EXPERIMENT_ID, SUBSTANCE_ID, RESULT_TYPE_ID ) values ("&amp;A7&amp;", '"&amp;K7&amp;"', "&amp;F7&amp;", '"&amp;G7&amp;"', '"&amp;H7&amp;"', '"&amp;TRIM(E7)&amp;"', 2, 1, "&amp;B7&amp;", "&amp;VLOOKUP(D7,Elements!$B$3:$G$56,6,FALSE)&amp;");"</f>
        <v>insert into result (RESULT_ID, VALUE_DISPLAY, VALUE_NUM, VALUE_MIN, VALUE_MAX, QUALIFIER, RESULT_STATUS_ID, EXPERIMENT_ID, SUBSTANCE_ID, RESULT_TYPE_ID ) values (5, ' 0.267uM', 0.267, '', '', '', 2, 1, 843930, 341);</v>
      </c>
    </row>
    <row r="8" spans="1:16">
      <c r="A8">
        <f>'Result import'!A13</f>
        <v>6</v>
      </c>
      <c r="B8">
        <f>'Result import'!B13</f>
        <v>850647</v>
      </c>
      <c r="D8" t="str">
        <f>'Result import'!E$6</f>
        <v>IC50</v>
      </c>
      <c r="E8" t="str">
        <f>IF(ISERR(FIND(" ",'Result import'!E13)),"",LEFT('Result import'!E13,FIND(" ",'Result import'!E13)-1))</f>
        <v/>
      </c>
      <c r="F8">
        <f>IF(ISERR(FIND(" ",'Result import'!E13)),'Result import'!E13,VALUE(MID('Result import'!E13,FIND(" ",'Result import'!E13)+1,10)))</f>
        <v>0.41499999999999998</v>
      </c>
      <c r="I8" t="s">
        <v>23</v>
      </c>
      <c r="K8" t="str">
        <f t="shared" si="0"/>
        <v xml:space="preserve"> 0.415uM</v>
      </c>
      <c r="L8" t="str">
        <f t="shared" si="1"/>
        <v>insert into substance (substance_id, substance_type) values (850647, 'small molecule');</v>
      </c>
      <c r="M8" t="str">
        <f>"insert into result (RESULT_ID, VALUE_DISPLAY, VALUE_NUM, VALUE_MIN, VALUE_MAX, QUALIFIER, RESULT_STATUS_ID, EXPERIMENT_ID, SUBSTANCE_ID, RESULT_TYPE_ID ) values ("&amp;A8&amp;", '"&amp;K8&amp;"', "&amp;F8&amp;", '"&amp;G8&amp;"', '"&amp;H8&amp;"', '"&amp;TRIM(E8)&amp;"', 2, 1, "&amp;B8&amp;", "&amp;VLOOKUP(D8,Elements!$B$3:$G$56,6,FALSE)&amp;");"</f>
        <v>insert into result (RESULT_ID, VALUE_DISPLAY, VALUE_NUM, VALUE_MIN, VALUE_MAX, QUALIFIER, RESULT_STATUS_ID, EXPERIMENT_ID, SUBSTANCE_ID, RESULT_TYPE_ID ) values (6, ' 0.415uM', 0.415, '', '', '', 2, 1, 850647, 341);</v>
      </c>
    </row>
    <row r="9" spans="1:16">
      <c r="A9">
        <f>'Result import'!A14</f>
        <v>7</v>
      </c>
      <c r="B9">
        <f>'Result import'!B14</f>
        <v>857157</v>
      </c>
      <c r="D9" t="str">
        <f>'Result import'!E$6</f>
        <v>IC50</v>
      </c>
      <c r="E9" t="str">
        <f>IF(ISERR(FIND(" ",'Result import'!E14)),"",LEFT('Result import'!E14,FIND(" ",'Result import'!E14)-1))</f>
        <v/>
      </c>
      <c r="F9">
        <f>IF(ISERR(FIND(" ",'Result import'!E14)),'Result import'!E14,VALUE(MID('Result import'!E14,FIND(" ",'Result import'!E14)+1,10)))</f>
        <v>0.46400000000000002</v>
      </c>
      <c r="I9" t="s">
        <v>23</v>
      </c>
      <c r="K9" t="str">
        <f t="shared" si="0"/>
        <v xml:space="preserve"> 0.464uM</v>
      </c>
      <c r="L9" t="str">
        <f t="shared" si="1"/>
        <v>insert into substance (substance_id, substance_type) values (857157, 'small molecule');</v>
      </c>
      <c r="M9" t="str">
        <f>"insert into result (RESULT_ID, VALUE_DISPLAY, VALUE_NUM, VALUE_MIN, VALUE_MAX, QUALIFIER, RESULT_STATUS_ID, EXPERIMENT_ID, SUBSTANCE_ID, RESULT_TYPE_ID ) values ("&amp;A9&amp;", '"&amp;K9&amp;"', "&amp;F9&amp;", '"&amp;G9&amp;"', '"&amp;H9&amp;"', '"&amp;TRIM(E9)&amp;"', 2, 1, "&amp;B9&amp;", "&amp;VLOOKUP(D9,Elements!$B$3:$G$56,6,FALSE)&amp;");"</f>
        <v>insert into result (RESULT_ID, VALUE_DISPLAY, VALUE_NUM, VALUE_MIN, VALUE_MAX, QUALIFIER, RESULT_STATUS_ID, EXPERIMENT_ID, SUBSTANCE_ID, RESULT_TYPE_ID ) values (7, ' 0.464uM', 0.464, '', '', '', 2, 1, 857157, 341);</v>
      </c>
    </row>
    <row r="10" spans="1:16">
      <c r="A10">
        <f>'Result import'!A15</f>
        <v>8</v>
      </c>
      <c r="B10">
        <f>'Result import'!B15</f>
        <v>844493</v>
      </c>
      <c r="D10" t="str">
        <f>'Result import'!E$6</f>
        <v>IC50</v>
      </c>
      <c r="E10" t="str">
        <f>IF(ISERR(FIND(" ",'Result import'!E15)),"",LEFT('Result import'!E15,FIND(" ",'Result import'!E15)-1))</f>
        <v/>
      </c>
      <c r="F10">
        <f>IF(ISERR(FIND(" ",'Result import'!E15)),'Result import'!E15,VALUE(MID('Result import'!E15,FIND(" ",'Result import'!E15)+1,10)))</f>
        <v>0.66100000000000003</v>
      </c>
      <c r="I10" t="s">
        <v>23</v>
      </c>
      <c r="K10" t="str">
        <f t="shared" si="0"/>
        <v xml:space="preserve"> 0.661uM</v>
      </c>
      <c r="L10" t="str">
        <f t="shared" si="1"/>
        <v>insert into substance (substance_id, substance_type) values (844493, 'small molecule');</v>
      </c>
      <c r="M10" t="str">
        <f>"insert into result (RESULT_ID, VALUE_DISPLAY, VALUE_NUM, VALUE_MIN, VALUE_MAX, QUALIFIER, RESULT_STATUS_ID, EXPERIMENT_ID, SUBSTANCE_ID, RESULT_TYPE_ID ) values ("&amp;A10&amp;", '"&amp;K10&amp;"', "&amp;F10&amp;", '"&amp;G10&amp;"', '"&amp;H10&amp;"', '"&amp;TRIM(E10)&amp;"', 2, 1, "&amp;B10&amp;", "&amp;VLOOKUP(D10,Elements!$B$3:$G$56,6,FALSE)&amp;");"</f>
        <v>insert into result (RESULT_ID, VALUE_DISPLAY, VALUE_NUM, VALUE_MIN, VALUE_MAX, QUALIFIER, RESULT_STATUS_ID, EXPERIMENT_ID, SUBSTANCE_ID, RESULT_TYPE_ID ) values (8, ' 0.661uM', 0.661, '', '', '', 2, 1, 844493, 341);</v>
      </c>
    </row>
    <row r="11" spans="1:16">
      <c r="A11">
        <f>'Result import'!A16</f>
        <v>9</v>
      </c>
      <c r="B11">
        <f>'Result import'!B16</f>
        <v>7978068</v>
      </c>
      <c r="D11" t="str">
        <f>'Result import'!E$6</f>
        <v>IC50</v>
      </c>
      <c r="E11" t="str">
        <f>IF(ISERR(FIND(" ",'Result import'!E16)),"",LEFT('Result import'!E16,FIND(" ",'Result import'!E16)-1))</f>
        <v/>
      </c>
      <c r="F11">
        <f>IF(ISERR(FIND(" ",'Result import'!E16)),'Result import'!E16,VALUE(MID('Result import'!E16,FIND(" ",'Result import'!E16)+1,10)))</f>
        <v>0.80700000000000005</v>
      </c>
      <c r="I11" t="s">
        <v>23</v>
      </c>
      <c r="K11" t="str">
        <f t="shared" si="0"/>
        <v xml:space="preserve"> 0.807uM</v>
      </c>
      <c r="L11" t="str">
        <f t="shared" si="1"/>
        <v>insert into substance (substance_id, substance_type) values (7978068, 'small molecule');</v>
      </c>
      <c r="M11" t="str">
        <f>"insert into result (RESULT_ID, VALUE_DISPLAY, VALUE_NUM, VALUE_MIN, VALUE_MAX, QUALIFIER, RESULT_STATUS_ID, EXPERIMENT_ID, SUBSTANCE_ID, RESULT_TYPE_ID ) values ("&amp;A11&amp;", '"&amp;K11&amp;"', "&amp;F11&amp;", '"&amp;G11&amp;"', '"&amp;H11&amp;"', '"&amp;TRIM(E11)&amp;"', 2, 1, "&amp;B11&amp;", "&amp;VLOOKUP(D11,Elements!$B$3:$G$56,6,FALSE)&amp;");"</f>
        <v>insert into result (RESULT_ID, VALUE_DISPLAY, VALUE_NUM, VALUE_MIN, VALUE_MAX, QUALIFIER, RESULT_STATUS_ID, EXPERIMENT_ID, SUBSTANCE_ID, RESULT_TYPE_ID ) values (9, ' 0.807uM', 0.807, '', '', '', 2, 1, 7978068, 341);</v>
      </c>
    </row>
    <row r="12" spans="1:16">
      <c r="A12">
        <f>'Result import'!A17</f>
        <v>10</v>
      </c>
      <c r="B12">
        <f>'Result import'!B17</f>
        <v>852914</v>
      </c>
      <c r="D12" t="str">
        <f>'Result import'!E$6</f>
        <v>IC50</v>
      </c>
      <c r="E12" t="str">
        <f>IF(ISERR(FIND(" ",'Result import'!E17)),"",LEFT('Result import'!E17,FIND(" ",'Result import'!E17)-1))</f>
        <v/>
      </c>
      <c r="F12">
        <f>IF(ISERR(FIND(" ",'Result import'!E17)),'Result import'!E17,VALUE(MID('Result import'!E17,FIND(" ",'Result import'!E17)+1,10)))</f>
        <v>0.8</v>
      </c>
      <c r="I12" t="s">
        <v>23</v>
      </c>
      <c r="K12" t="str">
        <f t="shared" si="0"/>
        <v xml:space="preserve"> 0.8uM</v>
      </c>
      <c r="L12" t="str">
        <f t="shared" si="1"/>
        <v>insert into substance (substance_id, substance_type) values (852914, 'small molecule');</v>
      </c>
      <c r="M12" t="str">
        <f>"insert into result (RESULT_ID, VALUE_DISPLAY, VALUE_NUM, VALUE_MIN, VALUE_MAX, QUALIFIER, RESULT_STATUS_ID, EXPERIMENT_ID, SUBSTANCE_ID, RESULT_TYPE_ID ) values ("&amp;A12&amp;", '"&amp;K12&amp;"', "&amp;F12&amp;", '"&amp;G12&amp;"', '"&amp;H12&amp;"', '"&amp;TRIM(E12)&amp;"', 2, 1, "&amp;B12&amp;", "&amp;VLOOKUP(D12,Elements!$B$3:$G$56,6,FALSE)&amp;");"</f>
        <v>insert into result (RESULT_ID, VALUE_DISPLAY, VALUE_NUM, VALUE_MIN, VALUE_MAX, QUALIFIER, RESULT_STATUS_ID, EXPERIMENT_ID, SUBSTANCE_ID, RESULT_TYPE_ID ) values (10, ' 0.8uM', 0.8, '', '', '', 2, 1, 852914, 341);</v>
      </c>
    </row>
    <row r="13" spans="1:16">
      <c r="A13">
        <f>'Result import'!A18</f>
        <v>11</v>
      </c>
      <c r="B13">
        <f>'Result import'!B18</f>
        <v>845954</v>
      </c>
      <c r="D13" t="str">
        <f>'Result import'!E$6</f>
        <v>IC50</v>
      </c>
      <c r="E13" t="str">
        <f>IF(ISERR(FIND(" ",'Result import'!E18)),"",LEFT('Result import'!E18,FIND(" ",'Result import'!E18)-1))</f>
        <v/>
      </c>
      <c r="F13">
        <f>IF(ISERR(FIND(" ",'Result import'!E18)),'Result import'!E18,VALUE(MID('Result import'!E18,FIND(" ",'Result import'!E18)+1,10)))</f>
        <v>0.76500000000000001</v>
      </c>
      <c r="I13" t="s">
        <v>23</v>
      </c>
      <c r="K13" t="str">
        <f t="shared" si="0"/>
        <v xml:space="preserve"> 0.765uM</v>
      </c>
      <c r="L13" t="str">
        <f t="shared" si="1"/>
        <v>insert into substance (substance_id, substance_type) values (845954, 'small molecule');</v>
      </c>
      <c r="M13" t="str">
        <f>"insert into result (RESULT_ID, VALUE_DISPLAY, VALUE_NUM, VALUE_MIN, VALUE_MAX, QUALIFIER, RESULT_STATUS_ID, EXPERIMENT_ID, SUBSTANCE_ID, RESULT_TYPE_ID ) values ("&amp;A13&amp;", '"&amp;K13&amp;"', "&amp;F13&amp;", '"&amp;G13&amp;"', '"&amp;H13&amp;"', '"&amp;TRIM(E13)&amp;"', 2, 1, "&amp;B13&amp;", "&amp;VLOOKUP(D13,Elements!$B$3:$G$56,6,FALSE)&amp;");"</f>
        <v>insert into result (RESULT_ID, VALUE_DISPLAY, VALUE_NUM, VALUE_MIN, VALUE_MAX, QUALIFIER, RESULT_STATUS_ID, EXPERIMENT_ID, SUBSTANCE_ID, RESULT_TYPE_ID ) values (11, ' 0.765uM', 0.765, '', '', '', 2, 1, 845954, 341);</v>
      </c>
    </row>
    <row r="14" spans="1:16">
      <c r="A14">
        <f>'Result import'!A19</f>
        <v>12</v>
      </c>
      <c r="B14">
        <f>'Result import'!B19</f>
        <v>4260348</v>
      </c>
      <c r="D14" t="str">
        <f>'Result import'!E$6</f>
        <v>IC50</v>
      </c>
      <c r="E14" t="str">
        <f>IF(ISERR(FIND(" ",'Result import'!E19)),"",LEFT('Result import'!E19,FIND(" ",'Result import'!E19)-1))</f>
        <v/>
      </c>
      <c r="F14">
        <f>IF(ISERR(FIND(" ",'Result import'!E19)),'Result import'!E19,VALUE(MID('Result import'!E19,FIND(" ",'Result import'!E19)+1,10)))</f>
        <v>1.1319999999999999</v>
      </c>
      <c r="I14" t="s">
        <v>23</v>
      </c>
      <c r="K14" t="str">
        <f t="shared" si="0"/>
        <v xml:space="preserve"> 1.132uM</v>
      </c>
      <c r="L14" t="str">
        <f t="shared" si="1"/>
        <v>insert into substance (substance_id, substance_type) values (4260348, 'small molecule');</v>
      </c>
      <c r="M14" t="str">
        <f>"insert into result (RESULT_ID, VALUE_DISPLAY, VALUE_NUM, VALUE_MIN, VALUE_MAX, QUALIFIER, RESULT_STATUS_ID, EXPERIMENT_ID, SUBSTANCE_ID, RESULT_TYPE_ID ) values ("&amp;A14&amp;", '"&amp;K14&amp;"', "&amp;F14&amp;", '"&amp;G14&amp;"', '"&amp;H14&amp;"', '"&amp;TRIM(E14)&amp;"', 2, 1, "&amp;B14&amp;", "&amp;VLOOKUP(D14,Elements!$B$3:$G$56,6,FALSE)&amp;");"</f>
        <v>insert into result (RESULT_ID, VALUE_DISPLAY, VALUE_NUM, VALUE_MIN, VALUE_MAX, QUALIFIER, RESULT_STATUS_ID, EXPERIMENT_ID, SUBSTANCE_ID, RESULT_TYPE_ID ) values (12, ' 1.132uM', 1.132, '', '', '', 2, 1, 4260348, 341);</v>
      </c>
    </row>
    <row r="15" spans="1:16">
      <c r="A15">
        <f>'Result import'!A20</f>
        <v>13</v>
      </c>
      <c r="B15">
        <f>'Result import'!B20</f>
        <v>7971315</v>
      </c>
      <c r="D15" t="str">
        <f>'Result import'!E$6</f>
        <v>IC50</v>
      </c>
      <c r="E15" t="str">
        <f>IF(ISERR(FIND(" ",'Result import'!E20)),"",LEFT('Result import'!E20,FIND(" ",'Result import'!E20)-1))</f>
        <v/>
      </c>
      <c r="F15">
        <f>IF(ISERR(FIND(" ",'Result import'!E20)),'Result import'!E20,VALUE(MID('Result import'!E20,FIND(" ",'Result import'!E20)+1,10)))</f>
        <v>1.4890000000000001</v>
      </c>
      <c r="I15" t="s">
        <v>23</v>
      </c>
      <c r="K15" t="str">
        <f t="shared" si="0"/>
        <v xml:space="preserve"> 1.489uM</v>
      </c>
      <c r="L15" t="str">
        <f t="shared" si="1"/>
        <v>insert into substance (substance_id, substance_type) values (7971315, 'small molecule');</v>
      </c>
      <c r="M15" t="str">
        <f>"insert into result (RESULT_ID, VALUE_DISPLAY, VALUE_NUM, VALUE_MIN, VALUE_MAX, QUALIFIER, RESULT_STATUS_ID, EXPERIMENT_ID, SUBSTANCE_ID, RESULT_TYPE_ID ) values ("&amp;A15&amp;", '"&amp;K15&amp;"', "&amp;F15&amp;", '"&amp;G15&amp;"', '"&amp;H15&amp;"', '"&amp;TRIM(E15)&amp;"', 2, 1, "&amp;B15&amp;", "&amp;VLOOKUP(D15,Elements!$B$3:$G$56,6,FALSE)&amp;");"</f>
        <v>insert into result (RESULT_ID, VALUE_DISPLAY, VALUE_NUM, VALUE_MIN, VALUE_MAX, QUALIFIER, RESULT_STATUS_ID, EXPERIMENT_ID, SUBSTANCE_ID, RESULT_TYPE_ID ) values (13, ' 1.489uM', 1.489, '', '', '', 2, 1, 7971315, 341);</v>
      </c>
    </row>
    <row r="16" spans="1:16">
      <c r="A16">
        <f>'Result import'!A21</f>
        <v>14</v>
      </c>
      <c r="B16">
        <f>'Result import'!B21</f>
        <v>7969955</v>
      </c>
      <c r="D16" t="str">
        <f>'Result import'!E$6</f>
        <v>IC50</v>
      </c>
      <c r="E16" t="str">
        <f>IF(ISERR(FIND(" ",'Result import'!E21)),"",LEFT('Result import'!E21,FIND(" ",'Result import'!E21)-1))</f>
        <v/>
      </c>
      <c r="F16">
        <f>IF(ISERR(FIND(" ",'Result import'!E21)),'Result import'!E21,VALUE(MID('Result import'!E21,FIND(" ",'Result import'!E21)+1,10)))</f>
        <v>1.3819999999999999</v>
      </c>
      <c r="I16" t="s">
        <v>23</v>
      </c>
      <c r="K16" t="str">
        <f t="shared" si="0"/>
        <v xml:space="preserve"> 1.382uM</v>
      </c>
      <c r="L16" t="str">
        <f t="shared" si="1"/>
        <v>insert into substance (substance_id, substance_type) values (7969955, 'small molecule');</v>
      </c>
      <c r="M16" t="str">
        <f>"insert into result (RESULT_ID, VALUE_DISPLAY, VALUE_NUM, VALUE_MIN, VALUE_MAX, QUALIFIER, RESULT_STATUS_ID, EXPERIMENT_ID, SUBSTANCE_ID, RESULT_TYPE_ID ) values ("&amp;A16&amp;", '"&amp;K16&amp;"', "&amp;F16&amp;", '"&amp;G16&amp;"', '"&amp;H16&amp;"', '"&amp;TRIM(E16)&amp;"', 2, 1, "&amp;B16&amp;", "&amp;VLOOKUP(D16,Elements!$B$3:$G$56,6,FALSE)&amp;");"</f>
        <v>insert into result (RESULT_ID, VALUE_DISPLAY, VALUE_NUM, VALUE_MIN, VALUE_MAX, QUALIFIER, RESULT_STATUS_ID, EXPERIMENT_ID, SUBSTANCE_ID, RESULT_TYPE_ID ) values (14, ' 1.382uM', 1.382, '', '', '', 2, 1, 7969955, 341);</v>
      </c>
    </row>
    <row r="17" spans="1:13">
      <c r="A17">
        <f>'Result import'!A22</f>
        <v>15</v>
      </c>
      <c r="B17">
        <f>'Result import'!B22</f>
        <v>7969667</v>
      </c>
      <c r="D17" t="str">
        <f>'Result import'!E$6</f>
        <v>IC50</v>
      </c>
      <c r="E17" t="str">
        <f>IF(ISERR(FIND(" ",'Result import'!E22)),"",LEFT('Result import'!E22,FIND(" ",'Result import'!E22)-1))</f>
        <v/>
      </c>
      <c r="F17">
        <f>IF(ISERR(FIND(" ",'Result import'!E22)),'Result import'!E22,VALUE(MID('Result import'!E22,FIND(" ",'Result import'!E22)+1,10)))</f>
        <v>1.395</v>
      </c>
      <c r="I17" t="s">
        <v>23</v>
      </c>
      <c r="K17" t="str">
        <f t="shared" si="0"/>
        <v xml:space="preserve"> 1.395uM</v>
      </c>
      <c r="L17" t="str">
        <f t="shared" si="1"/>
        <v>insert into substance (substance_id, substance_type) values (7969667, 'small molecule');</v>
      </c>
      <c r="M17" t="str">
        <f>"insert into result (RESULT_ID, VALUE_DISPLAY, VALUE_NUM, VALUE_MIN, VALUE_MAX, QUALIFIER, RESULT_STATUS_ID, EXPERIMENT_ID, SUBSTANCE_ID, RESULT_TYPE_ID ) values ("&amp;A17&amp;", '"&amp;K17&amp;"', "&amp;F17&amp;", '"&amp;G17&amp;"', '"&amp;H17&amp;"', '"&amp;TRIM(E17)&amp;"', 2, 1, "&amp;B17&amp;", "&amp;VLOOKUP(D17,Elements!$B$3:$G$56,6,FALSE)&amp;");"</f>
        <v>insert into result (RESULT_ID, VALUE_DISPLAY, VALUE_NUM, VALUE_MIN, VALUE_MAX, QUALIFIER, RESULT_STATUS_ID, EXPERIMENT_ID, SUBSTANCE_ID, RESULT_TYPE_ID ) values (15, ' 1.395uM', 1.395, '', '', '', 2, 1, 7969667, 341);</v>
      </c>
    </row>
    <row r="18" spans="1:13">
      <c r="A18">
        <f>'Result import'!A23</f>
        <v>16</v>
      </c>
      <c r="B18">
        <f>'Result import'!B23</f>
        <v>3717731</v>
      </c>
      <c r="D18" t="str">
        <f>'Result import'!E$6</f>
        <v>IC50</v>
      </c>
      <c r="E18" t="str">
        <f>IF(ISERR(FIND(" ",'Result import'!E23)),"",LEFT('Result import'!E23,FIND(" ",'Result import'!E23)-1))</f>
        <v/>
      </c>
      <c r="F18">
        <f>IF(ISERR(FIND(" ",'Result import'!E23)),'Result import'!E23,VALUE(MID('Result import'!E23,FIND(" ",'Result import'!E23)+1,10)))</f>
        <v>1.5169999999999999</v>
      </c>
      <c r="I18" t="s">
        <v>23</v>
      </c>
      <c r="K18" t="str">
        <f t="shared" si="0"/>
        <v xml:space="preserve"> 1.517uM</v>
      </c>
      <c r="L18" t="str">
        <f t="shared" si="1"/>
        <v>insert into substance (substance_id, substance_type) values (3717731, 'small molecule');</v>
      </c>
      <c r="M18" t="str">
        <f>"insert into result (RESULT_ID, VALUE_DISPLAY, VALUE_NUM, VALUE_MIN, VALUE_MAX, QUALIFIER, RESULT_STATUS_ID, EXPERIMENT_ID, SUBSTANCE_ID, RESULT_TYPE_ID ) values ("&amp;A18&amp;", '"&amp;K18&amp;"', "&amp;F18&amp;", '"&amp;G18&amp;"', '"&amp;H18&amp;"', '"&amp;TRIM(E18)&amp;"', 2, 1, "&amp;B18&amp;", "&amp;VLOOKUP(D18,Elements!$B$3:$G$56,6,FALSE)&amp;");"</f>
        <v>insert into result (RESULT_ID, VALUE_DISPLAY, VALUE_NUM, VALUE_MIN, VALUE_MAX, QUALIFIER, RESULT_STATUS_ID, EXPERIMENT_ID, SUBSTANCE_ID, RESULT_TYPE_ID ) values (16, ' 1.517uM', 1.517, '', '', '', 2, 1, 3717731, 341);</v>
      </c>
    </row>
    <row r="19" spans="1:13">
      <c r="A19">
        <f>'Result import'!A24</f>
        <v>17</v>
      </c>
      <c r="B19">
        <f>'Result import'!B24</f>
        <v>7965051</v>
      </c>
      <c r="D19" t="str">
        <f>'Result import'!E$6</f>
        <v>IC50</v>
      </c>
      <c r="E19" t="str">
        <f>IF(ISERR(FIND(" ",'Result import'!E24)),"",LEFT('Result import'!E24,FIND(" ",'Result import'!E24)-1))</f>
        <v/>
      </c>
      <c r="F19">
        <f>IF(ISERR(FIND(" ",'Result import'!E24)),'Result import'!E24,VALUE(MID('Result import'!E24,FIND(" ",'Result import'!E24)+1,10)))</f>
        <v>1.7330000000000001</v>
      </c>
      <c r="I19" t="s">
        <v>23</v>
      </c>
      <c r="K19" t="str">
        <f t="shared" si="0"/>
        <v xml:space="preserve"> 1.733uM</v>
      </c>
      <c r="L19" t="str">
        <f t="shared" si="1"/>
        <v>insert into substance (substance_id, substance_type) values (7965051, 'small molecule');</v>
      </c>
      <c r="M19" t="str">
        <f>"insert into result (RESULT_ID, VALUE_DISPLAY, VALUE_NUM, VALUE_MIN, VALUE_MAX, QUALIFIER, RESULT_STATUS_ID, EXPERIMENT_ID, SUBSTANCE_ID, RESULT_TYPE_ID ) values ("&amp;A19&amp;", '"&amp;K19&amp;"', "&amp;F19&amp;", '"&amp;G19&amp;"', '"&amp;H19&amp;"', '"&amp;TRIM(E19)&amp;"', 2, 1, "&amp;B19&amp;", "&amp;VLOOKUP(D19,Elements!$B$3:$G$56,6,FALSE)&amp;");"</f>
        <v>insert into result (RESULT_ID, VALUE_DISPLAY, VALUE_NUM, VALUE_MIN, VALUE_MAX, QUALIFIER, RESULT_STATUS_ID, EXPERIMENT_ID, SUBSTANCE_ID, RESULT_TYPE_ID ) values (17, ' 1.733uM', 1.733, '', '', '', 2, 1, 7965051, 341);</v>
      </c>
    </row>
    <row r="20" spans="1:13">
      <c r="A20">
        <f>'Result import'!A25</f>
        <v>18</v>
      </c>
      <c r="B20">
        <f>'Result import'!B25</f>
        <v>7974676</v>
      </c>
      <c r="D20" t="str">
        <f>'Result import'!E$6</f>
        <v>IC50</v>
      </c>
      <c r="E20" t="str">
        <f>IF(ISERR(FIND(" ",'Result import'!E25)),"",LEFT('Result import'!E25,FIND(" ",'Result import'!E25)-1))</f>
        <v/>
      </c>
      <c r="F20">
        <f>IF(ISERR(FIND(" ",'Result import'!E25)),'Result import'!E25,VALUE(MID('Result import'!E25,FIND(" ",'Result import'!E25)+1,10)))</f>
        <v>1.798</v>
      </c>
      <c r="I20" t="s">
        <v>23</v>
      </c>
      <c r="K20" t="str">
        <f t="shared" si="0"/>
        <v xml:space="preserve"> 1.798uM</v>
      </c>
      <c r="L20" t="str">
        <f t="shared" si="1"/>
        <v>insert into substance (substance_id, substance_type) values (7974676, 'small molecule');</v>
      </c>
      <c r="M20" t="str">
        <f>"insert into result (RESULT_ID, VALUE_DISPLAY, VALUE_NUM, VALUE_MIN, VALUE_MAX, QUALIFIER, RESULT_STATUS_ID, EXPERIMENT_ID, SUBSTANCE_ID, RESULT_TYPE_ID ) values ("&amp;A20&amp;", '"&amp;K20&amp;"', "&amp;F20&amp;", '"&amp;G20&amp;"', '"&amp;H20&amp;"', '"&amp;TRIM(E20)&amp;"', 2, 1, "&amp;B20&amp;", "&amp;VLOOKUP(D20,Elements!$B$3:$G$56,6,FALSE)&amp;");"</f>
        <v>insert into result (RESULT_ID, VALUE_DISPLAY, VALUE_NUM, VALUE_MIN, VALUE_MAX, QUALIFIER, RESULT_STATUS_ID, EXPERIMENT_ID, SUBSTANCE_ID, RESULT_TYPE_ID ) values (18, ' 1.798uM', 1.798, '', '', '', 2, 1, 7974676, 341);</v>
      </c>
    </row>
    <row r="21" spans="1:13">
      <c r="A21">
        <f>'Result import'!A26</f>
        <v>19</v>
      </c>
      <c r="B21">
        <f>'Result import'!B26</f>
        <v>7973485</v>
      </c>
      <c r="D21" t="str">
        <f>'Result import'!E$6</f>
        <v>IC50</v>
      </c>
      <c r="E21" t="str">
        <f>IF(ISERR(FIND(" ",'Result import'!E26)),"",LEFT('Result import'!E26,FIND(" ",'Result import'!E26)-1))</f>
        <v/>
      </c>
      <c r="F21">
        <f>IF(ISERR(FIND(" ",'Result import'!E26)),'Result import'!E26,VALUE(MID('Result import'!E26,FIND(" ",'Result import'!E26)+1,10)))</f>
        <v>1.9139999999999999</v>
      </c>
      <c r="I21" t="s">
        <v>23</v>
      </c>
      <c r="K21" t="str">
        <f t="shared" si="0"/>
        <v xml:space="preserve"> 1.914uM</v>
      </c>
      <c r="L21" t="str">
        <f t="shared" si="1"/>
        <v>insert into substance (substance_id, substance_type) values (7973485, 'small molecule');</v>
      </c>
      <c r="M21" t="str">
        <f>"insert into result (RESULT_ID, VALUE_DISPLAY, VALUE_NUM, VALUE_MIN, VALUE_MAX, QUALIFIER, RESULT_STATUS_ID, EXPERIMENT_ID, SUBSTANCE_ID, RESULT_TYPE_ID ) values ("&amp;A21&amp;", '"&amp;K21&amp;"', "&amp;F21&amp;", '"&amp;G21&amp;"', '"&amp;H21&amp;"', '"&amp;TRIM(E21)&amp;"', 2, 1, "&amp;B21&amp;", "&amp;VLOOKUP(D21,Elements!$B$3:$G$56,6,FALSE)&amp;");"</f>
        <v>insert into result (RESULT_ID, VALUE_DISPLAY, VALUE_NUM, VALUE_MIN, VALUE_MAX, QUALIFIER, RESULT_STATUS_ID, EXPERIMENT_ID, SUBSTANCE_ID, RESULT_TYPE_ID ) values (19, ' 1.914uM', 1.914, '', '', '', 2, 1, 7973485, 341);</v>
      </c>
    </row>
    <row r="22" spans="1:13">
      <c r="A22">
        <f>'Result import'!A27</f>
        <v>20</v>
      </c>
      <c r="B22">
        <f>'Result import'!B27</f>
        <v>7976977</v>
      </c>
      <c r="D22" t="str">
        <f>'Result import'!E$6</f>
        <v>IC50</v>
      </c>
      <c r="E22" t="str">
        <f>IF(ISERR(FIND(" ",'Result import'!E27)),"",LEFT('Result import'!E27,FIND(" ",'Result import'!E27)-1))</f>
        <v/>
      </c>
      <c r="F22">
        <f>IF(ISERR(FIND(" ",'Result import'!E27)),'Result import'!E27,VALUE(MID('Result import'!E27,FIND(" ",'Result import'!E27)+1,10)))</f>
        <v>2.2040000000000002</v>
      </c>
      <c r="I22" t="s">
        <v>23</v>
      </c>
      <c r="K22" t="str">
        <f t="shared" si="0"/>
        <v xml:space="preserve"> 2.204uM</v>
      </c>
      <c r="L22" t="str">
        <f t="shared" si="1"/>
        <v>insert into substance (substance_id, substance_type) values (7976977, 'small molecule');</v>
      </c>
      <c r="M22" t="str">
        <f>"insert into result (RESULT_ID, VALUE_DISPLAY, VALUE_NUM, VALUE_MIN, VALUE_MAX, QUALIFIER, RESULT_STATUS_ID, EXPERIMENT_ID, SUBSTANCE_ID, RESULT_TYPE_ID ) values ("&amp;A22&amp;", '"&amp;K22&amp;"', "&amp;F22&amp;", '"&amp;G22&amp;"', '"&amp;H22&amp;"', '"&amp;TRIM(E22)&amp;"', 2, 1, "&amp;B22&amp;", "&amp;VLOOKUP(D22,Elements!$B$3:$G$56,6,FALSE)&amp;");"</f>
        <v>insert into result (RESULT_ID, VALUE_DISPLAY, VALUE_NUM, VALUE_MIN, VALUE_MAX, QUALIFIER, RESULT_STATUS_ID, EXPERIMENT_ID, SUBSTANCE_ID, RESULT_TYPE_ID ) values (20, ' 2.204uM', 2.204, '', '', '', 2, 1, 7976977, 341);</v>
      </c>
    </row>
    <row r="23" spans="1:13">
      <c r="A23">
        <f>'Result import'!A28</f>
        <v>21</v>
      </c>
      <c r="B23">
        <f>'Result import'!B28</f>
        <v>7971472</v>
      </c>
      <c r="D23" t="str">
        <f>'Result import'!E$6</f>
        <v>IC50</v>
      </c>
      <c r="E23" t="str">
        <f>IF(ISERR(FIND(" ",'Result import'!E28)),"",LEFT('Result import'!E28,FIND(" ",'Result import'!E28)-1))</f>
        <v/>
      </c>
      <c r="F23">
        <f>IF(ISERR(FIND(" ",'Result import'!E28)),'Result import'!E28,VALUE(MID('Result import'!E28,FIND(" ",'Result import'!E28)+1,10)))</f>
        <v>2.1949999999999998</v>
      </c>
      <c r="I23" t="s">
        <v>23</v>
      </c>
      <c r="K23" t="str">
        <f t="shared" si="0"/>
        <v xml:space="preserve"> 2.195uM</v>
      </c>
      <c r="L23" t="str">
        <f t="shared" si="1"/>
        <v>insert into substance (substance_id, substance_type) values (7971472, 'small molecule');</v>
      </c>
      <c r="M23" t="str">
        <f>"insert into result (RESULT_ID, VALUE_DISPLAY, VALUE_NUM, VALUE_MIN, VALUE_MAX, QUALIFIER, RESULT_STATUS_ID, EXPERIMENT_ID, SUBSTANCE_ID, RESULT_TYPE_ID ) values ("&amp;A23&amp;", '"&amp;K23&amp;"', "&amp;F23&amp;", '"&amp;G23&amp;"', '"&amp;H23&amp;"', '"&amp;TRIM(E23)&amp;"', 2, 1, "&amp;B23&amp;", "&amp;VLOOKUP(D23,Elements!$B$3:$G$56,6,FALSE)&amp;");"</f>
        <v>insert into result (RESULT_ID, VALUE_DISPLAY, VALUE_NUM, VALUE_MIN, VALUE_MAX, QUALIFIER, RESULT_STATUS_ID, EXPERIMENT_ID, SUBSTANCE_ID, RESULT_TYPE_ID ) values (21, ' 2.195uM', 2.195, '', '', '', 2, 1, 7971472, 341);</v>
      </c>
    </row>
    <row r="24" spans="1:13">
      <c r="A24">
        <f>'Result import'!A29</f>
        <v>22</v>
      </c>
      <c r="B24">
        <f>'Result import'!B29</f>
        <v>4259698</v>
      </c>
      <c r="D24" t="str">
        <f>'Result import'!E$6</f>
        <v>IC50</v>
      </c>
      <c r="E24" t="str">
        <f>IF(ISERR(FIND(" ",'Result import'!E29)),"",LEFT('Result import'!E29,FIND(" ",'Result import'!E29)-1))</f>
        <v/>
      </c>
      <c r="F24">
        <f>IF(ISERR(FIND(" ",'Result import'!E29)),'Result import'!E29,VALUE(MID('Result import'!E29,FIND(" ",'Result import'!E29)+1,10)))</f>
        <v>1.9890000000000001</v>
      </c>
      <c r="I24" t="s">
        <v>23</v>
      </c>
      <c r="K24" t="str">
        <f t="shared" si="0"/>
        <v xml:space="preserve"> 1.989uM</v>
      </c>
      <c r="L24" t="str">
        <f t="shared" si="1"/>
        <v>insert into substance (substance_id, substance_type) values (4259698, 'small molecule');</v>
      </c>
      <c r="M24" t="str">
        <f>"insert into result (RESULT_ID, VALUE_DISPLAY, VALUE_NUM, VALUE_MIN, VALUE_MAX, QUALIFIER, RESULT_STATUS_ID, EXPERIMENT_ID, SUBSTANCE_ID, RESULT_TYPE_ID ) values ("&amp;A24&amp;", '"&amp;K24&amp;"', "&amp;F24&amp;", '"&amp;G24&amp;"', '"&amp;H24&amp;"', '"&amp;TRIM(E24)&amp;"', 2, 1, "&amp;B24&amp;", "&amp;VLOOKUP(D24,Elements!$B$3:$G$56,6,FALSE)&amp;");"</f>
        <v>insert into result (RESULT_ID, VALUE_DISPLAY, VALUE_NUM, VALUE_MIN, VALUE_MAX, QUALIFIER, RESULT_STATUS_ID, EXPERIMENT_ID, SUBSTANCE_ID, RESULT_TYPE_ID ) values (22, ' 1.989uM', 1.989, '', '', '', 2, 1, 4259698, 341);</v>
      </c>
    </row>
    <row r="25" spans="1:13">
      <c r="A25">
        <f>'Result import'!A30</f>
        <v>23</v>
      </c>
      <c r="B25">
        <f>'Result import'!B30</f>
        <v>4255366</v>
      </c>
      <c r="D25" t="str">
        <f>'Result import'!E$6</f>
        <v>IC50</v>
      </c>
      <c r="E25" t="str">
        <f>IF(ISERR(FIND(" ",'Result import'!E30)),"",LEFT('Result import'!E30,FIND(" ",'Result import'!E30)-1))</f>
        <v/>
      </c>
      <c r="F25">
        <f>IF(ISERR(FIND(" ",'Result import'!E30)),'Result import'!E30,VALUE(MID('Result import'!E30,FIND(" ",'Result import'!E30)+1,10)))</f>
        <v>1.994</v>
      </c>
      <c r="I25" t="s">
        <v>23</v>
      </c>
      <c r="K25" t="str">
        <f t="shared" si="0"/>
        <v xml:space="preserve"> 1.994uM</v>
      </c>
      <c r="L25" t="str">
        <f t="shared" si="1"/>
        <v>insert into substance (substance_id, substance_type) values (4255366, 'small molecule');</v>
      </c>
      <c r="M25" t="str">
        <f>"insert into result (RESULT_ID, VALUE_DISPLAY, VALUE_NUM, VALUE_MIN, VALUE_MAX, QUALIFIER, RESULT_STATUS_ID, EXPERIMENT_ID, SUBSTANCE_ID, RESULT_TYPE_ID ) values ("&amp;A25&amp;", '"&amp;K25&amp;"', "&amp;F25&amp;", '"&amp;G25&amp;"', '"&amp;H25&amp;"', '"&amp;TRIM(E25)&amp;"', 2, 1, "&amp;B25&amp;", "&amp;VLOOKUP(D25,Elements!$B$3:$G$56,6,FALSE)&amp;");"</f>
        <v>insert into result (RESULT_ID, VALUE_DISPLAY, VALUE_NUM, VALUE_MIN, VALUE_MAX, QUALIFIER, RESULT_STATUS_ID, EXPERIMENT_ID, SUBSTANCE_ID, RESULT_TYPE_ID ) values (23, ' 1.994uM', 1.994, '', '', '', 2, 1, 4255366, 341);</v>
      </c>
    </row>
    <row r="26" spans="1:13">
      <c r="A26">
        <f>'Result import'!A31</f>
        <v>24</v>
      </c>
      <c r="B26">
        <f>'Result import'!B31</f>
        <v>7977171</v>
      </c>
      <c r="D26" t="str">
        <f>'Result import'!E$6</f>
        <v>IC50</v>
      </c>
      <c r="E26" t="str">
        <f>IF(ISERR(FIND(" ",'Result import'!E31)),"",LEFT('Result import'!E31,FIND(" ",'Result import'!E31)-1))</f>
        <v/>
      </c>
      <c r="F26">
        <f>IF(ISERR(FIND(" ",'Result import'!E31)),'Result import'!E31,VALUE(MID('Result import'!E31,FIND(" ",'Result import'!E31)+1,10)))</f>
        <v>2.371</v>
      </c>
      <c r="I26" t="s">
        <v>23</v>
      </c>
      <c r="K26" t="str">
        <f t="shared" si="0"/>
        <v xml:space="preserve"> 2.371uM</v>
      </c>
      <c r="L26" t="str">
        <f t="shared" si="1"/>
        <v>insert into substance (substance_id, substance_type) values (7977171, 'small molecule');</v>
      </c>
      <c r="M26" t="str">
        <f>"insert into result (RESULT_ID, VALUE_DISPLAY, VALUE_NUM, VALUE_MIN, VALUE_MAX, QUALIFIER, RESULT_STATUS_ID, EXPERIMENT_ID, SUBSTANCE_ID, RESULT_TYPE_ID ) values ("&amp;A26&amp;", '"&amp;K26&amp;"', "&amp;F26&amp;", '"&amp;G26&amp;"', '"&amp;H26&amp;"', '"&amp;TRIM(E26)&amp;"', 2, 1, "&amp;B26&amp;", "&amp;VLOOKUP(D26,Elements!$B$3:$G$56,6,FALSE)&amp;");"</f>
        <v>insert into result (RESULT_ID, VALUE_DISPLAY, VALUE_NUM, VALUE_MIN, VALUE_MAX, QUALIFIER, RESULT_STATUS_ID, EXPERIMENT_ID, SUBSTANCE_ID, RESULT_TYPE_ID ) values (24, ' 2.371uM', 2.371, '', '', '', 2, 1, 7977171, 341);</v>
      </c>
    </row>
    <row r="27" spans="1:13">
      <c r="A27">
        <f>'Result import'!A32</f>
        <v>25</v>
      </c>
      <c r="B27">
        <f>'Result import'!B32</f>
        <v>7971820</v>
      </c>
      <c r="D27" t="str">
        <f>'Result import'!E$6</f>
        <v>IC50</v>
      </c>
      <c r="E27" t="str">
        <f>IF(ISERR(FIND(" ",'Result import'!E32)),"",LEFT('Result import'!E32,FIND(" ",'Result import'!E32)-1))</f>
        <v/>
      </c>
      <c r="F27">
        <f>IF(ISERR(FIND(" ",'Result import'!E32)),'Result import'!E32,VALUE(MID('Result import'!E32,FIND(" ",'Result import'!E32)+1,10)))</f>
        <v>2.2989999999999999</v>
      </c>
      <c r="I27" t="s">
        <v>23</v>
      </c>
      <c r="K27" t="str">
        <f t="shared" si="0"/>
        <v xml:space="preserve"> 2.299uM</v>
      </c>
      <c r="L27" t="str">
        <f t="shared" si="1"/>
        <v>insert into substance (substance_id, substance_type) values (7971820, 'small molecule');</v>
      </c>
      <c r="M27" t="str">
        <f>"insert into result (RESULT_ID, VALUE_DISPLAY, VALUE_NUM, VALUE_MIN, VALUE_MAX, QUALIFIER, RESULT_STATUS_ID, EXPERIMENT_ID, SUBSTANCE_ID, RESULT_TYPE_ID ) values ("&amp;A27&amp;", '"&amp;K27&amp;"', "&amp;F27&amp;", '"&amp;G27&amp;"', '"&amp;H27&amp;"', '"&amp;TRIM(E27)&amp;"', 2, 1, "&amp;B27&amp;", "&amp;VLOOKUP(D27,Elements!$B$3:$G$56,6,FALSE)&amp;");"</f>
        <v>insert into result (RESULT_ID, VALUE_DISPLAY, VALUE_NUM, VALUE_MIN, VALUE_MAX, QUALIFIER, RESULT_STATUS_ID, EXPERIMENT_ID, SUBSTANCE_ID, RESULT_TYPE_ID ) values (25, ' 2.299uM', 2.299, '', '', '', 2, 1, 7971820, 341);</v>
      </c>
    </row>
    <row r="28" spans="1:13">
      <c r="A28">
        <f>'Result import'!A33</f>
        <v>26</v>
      </c>
      <c r="B28">
        <f>'Result import'!B33</f>
        <v>4264846</v>
      </c>
      <c r="D28" t="str">
        <f>'Result import'!E$6</f>
        <v>IC50</v>
      </c>
      <c r="E28" t="str">
        <f>IF(ISERR(FIND(" ",'Result import'!E33)),"",LEFT('Result import'!E33,FIND(" ",'Result import'!E33)-1))</f>
        <v/>
      </c>
      <c r="F28">
        <f>IF(ISERR(FIND(" ",'Result import'!E33)),'Result import'!E33,VALUE(MID('Result import'!E33,FIND(" ",'Result import'!E33)+1,10)))</f>
        <v>2.415</v>
      </c>
      <c r="I28" t="s">
        <v>23</v>
      </c>
      <c r="K28" t="str">
        <f t="shared" si="0"/>
        <v xml:space="preserve"> 2.415uM</v>
      </c>
      <c r="L28" t="str">
        <f t="shared" si="1"/>
        <v>insert into substance (substance_id, substance_type) values (4264846, 'small molecule');</v>
      </c>
      <c r="M28" t="str">
        <f>"insert into result (RESULT_ID, VALUE_DISPLAY, VALUE_NUM, VALUE_MIN, VALUE_MAX, QUALIFIER, RESULT_STATUS_ID, EXPERIMENT_ID, SUBSTANCE_ID, RESULT_TYPE_ID ) values ("&amp;A28&amp;", '"&amp;K28&amp;"', "&amp;F28&amp;", '"&amp;G28&amp;"', '"&amp;H28&amp;"', '"&amp;TRIM(E28)&amp;"', 2, 1, "&amp;B28&amp;", "&amp;VLOOKUP(D28,Elements!$B$3:$G$56,6,FALSE)&amp;");"</f>
        <v>insert into result (RESULT_ID, VALUE_DISPLAY, VALUE_NUM, VALUE_MIN, VALUE_MAX, QUALIFIER, RESULT_STATUS_ID, EXPERIMENT_ID, SUBSTANCE_ID, RESULT_TYPE_ID ) values (26, ' 2.415uM', 2.415, '', '', '', 2, 1, 4264846, 341);</v>
      </c>
    </row>
    <row r="29" spans="1:13">
      <c r="A29">
        <f>'Result import'!A34</f>
        <v>27</v>
      </c>
      <c r="B29">
        <f>'Result import'!B34</f>
        <v>4264171</v>
      </c>
      <c r="D29" t="str">
        <f>'Result import'!E$6</f>
        <v>IC50</v>
      </c>
      <c r="E29" t="str">
        <f>IF(ISERR(FIND(" ",'Result import'!E34)),"",LEFT('Result import'!E34,FIND(" ",'Result import'!E34)-1))</f>
        <v/>
      </c>
      <c r="F29">
        <f>IF(ISERR(FIND(" ",'Result import'!E34)),'Result import'!E34,VALUE(MID('Result import'!E34,FIND(" ",'Result import'!E34)+1,10)))</f>
        <v>2.3140000000000001</v>
      </c>
      <c r="I29" t="s">
        <v>23</v>
      </c>
      <c r="K29" t="str">
        <f t="shared" si="0"/>
        <v xml:space="preserve"> 2.314uM</v>
      </c>
      <c r="L29" t="str">
        <f t="shared" si="1"/>
        <v>insert into substance (substance_id, substance_type) values (4264171, 'small molecule');</v>
      </c>
      <c r="M29" t="str">
        <f>"insert into result (RESULT_ID, VALUE_DISPLAY, VALUE_NUM, VALUE_MIN, VALUE_MAX, QUALIFIER, RESULT_STATUS_ID, EXPERIMENT_ID, SUBSTANCE_ID, RESULT_TYPE_ID ) values ("&amp;A29&amp;", '"&amp;K29&amp;"', "&amp;F29&amp;", '"&amp;G29&amp;"', '"&amp;H29&amp;"', '"&amp;TRIM(E29)&amp;"', 2, 1, "&amp;B29&amp;", "&amp;VLOOKUP(D29,Elements!$B$3:$G$56,6,FALSE)&amp;");"</f>
        <v>insert into result (RESULT_ID, VALUE_DISPLAY, VALUE_NUM, VALUE_MIN, VALUE_MAX, QUALIFIER, RESULT_STATUS_ID, EXPERIMENT_ID, SUBSTANCE_ID, RESULT_TYPE_ID ) values (27, ' 2.314uM', 2.314, '', '', '', 2, 1, 4264171, 341);</v>
      </c>
    </row>
    <row r="30" spans="1:13">
      <c r="A30">
        <f>'Result import'!A35</f>
        <v>28</v>
      </c>
      <c r="B30">
        <f>'Result import'!B35</f>
        <v>4245982</v>
      </c>
      <c r="D30" t="str">
        <f>'Result import'!E$6</f>
        <v>IC50</v>
      </c>
      <c r="E30" t="str">
        <f>IF(ISERR(FIND(" ",'Result import'!E35)),"",LEFT('Result import'!E35,FIND(" ",'Result import'!E35)-1))</f>
        <v/>
      </c>
      <c r="F30">
        <f>IF(ISERR(FIND(" ",'Result import'!E35)),'Result import'!E35,VALUE(MID('Result import'!E35,FIND(" ",'Result import'!E35)+1,10)))</f>
        <v>2.3010000000000002</v>
      </c>
      <c r="I30" t="s">
        <v>23</v>
      </c>
      <c r="K30" t="str">
        <f t="shared" si="0"/>
        <v xml:space="preserve"> 2.301uM</v>
      </c>
      <c r="L30" t="str">
        <f t="shared" si="1"/>
        <v>insert into substance (substance_id, substance_type) values (4245982, 'small molecule');</v>
      </c>
      <c r="M30" t="str">
        <f>"insert into result (RESULT_ID, VALUE_DISPLAY, VALUE_NUM, VALUE_MIN, VALUE_MAX, QUALIFIER, RESULT_STATUS_ID, EXPERIMENT_ID, SUBSTANCE_ID, RESULT_TYPE_ID ) values ("&amp;A30&amp;", '"&amp;K30&amp;"', "&amp;F30&amp;", '"&amp;G30&amp;"', '"&amp;H30&amp;"', '"&amp;TRIM(E30)&amp;"', 2, 1, "&amp;B30&amp;", "&amp;VLOOKUP(D30,Elements!$B$3:$G$56,6,FALSE)&amp;");"</f>
        <v>insert into result (RESULT_ID, VALUE_DISPLAY, VALUE_NUM, VALUE_MIN, VALUE_MAX, QUALIFIER, RESULT_STATUS_ID, EXPERIMENT_ID, SUBSTANCE_ID, RESULT_TYPE_ID ) values (28, ' 2.301uM', 2.301, '', '', '', 2, 1, 4245982, 341);</v>
      </c>
    </row>
    <row r="31" spans="1:13">
      <c r="A31">
        <f>'Result import'!A36</f>
        <v>29</v>
      </c>
      <c r="B31">
        <f>'Result import'!B36</f>
        <v>4244225</v>
      </c>
      <c r="D31" t="str">
        <f>'Result import'!E$6</f>
        <v>IC50</v>
      </c>
      <c r="E31" t="str">
        <f>IF(ISERR(FIND(" ",'Result import'!E36)),"",LEFT('Result import'!E36,FIND(" ",'Result import'!E36)-1))</f>
        <v/>
      </c>
      <c r="F31">
        <f>IF(ISERR(FIND(" ",'Result import'!E36)),'Result import'!E36,VALUE(MID('Result import'!E36,FIND(" ",'Result import'!E36)+1,10)))</f>
        <v>2.5270000000000001</v>
      </c>
      <c r="I31" t="s">
        <v>23</v>
      </c>
      <c r="K31" t="str">
        <f t="shared" si="0"/>
        <v xml:space="preserve"> 2.527uM</v>
      </c>
      <c r="L31" t="str">
        <f t="shared" si="1"/>
        <v>insert into substance (substance_id, substance_type) values (4244225, 'small molecule');</v>
      </c>
      <c r="M31" t="str">
        <f>"insert into result (RESULT_ID, VALUE_DISPLAY, VALUE_NUM, VALUE_MIN, VALUE_MAX, QUALIFIER, RESULT_STATUS_ID, EXPERIMENT_ID, SUBSTANCE_ID, RESULT_TYPE_ID ) values ("&amp;A31&amp;", '"&amp;K31&amp;"', "&amp;F31&amp;", '"&amp;G31&amp;"', '"&amp;H31&amp;"', '"&amp;TRIM(E31)&amp;"', 2, 1, "&amp;B31&amp;", "&amp;VLOOKUP(D31,Elements!$B$3:$G$56,6,FALSE)&amp;");"</f>
        <v>insert into result (RESULT_ID, VALUE_DISPLAY, VALUE_NUM, VALUE_MIN, VALUE_MAX, QUALIFIER, RESULT_STATUS_ID, EXPERIMENT_ID, SUBSTANCE_ID, RESULT_TYPE_ID ) values (29, ' 2.527uM', 2.527, '', '', '', 2, 1, 4244225, 341);</v>
      </c>
    </row>
    <row r="32" spans="1:13">
      <c r="A32">
        <f>'Result import'!A37</f>
        <v>30</v>
      </c>
      <c r="B32">
        <f>'Result import'!B37</f>
        <v>4242836</v>
      </c>
      <c r="D32" t="str">
        <f>'Result import'!E$6</f>
        <v>IC50</v>
      </c>
      <c r="E32" t="str">
        <f>IF(ISERR(FIND(" ",'Result import'!E37)),"",LEFT('Result import'!E37,FIND(" ",'Result import'!E37)-1))</f>
        <v/>
      </c>
      <c r="F32">
        <f>IF(ISERR(FIND(" ",'Result import'!E37)),'Result import'!E37,VALUE(MID('Result import'!E37,FIND(" ",'Result import'!E37)+1,10)))</f>
        <v>2.706</v>
      </c>
      <c r="I32" t="s">
        <v>23</v>
      </c>
      <c r="K32" t="str">
        <f t="shared" si="0"/>
        <v xml:space="preserve"> 2.706uM</v>
      </c>
      <c r="L32" t="str">
        <f t="shared" si="1"/>
        <v>insert into substance (substance_id, substance_type) values (4242836, 'small molecule');</v>
      </c>
      <c r="M32" t="str">
        <f>"insert into result (RESULT_ID, VALUE_DISPLAY, VALUE_NUM, VALUE_MIN, VALUE_MAX, QUALIFIER, RESULT_STATUS_ID, EXPERIMENT_ID, SUBSTANCE_ID, RESULT_TYPE_ID ) values ("&amp;A32&amp;", '"&amp;K32&amp;"', "&amp;F32&amp;", '"&amp;G32&amp;"', '"&amp;H32&amp;"', '"&amp;TRIM(E32)&amp;"', 2, 1, "&amp;B32&amp;", "&amp;VLOOKUP(D32,Elements!$B$3:$G$56,6,FALSE)&amp;");"</f>
        <v>insert into result (RESULT_ID, VALUE_DISPLAY, VALUE_NUM, VALUE_MIN, VALUE_MAX, QUALIFIER, RESULT_STATUS_ID, EXPERIMENT_ID, SUBSTANCE_ID, RESULT_TYPE_ID ) values (30, ' 2.706uM', 2.706, '', '', '', 2, 1, 4242836, 341);</v>
      </c>
    </row>
    <row r="33" spans="1:14">
      <c r="A33">
        <f>'Result import'!A38</f>
        <v>31</v>
      </c>
      <c r="B33">
        <f>'Result import'!B38</f>
        <v>7970469</v>
      </c>
      <c r="D33" t="str">
        <f>'Result import'!E$6</f>
        <v>IC50</v>
      </c>
      <c r="E33" t="str">
        <f>IF(ISERR(FIND(" ",'Result import'!E38)),"",LEFT('Result import'!E38,FIND(" ",'Result import'!E38)-1))</f>
        <v/>
      </c>
      <c r="F33">
        <f>IF(ISERR(FIND(" ",'Result import'!E38)),'Result import'!E38,VALUE(MID('Result import'!E38,FIND(" ",'Result import'!E38)+1,10)))</f>
        <v>3.3250000000000002</v>
      </c>
      <c r="I33" t="s">
        <v>23</v>
      </c>
      <c r="K33" t="str">
        <f t="shared" si="0"/>
        <v xml:space="preserve"> 3.325uM</v>
      </c>
      <c r="L33" t="str">
        <f t="shared" si="1"/>
        <v>insert into substance (substance_id, substance_type) values (7970469, 'small molecule');</v>
      </c>
      <c r="M33" t="str">
        <f>"insert into result (RESULT_ID, VALUE_DISPLAY, VALUE_NUM, VALUE_MIN, VALUE_MAX, QUALIFIER, RESULT_STATUS_ID, EXPERIMENT_ID, SUBSTANCE_ID, RESULT_TYPE_ID ) values ("&amp;A33&amp;", '"&amp;K33&amp;"', "&amp;F33&amp;", '"&amp;G33&amp;"', '"&amp;H33&amp;"', '"&amp;TRIM(E33)&amp;"', 2, 1, "&amp;B33&amp;", "&amp;VLOOKUP(D33,Elements!$B$3:$G$56,6,FALSE)&amp;");"</f>
        <v>insert into result (RESULT_ID, VALUE_DISPLAY, VALUE_NUM, VALUE_MIN, VALUE_MAX, QUALIFIER, RESULT_STATUS_ID, EXPERIMENT_ID, SUBSTANCE_ID, RESULT_TYPE_ID ) values (31, ' 3.325uM', 3.325, '', '', '', 2, 1, 7970469, 341);</v>
      </c>
    </row>
    <row r="34" spans="1:14">
      <c r="A34">
        <f>'Result import'!A39</f>
        <v>32</v>
      </c>
      <c r="B34">
        <f>'Result import'!B39</f>
        <v>4262721</v>
      </c>
      <c r="D34" t="str">
        <f>'Result import'!E$6</f>
        <v>IC50</v>
      </c>
      <c r="E34" t="str">
        <f>IF(ISERR(FIND(" ",'Result import'!E39)),"",LEFT('Result import'!E39,FIND(" ",'Result import'!E39)-1))</f>
        <v/>
      </c>
      <c r="F34">
        <f>IF(ISERR(FIND(" ",'Result import'!E39)),'Result import'!E39,VALUE(MID('Result import'!E39,FIND(" ",'Result import'!E39)+1,10)))</f>
        <v>3.3050000000000002</v>
      </c>
      <c r="I34" t="s">
        <v>23</v>
      </c>
      <c r="K34" t="str">
        <f t="shared" si="0"/>
        <v xml:space="preserve"> 3.305uM</v>
      </c>
      <c r="L34" t="str">
        <f t="shared" si="1"/>
        <v>insert into substance (substance_id, substance_type) values (4262721, 'small molecule');</v>
      </c>
      <c r="M34" t="str">
        <f>"insert into result (RESULT_ID, VALUE_DISPLAY, VALUE_NUM, VALUE_MIN, VALUE_MAX, QUALIFIER, RESULT_STATUS_ID, EXPERIMENT_ID, SUBSTANCE_ID, RESULT_TYPE_ID ) values ("&amp;A34&amp;", '"&amp;K34&amp;"', "&amp;F34&amp;", '"&amp;G34&amp;"', '"&amp;H34&amp;"', '"&amp;TRIM(E34)&amp;"', 2, 1, "&amp;B34&amp;", "&amp;VLOOKUP(D34,Elements!$B$3:$G$56,6,FALSE)&amp;");"</f>
        <v>insert into result (RESULT_ID, VALUE_DISPLAY, VALUE_NUM, VALUE_MIN, VALUE_MAX, QUALIFIER, RESULT_STATUS_ID, EXPERIMENT_ID, SUBSTANCE_ID, RESULT_TYPE_ID ) values (32, ' 3.305uM', 3.305, '', '', '', 2, 1, 4262721, 341);</v>
      </c>
    </row>
    <row r="35" spans="1:14">
      <c r="A35">
        <f>'Result import'!A40</f>
        <v>33</v>
      </c>
      <c r="B35">
        <f>'Result import'!B40</f>
        <v>844679</v>
      </c>
      <c r="D35" t="str">
        <f>'Result import'!E$6</f>
        <v>IC50</v>
      </c>
      <c r="E35" t="str">
        <f>IF(ISERR(FIND(" ",'Result import'!E40)),"",LEFT('Result import'!E40,FIND(" ",'Result import'!E40)-1))</f>
        <v/>
      </c>
      <c r="F35">
        <f>IF(ISERR(FIND(" ",'Result import'!E40)),'Result import'!E40,VALUE(MID('Result import'!E40,FIND(" ",'Result import'!E40)+1,10)))</f>
        <v>3.52</v>
      </c>
      <c r="I35" t="s">
        <v>23</v>
      </c>
      <c r="K35" t="str">
        <f t="shared" si="0"/>
        <v xml:space="preserve"> 3.52uM</v>
      </c>
      <c r="L35" t="str">
        <f t="shared" si="1"/>
        <v>insert into substance (substance_id, substance_type) values (844679, 'small molecule');</v>
      </c>
      <c r="M35" t="str">
        <f>"insert into result (RESULT_ID, VALUE_DISPLAY, VALUE_NUM, VALUE_MIN, VALUE_MAX, QUALIFIER, RESULT_STATUS_ID, EXPERIMENT_ID, SUBSTANCE_ID, RESULT_TYPE_ID ) values ("&amp;A35&amp;", '"&amp;K35&amp;"', "&amp;F35&amp;", '"&amp;G35&amp;"', '"&amp;H35&amp;"', '"&amp;TRIM(E35)&amp;"', 2, 1, "&amp;B35&amp;", "&amp;VLOOKUP(D35,Elements!$B$3:$G$56,6,FALSE)&amp;");"</f>
        <v>insert into result (RESULT_ID, VALUE_DISPLAY, VALUE_NUM, VALUE_MIN, VALUE_MAX, QUALIFIER, RESULT_STATUS_ID, EXPERIMENT_ID, SUBSTANCE_ID, RESULT_TYPE_ID ) values (33, ' 3.52uM', 3.52, '', '', '', 2, 1, 844679, 341);</v>
      </c>
    </row>
    <row r="36" spans="1:14">
      <c r="A36">
        <f>'Result import'!A41</f>
        <v>34</v>
      </c>
      <c r="B36">
        <f>'Result import'!B41</f>
        <v>4260761</v>
      </c>
      <c r="D36" t="str">
        <f>'Result import'!E$6</f>
        <v>IC50</v>
      </c>
      <c r="E36" t="str">
        <f>IF(ISERR(FIND(" ",'Result import'!E41)),"",LEFT('Result import'!E41,FIND(" ",'Result import'!E41)-1))</f>
        <v/>
      </c>
      <c r="F36">
        <f>IF(ISERR(FIND(" ",'Result import'!E41)),'Result import'!E41,VALUE(MID('Result import'!E41,FIND(" ",'Result import'!E41)+1,10)))</f>
        <v>3.7989999999999999</v>
      </c>
      <c r="I36" t="s">
        <v>23</v>
      </c>
      <c r="K36" t="str">
        <f t="shared" si="0"/>
        <v xml:space="preserve"> 3.799uM</v>
      </c>
      <c r="L36" t="str">
        <f t="shared" si="1"/>
        <v>insert into substance (substance_id, substance_type) values (4260761, 'small molecule');</v>
      </c>
      <c r="M36" t="str">
        <f>"insert into result (RESULT_ID, VALUE_DISPLAY, VALUE_NUM, VALUE_MIN, VALUE_MAX, QUALIFIER, RESULT_STATUS_ID, EXPERIMENT_ID, SUBSTANCE_ID, RESULT_TYPE_ID ) values ("&amp;A36&amp;", '"&amp;K36&amp;"', "&amp;F36&amp;", '"&amp;G36&amp;"', '"&amp;H36&amp;"', '"&amp;TRIM(E36)&amp;"', 2, 1, "&amp;B36&amp;", "&amp;VLOOKUP(D36,Elements!$B$3:$G$56,6,FALSE)&amp;");"</f>
        <v>insert into result (RESULT_ID, VALUE_DISPLAY, VALUE_NUM, VALUE_MIN, VALUE_MAX, QUALIFIER, RESULT_STATUS_ID, EXPERIMENT_ID, SUBSTANCE_ID, RESULT_TYPE_ID ) values (34, ' 3.799uM', 3.799, '', '', '', 2, 1, 4260761, 341);</v>
      </c>
    </row>
    <row r="37" spans="1:14">
      <c r="A37">
        <f>'Result import'!A42</f>
        <v>35</v>
      </c>
      <c r="B37">
        <f>'Result import'!B42</f>
        <v>7976469</v>
      </c>
      <c r="D37" t="str">
        <f>'Result import'!E$6</f>
        <v>IC50</v>
      </c>
      <c r="E37" t="str">
        <f>IF(ISERR(FIND(" ",'Result import'!E42)),"",LEFT('Result import'!E42,FIND(" ",'Result import'!E42)-1))</f>
        <v/>
      </c>
      <c r="F37">
        <f>IF(ISERR(FIND(" ",'Result import'!E42)),'Result import'!E42,VALUE(MID('Result import'!E42,FIND(" ",'Result import'!E42)+1,10)))</f>
        <v>4.8070000000000004</v>
      </c>
      <c r="I37" t="s">
        <v>23</v>
      </c>
      <c r="K37" t="str">
        <f t="shared" si="0"/>
        <v xml:space="preserve"> 4.807uM</v>
      </c>
      <c r="L37" t="str">
        <f t="shared" si="1"/>
        <v>insert into substance (substance_id, substance_type) values (7976469, 'small molecule');</v>
      </c>
      <c r="M37" t="str">
        <f>"insert into result (RESULT_ID, VALUE_DISPLAY, VALUE_NUM, VALUE_MIN, VALUE_MAX, QUALIFIER, RESULT_STATUS_ID, EXPERIMENT_ID, SUBSTANCE_ID, RESULT_TYPE_ID ) values ("&amp;A37&amp;", '"&amp;K37&amp;"', "&amp;F37&amp;", '"&amp;G37&amp;"', '"&amp;H37&amp;"', '"&amp;TRIM(E37)&amp;"', 2, 1, "&amp;B37&amp;", "&amp;VLOOKUP(D37,Elements!$B$3:$G$56,6,FALSE)&amp;");"</f>
        <v>insert into result (RESULT_ID, VALUE_DISPLAY, VALUE_NUM, VALUE_MIN, VALUE_MAX, QUALIFIER, RESULT_STATUS_ID, EXPERIMENT_ID, SUBSTANCE_ID, RESULT_TYPE_ID ) values (35, ' 4.807uM', 4.807, '', '', '', 2, 1, 7976469, 341);</v>
      </c>
    </row>
    <row r="38" spans="1:14">
      <c r="A38">
        <f>'Result import'!A43</f>
        <v>36</v>
      </c>
      <c r="B38">
        <f>'Result import'!B43</f>
        <v>4264645</v>
      </c>
      <c r="D38" t="str">
        <f>'Result import'!E$6</f>
        <v>IC50</v>
      </c>
      <c r="E38" t="str">
        <f>IF(ISERR(FIND(" ",'Result import'!E43)),"",LEFT('Result import'!E43,FIND(" ",'Result import'!E43)-1))</f>
        <v/>
      </c>
      <c r="F38">
        <f>IF(ISERR(FIND(" ",'Result import'!E43)),'Result import'!E43,VALUE(MID('Result import'!E43,FIND(" ",'Result import'!E43)+1,10)))</f>
        <v>4.8129999999999997</v>
      </c>
      <c r="I38" t="s">
        <v>23</v>
      </c>
      <c r="K38" t="str">
        <f t="shared" si="0"/>
        <v xml:space="preserve"> 4.813uM</v>
      </c>
      <c r="L38" t="str">
        <f t="shared" si="1"/>
        <v>insert into substance (substance_id, substance_type) values (4264645, 'small molecule');</v>
      </c>
      <c r="M38" t="str">
        <f>"insert into result (RESULT_ID, VALUE_DISPLAY, VALUE_NUM, VALUE_MIN, VALUE_MAX, QUALIFIER, RESULT_STATUS_ID, EXPERIMENT_ID, SUBSTANCE_ID, RESULT_TYPE_ID ) values ("&amp;A38&amp;", '"&amp;K38&amp;"', "&amp;F38&amp;", '"&amp;G38&amp;"', '"&amp;H38&amp;"', '"&amp;TRIM(E38)&amp;"', 2, 1, "&amp;B38&amp;", "&amp;VLOOKUP(D38,Elements!$B$3:$G$56,6,FALSE)&amp;");"</f>
        <v>insert into result (RESULT_ID, VALUE_DISPLAY, VALUE_NUM, VALUE_MIN, VALUE_MAX, QUALIFIER, RESULT_STATUS_ID, EXPERIMENT_ID, SUBSTANCE_ID, RESULT_TYPE_ID ) values (36, ' 4.813uM', 4.813, '', '', '', 2, 1, 4264645, 341);</v>
      </c>
    </row>
    <row r="39" spans="1:14">
      <c r="A39">
        <f>'Result import'!A44</f>
        <v>37</v>
      </c>
      <c r="B39">
        <f>'Result import'!B44</f>
        <v>4265686</v>
      </c>
      <c r="D39" t="str">
        <f>'Result import'!E$6</f>
        <v>IC50</v>
      </c>
      <c r="E39" t="str">
        <f>IF(ISERR(FIND(" ",'Result import'!E44)),"",LEFT('Result import'!E44,FIND(" ",'Result import'!E44)-1))</f>
        <v/>
      </c>
      <c r="F39">
        <f>IF(ISERR(FIND(" ",'Result import'!E44)),'Result import'!E44,VALUE(MID('Result import'!E44,FIND(" ",'Result import'!E44)+1,10)))</f>
        <v>5.2430000000000003</v>
      </c>
      <c r="I39" t="s">
        <v>23</v>
      </c>
      <c r="K39" t="str">
        <f t="shared" si="0"/>
        <v xml:space="preserve"> 5.243uM</v>
      </c>
      <c r="L39" t="str">
        <f t="shared" si="1"/>
        <v>insert into substance (substance_id, substance_type) values (4265686, 'small molecule');</v>
      </c>
      <c r="M39" t="str">
        <f>"insert into result (RESULT_ID, VALUE_DISPLAY, VALUE_NUM, VALUE_MIN, VALUE_MAX, QUALIFIER, RESULT_STATUS_ID, EXPERIMENT_ID, SUBSTANCE_ID, RESULT_TYPE_ID ) values ("&amp;A39&amp;", '"&amp;K39&amp;"', "&amp;F39&amp;", '"&amp;G39&amp;"', '"&amp;H39&amp;"', '"&amp;TRIM(E39)&amp;"', 2, 1, "&amp;B39&amp;", "&amp;VLOOKUP(D39,Elements!$B$3:$G$56,6,FALSE)&amp;");"</f>
        <v>insert into result (RESULT_ID, VALUE_DISPLAY, VALUE_NUM, VALUE_MIN, VALUE_MAX, QUALIFIER, RESULT_STATUS_ID, EXPERIMENT_ID, SUBSTANCE_ID, RESULT_TYPE_ID ) values (37, ' 5.243uM', 5.243, '', '', '', 2, 1, 4265686, 341);</v>
      </c>
    </row>
    <row r="40" spans="1:14">
      <c r="A40">
        <f>'Result import'!A45</f>
        <v>38</v>
      </c>
      <c r="B40">
        <f>'Result import'!B45</f>
        <v>4257150</v>
      </c>
      <c r="D40" t="str">
        <f>'Result import'!E$6</f>
        <v>IC50</v>
      </c>
      <c r="E40" t="str">
        <f>IF(ISERR(FIND(" ",'Result import'!E45)),"",LEFT('Result import'!E45,FIND(" ",'Result import'!E45)-1))</f>
        <v/>
      </c>
      <c r="F40">
        <f>IF(ISERR(FIND(" ",'Result import'!E45)),'Result import'!E45,VALUE(MID('Result import'!E45,FIND(" ",'Result import'!E45)+1,10)))</f>
        <v>5.1849999999999996</v>
      </c>
      <c r="I40" t="s">
        <v>23</v>
      </c>
      <c r="K40" t="str">
        <f t="shared" si="0"/>
        <v xml:space="preserve"> 5.185uM</v>
      </c>
      <c r="L40" t="str">
        <f t="shared" si="1"/>
        <v>insert into substance (substance_id, substance_type) values (4257150, 'small molecule');</v>
      </c>
      <c r="M40" t="str">
        <f>"insert into result (RESULT_ID, VALUE_DISPLAY, VALUE_NUM, VALUE_MIN, VALUE_MAX, QUALIFIER, RESULT_STATUS_ID, EXPERIMENT_ID, SUBSTANCE_ID, RESULT_TYPE_ID ) values ("&amp;A40&amp;", '"&amp;K40&amp;"', "&amp;F40&amp;", '"&amp;G40&amp;"', '"&amp;H40&amp;"', '"&amp;TRIM(E40)&amp;"', 2, 1, "&amp;B40&amp;", "&amp;VLOOKUP(D40,Elements!$B$3:$G$56,6,FALSE)&amp;");"</f>
        <v>insert into result (RESULT_ID, VALUE_DISPLAY, VALUE_NUM, VALUE_MIN, VALUE_MAX, QUALIFIER, RESULT_STATUS_ID, EXPERIMENT_ID, SUBSTANCE_ID, RESULT_TYPE_ID ) values (38, ' 5.185uM', 5.185, '', '', '', 2, 1, 4257150, 341);</v>
      </c>
    </row>
    <row r="41" spans="1:14">
      <c r="A41">
        <f>'Result import'!A46</f>
        <v>39</v>
      </c>
      <c r="B41">
        <f>'Result import'!B46</f>
        <v>4255222</v>
      </c>
      <c r="D41" t="str">
        <f>'Result import'!E$6</f>
        <v>IC50</v>
      </c>
      <c r="E41" t="str">
        <f>IF(ISERR(FIND(" ",'Result import'!E46)),"",LEFT('Result import'!E46,FIND(" ",'Result import'!E46)-1))</f>
        <v/>
      </c>
      <c r="F41">
        <f>IF(ISERR(FIND(" ",'Result import'!E46)),'Result import'!E46,VALUE(MID('Result import'!E46,FIND(" ",'Result import'!E46)+1,10)))</f>
        <v>5.2480000000000002</v>
      </c>
      <c r="I41" t="s">
        <v>23</v>
      </c>
      <c r="K41" t="str">
        <f t="shared" si="0"/>
        <v xml:space="preserve"> 5.248uM</v>
      </c>
      <c r="L41" t="str">
        <f t="shared" si="1"/>
        <v>insert into substance (substance_id, substance_type) values (4255222, 'small molecule');</v>
      </c>
      <c r="M41" t="str">
        <f>"insert into result (RESULT_ID, VALUE_DISPLAY, VALUE_NUM, VALUE_MIN, VALUE_MAX, QUALIFIER, RESULT_STATUS_ID, EXPERIMENT_ID, SUBSTANCE_ID, RESULT_TYPE_ID ) values ("&amp;A41&amp;", '"&amp;K41&amp;"', "&amp;F41&amp;", '"&amp;G41&amp;"', '"&amp;H41&amp;"', '"&amp;TRIM(E41)&amp;"', 2, 1, "&amp;B41&amp;", "&amp;VLOOKUP(D41,Elements!$B$3:$G$56,6,FALSE)&amp;");"</f>
        <v>insert into result (RESULT_ID, VALUE_DISPLAY, VALUE_NUM, VALUE_MIN, VALUE_MAX, QUALIFIER, RESULT_STATUS_ID, EXPERIMENT_ID, SUBSTANCE_ID, RESULT_TYPE_ID ) values (39, ' 5.248uM', 5.248, '', '', '', 2, 1, 4255222, 341);</v>
      </c>
    </row>
    <row r="42" spans="1:14">
      <c r="A42">
        <f>'Result import'!A47</f>
        <v>40</v>
      </c>
      <c r="B42">
        <f>'Result import'!B47</f>
        <v>3714088</v>
      </c>
      <c r="D42" t="str">
        <f>'Result import'!E$6</f>
        <v>IC50</v>
      </c>
      <c r="E42" t="str">
        <f>IF(ISERR(FIND(" ",'Result import'!E47)),"",LEFT('Result import'!E47,FIND(" ",'Result import'!E47)-1))</f>
        <v/>
      </c>
      <c r="F42">
        <f>IF(ISERR(FIND(" ",'Result import'!E47)),'Result import'!E47,VALUE(MID('Result import'!E47,FIND(" ",'Result import'!E47)+1,10)))</f>
        <v>5.4459999999999997</v>
      </c>
      <c r="I42" t="s">
        <v>23</v>
      </c>
      <c r="K42" t="str">
        <f t="shared" si="0"/>
        <v xml:space="preserve"> 5.446uM</v>
      </c>
      <c r="L42" t="str">
        <f t="shared" si="1"/>
        <v>insert into substance (substance_id, substance_type) values (3714088, 'small molecule');</v>
      </c>
      <c r="M42" t="str">
        <f>"insert into result (RESULT_ID, VALUE_DISPLAY, VALUE_NUM, VALUE_MIN, VALUE_MAX, QUALIFIER, RESULT_STATUS_ID, EXPERIMENT_ID, SUBSTANCE_ID, RESULT_TYPE_ID ) values ("&amp;A42&amp;", '"&amp;K42&amp;"', "&amp;F42&amp;", '"&amp;G42&amp;"', '"&amp;H42&amp;"', '"&amp;TRIM(E42)&amp;"', 2, 1, "&amp;B42&amp;", "&amp;VLOOKUP(D42,Elements!$B$3:$G$56,6,FALSE)&amp;");"</f>
        <v>insert into result (RESULT_ID, VALUE_DISPLAY, VALUE_NUM, VALUE_MIN, VALUE_MAX, QUALIFIER, RESULT_STATUS_ID, EXPERIMENT_ID, SUBSTANCE_ID, RESULT_TYPE_ID ) values (40, ' 5.446uM', 5.446, '', '', '', 2, 1, 3714088, 341);</v>
      </c>
    </row>
    <row r="43" spans="1:14">
      <c r="A43">
        <f>'Result import'!A48</f>
        <v>41</v>
      </c>
      <c r="B43">
        <f>'Result import'!B48</f>
        <v>7970106</v>
      </c>
      <c r="C43">
        <f>'Result import'!C48</f>
        <v>1</v>
      </c>
      <c r="D43" t="str">
        <f>'Result import'!D$6</f>
        <v>PI (avg)</v>
      </c>
      <c r="E43" t="str">
        <f>IF(ISERR(FIND(" ",'Result import'!E48)),"",LEFT('Result import'!E48,FIND(" ",'Result import'!E48)-1))</f>
        <v/>
      </c>
      <c r="F43">
        <f>IF(ISERR(FIND(" ",'Result import'!D48)),'Result import'!D48,VALUE(MID('Result import'!D48,FIND(" ",'Result import'!D48)+1,10)))</f>
        <v>80.2</v>
      </c>
      <c r="I43" t="s">
        <v>22</v>
      </c>
      <c r="J43" t="s">
        <v>1361</v>
      </c>
      <c r="K43" t="str">
        <f t="shared" si="0"/>
        <v xml:space="preserve"> 80.2%</v>
      </c>
      <c r="M43" t="str">
        <f>"insert into result (RESULT_ID, VALUE_DISPLAY, VALUE_NUM, VALUE_MIN, VALUE_MAX, QUALIFIER, RESULT_STATUS_ID, EXPERIMENT_ID, SUBSTANCE_ID, RESULT_TYPE_ID ) values ("&amp;A43&amp;", '"&amp;K43&amp;"', "&amp;F43&amp;", '"&amp;G43&amp;"', '"&amp;H43&amp;"', '"&amp;TRIM(E43)&amp;"', 2, 1, "&amp;B43&amp;", "&amp;VLOOKUP(D43,Elements!$B$3:$G$56,6,FALSE)&amp;");"</f>
        <v>insert into result (RESULT_ID, VALUE_DISPLAY, VALUE_NUM, VALUE_MIN, VALUE_MAX, QUALIFIER, RESULT_STATUS_ID, EXPERIMENT_ID, SUBSTANCE_ID, RESULT_TYPE_ID ) values (41, ' 80.2%', 80.2, '', '', '', 2, 1, 7970106, 373);</v>
      </c>
      <c r="N43" t="str">
        <f>"insert into result_hierarchy(result_id, parent_result_id, hierarchy_type) values ("&amp;A43&amp;", "&amp;C43&amp;", '"&amp;J43&amp;"');"</f>
        <v>insert into result_hierarchy(result_id, parent_result_id, hierarchy_type) values (41, 1, 'Derives');</v>
      </c>
    </row>
    <row r="44" spans="1:14">
      <c r="A44">
        <f>'Result import'!A49</f>
        <v>42</v>
      </c>
      <c r="B44">
        <f>'Result import'!B49</f>
        <v>7970106</v>
      </c>
      <c r="C44">
        <f>'Result import'!C49</f>
        <v>1</v>
      </c>
      <c r="D44" t="str">
        <f>'Result import'!D$6</f>
        <v>PI (avg)</v>
      </c>
      <c r="E44" t="str">
        <f>IF(ISERR(FIND(" ",'Result import'!E49)),"",LEFT('Result import'!E49,FIND(" ",'Result import'!E49)-1))</f>
        <v/>
      </c>
      <c r="F44">
        <f>IF(ISERR(FIND(" ",'Result import'!D49)),'Result import'!D49,VALUE(MID('Result import'!D49,FIND(" ",'Result import'!D49)+1,10)))</f>
        <v>89.4</v>
      </c>
      <c r="I44" t="s">
        <v>22</v>
      </c>
      <c r="J44" t="s">
        <v>1361</v>
      </c>
      <c r="K44" t="str">
        <f t="shared" si="0"/>
        <v xml:space="preserve"> 89.4%</v>
      </c>
      <c r="M44" t="str">
        <f>"insert into result (RESULT_ID, VALUE_DISPLAY, VALUE_NUM, VALUE_MIN, VALUE_MAX, QUALIFIER, RESULT_STATUS_ID, EXPERIMENT_ID, SUBSTANCE_ID, RESULT_TYPE_ID ) values ("&amp;A44&amp;", '"&amp;K44&amp;"', "&amp;F44&amp;", '"&amp;G44&amp;"', '"&amp;H44&amp;"', '"&amp;TRIM(E44)&amp;"', 2, 1, "&amp;B44&amp;", "&amp;VLOOKUP(D44,Elements!$B$3:$G$56,6,FALSE)&amp;");"</f>
        <v>insert into result (RESULT_ID, VALUE_DISPLAY, VALUE_NUM, VALUE_MIN, VALUE_MAX, QUALIFIER, RESULT_STATUS_ID, EXPERIMENT_ID, SUBSTANCE_ID, RESULT_TYPE_ID ) values (42, ' 89.4%', 89.4, '', '', '', 2, 1, 7970106, 373);</v>
      </c>
      <c r="N44" t="str">
        <f t="shared" ref="N44:N107" si="2">"insert into result_hierarchy(result_id, parent_result_id, hierarchy_type) values ("&amp;A44&amp;", "&amp;C44&amp;", '"&amp;J44&amp;"');"</f>
        <v>insert into result_hierarchy(result_id, parent_result_id, hierarchy_type) values (42, 1, 'Derives');</v>
      </c>
    </row>
    <row r="45" spans="1:14">
      <c r="A45">
        <f>'Result import'!A50</f>
        <v>43</v>
      </c>
      <c r="B45">
        <f>'Result import'!B50</f>
        <v>7970106</v>
      </c>
      <c r="C45">
        <f>'Result import'!C50</f>
        <v>1</v>
      </c>
      <c r="D45" t="str">
        <f>'Result import'!D$6</f>
        <v>PI (avg)</v>
      </c>
      <c r="E45" t="str">
        <f>IF(ISERR(FIND(" ",'Result import'!E50)),"",LEFT('Result import'!E50,FIND(" ",'Result import'!E50)-1))</f>
        <v/>
      </c>
      <c r="F45">
        <f>IF(ISERR(FIND(" ",'Result import'!D50)),'Result import'!D50,VALUE(MID('Result import'!D50,FIND(" ",'Result import'!D50)+1,10)))</f>
        <v>100.7</v>
      </c>
      <c r="I45" t="s">
        <v>22</v>
      </c>
      <c r="J45" t="s">
        <v>1361</v>
      </c>
      <c r="K45" t="str">
        <f t="shared" si="0"/>
        <v xml:space="preserve"> 100.7%</v>
      </c>
      <c r="M45" t="str">
        <f>"insert into result (RESULT_ID, VALUE_DISPLAY, VALUE_NUM, VALUE_MIN, VALUE_MAX, QUALIFIER, RESULT_STATUS_ID, EXPERIMENT_ID, SUBSTANCE_ID, RESULT_TYPE_ID ) values ("&amp;A45&amp;", '"&amp;K45&amp;"', "&amp;F45&amp;", '"&amp;G45&amp;"', '"&amp;H45&amp;"', '"&amp;TRIM(E45)&amp;"', 2, 1, "&amp;B45&amp;", "&amp;VLOOKUP(D45,Elements!$B$3:$G$56,6,FALSE)&amp;");"</f>
        <v>insert into result (RESULT_ID, VALUE_DISPLAY, VALUE_NUM, VALUE_MIN, VALUE_MAX, QUALIFIER, RESULT_STATUS_ID, EXPERIMENT_ID, SUBSTANCE_ID, RESULT_TYPE_ID ) values (43, ' 100.7%', 100.7, '', '', '', 2, 1, 7970106, 373);</v>
      </c>
      <c r="N45" t="str">
        <f t="shared" si="2"/>
        <v>insert into result_hierarchy(result_id, parent_result_id, hierarchy_type) values (43, 1, 'Derives');</v>
      </c>
    </row>
    <row r="46" spans="1:14">
      <c r="A46">
        <f>'Result import'!A51</f>
        <v>44</v>
      </c>
      <c r="B46">
        <f>'Result import'!B51</f>
        <v>7970106</v>
      </c>
      <c r="C46">
        <f>'Result import'!C51</f>
        <v>1</v>
      </c>
      <c r="D46" t="str">
        <f>'Result import'!D$6</f>
        <v>PI (avg)</v>
      </c>
      <c r="E46" t="str">
        <f>IF(ISERR(FIND(" ",'Result import'!E51)),"",LEFT('Result import'!E51,FIND(" ",'Result import'!E51)-1))</f>
        <v/>
      </c>
      <c r="F46">
        <f>IF(ISERR(FIND(" ",'Result import'!D51)),'Result import'!D51,VALUE(MID('Result import'!D51,FIND(" ",'Result import'!D51)+1,10)))</f>
        <v>110.6</v>
      </c>
      <c r="I46" t="s">
        <v>22</v>
      </c>
      <c r="J46" t="s">
        <v>1361</v>
      </c>
      <c r="K46" t="str">
        <f t="shared" si="0"/>
        <v xml:space="preserve"> 110.6%</v>
      </c>
      <c r="M46" t="str">
        <f>"insert into result (RESULT_ID, VALUE_DISPLAY, VALUE_NUM, VALUE_MIN, VALUE_MAX, QUALIFIER, RESULT_STATUS_ID, EXPERIMENT_ID, SUBSTANCE_ID, RESULT_TYPE_ID ) values ("&amp;A46&amp;", '"&amp;K46&amp;"', "&amp;F46&amp;", '"&amp;G46&amp;"', '"&amp;H46&amp;"', '"&amp;TRIM(E46)&amp;"', 2, 1, "&amp;B46&amp;", "&amp;VLOOKUP(D46,Elements!$B$3:$G$56,6,FALSE)&amp;");"</f>
        <v>insert into result (RESULT_ID, VALUE_DISPLAY, VALUE_NUM, VALUE_MIN, VALUE_MAX, QUALIFIER, RESULT_STATUS_ID, EXPERIMENT_ID, SUBSTANCE_ID, RESULT_TYPE_ID ) values (44, ' 110.6%', 110.6, '', '', '', 2, 1, 7970106, 373);</v>
      </c>
      <c r="N46" t="str">
        <f t="shared" si="2"/>
        <v>insert into result_hierarchy(result_id, parent_result_id, hierarchy_type) values (44, 1, 'Derives');</v>
      </c>
    </row>
    <row r="47" spans="1:14">
      <c r="A47">
        <f>'Result import'!A52</f>
        <v>45</v>
      </c>
      <c r="B47">
        <f>'Result import'!B52</f>
        <v>7970106</v>
      </c>
      <c r="C47">
        <f>'Result import'!C52</f>
        <v>1</v>
      </c>
      <c r="D47" t="str">
        <f>'Result import'!D$6</f>
        <v>PI (avg)</v>
      </c>
      <c r="E47" t="str">
        <f>IF(ISERR(FIND(" ",'Result import'!E52)),"",LEFT('Result import'!E52,FIND(" ",'Result import'!E52)-1))</f>
        <v/>
      </c>
      <c r="F47">
        <f>IF(ISERR(FIND(" ",'Result import'!D52)),'Result import'!D52,VALUE(MID('Result import'!D52,FIND(" ",'Result import'!D52)+1,10)))</f>
        <v>115.2</v>
      </c>
      <c r="I47" t="s">
        <v>22</v>
      </c>
      <c r="J47" t="s">
        <v>1361</v>
      </c>
      <c r="K47" t="str">
        <f t="shared" si="0"/>
        <v xml:space="preserve"> 115.2%</v>
      </c>
      <c r="M47" t="str">
        <f>"insert into result (RESULT_ID, VALUE_DISPLAY, VALUE_NUM, VALUE_MIN, VALUE_MAX, QUALIFIER, RESULT_STATUS_ID, EXPERIMENT_ID, SUBSTANCE_ID, RESULT_TYPE_ID ) values ("&amp;A47&amp;", '"&amp;K47&amp;"', "&amp;F47&amp;", '"&amp;G47&amp;"', '"&amp;H47&amp;"', '"&amp;TRIM(E47)&amp;"', 2, 1, "&amp;B47&amp;", "&amp;VLOOKUP(D47,Elements!$B$3:$G$56,6,FALSE)&amp;");"</f>
        <v>insert into result (RESULT_ID, VALUE_DISPLAY, VALUE_NUM, VALUE_MIN, VALUE_MAX, QUALIFIER, RESULT_STATUS_ID, EXPERIMENT_ID, SUBSTANCE_ID, RESULT_TYPE_ID ) values (45, ' 115.2%', 115.2, '', '', '', 2, 1, 7970106, 373);</v>
      </c>
      <c r="N47" t="str">
        <f t="shared" si="2"/>
        <v>insert into result_hierarchy(result_id, parent_result_id, hierarchy_type) values (45, 1, 'Derives');</v>
      </c>
    </row>
    <row r="48" spans="1:14">
      <c r="A48">
        <f>'Result import'!A53</f>
        <v>46</v>
      </c>
      <c r="B48">
        <f>'Result import'!B53</f>
        <v>7970106</v>
      </c>
      <c r="C48">
        <f>'Result import'!C53</f>
        <v>1</v>
      </c>
      <c r="D48" t="str">
        <f>'Result import'!D$6</f>
        <v>PI (avg)</v>
      </c>
      <c r="E48" t="str">
        <f>IF(ISERR(FIND(" ",'Result import'!E53)),"",LEFT('Result import'!E53,FIND(" ",'Result import'!E53)-1))</f>
        <v/>
      </c>
      <c r="F48">
        <f>IF(ISERR(FIND(" ",'Result import'!D53)),'Result import'!D53,VALUE(MID('Result import'!D53,FIND(" ",'Result import'!D53)+1,10)))</f>
        <v>113.7</v>
      </c>
      <c r="I48" t="s">
        <v>22</v>
      </c>
      <c r="J48" t="s">
        <v>1361</v>
      </c>
      <c r="K48" t="str">
        <f t="shared" si="0"/>
        <v xml:space="preserve"> 113.7%</v>
      </c>
      <c r="M48" t="str">
        <f>"insert into result (RESULT_ID, VALUE_DISPLAY, VALUE_NUM, VALUE_MIN, VALUE_MAX, QUALIFIER, RESULT_STATUS_ID, EXPERIMENT_ID, SUBSTANCE_ID, RESULT_TYPE_ID ) values ("&amp;A48&amp;", '"&amp;K48&amp;"', "&amp;F48&amp;", '"&amp;G48&amp;"', '"&amp;H48&amp;"', '"&amp;TRIM(E48)&amp;"', 2, 1, "&amp;B48&amp;", "&amp;VLOOKUP(D48,Elements!$B$3:$G$56,6,FALSE)&amp;");"</f>
        <v>insert into result (RESULT_ID, VALUE_DISPLAY, VALUE_NUM, VALUE_MIN, VALUE_MAX, QUALIFIER, RESULT_STATUS_ID, EXPERIMENT_ID, SUBSTANCE_ID, RESULT_TYPE_ID ) values (46, ' 113.7%', 113.7, '', '', '', 2, 1, 7970106, 373);</v>
      </c>
      <c r="N48" t="str">
        <f t="shared" si="2"/>
        <v>insert into result_hierarchy(result_id, parent_result_id, hierarchy_type) values (46, 1, 'Derives');</v>
      </c>
    </row>
    <row r="49" spans="1:14">
      <c r="A49">
        <f>'Result import'!A54</f>
        <v>47</v>
      </c>
      <c r="B49">
        <f>'Result import'!B54</f>
        <v>7970106</v>
      </c>
      <c r="C49">
        <f>'Result import'!C54</f>
        <v>1</v>
      </c>
      <c r="D49" t="str">
        <f>'Result import'!D$6</f>
        <v>PI (avg)</v>
      </c>
      <c r="E49" t="str">
        <f>IF(ISERR(FIND(" ",'Result import'!E54)),"",LEFT('Result import'!E54,FIND(" ",'Result import'!E54)-1))</f>
        <v/>
      </c>
      <c r="F49">
        <f>IF(ISERR(FIND(" ",'Result import'!D54)),'Result import'!D54,VALUE(MID('Result import'!D54,FIND(" ",'Result import'!D54)+1,10)))</f>
        <v>113.8</v>
      </c>
      <c r="I49" t="s">
        <v>22</v>
      </c>
      <c r="J49" t="s">
        <v>1361</v>
      </c>
      <c r="K49" t="str">
        <f t="shared" si="0"/>
        <v xml:space="preserve"> 113.8%</v>
      </c>
      <c r="M49" t="str">
        <f>"insert into result (RESULT_ID, VALUE_DISPLAY, VALUE_NUM, VALUE_MIN, VALUE_MAX, QUALIFIER, RESULT_STATUS_ID, EXPERIMENT_ID, SUBSTANCE_ID, RESULT_TYPE_ID ) values ("&amp;A49&amp;", '"&amp;K49&amp;"', "&amp;F49&amp;", '"&amp;G49&amp;"', '"&amp;H49&amp;"', '"&amp;TRIM(E49)&amp;"', 2, 1, "&amp;B49&amp;", "&amp;VLOOKUP(D49,Elements!$B$3:$G$56,6,FALSE)&amp;");"</f>
        <v>insert into result (RESULT_ID, VALUE_DISPLAY, VALUE_NUM, VALUE_MIN, VALUE_MAX, QUALIFIER, RESULT_STATUS_ID, EXPERIMENT_ID, SUBSTANCE_ID, RESULT_TYPE_ID ) values (47, ' 113.8%', 113.8, '', '', '', 2, 1, 7970106, 373);</v>
      </c>
      <c r="N49" t="str">
        <f t="shared" si="2"/>
        <v>insert into result_hierarchy(result_id, parent_result_id, hierarchy_type) values (47, 1, 'Derives');</v>
      </c>
    </row>
    <row r="50" spans="1:14">
      <c r="A50">
        <f>'Result import'!A55</f>
        <v>48</v>
      </c>
      <c r="B50">
        <f>'Result import'!B55</f>
        <v>7970106</v>
      </c>
      <c r="C50">
        <f>'Result import'!C55</f>
        <v>1</v>
      </c>
      <c r="D50" t="str">
        <f>'Result import'!D$6</f>
        <v>PI (avg)</v>
      </c>
      <c r="E50" t="str">
        <f>IF(ISERR(FIND(" ",'Result import'!E55)),"",LEFT('Result import'!E55,FIND(" ",'Result import'!E55)-1))</f>
        <v/>
      </c>
      <c r="F50">
        <f>IF(ISERR(FIND(" ",'Result import'!D55)),'Result import'!D55,VALUE(MID('Result import'!D55,FIND(" ",'Result import'!D55)+1,10)))</f>
        <v>112</v>
      </c>
      <c r="I50" t="s">
        <v>22</v>
      </c>
      <c r="J50" t="s">
        <v>1361</v>
      </c>
      <c r="K50" t="str">
        <f t="shared" si="0"/>
        <v xml:space="preserve"> 112%</v>
      </c>
      <c r="M50" t="str">
        <f>"insert into result (RESULT_ID, VALUE_DISPLAY, VALUE_NUM, VALUE_MIN, VALUE_MAX, QUALIFIER, RESULT_STATUS_ID, EXPERIMENT_ID, SUBSTANCE_ID, RESULT_TYPE_ID ) values ("&amp;A50&amp;", '"&amp;K50&amp;"', "&amp;F50&amp;", '"&amp;G50&amp;"', '"&amp;H50&amp;"', '"&amp;TRIM(E50)&amp;"', 2, 1, "&amp;B50&amp;", "&amp;VLOOKUP(D50,Elements!$B$3:$G$56,6,FALSE)&amp;");"</f>
        <v>insert into result (RESULT_ID, VALUE_DISPLAY, VALUE_NUM, VALUE_MIN, VALUE_MAX, QUALIFIER, RESULT_STATUS_ID, EXPERIMENT_ID, SUBSTANCE_ID, RESULT_TYPE_ID ) values (48, ' 112%', 112, '', '', '', 2, 1, 7970106, 373);</v>
      </c>
      <c r="N50" t="str">
        <f t="shared" si="2"/>
        <v>insert into result_hierarchy(result_id, parent_result_id, hierarchy_type) values (48, 1, 'Derives');</v>
      </c>
    </row>
    <row r="51" spans="1:14">
      <c r="A51">
        <f>'Result import'!A56</f>
        <v>49</v>
      </c>
      <c r="B51">
        <f>'Result import'!B56</f>
        <v>7970106</v>
      </c>
      <c r="C51">
        <f>'Result import'!C56</f>
        <v>1</v>
      </c>
      <c r="D51" t="str">
        <f>'Result import'!D$6</f>
        <v>PI (avg)</v>
      </c>
      <c r="E51" t="str">
        <f>IF(ISERR(FIND(" ",'Result import'!E56)),"",LEFT('Result import'!E56,FIND(" ",'Result import'!E56)-1))</f>
        <v/>
      </c>
      <c r="F51">
        <f>IF(ISERR(FIND(" ",'Result import'!D56)),'Result import'!D56,VALUE(MID('Result import'!D56,FIND(" ",'Result import'!D56)+1,10)))</f>
        <v>110.4</v>
      </c>
      <c r="I51" t="s">
        <v>22</v>
      </c>
      <c r="J51" t="s">
        <v>1361</v>
      </c>
      <c r="K51" t="str">
        <f t="shared" si="0"/>
        <v xml:space="preserve"> 110.4%</v>
      </c>
      <c r="M51" t="str">
        <f>"insert into result (RESULT_ID, VALUE_DISPLAY, VALUE_NUM, VALUE_MIN, VALUE_MAX, QUALIFIER, RESULT_STATUS_ID, EXPERIMENT_ID, SUBSTANCE_ID, RESULT_TYPE_ID ) values ("&amp;A51&amp;", '"&amp;K51&amp;"', "&amp;F51&amp;", '"&amp;G51&amp;"', '"&amp;H51&amp;"', '"&amp;TRIM(E51)&amp;"', 2, 1, "&amp;B51&amp;", "&amp;VLOOKUP(D51,Elements!$B$3:$G$56,6,FALSE)&amp;");"</f>
        <v>insert into result (RESULT_ID, VALUE_DISPLAY, VALUE_NUM, VALUE_MIN, VALUE_MAX, QUALIFIER, RESULT_STATUS_ID, EXPERIMENT_ID, SUBSTANCE_ID, RESULT_TYPE_ID ) values (49, ' 110.4%', 110.4, '', '', '', 2, 1, 7970106, 373);</v>
      </c>
      <c r="N51" t="str">
        <f t="shared" si="2"/>
        <v>insert into result_hierarchy(result_id, parent_result_id, hierarchy_type) values (49, 1, 'Derives');</v>
      </c>
    </row>
    <row r="52" spans="1:14">
      <c r="A52">
        <f>'Result import'!A57</f>
        <v>50</v>
      </c>
      <c r="B52">
        <f>'Result import'!B57</f>
        <v>7970106</v>
      </c>
      <c r="C52">
        <f>'Result import'!C57</f>
        <v>1</v>
      </c>
      <c r="D52" t="str">
        <f>'Result import'!D$6</f>
        <v>PI (avg)</v>
      </c>
      <c r="E52" t="str">
        <f>IF(ISERR(FIND(" ",'Result import'!E57)),"",LEFT('Result import'!E57,FIND(" ",'Result import'!E57)-1))</f>
        <v/>
      </c>
      <c r="F52">
        <f>IF(ISERR(FIND(" ",'Result import'!D57)),'Result import'!D57,VALUE(MID('Result import'!D57,FIND(" ",'Result import'!D57)+1,10)))</f>
        <v>108.3</v>
      </c>
      <c r="I52" t="s">
        <v>22</v>
      </c>
      <c r="J52" t="s">
        <v>1361</v>
      </c>
      <c r="K52" t="str">
        <f t="shared" si="0"/>
        <v xml:space="preserve"> 108.3%</v>
      </c>
      <c r="M52" t="str">
        <f>"insert into result (RESULT_ID, VALUE_DISPLAY, VALUE_NUM, VALUE_MIN, VALUE_MAX, QUALIFIER, RESULT_STATUS_ID, EXPERIMENT_ID, SUBSTANCE_ID, RESULT_TYPE_ID ) values ("&amp;A52&amp;", '"&amp;K52&amp;"', "&amp;F52&amp;", '"&amp;G52&amp;"', '"&amp;H52&amp;"', '"&amp;TRIM(E52)&amp;"', 2, 1, "&amp;B52&amp;", "&amp;VLOOKUP(D52,Elements!$B$3:$G$56,6,FALSE)&amp;");"</f>
        <v>insert into result (RESULT_ID, VALUE_DISPLAY, VALUE_NUM, VALUE_MIN, VALUE_MAX, QUALIFIER, RESULT_STATUS_ID, EXPERIMENT_ID, SUBSTANCE_ID, RESULT_TYPE_ID ) values (50, ' 108.3%', 108.3, '', '', '', 2, 1, 7970106, 373);</v>
      </c>
      <c r="N52" t="str">
        <f t="shared" si="2"/>
        <v>insert into result_hierarchy(result_id, parent_result_id, hierarchy_type) values (50, 1, 'Derives');</v>
      </c>
    </row>
    <row r="53" spans="1:14">
      <c r="A53">
        <f>'Result import'!A58</f>
        <v>51</v>
      </c>
      <c r="B53">
        <f>'Result import'!B58</f>
        <v>855669</v>
      </c>
      <c r="C53">
        <f>'Result import'!C58</f>
        <v>2</v>
      </c>
      <c r="D53" t="str">
        <f>'Result import'!D$6</f>
        <v>PI (avg)</v>
      </c>
      <c r="E53" t="str">
        <f>IF(ISERR(FIND(" ",'Result import'!E58)),"",LEFT('Result import'!E58,FIND(" ",'Result import'!E58)-1))</f>
        <v/>
      </c>
      <c r="F53">
        <f>IF(ISERR(FIND(" ",'Result import'!D58)),'Result import'!D58,VALUE(MID('Result import'!D58,FIND(" ",'Result import'!D58)+1,10)))</f>
        <v>17.5</v>
      </c>
      <c r="I53" t="s">
        <v>22</v>
      </c>
      <c r="J53" t="s">
        <v>1361</v>
      </c>
      <c r="K53" t="str">
        <f t="shared" si="0"/>
        <v xml:space="preserve"> 17.5%</v>
      </c>
      <c r="M53" t="str">
        <f>"insert into result (RESULT_ID, VALUE_DISPLAY, VALUE_NUM, VALUE_MIN, VALUE_MAX, QUALIFIER, RESULT_STATUS_ID, EXPERIMENT_ID, SUBSTANCE_ID, RESULT_TYPE_ID ) values ("&amp;A53&amp;", '"&amp;K53&amp;"', "&amp;F53&amp;", '"&amp;G53&amp;"', '"&amp;H53&amp;"', '"&amp;TRIM(E53)&amp;"', 2, 1, "&amp;B53&amp;", "&amp;VLOOKUP(D53,Elements!$B$3:$G$56,6,FALSE)&amp;");"</f>
        <v>insert into result (RESULT_ID, VALUE_DISPLAY, VALUE_NUM, VALUE_MIN, VALUE_MAX, QUALIFIER, RESULT_STATUS_ID, EXPERIMENT_ID, SUBSTANCE_ID, RESULT_TYPE_ID ) values (51, ' 17.5%', 17.5, '', '', '', 2, 1, 855669, 373);</v>
      </c>
      <c r="N53" t="str">
        <f t="shared" si="2"/>
        <v>insert into result_hierarchy(result_id, parent_result_id, hierarchy_type) values (51, 2, 'Derives');</v>
      </c>
    </row>
    <row r="54" spans="1:14">
      <c r="A54">
        <f>'Result import'!A59</f>
        <v>52</v>
      </c>
      <c r="B54">
        <f>'Result import'!B59</f>
        <v>855669</v>
      </c>
      <c r="C54">
        <f>'Result import'!C59</f>
        <v>2</v>
      </c>
      <c r="D54" t="str">
        <f>'Result import'!D$6</f>
        <v>PI (avg)</v>
      </c>
      <c r="E54" t="str">
        <f>IF(ISERR(FIND(" ",'Result import'!E59)),"",LEFT('Result import'!E59,FIND(" ",'Result import'!E59)-1))</f>
        <v/>
      </c>
      <c r="F54">
        <f>IF(ISERR(FIND(" ",'Result import'!D59)),'Result import'!D59,VALUE(MID('Result import'!D59,FIND(" ",'Result import'!D59)+1,10)))</f>
        <v>24.8</v>
      </c>
      <c r="I54" t="s">
        <v>22</v>
      </c>
      <c r="J54" t="s">
        <v>1361</v>
      </c>
      <c r="K54" t="str">
        <f t="shared" si="0"/>
        <v xml:space="preserve"> 24.8%</v>
      </c>
      <c r="M54" t="str">
        <f>"insert into result (RESULT_ID, VALUE_DISPLAY, VALUE_NUM, VALUE_MIN, VALUE_MAX, QUALIFIER, RESULT_STATUS_ID, EXPERIMENT_ID, SUBSTANCE_ID, RESULT_TYPE_ID ) values ("&amp;A54&amp;", '"&amp;K54&amp;"', "&amp;F54&amp;", '"&amp;G54&amp;"', '"&amp;H54&amp;"', '"&amp;TRIM(E54)&amp;"', 2, 1, "&amp;B54&amp;", "&amp;VLOOKUP(D54,Elements!$B$3:$G$56,6,FALSE)&amp;");"</f>
        <v>insert into result (RESULT_ID, VALUE_DISPLAY, VALUE_NUM, VALUE_MIN, VALUE_MAX, QUALIFIER, RESULT_STATUS_ID, EXPERIMENT_ID, SUBSTANCE_ID, RESULT_TYPE_ID ) values (52, ' 24.8%', 24.8, '', '', '', 2, 1, 855669, 373);</v>
      </c>
      <c r="N54" t="str">
        <f t="shared" si="2"/>
        <v>insert into result_hierarchy(result_id, parent_result_id, hierarchy_type) values (52, 2, 'Derives');</v>
      </c>
    </row>
    <row r="55" spans="1:14">
      <c r="A55">
        <f>'Result import'!A60</f>
        <v>53</v>
      </c>
      <c r="B55">
        <f>'Result import'!B60</f>
        <v>855669</v>
      </c>
      <c r="C55">
        <f>'Result import'!C60</f>
        <v>2</v>
      </c>
      <c r="D55" t="str">
        <f>'Result import'!D$6</f>
        <v>PI (avg)</v>
      </c>
      <c r="E55" t="str">
        <f>IF(ISERR(FIND(" ",'Result import'!E60)),"",LEFT('Result import'!E60,FIND(" ",'Result import'!E60)-1))</f>
        <v/>
      </c>
      <c r="F55">
        <f>IF(ISERR(FIND(" ",'Result import'!D60)),'Result import'!D60,VALUE(MID('Result import'!D60,FIND(" ",'Result import'!D60)+1,10)))</f>
        <v>34</v>
      </c>
      <c r="I55" t="s">
        <v>22</v>
      </c>
      <c r="J55" t="s">
        <v>1361</v>
      </c>
      <c r="K55" t="str">
        <f t="shared" si="0"/>
        <v xml:space="preserve"> 34%</v>
      </c>
      <c r="M55" t="str">
        <f>"insert into result (RESULT_ID, VALUE_DISPLAY, VALUE_NUM, VALUE_MIN, VALUE_MAX, QUALIFIER, RESULT_STATUS_ID, EXPERIMENT_ID, SUBSTANCE_ID, RESULT_TYPE_ID ) values ("&amp;A55&amp;", '"&amp;K55&amp;"', "&amp;F55&amp;", '"&amp;G55&amp;"', '"&amp;H55&amp;"', '"&amp;TRIM(E55)&amp;"', 2, 1, "&amp;B55&amp;", "&amp;VLOOKUP(D55,Elements!$B$3:$G$56,6,FALSE)&amp;");"</f>
        <v>insert into result (RESULT_ID, VALUE_DISPLAY, VALUE_NUM, VALUE_MIN, VALUE_MAX, QUALIFIER, RESULT_STATUS_ID, EXPERIMENT_ID, SUBSTANCE_ID, RESULT_TYPE_ID ) values (53, ' 34%', 34, '', '', '', 2, 1, 855669, 373);</v>
      </c>
      <c r="N55" t="str">
        <f t="shared" si="2"/>
        <v>insert into result_hierarchy(result_id, parent_result_id, hierarchy_type) values (53, 2, 'Derives');</v>
      </c>
    </row>
    <row r="56" spans="1:14">
      <c r="A56">
        <f>'Result import'!A61</f>
        <v>54</v>
      </c>
      <c r="B56">
        <f>'Result import'!B61</f>
        <v>855669</v>
      </c>
      <c r="C56">
        <f>'Result import'!C61</f>
        <v>2</v>
      </c>
      <c r="D56" t="str">
        <f>'Result import'!D$6</f>
        <v>PI (avg)</v>
      </c>
      <c r="E56" t="str">
        <f>IF(ISERR(FIND(" ",'Result import'!E61)),"",LEFT('Result import'!E61,FIND(" ",'Result import'!E61)-1))</f>
        <v/>
      </c>
      <c r="F56">
        <f>IF(ISERR(FIND(" ",'Result import'!D61)),'Result import'!D61,VALUE(MID('Result import'!D61,FIND(" ",'Result import'!D61)+1,10)))</f>
        <v>50.9</v>
      </c>
      <c r="I56" t="s">
        <v>22</v>
      </c>
      <c r="J56" t="s">
        <v>1361</v>
      </c>
      <c r="K56" t="str">
        <f t="shared" si="0"/>
        <v xml:space="preserve"> 50.9%</v>
      </c>
      <c r="M56" t="str">
        <f>"insert into result (RESULT_ID, VALUE_DISPLAY, VALUE_NUM, VALUE_MIN, VALUE_MAX, QUALIFIER, RESULT_STATUS_ID, EXPERIMENT_ID, SUBSTANCE_ID, RESULT_TYPE_ID ) values ("&amp;A56&amp;", '"&amp;K56&amp;"', "&amp;F56&amp;", '"&amp;G56&amp;"', '"&amp;H56&amp;"', '"&amp;TRIM(E56)&amp;"', 2, 1, "&amp;B56&amp;", "&amp;VLOOKUP(D56,Elements!$B$3:$G$56,6,FALSE)&amp;");"</f>
        <v>insert into result (RESULT_ID, VALUE_DISPLAY, VALUE_NUM, VALUE_MIN, VALUE_MAX, QUALIFIER, RESULT_STATUS_ID, EXPERIMENT_ID, SUBSTANCE_ID, RESULT_TYPE_ID ) values (54, ' 50.9%', 50.9, '', '', '', 2, 1, 855669, 373);</v>
      </c>
      <c r="N56" t="str">
        <f t="shared" si="2"/>
        <v>insert into result_hierarchy(result_id, parent_result_id, hierarchy_type) values (54, 2, 'Derives');</v>
      </c>
    </row>
    <row r="57" spans="1:14">
      <c r="A57">
        <f>'Result import'!A62</f>
        <v>55</v>
      </c>
      <c r="B57">
        <f>'Result import'!B62</f>
        <v>855669</v>
      </c>
      <c r="C57">
        <f>'Result import'!C62</f>
        <v>2</v>
      </c>
      <c r="D57" t="str">
        <f>'Result import'!D$6</f>
        <v>PI (avg)</v>
      </c>
      <c r="E57" t="str">
        <f>IF(ISERR(FIND(" ",'Result import'!E62)),"",LEFT('Result import'!E62,FIND(" ",'Result import'!E62)-1))</f>
        <v/>
      </c>
      <c r="F57">
        <f>IF(ISERR(FIND(" ",'Result import'!D62)),'Result import'!D62,VALUE(MID('Result import'!D62,FIND(" ",'Result import'!D62)+1,10)))</f>
        <v>80.900000000000006</v>
      </c>
      <c r="I57" t="s">
        <v>22</v>
      </c>
      <c r="J57" t="s">
        <v>1361</v>
      </c>
      <c r="K57" t="str">
        <f t="shared" si="0"/>
        <v xml:space="preserve"> 80.9%</v>
      </c>
      <c r="M57" t="str">
        <f>"insert into result (RESULT_ID, VALUE_DISPLAY, VALUE_NUM, VALUE_MIN, VALUE_MAX, QUALIFIER, RESULT_STATUS_ID, EXPERIMENT_ID, SUBSTANCE_ID, RESULT_TYPE_ID ) values ("&amp;A57&amp;", '"&amp;K57&amp;"', "&amp;F57&amp;", '"&amp;G57&amp;"', '"&amp;H57&amp;"', '"&amp;TRIM(E57)&amp;"', 2, 1, "&amp;B57&amp;", "&amp;VLOOKUP(D57,Elements!$B$3:$G$56,6,FALSE)&amp;");"</f>
        <v>insert into result (RESULT_ID, VALUE_DISPLAY, VALUE_NUM, VALUE_MIN, VALUE_MAX, QUALIFIER, RESULT_STATUS_ID, EXPERIMENT_ID, SUBSTANCE_ID, RESULT_TYPE_ID ) values (55, ' 80.9%', 80.9, '', '', '', 2, 1, 855669, 373);</v>
      </c>
      <c r="N57" t="str">
        <f t="shared" si="2"/>
        <v>insert into result_hierarchy(result_id, parent_result_id, hierarchy_type) values (55, 2, 'Derives');</v>
      </c>
    </row>
    <row r="58" spans="1:14">
      <c r="A58">
        <f>'Result import'!A63</f>
        <v>56</v>
      </c>
      <c r="B58">
        <f>'Result import'!B63</f>
        <v>855669</v>
      </c>
      <c r="C58">
        <f>'Result import'!C63</f>
        <v>2</v>
      </c>
      <c r="D58" t="str">
        <f>'Result import'!D$6</f>
        <v>PI (avg)</v>
      </c>
      <c r="E58" t="str">
        <f>IF(ISERR(FIND(" ",'Result import'!E63)),"",LEFT('Result import'!E63,FIND(" ",'Result import'!E63)-1))</f>
        <v/>
      </c>
      <c r="F58">
        <f>IF(ISERR(FIND(" ",'Result import'!D63)),'Result import'!D63,VALUE(MID('Result import'!D63,FIND(" ",'Result import'!D63)+1,10)))</f>
        <v>95.5</v>
      </c>
      <c r="I58" t="s">
        <v>22</v>
      </c>
      <c r="J58" t="s">
        <v>1361</v>
      </c>
      <c r="K58" t="str">
        <f t="shared" si="0"/>
        <v xml:space="preserve"> 95.5%</v>
      </c>
      <c r="M58" t="str">
        <f>"insert into result (RESULT_ID, VALUE_DISPLAY, VALUE_NUM, VALUE_MIN, VALUE_MAX, QUALIFIER, RESULT_STATUS_ID, EXPERIMENT_ID, SUBSTANCE_ID, RESULT_TYPE_ID ) values ("&amp;A58&amp;", '"&amp;K58&amp;"', "&amp;F58&amp;", '"&amp;G58&amp;"', '"&amp;H58&amp;"', '"&amp;TRIM(E58)&amp;"', 2, 1, "&amp;B58&amp;", "&amp;VLOOKUP(D58,Elements!$B$3:$G$56,6,FALSE)&amp;");"</f>
        <v>insert into result (RESULT_ID, VALUE_DISPLAY, VALUE_NUM, VALUE_MIN, VALUE_MAX, QUALIFIER, RESULT_STATUS_ID, EXPERIMENT_ID, SUBSTANCE_ID, RESULT_TYPE_ID ) values (56, ' 95.5%', 95.5, '', '', '', 2, 1, 855669, 373);</v>
      </c>
      <c r="N58" t="str">
        <f t="shared" si="2"/>
        <v>insert into result_hierarchy(result_id, parent_result_id, hierarchy_type) values (56, 2, 'Derives');</v>
      </c>
    </row>
    <row r="59" spans="1:14">
      <c r="A59">
        <f>'Result import'!A64</f>
        <v>57</v>
      </c>
      <c r="B59">
        <f>'Result import'!B64</f>
        <v>855669</v>
      </c>
      <c r="C59">
        <f>'Result import'!C64</f>
        <v>2</v>
      </c>
      <c r="D59" t="str">
        <f>'Result import'!D$6</f>
        <v>PI (avg)</v>
      </c>
      <c r="E59" t="str">
        <f>IF(ISERR(FIND(" ",'Result import'!E64)),"",LEFT('Result import'!E64,FIND(" ",'Result import'!E64)-1))</f>
        <v/>
      </c>
      <c r="F59">
        <f>IF(ISERR(FIND(" ",'Result import'!D64)),'Result import'!D64,VALUE(MID('Result import'!D64,FIND(" ",'Result import'!D64)+1,10)))</f>
        <v>102.7</v>
      </c>
      <c r="I59" t="s">
        <v>22</v>
      </c>
      <c r="J59" t="s">
        <v>1361</v>
      </c>
      <c r="K59" t="str">
        <f t="shared" si="0"/>
        <v xml:space="preserve"> 102.7%</v>
      </c>
      <c r="M59" t="str">
        <f>"insert into result (RESULT_ID, VALUE_DISPLAY, VALUE_NUM, VALUE_MIN, VALUE_MAX, QUALIFIER, RESULT_STATUS_ID, EXPERIMENT_ID, SUBSTANCE_ID, RESULT_TYPE_ID ) values ("&amp;A59&amp;", '"&amp;K59&amp;"', "&amp;F59&amp;", '"&amp;G59&amp;"', '"&amp;H59&amp;"', '"&amp;TRIM(E59)&amp;"', 2, 1, "&amp;B59&amp;", "&amp;VLOOKUP(D59,Elements!$B$3:$G$56,6,FALSE)&amp;");"</f>
        <v>insert into result (RESULT_ID, VALUE_DISPLAY, VALUE_NUM, VALUE_MIN, VALUE_MAX, QUALIFIER, RESULT_STATUS_ID, EXPERIMENT_ID, SUBSTANCE_ID, RESULT_TYPE_ID ) values (57, ' 102.7%', 102.7, '', '', '', 2, 1, 855669, 373);</v>
      </c>
      <c r="N59" t="str">
        <f t="shared" si="2"/>
        <v>insert into result_hierarchy(result_id, parent_result_id, hierarchy_type) values (57, 2, 'Derives');</v>
      </c>
    </row>
    <row r="60" spans="1:14">
      <c r="A60">
        <f>'Result import'!A65</f>
        <v>58</v>
      </c>
      <c r="B60">
        <f>'Result import'!B65</f>
        <v>855669</v>
      </c>
      <c r="C60">
        <f>'Result import'!C65</f>
        <v>2</v>
      </c>
      <c r="D60" t="str">
        <f>'Result import'!D$6</f>
        <v>PI (avg)</v>
      </c>
      <c r="E60" t="str">
        <f>IF(ISERR(FIND(" ",'Result import'!E65)),"",LEFT('Result import'!E65,FIND(" ",'Result import'!E65)-1))</f>
        <v/>
      </c>
      <c r="F60">
        <f>IF(ISERR(FIND(" ",'Result import'!D65)),'Result import'!D65,VALUE(MID('Result import'!D65,FIND(" ",'Result import'!D65)+1,10)))</f>
        <v>104.5</v>
      </c>
      <c r="I60" t="s">
        <v>22</v>
      </c>
      <c r="J60" t="s">
        <v>1361</v>
      </c>
      <c r="K60" t="str">
        <f t="shared" si="0"/>
        <v xml:space="preserve"> 104.5%</v>
      </c>
      <c r="M60" t="str">
        <f>"insert into result (RESULT_ID, VALUE_DISPLAY, VALUE_NUM, VALUE_MIN, VALUE_MAX, QUALIFIER, RESULT_STATUS_ID, EXPERIMENT_ID, SUBSTANCE_ID, RESULT_TYPE_ID ) values ("&amp;A60&amp;", '"&amp;K60&amp;"', "&amp;F60&amp;", '"&amp;G60&amp;"', '"&amp;H60&amp;"', '"&amp;TRIM(E60)&amp;"', 2, 1, "&amp;B60&amp;", "&amp;VLOOKUP(D60,Elements!$B$3:$G$56,6,FALSE)&amp;");"</f>
        <v>insert into result (RESULT_ID, VALUE_DISPLAY, VALUE_NUM, VALUE_MIN, VALUE_MAX, QUALIFIER, RESULT_STATUS_ID, EXPERIMENT_ID, SUBSTANCE_ID, RESULT_TYPE_ID ) values (58, ' 104.5%', 104.5, '', '', '', 2, 1, 855669, 373);</v>
      </c>
      <c r="N60" t="str">
        <f t="shared" si="2"/>
        <v>insert into result_hierarchy(result_id, parent_result_id, hierarchy_type) values (58, 2, 'Derives');</v>
      </c>
    </row>
    <row r="61" spans="1:14">
      <c r="A61">
        <f>'Result import'!A66</f>
        <v>59</v>
      </c>
      <c r="B61">
        <f>'Result import'!B66</f>
        <v>855669</v>
      </c>
      <c r="C61">
        <f>'Result import'!C66</f>
        <v>2</v>
      </c>
      <c r="D61" t="str">
        <f>'Result import'!D$6</f>
        <v>PI (avg)</v>
      </c>
      <c r="E61" t="str">
        <f>IF(ISERR(FIND(" ",'Result import'!E66)),"",LEFT('Result import'!E66,FIND(" ",'Result import'!E66)-1))</f>
        <v/>
      </c>
      <c r="F61">
        <f>IF(ISERR(FIND(" ",'Result import'!D66)),'Result import'!D66,VALUE(MID('Result import'!D66,FIND(" ",'Result import'!D66)+1,10)))</f>
        <v>104.8</v>
      </c>
      <c r="I61" t="s">
        <v>22</v>
      </c>
      <c r="J61" t="s">
        <v>1361</v>
      </c>
      <c r="K61" t="str">
        <f t="shared" si="0"/>
        <v xml:space="preserve"> 104.8%</v>
      </c>
      <c r="M61" t="str">
        <f>"insert into result (RESULT_ID, VALUE_DISPLAY, VALUE_NUM, VALUE_MIN, VALUE_MAX, QUALIFIER, RESULT_STATUS_ID, EXPERIMENT_ID, SUBSTANCE_ID, RESULT_TYPE_ID ) values ("&amp;A61&amp;", '"&amp;K61&amp;"', "&amp;F61&amp;", '"&amp;G61&amp;"', '"&amp;H61&amp;"', '"&amp;TRIM(E61)&amp;"', 2, 1, "&amp;B61&amp;", "&amp;VLOOKUP(D61,Elements!$B$3:$G$56,6,FALSE)&amp;");"</f>
        <v>insert into result (RESULT_ID, VALUE_DISPLAY, VALUE_NUM, VALUE_MIN, VALUE_MAX, QUALIFIER, RESULT_STATUS_ID, EXPERIMENT_ID, SUBSTANCE_ID, RESULT_TYPE_ID ) values (59, ' 104.8%', 104.8, '', '', '', 2, 1, 855669, 373);</v>
      </c>
      <c r="N61" t="str">
        <f t="shared" si="2"/>
        <v>insert into result_hierarchy(result_id, parent_result_id, hierarchy_type) values (59, 2, 'Derives');</v>
      </c>
    </row>
    <row r="62" spans="1:14">
      <c r="A62">
        <f>'Result import'!A67</f>
        <v>60</v>
      </c>
      <c r="B62">
        <f>'Result import'!B67</f>
        <v>855669</v>
      </c>
      <c r="C62">
        <f>'Result import'!C67</f>
        <v>2</v>
      </c>
      <c r="D62" t="str">
        <f>'Result import'!D$6</f>
        <v>PI (avg)</v>
      </c>
      <c r="E62" t="str">
        <f>IF(ISERR(FIND(" ",'Result import'!E67)),"",LEFT('Result import'!E67,FIND(" ",'Result import'!E67)-1))</f>
        <v/>
      </c>
      <c r="F62">
        <f>IF(ISERR(FIND(" ",'Result import'!D67)),'Result import'!D67,VALUE(MID('Result import'!D67,FIND(" ",'Result import'!D67)+1,10)))</f>
        <v>104.4</v>
      </c>
      <c r="I62" t="s">
        <v>22</v>
      </c>
      <c r="J62" t="s">
        <v>1361</v>
      </c>
      <c r="K62" t="str">
        <f t="shared" si="0"/>
        <v xml:space="preserve"> 104.4%</v>
      </c>
      <c r="M62" t="str">
        <f>"insert into result (RESULT_ID, VALUE_DISPLAY, VALUE_NUM, VALUE_MIN, VALUE_MAX, QUALIFIER, RESULT_STATUS_ID, EXPERIMENT_ID, SUBSTANCE_ID, RESULT_TYPE_ID ) values ("&amp;A62&amp;", '"&amp;K62&amp;"', "&amp;F62&amp;", '"&amp;G62&amp;"', '"&amp;H62&amp;"', '"&amp;TRIM(E62)&amp;"', 2, 1, "&amp;B62&amp;", "&amp;VLOOKUP(D62,Elements!$B$3:$G$56,6,FALSE)&amp;");"</f>
        <v>insert into result (RESULT_ID, VALUE_DISPLAY, VALUE_NUM, VALUE_MIN, VALUE_MAX, QUALIFIER, RESULT_STATUS_ID, EXPERIMENT_ID, SUBSTANCE_ID, RESULT_TYPE_ID ) values (60, ' 104.4%', 104.4, '', '', '', 2, 1, 855669, 373);</v>
      </c>
      <c r="N62" t="str">
        <f t="shared" si="2"/>
        <v>insert into result_hierarchy(result_id, parent_result_id, hierarchy_type) values (60, 2, 'Derives');</v>
      </c>
    </row>
    <row r="63" spans="1:14">
      <c r="A63">
        <f>'Result import'!A68</f>
        <v>61</v>
      </c>
      <c r="B63">
        <f>'Result import'!B68</f>
        <v>4257793</v>
      </c>
      <c r="C63">
        <f>'Result import'!C68</f>
        <v>3</v>
      </c>
      <c r="D63" t="str">
        <f>'Result import'!D$6</f>
        <v>PI (avg)</v>
      </c>
      <c r="E63" t="str">
        <f>IF(ISERR(FIND(" ",'Result import'!E68)),"",LEFT('Result import'!E68,FIND(" ",'Result import'!E68)-1))</f>
        <v/>
      </c>
      <c r="F63">
        <f>IF(ISERR(FIND(" ",'Result import'!D68)),'Result import'!D68,VALUE(MID('Result import'!D68,FIND(" ",'Result import'!D68)+1,10)))</f>
        <v>10.199999999999999</v>
      </c>
      <c r="I63" t="s">
        <v>22</v>
      </c>
      <c r="J63" t="s">
        <v>1361</v>
      </c>
      <c r="K63" t="str">
        <f t="shared" si="0"/>
        <v xml:space="preserve"> 10.2%</v>
      </c>
      <c r="M63" t="str">
        <f>"insert into result (RESULT_ID, VALUE_DISPLAY, VALUE_NUM, VALUE_MIN, VALUE_MAX, QUALIFIER, RESULT_STATUS_ID, EXPERIMENT_ID, SUBSTANCE_ID, RESULT_TYPE_ID ) values ("&amp;A63&amp;", '"&amp;K63&amp;"', "&amp;F63&amp;", '"&amp;G63&amp;"', '"&amp;H63&amp;"', '"&amp;TRIM(E63)&amp;"', 2, 1, "&amp;B63&amp;", "&amp;VLOOKUP(D63,Elements!$B$3:$G$56,6,FALSE)&amp;");"</f>
        <v>insert into result (RESULT_ID, VALUE_DISPLAY, VALUE_NUM, VALUE_MIN, VALUE_MAX, QUALIFIER, RESULT_STATUS_ID, EXPERIMENT_ID, SUBSTANCE_ID, RESULT_TYPE_ID ) values (61, ' 10.2%', 10.2, '', '', '', 2, 1, 4257793, 373);</v>
      </c>
      <c r="N63" t="str">
        <f t="shared" si="2"/>
        <v>insert into result_hierarchy(result_id, parent_result_id, hierarchy_type) values (61, 3, 'Derives');</v>
      </c>
    </row>
    <row r="64" spans="1:14">
      <c r="A64">
        <f>'Result import'!A69</f>
        <v>62</v>
      </c>
      <c r="B64">
        <f>'Result import'!B69</f>
        <v>4257793</v>
      </c>
      <c r="C64">
        <f>'Result import'!C69</f>
        <v>3</v>
      </c>
      <c r="D64" t="str">
        <f>'Result import'!D$6</f>
        <v>PI (avg)</v>
      </c>
      <c r="E64" t="str">
        <f>IF(ISERR(FIND(" ",'Result import'!E69)),"",LEFT('Result import'!E69,FIND(" ",'Result import'!E69)-1))</f>
        <v/>
      </c>
      <c r="F64">
        <f>IF(ISERR(FIND(" ",'Result import'!D69)),'Result import'!D69,VALUE(MID('Result import'!D69,FIND(" ",'Result import'!D69)+1,10)))</f>
        <v>17.3</v>
      </c>
      <c r="I64" t="s">
        <v>22</v>
      </c>
      <c r="J64" t="s">
        <v>1361</v>
      </c>
      <c r="K64" t="str">
        <f t="shared" si="0"/>
        <v xml:space="preserve"> 17.3%</v>
      </c>
      <c r="M64" t="str">
        <f>"insert into result (RESULT_ID, VALUE_DISPLAY, VALUE_NUM, VALUE_MIN, VALUE_MAX, QUALIFIER, RESULT_STATUS_ID, EXPERIMENT_ID, SUBSTANCE_ID, RESULT_TYPE_ID ) values ("&amp;A64&amp;", '"&amp;K64&amp;"', "&amp;F64&amp;", '"&amp;G64&amp;"', '"&amp;H64&amp;"', '"&amp;TRIM(E64)&amp;"', 2, 1, "&amp;B64&amp;", "&amp;VLOOKUP(D64,Elements!$B$3:$G$56,6,FALSE)&amp;");"</f>
        <v>insert into result (RESULT_ID, VALUE_DISPLAY, VALUE_NUM, VALUE_MIN, VALUE_MAX, QUALIFIER, RESULT_STATUS_ID, EXPERIMENT_ID, SUBSTANCE_ID, RESULT_TYPE_ID ) values (62, ' 17.3%', 17.3, '', '', '', 2, 1, 4257793, 373);</v>
      </c>
      <c r="N64" t="str">
        <f t="shared" si="2"/>
        <v>insert into result_hierarchy(result_id, parent_result_id, hierarchy_type) values (62, 3, 'Derives');</v>
      </c>
    </row>
    <row r="65" spans="1:14">
      <c r="A65">
        <f>'Result import'!A70</f>
        <v>63</v>
      </c>
      <c r="B65">
        <f>'Result import'!B70</f>
        <v>4257793</v>
      </c>
      <c r="C65">
        <f>'Result import'!C70</f>
        <v>3</v>
      </c>
      <c r="D65" t="str">
        <f>'Result import'!D$6</f>
        <v>PI (avg)</v>
      </c>
      <c r="E65" t="str">
        <f>IF(ISERR(FIND(" ",'Result import'!E70)),"",LEFT('Result import'!E70,FIND(" ",'Result import'!E70)-1))</f>
        <v/>
      </c>
      <c r="F65">
        <f>IF(ISERR(FIND(" ",'Result import'!D70)),'Result import'!D70,VALUE(MID('Result import'!D70,FIND(" ",'Result import'!D70)+1,10)))</f>
        <v>27.7</v>
      </c>
      <c r="I65" t="s">
        <v>22</v>
      </c>
      <c r="J65" t="s">
        <v>1361</v>
      </c>
      <c r="K65" t="str">
        <f t="shared" si="0"/>
        <v xml:space="preserve"> 27.7%</v>
      </c>
      <c r="M65" t="str">
        <f>"insert into result (RESULT_ID, VALUE_DISPLAY, VALUE_NUM, VALUE_MIN, VALUE_MAX, QUALIFIER, RESULT_STATUS_ID, EXPERIMENT_ID, SUBSTANCE_ID, RESULT_TYPE_ID ) values ("&amp;A65&amp;", '"&amp;K65&amp;"', "&amp;F65&amp;", '"&amp;G65&amp;"', '"&amp;H65&amp;"', '"&amp;TRIM(E65)&amp;"', 2, 1, "&amp;B65&amp;", "&amp;VLOOKUP(D65,Elements!$B$3:$G$56,6,FALSE)&amp;");"</f>
        <v>insert into result (RESULT_ID, VALUE_DISPLAY, VALUE_NUM, VALUE_MIN, VALUE_MAX, QUALIFIER, RESULT_STATUS_ID, EXPERIMENT_ID, SUBSTANCE_ID, RESULT_TYPE_ID ) values (63, ' 27.7%', 27.7, '', '', '', 2, 1, 4257793, 373);</v>
      </c>
      <c r="N65" t="str">
        <f t="shared" si="2"/>
        <v>insert into result_hierarchy(result_id, parent_result_id, hierarchy_type) values (63, 3, 'Derives');</v>
      </c>
    </row>
    <row r="66" spans="1:14">
      <c r="A66">
        <f>'Result import'!A71</f>
        <v>64</v>
      </c>
      <c r="B66">
        <f>'Result import'!B71</f>
        <v>4257793</v>
      </c>
      <c r="C66">
        <f>'Result import'!C71</f>
        <v>3</v>
      </c>
      <c r="D66" t="str">
        <f>'Result import'!D$6</f>
        <v>PI (avg)</v>
      </c>
      <c r="E66" t="str">
        <f>IF(ISERR(FIND(" ",'Result import'!E71)),"",LEFT('Result import'!E71,FIND(" ",'Result import'!E71)-1))</f>
        <v/>
      </c>
      <c r="F66">
        <f>IF(ISERR(FIND(" ",'Result import'!D71)),'Result import'!D71,VALUE(MID('Result import'!D71,FIND(" ",'Result import'!D71)+1,10)))</f>
        <v>50.9</v>
      </c>
      <c r="I66" t="s">
        <v>22</v>
      </c>
      <c r="J66" t="s">
        <v>1361</v>
      </c>
      <c r="K66" t="str">
        <f t="shared" si="0"/>
        <v xml:space="preserve"> 50.9%</v>
      </c>
      <c r="M66" t="str">
        <f>"insert into result (RESULT_ID, VALUE_DISPLAY, VALUE_NUM, VALUE_MIN, VALUE_MAX, QUALIFIER, RESULT_STATUS_ID, EXPERIMENT_ID, SUBSTANCE_ID, RESULT_TYPE_ID ) values ("&amp;A66&amp;", '"&amp;K66&amp;"', "&amp;F66&amp;", '"&amp;G66&amp;"', '"&amp;H66&amp;"', '"&amp;TRIM(E66)&amp;"', 2, 1, "&amp;B66&amp;", "&amp;VLOOKUP(D66,Elements!$B$3:$G$56,6,FALSE)&amp;");"</f>
        <v>insert into result (RESULT_ID, VALUE_DISPLAY, VALUE_NUM, VALUE_MIN, VALUE_MAX, QUALIFIER, RESULT_STATUS_ID, EXPERIMENT_ID, SUBSTANCE_ID, RESULT_TYPE_ID ) values (64, ' 50.9%', 50.9, '', '', '', 2, 1, 4257793, 373);</v>
      </c>
      <c r="N66" t="str">
        <f t="shared" si="2"/>
        <v>insert into result_hierarchy(result_id, parent_result_id, hierarchy_type) values (64, 3, 'Derives');</v>
      </c>
    </row>
    <row r="67" spans="1:14">
      <c r="A67">
        <f>'Result import'!A72</f>
        <v>65</v>
      </c>
      <c r="B67">
        <f>'Result import'!B72</f>
        <v>4257793</v>
      </c>
      <c r="C67">
        <f>'Result import'!C72</f>
        <v>3</v>
      </c>
      <c r="D67" t="str">
        <f>'Result import'!D$6</f>
        <v>PI (avg)</v>
      </c>
      <c r="E67" t="str">
        <f>IF(ISERR(FIND(" ",'Result import'!E72)),"",LEFT('Result import'!E72,FIND(" ",'Result import'!E72)-1))</f>
        <v/>
      </c>
      <c r="F67">
        <f>IF(ISERR(FIND(" ",'Result import'!D72)),'Result import'!D72,VALUE(MID('Result import'!D72,FIND(" ",'Result import'!D72)+1,10)))</f>
        <v>77</v>
      </c>
      <c r="I67" t="s">
        <v>22</v>
      </c>
      <c r="J67" t="s">
        <v>1361</v>
      </c>
      <c r="K67" t="str">
        <f t="shared" si="0"/>
        <v xml:space="preserve"> 77%</v>
      </c>
      <c r="M67" t="str">
        <f>"insert into result (RESULT_ID, VALUE_DISPLAY, VALUE_NUM, VALUE_MIN, VALUE_MAX, QUALIFIER, RESULT_STATUS_ID, EXPERIMENT_ID, SUBSTANCE_ID, RESULT_TYPE_ID ) values ("&amp;A67&amp;", '"&amp;K67&amp;"', "&amp;F67&amp;", '"&amp;G67&amp;"', '"&amp;H67&amp;"', '"&amp;TRIM(E67)&amp;"', 2, 1, "&amp;B67&amp;", "&amp;VLOOKUP(D67,Elements!$B$3:$G$56,6,FALSE)&amp;");"</f>
        <v>insert into result (RESULT_ID, VALUE_DISPLAY, VALUE_NUM, VALUE_MIN, VALUE_MAX, QUALIFIER, RESULT_STATUS_ID, EXPERIMENT_ID, SUBSTANCE_ID, RESULT_TYPE_ID ) values (65, ' 77%', 77, '', '', '', 2, 1, 4257793, 373);</v>
      </c>
      <c r="N67" t="str">
        <f t="shared" si="2"/>
        <v>insert into result_hierarchy(result_id, parent_result_id, hierarchy_type) values (65, 3, 'Derives');</v>
      </c>
    </row>
    <row r="68" spans="1:14">
      <c r="A68">
        <f>'Result import'!A73</f>
        <v>66</v>
      </c>
      <c r="B68">
        <f>'Result import'!B73</f>
        <v>4257793</v>
      </c>
      <c r="C68">
        <f>'Result import'!C73</f>
        <v>3</v>
      </c>
      <c r="D68" t="str">
        <f>'Result import'!D$6</f>
        <v>PI (avg)</v>
      </c>
      <c r="E68" t="str">
        <f>IF(ISERR(FIND(" ",'Result import'!E73)),"",LEFT('Result import'!E73,FIND(" ",'Result import'!E73)-1))</f>
        <v/>
      </c>
      <c r="F68">
        <f>IF(ISERR(FIND(" ",'Result import'!D73)),'Result import'!D73,VALUE(MID('Result import'!D73,FIND(" ",'Result import'!D73)+1,10)))</f>
        <v>96.1</v>
      </c>
      <c r="I68" t="s">
        <v>22</v>
      </c>
      <c r="J68" t="s">
        <v>1361</v>
      </c>
      <c r="K68" t="str">
        <f t="shared" ref="K68:K131" si="3">E68&amp;" "&amp;F68&amp;IF(ISBLANK(G68), "", G68&amp;" - "&amp;H68)&amp;I68</f>
        <v xml:space="preserve"> 96.1%</v>
      </c>
      <c r="M68" t="str">
        <f>"insert into result (RESULT_ID, VALUE_DISPLAY, VALUE_NUM, VALUE_MIN, VALUE_MAX, QUALIFIER, RESULT_STATUS_ID, EXPERIMENT_ID, SUBSTANCE_ID, RESULT_TYPE_ID ) values ("&amp;A68&amp;", '"&amp;K68&amp;"', "&amp;F68&amp;", '"&amp;G68&amp;"', '"&amp;H68&amp;"', '"&amp;TRIM(E68)&amp;"', 2, 1, "&amp;B68&amp;", "&amp;VLOOKUP(D68,Elements!$B$3:$G$56,6,FALSE)&amp;");"</f>
        <v>insert into result (RESULT_ID, VALUE_DISPLAY, VALUE_NUM, VALUE_MIN, VALUE_MAX, QUALIFIER, RESULT_STATUS_ID, EXPERIMENT_ID, SUBSTANCE_ID, RESULT_TYPE_ID ) values (66, ' 96.1%', 96.1, '', '', '', 2, 1, 4257793, 373);</v>
      </c>
      <c r="N68" t="str">
        <f t="shared" si="2"/>
        <v>insert into result_hierarchy(result_id, parent_result_id, hierarchy_type) values (66, 3, 'Derives');</v>
      </c>
    </row>
    <row r="69" spans="1:14">
      <c r="A69">
        <f>'Result import'!A74</f>
        <v>67</v>
      </c>
      <c r="B69">
        <f>'Result import'!B74</f>
        <v>4257793</v>
      </c>
      <c r="C69">
        <f>'Result import'!C74</f>
        <v>3</v>
      </c>
      <c r="D69" t="str">
        <f>'Result import'!D$6</f>
        <v>PI (avg)</v>
      </c>
      <c r="E69" t="str">
        <f>IF(ISERR(FIND(" ",'Result import'!E74)),"",LEFT('Result import'!E74,FIND(" ",'Result import'!E74)-1))</f>
        <v/>
      </c>
      <c r="F69">
        <f>IF(ISERR(FIND(" ",'Result import'!D74)),'Result import'!D74,VALUE(MID('Result import'!D74,FIND(" ",'Result import'!D74)+1,10)))</f>
        <v>108.9</v>
      </c>
      <c r="I69" t="s">
        <v>22</v>
      </c>
      <c r="J69" t="s">
        <v>1361</v>
      </c>
      <c r="K69" t="str">
        <f t="shared" si="3"/>
        <v xml:space="preserve"> 108.9%</v>
      </c>
      <c r="M69" t="str">
        <f>"insert into result (RESULT_ID, VALUE_DISPLAY, VALUE_NUM, VALUE_MIN, VALUE_MAX, QUALIFIER, RESULT_STATUS_ID, EXPERIMENT_ID, SUBSTANCE_ID, RESULT_TYPE_ID ) values ("&amp;A69&amp;", '"&amp;K69&amp;"', "&amp;F69&amp;", '"&amp;G69&amp;"', '"&amp;H69&amp;"', '"&amp;TRIM(E69)&amp;"', 2, 1, "&amp;B69&amp;", "&amp;VLOOKUP(D69,Elements!$B$3:$G$56,6,FALSE)&amp;");"</f>
        <v>insert into result (RESULT_ID, VALUE_DISPLAY, VALUE_NUM, VALUE_MIN, VALUE_MAX, QUALIFIER, RESULT_STATUS_ID, EXPERIMENT_ID, SUBSTANCE_ID, RESULT_TYPE_ID ) values (67, ' 108.9%', 108.9, '', '', '', 2, 1, 4257793, 373);</v>
      </c>
      <c r="N69" t="str">
        <f t="shared" si="2"/>
        <v>insert into result_hierarchy(result_id, parent_result_id, hierarchy_type) values (67, 3, 'Derives');</v>
      </c>
    </row>
    <row r="70" spans="1:14">
      <c r="A70">
        <f>'Result import'!A75</f>
        <v>68</v>
      </c>
      <c r="B70">
        <f>'Result import'!B75</f>
        <v>4257793</v>
      </c>
      <c r="C70">
        <f>'Result import'!C75</f>
        <v>3</v>
      </c>
      <c r="D70" t="str">
        <f>'Result import'!D$6</f>
        <v>PI (avg)</v>
      </c>
      <c r="E70" t="str">
        <f>IF(ISERR(FIND(" ",'Result import'!E75)),"",LEFT('Result import'!E75,FIND(" ",'Result import'!E75)-1))</f>
        <v/>
      </c>
      <c r="F70">
        <f>IF(ISERR(FIND(" ",'Result import'!D75)),'Result import'!D75,VALUE(MID('Result import'!D75,FIND(" ",'Result import'!D75)+1,10)))</f>
        <v>116.1</v>
      </c>
      <c r="I70" t="s">
        <v>22</v>
      </c>
      <c r="J70" t="s">
        <v>1361</v>
      </c>
      <c r="K70" t="str">
        <f t="shared" si="3"/>
        <v xml:space="preserve"> 116.1%</v>
      </c>
      <c r="M70" t="str">
        <f>"insert into result (RESULT_ID, VALUE_DISPLAY, VALUE_NUM, VALUE_MIN, VALUE_MAX, QUALIFIER, RESULT_STATUS_ID, EXPERIMENT_ID, SUBSTANCE_ID, RESULT_TYPE_ID ) values ("&amp;A70&amp;", '"&amp;K70&amp;"', "&amp;F70&amp;", '"&amp;G70&amp;"', '"&amp;H70&amp;"', '"&amp;TRIM(E70)&amp;"', 2, 1, "&amp;B70&amp;", "&amp;VLOOKUP(D70,Elements!$B$3:$G$56,6,FALSE)&amp;");"</f>
        <v>insert into result (RESULT_ID, VALUE_DISPLAY, VALUE_NUM, VALUE_MIN, VALUE_MAX, QUALIFIER, RESULT_STATUS_ID, EXPERIMENT_ID, SUBSTANCE_ID, RESULT_TYPE_ID ) values (68, ' 116.1%', 116.1, '', '', '', 2, 1, 4257793, 373);</v>
      </c>
      <c r="N70" t="str">
        <f t="shared" si="2"/>
        <v>insert into result_hierarchy(result_id, parent_result_id, hierarchy_type) values (68, 3, 'Derives');</v>
      </c>
    </row>
    <row r="71" spans="1:14">
      <c r="A71">
        <f>'Result import'!A76</f>
        <v>69</v>
      </c>
      <c r="B71">
        <f>'Result import'!B76</f>
        <v>4257793</v>
      </c>
      <c r="C71">
        <f>'Result import'!C76</f>
        <v>3</v>
      </c>
      <c r="D71" t="str">
        <f>'Result import'!D$6</f>
        <v>PI (avg)</v>
      </c>
      <c r="E71" t="str">
        <f>IF(ISERR(FIND(" ",'Result import'!E76)),"",LEFT('Result import'!E76,FIND(" ",'Result import'!E76)-1))</f>
        <v/>
      </c>
      <c r="F71">
        <f>IF(ISERR(FIND(" ",'Result import'!D76)),'Result import'!D76,VALUE(MID('Result import'!D76,FIND(" ",'Result import'!D76)+1,10)))</f>
        <v>117.7</v>
      </c>
      <c r="I71" t="s">
        <v>22</v>
      </c>
      <c r="J71" t="s">
        <v>1361</v>
      </c>
      <c r="K71" t="str">
        <f t="shared" si="3"/>
        <v xml:space="preserve"> 117.7%</v>
      </c>
      <c r="M71" t="str">
        <f>"insert into result (RESULT_ID, VALUE_DISPLAY, VALUE_NUM, VALUE_MIN, VALUE_MAX, QUALIFIER, RESULT_STATUS_ID, EXPERIMENT_ID, SUBSTANCE_ID, RESULT_TYPE_ID ) values ("&amp;A71&amp;", '"&amp;K71&amp;"', "&amp;F71&amp;", '"&amp;G71&amp;"', '"&amp;H71&amp;"', '"&amp;TRIM(E71)&amp;"', 2, 1, "&amp;B71&amp;", "&amp;VLOOKUP(D71,Elements!$B$3:$G$56,6,FALSE)&amp;");"</f>
        <v>insert into result (RESULT_ID, VALUE_DISPLAY, VALUE_NUM, VALUE_MIN, VALUE_MAX, QUALIFIER, RESULT_STATUS_ID, EXPERIMENT_ID, SUBSTANCE_ID, RESULT_TYPE_ID ) values (69, ' 117.7%', 117.7, '', '', '', 2, 1, 4257793, 373);</v>
      </c>
      <c r="N71" t="str">
        <f t="shared" si="2"/>
        <v>insert into result_hierarchy(result_id, parent_result_id, hierarchy_type) values (69, 3, 'Derives');</v>
      </c>
    </row>
    <row r="72" spans="1:14">
      <c r="A72">
        <f>'Result import'!A77</f>
        <v>70</v>
      </c>
      <c r="B72">
        <f>'Result import'!B77</f>
        <v>4257793</v>
      </c>
      <c r="C72">
        <f>'Result import'!C77</f>
        <v>3</v>
      </c>
      <c r="D72" t="str">
        <f>'Result import'!D$6</f>
        <v>PI (avg)</v>
      </c>
      <c r="E72" t="str">
        <f>IF(ISERR(FIND(" ",'Result import'!E77)),"",LEFT('Result import'!E77,FIND(" ",'Result import'!E77)-1))</f>
        <v/>
      </c>
      <c r="F72">
        <f>IF(ISERR(FIND(" ",'Result import'!D77)),'Result import'!D77,VALUE(MID('Result import'!D77,FIND(" ",'Result import'!D77)+1,10)))</f>
        <v>121.2</v>
      </c>
      <c r="I72" t="s">
        <v>22</v>
      </c>
      <c r="J72" t="s">
        <v>1361</v>
      </c>
      <c r="K72" t="str">
        <f t="shared" si="3"/>
        <v xml:space="preserve"> 121.2%</v>
      </c>
      <c r="M72" t="str">
        <f>"insert into result (RESULT_ID, VALUE_DISPLAY, VALUE_NUM, VALUE_MIN, VALUE_MAX, QUALIFIER, RESULT_STATUS_ID, EXPERIMENT_ID, SUBSTANCE_ID, RESULT_TYPE_ID ) values ("&amp;A72&amp;", '"&amp;K72&amp;"', "&amp;F72&amp;", '"&amp;G72&amp;"', '"&amp;H72&amp;"', '"&amp;TRIM(E72)&amp;"', 2, 1, "&amp;B72&amp;", "&amp;VLOOKUP(D72,Elements!$B$3:$G$56,6,FALSE)&amp;");"</f>
        <v>insert into result (RESULT_ID, VALUE_DISPLAY, VALUE_NUM, VALUE_MIN, VALUE_MAX, QUALIFIER, RESULT_STATUS_ID, EXPERIMENT_ID, SUBSTANCE_ID, RESULT_TYPE_ID ) values (70, ' 121.2%', 121.2, '', '', '', 2, 1, 4257793, 373);</v>
      </c>
      <c r="N72" t="str">
        <f t="shared" si="2"/>
        <v>insert into result_hierarchy(result_id, parent_result_id, hierarchy_type) values (70, 3, 'Derives');</v>
      </c>
    </row>
    <row r="73" spans="1:14">
      <c r="A73">
        <f>'Result import'!A78</f>
        <v>71</v>
      </c>
      <c r="B73">
        <f>'Result import'!B78</f>
        <v>855933</v>
      </c>
      <c r="C73">
        <f>'Result import'!C78</f>
        <v>4</v>
      </c>
      <c r="D73" t="str">
        <f>'Result import'!D$6</f>
        <v>PI (avg)</v>
      </c>
      <c r="E73" t="str">
        <f>IF(ISERR(FIND(" ",'Result import'!E78)),"",LEFT('Result import'!E78,FIND(" ",'Result import'!E78)-1))</f>
        <v/>
      </c>
      <c r="F73">
        <f>IF(ISERR(FIND(" ",'Result import'!D78)),'Result import'!D78,VALUE(MID('Result import'!D78,FIND(" ",'Result import'!D78)+1,10)))</f>
        <v>15.6</v>
      </c>
      <c r="I73" t="s">
        <v>22</v>
      </c>
      <c r="J73" t="s">
        <v>1361</v>
      </c>
      <c r="K73" t="str">
        <f t="shared" si="3"/>
        <v xml:space="preserve"> 15.6%</v>
      </c>
      <c r="M73" t="str">
        <f>"insert into result (RESULT_ID, VALUE_DISPLAY, VALUE_NUM, VALUE_MIN, VALUE_MAX, QUALIFIER, RESULT_STATUS_ID, EXPERIMENT_ID, SUBSTANCE_ID, RESULT_TYPE_ID ) values ("&amp;A73&amp;", '"&amp;K73&amp;"', "&amp;F73&amp;", '"&amp;G73&amp;"', '"&amp;H73&amp;"', '"&amp;TRIM(E73)&amp;"', 2, 1, "&amp;B73&amp;", "&amp;VLOOKUP(D73,Elements!$B$3:$G$56,6,FALSE)&amp;");"</f>
        <v>insert into result (RESULT_ID, VALUE_DISPLAY, VALUE_NUM, VALUE_MIN, VALUE_MAX, QUALIFIER, RESULT_STATUS_ID, EXPERIMENT_ID, SUBSTANCE_ID, RESULT_TYPE_ID ) values (71, ' 15.6%', 15.6, '', '', '', 2, 1, 855933, 373);</v>
      </c>
      <c r="N73" t="str">
        <f t="shared" si="2"/>
        <v>insert into result_hierarchy(result_id, parent_result_id, hierarchy_type) values (71, 4, 'Derives');</v>
      </c>
    </row>
    <row r="74" spans="1:14">
      <c r="A74">
        <f>'Result import'!A79</f>
        <v>72</v>
      </c>
      <c r="B74">
        <f>'Result import'!B79</f>
        <v>855933</v>
      </c>
      <c r="C74">
        <f>'Result import'!C79</f>
        <v>4</v>
      </c>
      <c r="D74" t="str">
        <f>'Result import'!D$6</f>
        <v>PI (avg)</v>
      </c>
      <c r="E74" t="str">
        <f>IF(ISERR(FIND(" ",'Result import'!E79)),"",LEFT('Result import'!E79,FIND(" ",'Result import'!E79)-1))</f>
        <v/>
      </c>
      <c r="F74">
        <f>IF(ISERR(FIND(" ",'Result import'!D79)),'Result import'!D79,VALUE(MID('Result import'!D79,FIND(" ",'Result import'!D79)+1,10)))</f>
        <v>19.2</v>
      </c>
      <c r="I74" t="s">
        <v>22</v>
      </c>
      <c r="J74" t="s">
        <v>1361</v>
      </c>
      <c r="K74" t="str">
        <f t="shared" si="3"/>
        <v xml:space="preserve"> 19.2%</v>
      </c>
      <c r="M74" t="str">
        <f>"insert into result (RESULT_ID, VALUE_DISPLAY, VALUE_NUM, VALUE_MIN, VALUE_MAX, QUALIFIER, RESULT_STATUS_ID, EXPERIMENT_ID, SUBSTANCE_ID, RESULT_TYPE_ID ) values ("&amp;A74&amp;", '"&amp;K74&amp;"', "&amp;F74&amp;", '"&amp;G74&amp;"', '"&amp;H74&amp;"', '"&amp;TRIM(E74)&amp;"', 2, 1, "&amp;B74&amp;", "&amp;VLOOKUP(D74,Elements!$B$3:$G$56,6,FALSE)&amp;");"</f>
        <v>insert into result (RESULT_ID, VALUE_DISPLAY, VALUE_NUM, VALUE_MIN, VALUE_MAX, QUALIFIER, RESULT_STATUS_ID, EXPERIMENT_ID, SUBSTANCE_ID, RESULT_TYPE_ID ) values (72, ' 19.2%', 19.2, '', '', '', 2, 1, 855933, 373);</v>
      </c>
      <c r="N74" t="str">
        <f t="shared" si="2"/>
        <v>insert into result_hierarchy(result_id, parent_result_id, hierarchy_type) values (72, 4, 'Derives');</v>
      </c>
    </row>
    <row r="75" spans="1:14">
      <c r="A75">
        <f>'Result import'!A80</f>
        <v>73</v>
      </c>
      <c r="B75">
        <f>'Result import'!B80</f>
        <v>855933</v>
      </c>
      <c r="C75">
        <f>'Result import'!C80</f>
        <v>4</v>
      </c>
      <c r="D75" t="str">
        <f>'Result import'!D$6</f>
        <v>PI (avg)</v>
      </c>
      <c r="E75" t="str">
        <f>IF(ISERR(FIND(" ",'Result import'!E80)),"",LEFT('Result import'!E80,FIND(" ",'Result import'!E80)-1))</f>
        <v/>
      </c>
      <c r="F75">
        <f>IF(ISERR(FIND(" ",'Result import'!D80)),'Result import'!D80,VALUE(MID('Result import'!D80,FIND(" ",'Result import'!D80)+1,10)))</f>
        <v>29</v>
      </c>
      <c r="I75" t="s">
        <v>22</v>
      </c>
      <c r="J75" t="s">
        <v>1361</v>
      </c>
      <c r="K75" t="str">
        <f t="shared" si="3"/>
        <v xml:space="preserve"> 29%</v>
      </c>
      <c r="M75" t="str">
        <f>"insert into result (RESULT_ID, VALUE_DISPLAY, VALUE_NUM, VALUE_MIN, VALUE_MAX, QUALIFIER, RESULT_STATUS_ID, EXPERIMENT_ID, SUBSTANCE_ID, RESULT_TYPE_ID ) values ("&amp;A75&amp;", '"&amp;K75&amp;"', "&amp;F75&amp;", '"&amp;G75&amp;"', '"&amp;H75&amp;"', '"&amp;TRIM(E75)&amp;"', 2, 1, "&amp;B75&amp;", "&amp;VLOOKUP(D75,Elements!$B$3:$G$56,6,FALSE)&amp;");"</f>
        <v>insert into result (RESULT_ID, VALUE_DISPLAY, VALUE_NUM, VALUE_MIN, VALUE_MAX, QUALIFIER, RESULT_STATUS_ID, EXPERIMENT_ID, SUBSTANCE_ID, RESULT_TYPE_ID ) values (73, ' 29%', 29, '', '', '', 2, 1, 855933, 373);</v>
      </c>
      <c r="N75" t="str">
        <f t="shared" si="2"/>
        <v>insert into result_hierarchy(result_id, parent_result_id, hierarchy_type) values (73, 4, 'Derives');</v>
      </c>
    </row>
    <row r="76" spans="1:14">
      <c r="A76">
        <f>'Result import'!A81</f>
        <v>74</v>
      </c>
      <c r="B76">
        <f>'Result import'!B81</f>
        <v>855933</v>
      </c>
      <c r="C76">
        <f>'Result import'!C81</f>
        <v>4</v>
      </c>
      <c r="D76" t="str">
        <f>'Result import'!D$6</f>
        <v>PI (avg)</v>
      </c>
      <c r="E76" t="str">
        <f>IF(ISERR(FIND(" ",'Result import'!E81)),"",LEFT('Result import'!E81,FIND(" ",'Result import'!E81)-1))</f>
        <v/>
      </c>
      <c r="F76">
        <f>IF(ISERR(FIND(" ",'Result import'!D81)),'Result import'!D81,VALUE(MID('Result import'!D81,FIND(" ",'Result import'!D81)+1,10)))</f>
        <v>46.5</v>
      </c>
      <c r="I76" t="s">
        <v>22</v>
      </c>
      <c r="J76" t="s">
        <v>1361</v>
      </c>
      <c r="K76" t="str">
        <f t="shared" si="3"/>
        <v xml:space="preserve"> 46.5%</v>
      </c>
      <c r="M76" t="str">
        <f>"insert into result (RESULT_ID, VALUE_DISPLAY, VALUE_NUM, VALUE_MIN, VALUE_MAX, QUALIFIER, RESULT_STATUS_ID, EXPERIMENT_ID, SUBSTANCE_ID, RESULT_TYPE_ID ) values ("&amp;A76&amp;", '"&amp;K76&amp;"', "&amp;F76&amp;", '"&amp;G76&amp;"', '"&amp;H76&amp;"', '"&amp;TRIM(E76)&amp;"', 2, 1, "&amp;B76&amp;", "&amp;VLOOKUP(D76,Elements!$B$3:$G$56,6,FALSE)&amp;");"</f>
        <v>insert into result (RESULT_ID, VALUE_DISPLAY, VALUE_NUM, VALUE_MIN, VALUE_MAX, QUALIFIER, RESULT_STATUS_ID, EXPERIMENT_ID, SUBSTANCE_ID, RESULT_TYPE_ID ) values (74, ' 46.5%', 46.5, '', '', '', 2, 1, 855933, 373);</v>
      </c>
      <c r="N76" t="str">
        <f t="shared" si="2"/>
        <v>insert into result_hierarchy(result_id, parent_result_id, hierarchy_type) values (74, 4, 'Derives');</v>
      </c>
    </row>
    <row r="77" spans="1:14">
      <c r="A77">
        <f>'Result import'!A82</f>
        <v>75</v>
      </c>
      <c r="B77">
        <f>'Result import'!B82</f>
        <v>855933</v>
      </c>
      <c r="C77">
        <f>'Result import'!C82</f>
        <v>4</v>
      </c>
      <c r="D77" t="str">
        <f>'Result import'!D$6</f>
        <v>PI (avg)</v>
      </c>
      <c r="E77" t="str">
        <f>IF(ISERR(FIND(" ",'Result import'!E82)),"",LEFT('Result import'!E82,FIND(" ",'Result import'!E82)-1))</f>
        <v/>
      </c>
      <c r="F77">
        <f>IF(ISERR(FIND(" ",'Result import'!D82)),'Result import'!D82,VALUE(MID('Result import'!D82,FIND(" ",'Result import'!D82)+1,10)))</f>
        <v>66.900000000000006</v>
      </c>
      <c r="I77" t="s">
        <v>22</v>
      </c>
      <c r="J77" t="s">
        <v>1361</v>
      </c>
      <c r="K77" t="str">
        <f t="shared" si="3"/>
        <v xml:space="preserve"> 66.9%</v>
      </c>
      <c r="M77" t="str">
        <f>"insert into result (RESULT_ID, VALUE_DISPLAY, VALUE_NUM, VALUE_MIN, VALUE_MAX, QUALIFIER, RESULT_STATUS_ID, EXPERIMENT_ID, SUBSTANCE_ID, RESULT_TYPE_ID ) values ("&amp;A77&amp;", '"&amp;K77&amp;"', "&amp;F77&amp;", '"&amp;G77&amp;"', '"&amp;H77&amp;"', '"&amp;TRIM(E77)&amp;"', 2, 1, "&amp;B77&amp;", "&amp;VLOOKUP(D77,Elements!$B$3:$G$56,6,FALSE)&amp;");"</f>
        <v>insert into result (RESULT_ID, VALUE_DISPLAY, VALUE_NUM, VALUE_MIN, VALUE_MAX, QUALIFIER, RESULT_STATUS_ID, EXPERIMENT_ID, SUBSTANCE_ID, RESULT_TYPE_ID ) values (75, ' 66.9%', 66.9, '', '', '', 2, 1, 855933, 373);</v>
      </c>
      <c r="N77" t="str">
        <f t="shared" si="2"/>
        <v>insert into result_hierarchy(result_id, parent_result_id, hierarchy_type) values (75, 4, 'Derives');</v>
      </c>
    </row>
    <row r="78" spans="1:14">
      <c r="A78">
        <f>'Result import'!A83</f>
        <v>76</v>
      </c>
      <c r="B78">
        <f>'Result import'!B83</f>
        <v>855933</v>
      </c>
      <c r="C78">
        <f>'Result import'!C83</f>
        <v>4</v>
      </c>
      <c r="D78" t="str">
        <f>'Result import'!D$6</f>
        <v>PI (avg)</v>
      </c>
      <c r="E78" t="str">
        <f>IF(ISERR(FIND(" ",'Result import'!E83)),"",LEFT('Result import'!E83,FIND(" ",'Result import'!E83)-1))</f>
        <v/>
      </c>
      <c r="F78">
        <f>IF(ISERR(FIND(" ",'Result import'!D83)),'Result import'!D83,VALUE(MID('Result import'!D83,FIND(" ",'Result import'!D83)+1,10)))</f>
        <v>85.9</v>
      </c>
      <c r="I78" t="s">
        <v>22</v>
      </c>
      <c r="J78" t="s">
        <v>1361</v>
      </c>
      <c r="K78" t="str">
        <f t="shared" si="3"/>
        <v xml:space="preserve"> 85.9%</v>
      </c>
      <c r="M78" t="str">
        <f>"insert into result (RESULT_ID, VALUE_DISPLAY, VALUE_NUM, VALUE_MIN, VALUE_MAX, QUALIFIER, RESULT_STATUS_ID, EXPERIMENT_ID, SUBSTANCE_ID, RESULT_TYPE_ID ) values ("&amp;A78&amp;", '"&amp;K78&amp;"', "&amp;F78&amp;", '"&amp;G78&amp;"', '"&amp;H78&amp;"', '"&amp;TRIM(E78)&amp;"', 2, 1, "&amp;B78&amp;", "&amp;VLOOKUP(D78,Elements!$B$3:$G$56,6,FALSE)&amp;");"</f>
        <v>insert into result (RESULT_ID, VALUE_DISPLAY, VALUE_NUM, VALUE_MIN, VALUE_MAX, QUALIFIER, RESULT_STATUS_ID, EXPERIMENT_ID, SUBSTANCE_ID, RESULT_TYPE_ID ) values (76, ' 85.9%', 85.9, '', '', '', 2, 1, 855933, 373);</v>
      </c>
      <c r="N78" t="str">
        <f t="shared" si="2"/>
        <v>insert into result_hierarchy(result_id, parent_result_id, hierarchy_type) values (76, 4, 'Derives');</v>
      </c>
    </row>
    <row r="79" spans="1:14">
      <c r="A79">
        <f>'Result import'!A84</f>
        <v>77</v>
      </c>
      <c r="B79">
        <f>'Result import'!B84</f>
        <v>855933</v>
      </c>
      <c r="C79">
        <f>'Result import'!C84</f>
        <v>4</v>
      </c>
      <c r="D79" t="str">
        <f>'Result import'!D$6</f>
        <v>PI (avg)</v>
      </c>
      <c r="E79" t="str">
        <f>IF(ISERR(FIND(" ",'Result import'!E84)),"",LEFT('Result import'!E84,FIND(" ",'Result import'!E84)-1))</f>
        <v/>
      </c>
      <c r="F79">
        <f>IF(ISERR(FIND(" ",'Result import'!D84)),'Result import'!D84,VALUE(MID('Result import'!D84,FIND(" ",'Result import'!D84)+1,10)))</f>
        <v>92.2</v>
      </c>
      <c r="I79" t="s">
        <v>22</v>
      </c>
      <c r="J79" t="s">
        <v>1361</v>
      </c>
      <c r="K79" t="str">
        <f t="shared" si="3"/>
        <v xml:space="preserve"> 92.2%</v>
      </c>
      <c r="M79" t="str">
        <f>"insert into result (RESULT_ID, VALUE_DISPLAY, VALUE_NUM, VALUE_MIN, VALUE_MAX, QUALIFIER, RESULT_STATUS_ID, EXPERIMENT_ID, SUBSTANCE_ID, RESULT_TYPE_ID ) values ("&amp;A79&amp;", '"&amp;K79&amp;"', "&amp;F79&amp;", '"&amp;G79&amp;"', '"&amp;H79&amp;"', '"&amp;TRIM(E79)&amp;"', 2, 1, "&amp;B79&amp;", "&amp;VLOOKUP(D79,Elements!$B$3:$G$56,6,FALSE)&amp;");"</f>
        <v>insert into result (RESULT_ID, VALUE_DISPLAY, VALUE_NUM, VALUE_MIN, VALUE_MAX, QUALIFIER, RESULT_STATUS_ID, EXPERIMENT_ID, SUBSTANCE_ID, RESULT_TYPE_ID ) values (77, ' 92.2%', 92.2, '', '', '', 2, 1, 855933, 373);</v>
      </c>
      <c r="N79" t="str">
        <f t="shared" si="2"/>
        <v>insert into result_hierarchy(result_id, parent_result_id, hierarchy_type) values (77, 4, 'Derives');</v>
      </c>
    </row>
    <row r="80" spans="1:14">
      <c r="A80">
        <f>'Result import'!A85</f>
        <v>78</v>
      </c>
      <c r="B80">
        <f>'Result import'!B85</f>
        <v>855933</v>
      </c>
      <c r="C80">
        <f>'Result import'!C85</f>
        <v>4</v>
      </c>
      <c r="D80" t="str">
        <f>'Result import'!D$6</f>
        <v>PI (avg)</v>
      </c>
      <c r="E80" t="str">
        <f>IF(ISERR(FIND(" ",'Result import'!E85)),"",LEFT('Result import'!E85,FIND(" ",'Result import'!E85)-1))</f>
        <v/>
      </c>
      <c r="F80">
        <f>IF(ISERR(FIND(" ",'Result import'!D85)),'Result import'!D85,VALUE(MID('Result import'!D85,FIND(" ",'Result import'!D85)+1,10)))</f>
        <v>99.7</v>
      </c>
      <c r="I80" t="s">
        <v>22</v>
      </c>
      <c r="J80" t="s">
        <v>1361</v>
      </c>
      <c r="K80" t="str">
        <f t="shared" si="3"/>
        <v xml:space="preserve"> 99.7%</v>
      </c>
      <c r="M80" t="str">
        <f>"insert into result (RESULT_ID, VALUE_DISPLAY, VALUE_NUM, VALUE_MIN, VALUE_MAX, QUALIFIER, RESULT_STATUS_ID, EXPERIMENT_ID, SUBSTANCE_ID, RESULT_TYPE_ID ) values ("&amp;A80&amp;", '"&amp;K80&amp;"', "&amp;F80&amp;", '"&amp;G80&amp;"', '"&amp;H80&amp;"', '"&amp;TRIM(E80)&amp;"', 2, 1, "&amp;B80&amp;", "&amp;VLOOKUP(D80,Elements!$B$3:$G$56,6,FALSE)&amp;");"</f>
        <v>insert into result (RESULT_ID, VALUE_DISPLAY, VALUE_NUM, VALUE_MIN, VALUE_MAX, QUALIFIER, RESULT_STATUS_ID, EXPERIMENT_ID, SUBSTANCE_ID, RESULT_TYPE_ID ) values (78, ' 99.7%', 99.7, '', '', '', 2, 1, 855933, 373);</v>
      </c>
      <c r="N80" t="str">
        <f t="shared" si="2"/>
        <v>insert into result_hierarchy(result_id, parent_result_id, hierarchy_type) values (78, 4, 'Derives');</v>
      </c>
    </row>
    <row r="81" spans="1:14">
      <c r="A81">
        <f>'Result import'!A86</f>
        <v>79</v>
      </c>
      <c r="B81">
        <f>'Result import'!B86</f>
        <v>855933</v>
      </c>
      <c r="C81">
        <f>'Result import'!C86</f>
        <v>4</v>
      </c>
      <c r="D81" t="str">
        <f>'Result import'!D$6</f>
        <v>PI (avg)</v>
      </c>
      <c r="E81" t="str">
        <f>IF(ISERR(FIND(" ",'Result import'!E86)),"",LEFT('Result import'!E86,FIND(" ",'Result import'!E86)-1))</f>
        <v/>
      </c>
      <c r="F81">
        <f>IF(ISERR(FIND(" ",'Result import'!D86)),'Result import'!D86,VALUE(MID('Result import'!D86,FIND(" ",'Result import'!D86)+1,10)))</f>
        <v>102.5</v>
      </c>
      <c r="I81" t="s">
        <v>22</v>
      </c>
      <c r="J81" t="s">
        <v>1361</v>
      </c>
      <c r="K81" t="str">
        <f t="shared" si="3"/>
        <v xml:space="preserve"> 102.5%</v>
      </c>
      <c r="M81" t="str">
        <f>"insert into result (RESULT_ID, VALUE_DISPLAY, VALUE_NUM, VALUE_MIN, VALUE_MAX, QUALIFIER, RESULT_STATUS_ID, EXPERIMENT_ID, SUBSTANCE_ID, RESULT_TYPE_ID ) values ("&amp;A81&amp;", '"&amp;K81&amp;"', "&amp;F81&amp;", '"&amp;G81&amp;"', '"&amp;H81&amp;"', '"&amp;TRIM(E81)&amp;"', 2, 1, "&amp;B81&amp;", "&amp;VLOOKUP(D81,Elements!$B$3:$G$56,6,FALSE)&amp;");"</f>
        <v>insert into result (RESULT_ID, VALUE_DISPLAY, VALUE_NUM, VALUE_MIN, VALUE_MAX, QUALIFIER, RESULT_STATUS_ID, EXPERIMENT_ID, SUBSTANCE_ID, RESULT_TYPE_ID ) values (79, ' 102.5%', 102.5, '', '', '', 2, 1, 855933, 373);</v>
      </c>
      <c r="N81" t="str">
        <f t="shared" si="2"/>
        <v>insert into result_hierarchy(result_id, parent_result_id, hierarchy_type) values (79, 4, 'Derives');</v>
      </c>
    </row>
    <row r="82" spans="1:14">
      <c r="A82">
        <f>'Result import'!A87</f>
        <v>80</v>
      </c>
      <c r="B82">
        <f>'Result import'!B87</f>
        <v>855933</v>
      </c>
      <c r="C82">
        <f>'Result import'!C87</f>
        <v>4</v>
      </c>
      <c r="D82" t="str">
        <f>'Result import'!D$6</f>
        <v>PI (avg)</v>
      </c>
      <c r="E82" t="str">
        <f>IF(ISERR(FIND(" ",'Result import'!E87)),"",LEFT('Result import'!E87,FIND(" ",'Result import'!E87)-1))</f>
        <v/>
      </c>
      <c r="F82">
        <f>IF(ISERR(FIND(" ",'Result import'!D87)),'Result import'!D87,VALUE(MID('Result import'!D87,FIND(" ",'Result import'!D87)+1,10)))</f>
        <v>102.9</v>
      </c>
      <c r="I82" t="s">
        <v>22</v>
      </c>
      <c r="J82" t="s">
        <v>1361</v>
      </c>
      <c r="K82" t="str">
        <f t="shared" si="3"/>
        <v xml:space="preserve"> 102.9%</v>
      </c>
      <c r="M82" t="str">
        <f>"insert into result (RESULT_ID, VALUE_DISPLAY, VALUE_NUM, VALUE_MIN, VALUE_MAX, QUALIFIER, RESULT_STATUS_ID, EXPERIMENT_ID, SUBSTANCE_ID, RESULT_TYPE_ID ) values ("&amp;A82&amp;", '"&amp;K82&amp;"', "&amp;F82&amp;", '"&amp;G82&amp;"', '"&amp;H82&amp;"', '"&amp;TRIM(E82)&amp;"', 2, 1, "&amp;B82&amp;", "&amp;VLOOKUP(D82,Elements!$B$3:$G$56,6,FALSE)&amp;");"</f>
        <v>insert into result (RESULT_ID, VALUE_DISPLAY, VALUE_NUM, VALUE_MIN, VALUE_MAX, QUALIFIER, RESULT_STATUS_ID, EXPERIMENT_ID, SUBSTANCE_ID, RESULT_TYPE_ID ) values (80, ' 102.9%', 102.9, '', '', '', 2, 1, 855933, 373);</v>
      </c>
      <c r="N82" t="str">
        <f t="shared" si="2"/>
        <v>insert into result_hierarchy(result_id, parent_result_id, hierarchy_type) values (80, 4, 'Derives');</v>
      </c>
    </row>
    <row r="83" spans="1:14">
      <c r="A83">
        <f>'Result import'!A88</f>
        <v>81</v>
      </c>
      <c r="B83">
        <f>'Result import'!B88</f>
        <v>843930</v>
      </c>
      <c r="C83">
        <f>'Result import'!C88</f>
        <v>5</v>
      </c>
      <c r="D83" t="str">
        <f>'Result import'!D$6</f>
        <v>PI (avg)</v>
      </c>
      <c r="E83" t="str">
        <f>IF(ISERR(FIND(" ",'Result import'!E88)),"",LEFT('Result import'!E88,FIND(" ",'Result import'!E88)-1))</f>
        <v/>
      </c>
      <c r="F83">
        <f>IF(ISERR(FIND(" ",'Result import'!D88)),'Result import'!D88,VALUE(MID('Result import'!D88,FIND(" ",'Result import'!D88)+1,10)))</f>
        <v>14.6</v>
      </c>
      <c r="I83" t="s">
        <v>22</v>
      </c>
      <c r="J83" t="s">
        <v>1361</v>
      </c>
      <c r="K83" t="str">
        <f t="shared" si="3"/>
        <v xml:space="preserve"> 14.6%</v>
      </c>
      <c r="M83" t="str">
        <f>"insert into result (RESULT_ID, VALUE_DISPLAY, VALUE_NUM, VALUE_MIN, VALUE_MAX, QUALIFIER, RESULT_STATUS_ID, EXPERIMENT_ID, SUBSTANCE_ID, RESULT_TYPE_ID ) values ("&amp;A83&amp;", '"&amp;K83&amp;"', "&amp;F83&amp;", '"&amp;G83&amp;"', '"&amp;H83&amp;"', '"&amp;TRIM(E83)&amp;"', 2, 1, "&amp;B83&amp;", "&amp;VLOOKUP(D83,Elements!$B$3:$G$56,6,FALSE)&amp;");"</f>
        <v>insert into result (RESULT_ID, VALUE_DISPLAY, VALUE_NUM, VALUE_MIN, VALUE_MAX, QUALIFIER, RESULT_STATUS_ID, EXPERIMENT_ID, SUBSTANCE_ID, RESULT_TYPE_ID ) values (81, ' 14.6%', 14.6, '', '', '', 2, 1, 843930, 373);</v>
      </c>
      <c r="N83" t="str">
        <f t="shared" si="2"/>
        <v>insert into result_hierarchy(result_id, parent_result_id, hierarchy_type) values (81, 5, 'Derives');</v>
      </c>
    </row>
    <row r="84" spans="1:14">
      <c r="A84">
        <f>'Result import'!A89</f>
        <v>82</v>
      </c>
      <c r="B84">
        <f>'Result import'!B89</f>
        <v>843930</v>
      </c>
      <c r="C84">
        <f>'Result import'!C89</f>
        <v>5</v>
      </c>
      <c r="D84" t="str">
        <f>'Result import'!D$6</f>
        <v>PI (avg)</v>
      </c>
      <c r="E84" t="str">
        <f>IF(ISERR(FIND(" ",'Result import'!E89)),"",LEFT('Result import'!E89,FIND(" ",'Result import'!E89)-1))</f>
        <v/>
      </c>
      <c r="F84">
        <f>IF(ISERR(FIND(" ",'Result import'!D89)),'Result import'!D89,VALUE(MID('Result import'!D89,FIND(" ",'Result import'!D89)+1,10)))</f>
        <v>17.600000000000001</v>
      </c>
      <c r="I84" t="s">
        <v>22</v>
      </c>
      <c r="J84" t="s">
        <v>1361</v>
      </c>
      <c r="K84" t="str">
        <f t="shared" si="3"/>
        <v xml:space="preserve"> 17.6%</v>
      </c>
      <c r="M84" t="str">
        <f>"insert into result (RESULT_ID, VALUE_DISPLAY, VALUE_NUM, VALUE_MIN, VALUE_MAX, QUALIFIER, RESULT_STATUS_ID, EXPERIMENT_ID, SUBSTANCE_ID, RESULT_TYPE_ID ) values ("&amp;A84&amp;", '"&amp;K84&amp;"', "&amp;F84&amp;", '"&amp;G84&amp;"', '"&amp;H84&amp;"', '"&amp;TRIM(E84)&amp;"', 2, 1, "&amp;B84&amp;", "&amp;VLOOKUP(D84,Elements!$B$3:$G$56,6,FALSE)&amp;");"</f>
        <v>insert into result (RESULT_ID, VALUE_DISPLAY, VALUE_NUM, VALUE_MIN, VALUE_MAX, QUALIFIER, RESULT_STATUS_ID, EXPERIMENT_ID, SUBSTANCE_ID, RESULT_TYPE_ID ) values (82, ' 17.6%', 17.6, '', '', '', 2, 1, 843930, 373);</v>
      </c>
      <c r="N84" t="str">
        <f t="shared" si="2"/>
        <v>insert into result_hierarchy(result_id, parent_result_id, hierarchy_type) values (82, 5, 'Derives');</v>
      </c>
    </row>
    <row r="85" spans="1:14">
      <c r="A85">
        <f>'Result import'!A90</f>
        <v>83</v>
      </c>
      <c r="B85">
        <f>'Result import'!B90</f>
        <v>843930</v>
      </c>
      <c r="C85">
        <f>'Result import'!C90</f>
        <v>5</v>
      </c>
      <c r="D85" t="str">
        <f>'Result import'!D$6</f>
        <v>PI (avg)</v>
      </c>
      <c r="E85" t="str">
        <f>IF(ISERR(FIND(" ",'Result import'!E90)),"",LEFT('Result import'!E90,FIND(" ",'Result import'!E90)-1))</f>
        <v/>
      </c>
      <c r="F85">
        <f>IF(ISERR(FIND(" ",'Result import'!D90)),'Result import'!D90,VALUE(MID('Result import'!D90,FIND(" ",'Result import'!D90)+1,10)))</f>
        <v>20.399999999999999</v>
      </c>
      <c r="I85" t="s">
        <v>22</v>
      </c>
      <c r="J85" t="s">
        <v>1361</v>
      </c>
      <c r="K85" t="str">
        <f t="shared" si="3"/>
        <v xml:space="preserve"> 20.4%</v>
      </c>
      <c r="M85" t="str">
        <f>"insert into result (RESULT_ID, VALUE_DISPLAY, VALUE_NUM, VALUE_MIN, VALUE_MAX, QUALIFIER, RESULT_STATUS_ID, EXPERIMENT_ID, SUBSTANCE_ID, RESULT_TYPE_ID ) values ("&amp;A85&amp;", '"&amp;K85&amp;"', "&amp;F85&amp;", '"&amp;G85&amp;"', '"&amp;H85&amp;"', '"&amp;TRIM(E85)&amp;"', 2, 1, "&amp;B85&amp;", "&amp;VLOOKUP(D85,Elements!$B$3:$G$56,6,FALSE)&amp;");"</f>
        <v>insert into result (RESULT_ID, VALUE_DISPLAY, VALUE_NUM, VALUE_MIN, VALUE_MAX, QUALIFIER, RESULT_STATUS_ID, EXPERIMENT_ID, SUBSTANCE_ID, RESULT_TYPE_ID ) values (83, ' 20.4%', 20.4, '', '', '', 2, 1, 843930, 373);</v>
      </c>
      <c r="N85" t="str">
        <f t="shared" si="2"/>
        <v>insert into result_hierarchy(result_id, parent_result_id, hierarchy_type) values (83, 5, 'Derives');</v>
      </c>
    </row>
    <row r="86" spans="1:14">
      <c r="A86">
        <f>'Result import'!A91</f>
        <v>84</v>
      </c>
      <c r="B86">
        <f>'Result import'!B91</f>
        <v>843930</v>
      </c>
      <c r="C86">
        <f>'Result import'!C91</f>
        <v>5</v>
      </c>
      <c r="D86" t="str">
        <f>'Result import'!D$6</f>
        <v>PI (avg)</v>
      </c>
      <c r="E86" t="str">
        <f>IF(ISERR(FIND(" ",'Result import'!E91)),"",LEFT('Result import'!E91,FIND(" ",'Result import'!E91)-1))</f>
        <v/>
      </c>
      <c r="F86">
        <f>IF(ISERR(FIND(" ",'Result import'!D91)),'Result import'!D91,VALUE(MID('Result import'!D91,FIND(" ",'Result import'!D91)+1,10)))</f>
        <v>29.6</v>
      </c>
      <c r="I86" t="s">
        <v>22</v>
      </c>
      <c r="J86" t="s">
        <v>1361</v>
      </c>
      <c r="K86" t="str">
        <f t="shared" si="3"/>
        <v xml:space="preserve"> 29.6%</v>
      </c>
      <c r="M86" t="str">
        <f>"insert into result (RESULT_ID, VALUE_DISPLAY, VALUE_NUM, VALUE_MIN, VALUE_MAX, QUALIFIER, RESULT_STATUS_ID, EXPERIMENT_ID, SUBSTANCE_ID, RESULT_TYPE_ID ) values ("&amp;A86&amp;", '"&amp;K86&amp;"', "&amp;F86&amp;", '"&amp;G86&amp;"', '"&amp;H86&amp;"', '"&amp;TRIM(E86)&amp;"', 2, 1, "&amp;B86&amp;", "&amp;VLOOKUP(D86,Elements!$B$3:$G$56,6,FALSE)&amp;");"</f>
        <v>insert into result (RESULT_ID, VALUE_DISPLAY, VALUE_NUM, VALUE_MIN, VALUE_MAX, QUALIFIER, RESULT_STATUS_ID, EXPERIMENT_ID, SUBSTANCE_ID, RESULT_TYPE_ID ) values (84, ' 29.6%', 29.6, '', '', '', 2, 1, 843930, 373);</v>
      </c>
      <c r="N86" t="str">
        <f t="shared" si="2"/>
        <v>insert into result_hierarchy(result_id, parent_result_id, hierarchy_type) values (84, 5, 'Derives');</v>
      </c>
    </row>
    <row r="87" spans="1:14">
      <c r="A87">
        <f>'Result import'!A92</f>
        <v>85</v>
      </c>
      <c r="B87">
        <f>'Result import'!B92</f>
        <v>843930</v>
      </c>
      <c r="C87">
        <f>'Result import'!C92</f>
        <v>5</v>
      </c>
      <c r="D87" t="str">
        <f>'Result import'!D$6</f>
        <v>PI (avg)</v>
      </c>
      <c r="E87" t="str">
        <f>IF(ISERR(FIND(" ",'Result import'!E92)),"",LEFT('Result import'!E92,FIND(" ",'Result import'!E92)-1))</f>
        <v/>
      </c>
      <c r="F87">
        <f>IF(ISERR(FIND(" ",'Result import'!D92)),'Result import'!D92,VALUE(MID('Result import'!D92,FIND(" ",'Result import'!D92)+1,10)))</f>
        <v>49.3</v>
      </c>
      <c r="I87" t="s">
        <v>22</v>
      </c>
      <c r="J87" t="s">
        <v>1361</v>
      </c>
      <c r="K87" t="str">
        <f t="shared" si="3"/>
        <v xml:space="preserve"> 49.3%</v>
      </c>
      <c r="M87" t="str">
        <f>"insert into result (RESULT_ID, VALUE_DISPLAY, VALUE_NUM, VALUE_MIN, VALUE_MAX, QUALIFIER, RESULT_STATUS_ID, EXPERIMENT_ID, SUBSTANCE_ID, RESULT_TYPE_ID ) values ("&amp;A87&amp;", '"&amp;K87&amp;"', "&amp;F87&amp;", '"&amp;G87&amp;"', '"&amp;H87&amp;"', '"&amp;TRIM(E87)&amp;"', 2, 1, "&amp;B87&amp;", "&amp;VLOOKUP(D87,Elements!$B$3:$G$56,6,FALSE)&amp;");"</f>
        <v>insert into result (RESULT_ID, VALUE_DISPLAY, VALUE_NUM, VALUE_MIN, VALUE_MAX, QUALIFIER, RESULT_STATUS_ID, EXPERIMENT_ID, SUBSTANCE_ID, RESULT_TYPE_ID ) values (85, ' 49.3%', 49.3, '', '', '', 2, 1, 843930, 373);</v>
      </c>
      <c r="N87" t="str">
        <f t="shared" si="2"/>
        <v>insert into result_hierarchy(result_id, parent_result_id, hierarchy_type) values (85, 5, 'Derives');</v>
      </c>
    </row>
    <row r="88" spans="1:14">
      <c r="A88">
        <f>'Result import'!A93</f>
        <v>86</v>
      </c>
      <c r="B88">
        <f>'Result import'!B93</f>
        <v>843930</v>
      </c>
      <c r="C88">
        <f>'Result import'!C93</f>
        <v>5</v>
      </c>
      <c r="D88" t="str">
        <f>'Result import'!D$6</f>
        <v>PI (avg)</v>
      </c>
      <c r="E88" t="str">
        <f>IF(ISERR(FIND(" ",'Result import'!E93)),"",LEFT('Result import'!E93,FIND(" ",'Result import'!E93)-1))</f>
        <v/>
      </c>
      <c r="F88">
        <f>IF(ISERR(FIND(" ",'Result import'!D93)),'Result import'!D93,VALUE(MID('Result import'!D93,FIND(" ",'Result import'!D93)+1,10)))</f>
        <v>70.900000000000006</v>
      </c>
      <c r="I88" t="s">
        <v>22</v>
      </c>
      <c r="J88" t="s">
        <v>1361</v>
      </c>
      <c r="K88" t="str">
        <f t="shared" si="3"/>
        <v xml:space="preserve"> 70.9%</v>
      </c>
      <c r="M88" t="str">
        <f>"insert into result (RESULT_ID, VALUE_DISPLAY, VALUE_NUM, VALUE_MIN, VALUE_MAX, QUALIFIER, RESULT_STATUS_ID, EXPERIMENT_ID, SUBSTANCE_ID, RESULT_TYPE_ID ) values ("&amp;A88&amp;", '"&amp;K88&amp;"', "&amp;F88&amp;", '"&amp;G88&amp;"', '"&amp;H88&amp;"', '"&amp;TRIM(E88)&amp;"', 2, 1, "&amp;B88&amp;", "&amp;VLOOKUP(D88,Elements!$B$3:$G$56,6,FALSE)&amp;");"</f>
        <v>insert into result (RESULT_ID, VALUE_DISPLAY, VALUE_NUM, VALUE_MIN, VALUE_MAX, QUALIFIER, RESULT_STATUS_ID, EXPERIMENT_ID, SUBSTANCE_ID, RESULT_TYPE_ID ) values (86, ' 70.9%', 70.9, '', '', '', 2, 1, 843930, 373);</v>
      </c>
      <c r="N88" t="str">
        <f t="shared" si="2"/>
        <v>insert into result_hierarchy(result_id, parent_result_id, hierarchy_type) values (86, 5, 'Derives');</v>
      </c>
    </row>
    <row r="89" spans="1:14">
      <c r="A89">
        <f>'Result import'!A94</f>
        <v>87</v>
      </c>
      <c r="B89">
        <f>'Result import'!B94</f>
        <v>843930</v>
      </c>
      <c r="C89">
        <f>'Result import'!C94</f>
        <v>5</v>
      </c>
      <c r="D89" t="str">
        <f>'Result import'!D$6</f>
        <v>PI (avg)</v>
      </c>
      <c r="E89" t="str">
        <f>IF(ISERR(FIND(" ",'Result import'!E94)),"",LEFT('Result import'!E94,FIND(" ",'Result import'!E94)-1))</f>
        <v/>
      </c>
      <c r="F89">
        <f>IF(ISERR(FIND(" ",'Result import'!D94)),'Result import'!D94,VALUE(MID('Result import'!D94,FIND(" ",'Result import'!D94)+1,10)))</f>
        <v>87.3</v>
      </c>
      <c r="I89" t="s">
        <v>22</v>
      </c>
      <c r="J89" t="s">
        <v>1361</v>
      </c>
      <c r="K89" t="str">
        <f t="shared" si="3"/>
        <v xml:space="preserve"> 87.3%</v>
      </c>
      <c r="M89" t="str">
        <f>"insert into result (RESULT_ID, VALUE_DISPLAY, VALUE_NUM, VALUE_MIN, VALUE_MAX, QUALIFIER, RESULT_STATUS_ID, EXPERIMENT_ID, SUBSTANCE_ID, RESULT_TYPE_ID ) values ("&amp;A89&amp;", '"&amp;K89&amp;"', "&amp;F89&amp;", '"&amp;G89&amp;"', '"&amp;H89&amp;"', '"&amp;TRIM(E89)&amp;"', 2, 1, "&amp;B89&amp;", "&amp;VLOOKUP(D89,Elements!$B$3:$G$56,6,FALSE)&amp;");"</f>
        <v>insert into result (RESULT_ID, VALUE_DISPLAY, VALUE_NUM, VALUE_MIN, VALUE_MAX, QUALIFIER, RESULT_STATUS_ID, EXPERIMENT_ID, SUBSTANCE_ID, RESULT_TYPE_ID ) values (87, ' 87.3%', 87.3, '', '', '', 2, 1, 843930, 373);</v>
      </c>
      <c r="N89" t="str">
        <f t="shared" si="2"/>
        <v>insert into result_hierarchy(result_id, parent_result_id, hierarchy_type) values (87, 5, 'Derives');</v>
      </c>
    </row>
    <row r="90" spans="1:14">
      <c r="A90">
        <f>'Result import'!A95</f>
        <v>88</v>
      </c>
      <c r="B90">
        <f>'Result import'!B95</f>
        <v>843930</v>
      </c>
      <c r="C90">
        <f>'Result import'!C95</f>
        <v>5</v>
      </c>
      <c r="D90" t="str">
        <f>'Result import'!D$6</f>
        <v>PI (avg)</v>
      </c>
      <c r="E90" t="str">
        <f>IF(ISERR(FIND(" ",'Result import'!E95)),"",LEFT('Result import'!E95,FIND(" ",'Result import'!E95)-1))</f>
        <v/>
      </c>
      <c r="F90">
        <f>IF(ISERR(FIND(" ",'Result import'!D95)),'Result import'!D95,VALUE(MID('Result import'!D95,FIND(" ",'Result import'!D95)+1,10)))</f>
        <v>98.6</v>
      </c>
      <c r="I90" t="s">
        <v>22</v>
      </c>
      <c r="J90" t="s">
        <v>1361</v>
      </c>
      <c r="K90" t="str">
        <f t="shared" si="3"/>
        <v xml:space="preserve"> 98.6%</v>
      </c>
      <c r="M90" t="str">
        <f>"insert into result (RESULT_ID, VALUE_DISPLAY, VALUE_NUM, VALUE_MIN, VALUE_MAX, QUALIFIER, RESULT_STATUS_ID, EXPERIMENT_ID, SUBSTANCE_ID, RESULT_TYPE_ID ) values ("&amp;A90&amp;", '"&amp;K90&amp;"', "&amp;F90&amp;", '"&amp;G90&amp;"', '"&amp;H90&amp;"', '"&amp;TRIM(E90)&amp;"', 2, 1, "&amp;B90&amp;", "&amp;VLOOKUP(D90,Elements!$B$3:$G$56,6,FALSE)&amp;");"</f>
        <v>insert into result (RESULT_ID, VALUE_DISPLAY, VALUE_NUM, VALUE_MIN, VALUE_MAX, QUALIFIER, RESULT_STATUS_ID, EXPERIMENT_ID, SUBSTANCE_ID, RESULT_TYPE_ID ) values (88, ' 98.6%', 98.6, '', '', '', 2, 1, 843930, 373);</v>
      </c>
      <c r="N90" t="str">
        <f t="shared" si="2"/>
        <v>insert into result_hierarchy(result_id, parent_result_id, hierarchy_type) values (88, 5, 'Derives');</v>
      </c>
    </row>
    <row r="91" spans="1:14">
      <c r="A91">
        <f>'Result import'!A96</f>
        <v>89</v>
      </c>
      <c r="B91">
        <f>'Result import'!B96</f>
        <v>843930</v>
      </c>
      <c r="C91">
        <f>'Result import'!C96</f>
        <v>5</v>
      </c>
      <c r="D91" t="str">
        <f>'Result import'!D$6</f>
        <v>PI (avg)</v>
      </c>
      <c r="E91" t="str">
        <f>IF(ISERR(FIND(" ",'Result import'!E96)),"",LEFT('Result import'!E96,FIND(" ",'Result import'!E96)-1))</f>
        <v/>
      </c>
      <c r="F91">
        <f>IF(ISERR(FIND(" ",'Result import'!D96)),'Result import'!D96,VALUE(MID('Result import'!D96,FIND(" ",'Result import'!D96)+1,10)))</f>
        <v>103.4</v>
      </c>
      <c r="I91" t="s">
        <v>22</v>
      </c>
      <c r="J91" t="s">
        <v>1361</v>
      </c>
      <c r="K91" t="str">
        <f t="shared" si="3"/>
        <v xml:space="preserve"> 103.4%</v>
      </c>
      <c r="M91" t="str">
        <f>"insert into result (RESULT_ID, VALUE_DISPLAY, VALUE_NUM, VALUE_MIN, VALUE_MAX, QUALIFIER, RESULT_STATUS_ID, EXPERIMENT_ID, SUBSTANCE_ID, RESULT_TYPE_ID ) values ("&amp;A91&amp;", '"&amp;K91&amp;"', "&amp;F91&amp;", '"&amp;G91&amp;"', '"&amp;H91&amp;"', '"&amp;TRIM(E91)&amp;"', 2, 1, "&amp;B91&amp;", "&amp;VLOOKUP(D91,Elements!$B$3:$G$56,6,FALSE)&amp;");"</f>
        <v>insert into result (RESULT_ID, VALUE_DISPLAY, VALUE_NUM, VALUE_MIN, VALUE_MAX, QUALIFIER, RESULT_STATUS_ID, EXPERIMENT_ID, SUBSTANCE_ID, RESULT_TYPE_ID ) values (89, ' 103.4%', 103.4, '', '', '', 2, 1, 843930, 373);</v>
      </c>
      <c r="N91" t="str">
        <f t="shared" si="2"/>
        <v>insert into result_hierarchy(result_id, parent_result_id, hierarchy_type) values (89, 5, 'Derives');</v>
      </c>
    </row>
    <row r="92" spans="1:14">
      <c r="A92">
        <f>'Result import'!A97</f>
        <v>90</v>
      </c>
      <c r="B92">
        <f>'Result import'!B97</f>
        <v>843930</v>
      </c>
      <c r="C92">
        <f>'Result import'!C97</f>
        <v>5</v>
      </c>
      <c r="D92" t="str">
        <f>'Result import'!D$6</f>
        <v>PI (avg)</v>
      </c>
      <c r="E92" t="str">
        <f>IF(ISERR(FIND(" ",'Result import'!E97)),"",LEFT('Result import'!E97,FIND(" ",'Result import'!E97)-1))</f>
        <v/>
      </c>
      <c r="F92">
        <f>IF(ISERR(FIND(" ",'Result import'!D97)),'Result import'!D97,VALUE(MID('Result import'!D97,FIND(" ",'Result import'!D97)+1,10)))</f>
        <v>105.4</v>
      </c>
      <c r="I92" t="s">
        <v>22</v>
      </c>
      <c r="J92" t="s">
        <v>1361</v>
      </c>
      <c r="K92" t="str">
        <f t="shared" si="3"/>
        <v xml:space="preserve"> 105.4%</v>
      </c>
      <c r="M92" t="str">
        <f>"insert into result (RESULT_ID, VALUE_DISPLAY, VALUE_NUM, VALUE_MIN, VALUE_MAX, QUALIFIER, RESULT_STATUS_ID, EXPERIMENT_ID, SUBSTANCE_ID, RESULT_TYPE_ID ) values ("&amp;A92&amp;", '"&amp;K92&amp;"', "&amp;F92&amp;", '"&amp;G92&amp;"', '"&amp;H92&amp;"', '"&amp;TRIM(E92)&amp;"', 2, 1, "&amp;B92&amp;", "&amp;VLOOKUP(D92,Elements!$B$3:$G$56,6,FALSE)&amp;");"</f>
        <v>insert into result (RESULT_ID, VALUE_DISPLAY, VALUE_NUM, VALUE_MIN, VALUE_MAX, QUALIFIER, RESULT_STATUS_ID, EXPERIMENT_ID, SUBSTANCE_ID, RESULT_TYPE_ID ) values (90, ' 105.4%', 105.4, '', '', '', 2, 1, 843930, 373);</v>
      </c>
      <c r="N92" t="str">
        <f t="shared" si="2"/>
        <v>insert into result_hierarchy(result_id, parent_result_id, hierarchy_type) values (90, 5, 'Derives');</v>
      </c>
    </row>
    <row r="93" spans="1:14">
      <c r="A93">
        <f>'Result import'!A98</f>
        <v>91</v>
      </c>
      <c r="B93">
        <f>'Result import'!B98</f>
        <v>850647</v>
      </c>
      <c r="C93">
        <f>'Result import'!C98</f>
        <v>6</v>
      </c>
      <c r="D93" t="str">
        <f>'Result import'!D$6</f>
        <v>PI (avg)</v>
      </c>
      <c r="E93" t="str">
        <f>IF(ISERR(FIND(" ",'Result import'!E98)),"",LEFT('Result import'!E98,FIND(" ",'Result import'!E98)-1))</f>
        <v/>
      </c>
      <c r="F93">
        <f>IF(ISERR(FIND(" ",'Result import'!D98)),'Result import'!D98,VALUE(MID('Result import'!D98,FIND(" ",'Result import'!D98)+1,10)))</f>
        <v>15.3</v>
      </c>
      <c r="I93" t="s">
        <v>22</v>
      </c>
      <c r="J93" t="s">
        <v>1361</v>
      </c>
      <c r="K93" t="str">
        <f t="shared" si="3"/>
        <v xml:space="preserve"> 15.3%</v>
      </c>
      <c r="M93" t="str">
        <f>"insert into result (RESULT_ID, VALUE_DISPLAY, VALUE_NUM, VALUE_MIN, VALUE_MAX, QUALIFIER, RESULT_STATUS_ID, EXPERIMENT_ID, SUBSTANCE_ID, RESULT_TYPE_ID ) values ("&amp;A93&amp;", '"&amp;K93&amp;"', "&amp;F93&amp;", '"&amp;G93&amp;"', '"&amp;H93&amp;"', '"&amp;TRIM(E93)&amp;"', 2, 1, "&amp;B93&amp;", "&amp;VLOOKUP(D93,Elements!$B$3:$G$56,6,FALSE)&amp;");"</f>
        <v>insert into result (RESULT_ID, VALUE_DISPLAY, VALUE_NUM, VALUE_MIN, VALUE_MAX, QUALIFIER, RESULT_STATUS_ID, EXPERIMENT_ID, SUBSTANCE_ID, RESULT_TYPE_ID ) values (91, ' 15.3%', 15.3, '', '', '', 2, 1, 850647, 373);</v>
      </c>
      <c r="N93" t="str">
        <f t="shared" si="2"/>
        <v>insert into result_hierarchy(result_id, parent_result_id, hierarchy_type) values (91, 6, 'Derives');</v>
      </c>
    </row>
    <row r="94" spans="1:14">
      <c r="A94">
        <f>'Result import'!A99</f>
        <v>92</v>
      </c>
      <c r="B94">
        <f>'Result import'!B99</f>
        <v>850647</v>
      </c>
      <c r="C94">
        <f>'Result import'!C99</f>
        <v>6</v>
      </c>
      <c r="D94" t="str">
        <f>'Result import'!D$6</f>
        <v>PI (avg)</v>
      </c>
      <c r="E94" t="str">
        <f>IF(ISERR(FIND(" ",'Result import'!E99)),"",LEFT('Result import'!E99,FIND(" ",'Result import'!E99)-1))</f>
        <v/>
      </c>
      <c r="F94">
        <f>IF(ISERR(FIND(" ",'Result import'!D99)),'Result import'!D99,VALUE(MID('Result import'!D99,FIND(" ",'Result import'!D99)+1,10)))</f>
        <v>15.6</v>
      </c>
      <c r="I94" t="s">
        <v>22</v>
      </c>
      <c r="J94" t="s">
        <v>1361</v>
      </c>
      <c r="K94" t="str">
        <f t="shared" si="3"/>
        <v xml:space="preserve"> 15.6%</v>
      </c>
      <c r="M94" t="str">
        <f>"insert into result (RESULT_ID, VALUE_DISPLAY, VALUE_NUM, VALUE_MIN, VALUE_MAX, QUALIFIER, RESULT_STATUS_ID, EXPERIMENT_ID, SUBSTANCE_ID, RESULT_TYPE_ID ) values ("&amp;A94&amp;", '"&amp;K94&amp;"', "&amp;F94&amp;", '"&amp;G94&amp;"', '"&amp;H94&amp;"', '"&amp;TRIM(E94)&amp;"', 2, 1, "&amp;B94&amp;", "&amp;VLOOKUP(D94,Elements!$B$3:$G$56,6,FALSE)&amp;");"</f>
        <v>insert into result (RESULT_ID, VALUE_DISPLAY, VALUE_NUM, VALUE_MIN, VALUE_MAX, QUALIFIER, RESULT_STATUS_ID, EXPERIMENT_ID, SUBSTANCE_ID, RESULT_TYPE_ID ) values (92, ' 15.6%', 15.6, '', '', '', 2, 1, 850647, 373);</v>
      </c>
      <c r="N94" t="str">
        <f t="shared" si="2"/>
        <v>insert into result_hierarchy(result_id, parent_result_id, hierarchy_type) values (92, 6, 'Derives');</v>
      </c>
    </row>
    <row r="95" spans="1:14">
      <c r="A95">
        <f>'Result import'!A100</f>
        <v>93</v>
      </c>
      <c r="B95">
        <f>'Result import'!B100</f>
        <v>850647</v>
      </c>
      <c r="C95">
        <f>'Result import'!C100</f>
        <v>6</v>
      </c>
      <c r="D95" t="str">
        <f>'Result import'!D$6</f>
        <v>PI (avg)</v>
      </c>
      <c r="E95" t="str">
        <f>IF(ISERR(FIND(" ",'Result import'!E100)),"",LEFT('Result import'!E100,FIND(" ",'Result import'!E100)-1))</f>
        <v/>
      </c>
      <c r="F95">
        <f>IF(ISERR(FIND(" ",'Result import'!D100)),'Result import'!D100,VALUE(MID('Result import'!D100,FIND(" ",'Result import'!D100)+1,10)))</f>
        <v>20.2</v>
      </c>
      <c r="I95" t="s">
        <v>22</v>
      </c>
      <c r="J95" t="s">
        <v>1361</v>
      </c>
      <c r="K95" t="str">
        <f t="shared" si="3"/>
        <v xml:space="preserve"> 20.2%</v>
      </c>
      <c r="M95" t="str">
        <f>"insert into result (RESULT_ID, VALUE_DISPLAY, VALUE_NUM, VALUE_MIN, VALUE_MAX, QUALIFIER, RESULT_STATUS_ID, EXPERIMENT_ID, SUBSTANCE_ID, RESULT_TYPE_ID ) values ("&amp;A95&amp;", '"&amp;K95&amp;"', "&amp;F95&amp;", '"&amp;G95&amp;"', '"&amp;H95&amp;"', '"&amp;TRIM(E95)&amp;"', 2, 1, "&amp;B95&amp;", "&amp;VLOOKUP(D95,Elements!$B$3:$G$56,6,FALSE)&amp;");"</f>
        <v>insert into result (RESULT_ID, VALUE_DISPLAY, VALUE_NUM, VALUE_MIN, VALUE_MAX, QUALIFIER, RESULT_STATUS_ID, EXPERIMENT_ID, SUBSTANCE_ID, RESULT_TYPE_ID ) values (93, ' 20.2%', 20.2, '', '', '', 2, 1, 850647, 373);</v>
      </c>
      <c r="N95" t="str">
        <f t="shared" si="2"/>
        <v>insert into result_hierarchy(result_id, parent_result_id, hierarchy_type) values (93, 6, 'Derives');</v>
      </c>
    </row>
    <row r="96" spans="1:14">
      <c r="A96">
        <f>'Result import'!A101</f>
        <v>94</v>
      </c>
      <c r="B96">
        <f>'Result import'!B101</f>
        <v>850647</v>
      </c>
      <c r="C96">
        <f>'Result import'!C101</f>
        <v>6</v>
      </c>
      <c r="D96" t="str">
        <f>'Result import'!D$6</f>
        <v>PI (avg)</v>
      </c>
      <c r="E96" t="str">
        <f>IF(ISERR(FIND(" ",'Result import'!E101)),"",LEFT('Result import'!E101,FIND(" ",'Result import'!E101)-1))</f>
        <v/>
      </c>
      <c r="F96">
        <f>IF(ISERR(FIND(" ",'Result import'!D101)),'Result import'!D101,VALUE(MID('Result import'!D101,FIND(" ",'Result import'!D101)+1,10)))</f>
        <v>26.3</v>
      </c>
      <c r="I96" t="s">
        <v>22</v>
      </c>
      <c r="J96" t="s">
        <v>1361</v>
      </c>
      <c r="K96" t="str">
        <f t="shared" si="3"/>
        <v xml:space="preserve"> 26.3%</v>
      </c>
      <c r="M96" t="str">
        <f>"insert into result (RESULT_ID, VALUE_DISPLAY, VALUE_NUM, VALUE_MIN, VALUE_MAX, QUALIFIER, RESULT_STATUS_ID, EXPERIMENT_ID, SUBSTANCE_ID, RESULT_TYPE_ID ) values ("&amp;A96&amp;", '"&amp;K96&amp;"', "&amp;F96&amp;", '"&amp;G96&amp;"', '"&amp;H96&amp;"', '"&amp;TRIM(E96)&amp;"', 2, 1, "&amp;B96&amp;", "&amp;VLOOKUP(D96,Elements!$B$3:$G$56,6,FALSE)&amp;");"</f>
        <v>insert into result (RESULT_ID, VALUE_DISPLAY, VALUE_NUM, VALUE_MIN, VALUE_MAX, QUALIFIER, RESULT_STATUS_ID, EXPERIMENT_ID, SUBSTANCE_ID, RESULT_TYPE_ID ) values (94, ' 26.3%', 26.3, '', '', '', 2, 1, 850647, 373);</v>
      </c>
      <c r="N96" t="str">
        <f t="shared" si="2"/>
        <v>insert into result_hierarchy(result_id, parent_result_id, hierarchy_type) values (94, 6, 'Derives');</v>
      </c>
    </row>
    <row r="97" spans="1:14">
      <c r="A97">
        <f>'Result import'!A102</f>
        <v>95</v>
      </c>
      <c r="B97">
        <f>'Result import'!B102</f>
        <v>850647</v>
      </c>
      <c r="C97">
        <f>'Result import'!C102</f>
        <v>6</v>
      </c>
      <c r="D97" t="str">
        <f>'Result import'!D$6</f>
        <v>PI (avg)</v>
      </c>
      <c r="E97" t="str">
        <f>IF(ISERR(FIND(" ",'Result import'!E102)),"",LEFT('Result import'!E102,FIND(" ",'Result import'!E102)-1))</f>
        <v/>
      </c>
      <c r="F97">
        <f>IF(ISERR(FIND(" ",'Result import'!D102)),'Result import'!D102,VALUE(MID('Result import'!D102,FIND(" ",'Result import'!D102)+1,10)))</f>
        <v>39.6</v>
      </c>
      <c r="I97" t="s">
        <v>22</v>
      </c>
      <c r="J97" t="s">
        <v>1361</v>
      </c>
      <c r="K97" t="str">
        <f t="shared" si="3"/>
        <v xml:space="preserve"> 39.6%</v>
      </c>
      <c r="M97" t="str">
        <f>"insert into result (RESULT_ID, VALUE_DISPLAY, VALUE_NUM, VALUE_MIN, VALUE_MAX, QUALIFIER, RESULT_STATUS_ID, EXPERIMENT_ID, SUBSTANCE_ID, RESULT_TYPE_ID ) values ("&amp;A97&amp;", '"&amp;K97&amp;"', "&amp;F97&amp;", '"&amp;G97&amp;"', '"&amp;H97&amp;"', '"&amp;TRIM(E97)&amp;"', 2, 1, "&amp;B97&amp;", "&amp;VLOOKUP(D97,Elements!$B$3:$G$56,6,FALSE)&amp;");"</f>
        <v>insert into result (RESULT_ID, VALUE_DISPLAY, VALUE_NUM, VALUE_MIN, VALUE_MAX, QUALIFIER, RESULT_STATUS_ID, EXPERIMENT_ID, SUBSTANCE_ID, RESULT_TYPE_ID ) values (95, ' 39.6%', 39.6, '', '', '', 2, 1, 850647, 373);</v>
      </c>
      <c r="N97" t="str">
        <f t="shared" si="2"/>
        <v>insert into result_hierarchy(result_id, parent_result_id, hierarchy_type) values (95, 6, 'Derives');</v>
      </c>
    </row>
    <row r="98" spans="1:14">
      <c r="A98">
        <f>'Result import'!A103</f>
        <v>96</v>
      </c>
      <c r="B98">
        <f>'Result import'!B103</f>
        <v>850647</v>
      </c>
      <c r="C98">
        <f>'Result import'!C103</f>
        <v>6</v>
      </c>
      <c r="D98" t="str">
        <f>'Result import'!D$6</f>
        <v>PI (avg)</v>
      </c>
      <c r="E98" t="str">
        <f>IF(ISERR(FIND(" ",'Result import'!E103)),"",LEFT('Result import'!E103,FIND(" ",'Result import'!E103)-1))</f>
        <v/>
      </c>
      <c r="F98">
        <f>IF(ISERR(FIND(" ",'Result import'!D103)),'Result import'!D103,VALUE(MID('Result import'!D103,FIND(" ",'Result import'!D103)+1,10)))</f>
        <v>62.9</v>
      </c>
      <c r="I98" t="s">
        <v>22</v>
      </c>
      <c r="J98" t="s">
        <v>1361</v>
      </c>
      <c r="K98" t="str">
        <f t="shared" si="3"/>
        <v xml:space="preserve"> 62.9%</v>
      </c>
      <c r="M98" t="str">
        <f>"insert into result (RESULT_ID, VALUE_DISPLAY, VALUE_NUM, VALUE_MIN, VALUE_MAX, QUALIFIER, RESULT_STATUS_ID, EXPERIMENT_ID, SUBSTANCE_ID, RESULT_TYPE_ID ) values ("&amp;A98&amp;", '"&amp;K98&amp;"', "&amp;F98&amp;", '"&amp;G98&amp;"', '"&amp;H98&amp;"', '"&amp;TRIM(E98)&amp;"', 2, 1, "&amp;B98&amp;", "&amp;VLOOKUP(D98,Elements!$B$3:$G$56,6,FALSE)&amp;");"</f>
        <v>insert into result (RESULT_ID, VALUE_DISPLAY, VALUE_NUM, VALUE_MIN, VALUE_MAX, QUALIFIER, RESULT_STATUS_ID, EXPERIMENT_ID, SUBSTANCE_ID, RESULT_TYPE_ID ) values (96, ' 62.9%', 62.9, '', '', '', 2, 1, 850647, 373);</v>
      </c>
      <c r="N98" t="str">
        <f t="shared" si="2"/>
        <v>insert into result_hierarchy(result_id, parent_result_id, hierarchy_type) values (96, 6, 'Derives');</v>
      </c>
    </row>
    <row r="99" spans="1:14">
      <c r="A99">
        <f>'Result import'!A104</f>
        <v>97</v>
      </c>
      <c r="B99">
        <f>'Result import'!B104</f>
        <v>850647</v>
      </c>
      <c r="C99">
        <f>'Result import'!C104</f>
        <v>6</v>
      </c>
      <c r="D99" t="str">
        <f>'Result import'!D$6</f>
        <v>PI (avg)</v>
      </c>
      <c r="E99" t="str">
        <f>IF(ISERR(FIND(" ",'Result import'!E104)),"",LEFT('Result import'!E104,FIND(" ",'Result import'!E104)-1))</f>
        <v/>
      </c>
      <c r="F99">
        <f>IF(ISERR(FIND(" ",'Result import'!D104)),'Result import'!D104,VALUE(MID('Result import'!D104,FIND(" ",'Result import'!D104)+1,10)))</f>
        <v>82.9</v>
      </c>
      <c r="I99" t="s">
        <v>22</v>
      </c>
      <c r="J99" t="s">
        <v>1361</v>
      </c>
      <c r="K99" t="str">
        <f t="shared" si="3"/>
        <v xml:space="preserve"> 82.9%</v>
      </c>
      <c r="M99" t="str">
        <f>"insert into result (RESULT_ID, VALUE_DISPLAY, VALUE_NUM, VALUE_MIN, VALUE_MAX, QUALIFIER, RESULT_STATUS_ID, EXPERIMENT_ID, SUBSTANCE_ID, RESULT_TYPE_ID ) values ("&amp;A99&amp;", '"&amp;K99&amp;"', "&amp;F99&amp;", '"&amp;G99&amp;"', '"&amp;H99&amp;"', '"&amp;TRIM(E99)&amp;"', 2, 1, "&amp;B99&amp;", "&amp;VLOOKUP(D99,Elements!$B$3:$G$56,6,FALSE)&amp;");"</f>
        <v>insert into result (RESULT_ID, VALUE_DISPLAY, VALUE_NUM, VALUE_MIN, VALUE_MAX, QUALIFIER, RESULT_STATUS_ID, EXPERIMENT_ID, SUBSTANCE_ID, RESULT_TYPE_ID ) values (97, ' 82.9%', 82.9, '', '', '', 2, 1, 850647, 373);</v>
      </c>
      <c r="N99" t="str">
        <f t="shared" si="2"/>
        <v>insert into result_hierarchy(result_id, parent_result_id, hierarchy_type) values (97, 6, 'Derives');</v>
      </c>
    </row>
    <row r="100" spans="1:14">
      <c r="A100">
        <f>'Result import'!A105</f>
        <v>98</v>
      </c>
      <c r="B100">
        <f>'Result import'!B105</f>
        <v>850647</v>
      </c>
      <c r="C100">
        <f>'Result import'!C105</f>
        <v>6</v>
      </c>
      <c r="D100" t="str">
        <f>'Result import'!D$6</f>
        <v>PI (avg)</v>
      </c>
      <c r="E100" t="str">
        <f>IF(ISERR(FIND(" ",'Result import'!E105)),"",LEFT('Result import'!E105,FIND(" ",'Result import'!E105)-1))</f>
        <v/>
      </c>
      <c r="F100">
        <f>IF(ISERR(FIND(" ",'Result import'!D105)),'Result import'!D105,VALUE(MID('Result import'!D105,FIND(" ",'Result import'!D105)+1,10)))</f>
        <v>103.2</v>
      </c>
      <c r="I100" t="s">
        <v>22</v>
      </c>
      <c r="J100" t="s">
        <v>1361</v>
      </c>
      <c r="K100" t="str">
        <f t="shared" si="3"/>
        <v xml:space="preserve"> 103.2%</v>
      </c>
      <c r="M100" t="str">
        <f>"insert into result (RESULT_ID, VALUE_DISPLAY, VALUE_NUM, VALUE_MIN, VALUE_MAX, QUALIFIER, RESULT_STATUS_ID, EXPERIMENT_ID, SUBSTANCE_ID, RESULT_TYPE_ID ) values ("&amp;A100&amp;", '"&amp;K100&amp;"', "&amp;F100&amp;", '"&amp;G100&amp;"', '"&amp;H100&amp;"', '"&amp;TRIM(E100)&amp;"', 2, 1, "&amp;B100&amp;", "&amp;VLOOKUP(D100,Elements!$B$3:$G$56,6,FALSE)&amp;");"</f>
        <v>insert into result (RESULT_ID, VALUE_DISPLAY, VALUE_NUM, VALUE_MIN, VALUE_MAX, QUALIFIER, RESULT_STATUS_ID, EXPERIMENT_ID, SUBSTANCE_ID, RESULT_TYPE_ID ) values (98, ' 103.2%', 103.2, '', '', '', 2, 1, 850647, 373);</v>
      </c>
      <c r="N100" t="str">
        <f t="shared" si="2"/>
        <v>insert into result_hierarchy(result_id, parent_result_id, hierarchy_type) values (98, 6, 'Derives');</v>
      </c>
    </row>
    <row r="101" spans="1:14">
      <c r="A101">
        <f>'Result import'!A106</f>
        <v>99</v>
      </c>
      <c r="B101">
        <f>'Result import'!B106</f>
        <v>850647</v>
      </c>
      <c r="C101">
        <f>'Result import'!C106</f>
        <v>6</v>
      </c>
      <c r="D101" t="str">
        <f>'Result import'!D$6</f>
        <v>PI (avg)</v>
      </c>
      <c r="E101" t="str">
        <f>IF(ISERR(FIND(" ",'Result import'!E106)),"",LEFT('Result import'!E106,FIND(" ",'Result import'!E106)-1))</f>
        <v/>
      </c>
      <c r="F101">
        <f>IF(ISERR(FIND(" ",'Result import'!D106)),'Result import'!D106,VALUE(MID('Result import'!D106,FIND(" ",'Result import'!D106)+1,10)))</f>
        <v>106.1</v>
      </c>
      <c r="I101" t="s">
        <v>22</v>
      </c>
      <c r="J101" t="s">
        <v>1361</v>
      </c>
      <c r="K101" t="str">
        <f t="shared" si="3"/>
        <v xml:space="preserve"> 106.1%</v>
      </c>
      <c r="M101" t="str">
        <f>"insert into result (RESULT_ID, VALUE_DISPLAY, VALUE_NUM, VALUE_MIN, VALUE_MAX, QUALIFIER, RESULT_STATUS_ID, EXPERIMENT_ID, SUBSTANCE_ID, RESULT_TYPE_ID ) values ("&amp;A101&amp;", '"&amp;K101&amp;"', "&amp;F101&amp;", '"&amp;G101&amp;"', '"&amp;H101&amp;"', '"&amp;TRIM(E101)&amp;"', 2, 1, "&amp;B101&amp;", "&amp;VLOOKUP(D101,Elements!$B$3:$G$56,6,FALSE)&amp;");"</f>
        <v>insert into result (RESULT_ID, VALUE_DISPLAY, VALUE_NUM, VALUE_MIN, VALUE_MAX, QUALIFIER, RESULT_STATUS_ID, EXPERIMENT_ID, SUBSTANCE_ID, RESULT_TYPE_ID ) values (99, ' 106.1%', 106.1, '', '', '', 2, 1, 850647, 373);</v>
      </c>
      <c r="N101" t="str">
        <f t="shared" si="2"/>
        <v>insert into result_hierarchy(result_id, parent_result_id, hierarchy_type) values (99, 6, 'Derives');</v>
      </c>
    </row>
    <row r="102" spans="1:14">
      <c r="A102">
        <f>'Result import'!A107</f>
        <v>100</v>
      </c>
      <c r="B102">
        <f>'Result import'!B107</f>
        <v>850647</v>
      </c>
      <c r="C102">
        <f>'Result import'!C107</f>
        <v>6</v>
      </c>
      <c r="D102" t="str">
        <f>'Result import'!D$6</f>
        <v>PI (avg)</v>
      </c>
      <c r="E102" t="str">
        <f>IF(ISERR(FIND(" ",'Result import'!E107)),"",LEFT('Result import'!E107,FIND(" ",'Result import'!E107)-1))</f>
        <v/>
      </c>
      <c r="F102">
        <f>IF(ISERR(FIND(" ",'Result import'!D107)),'Result import'!D107,VALUE(MID('Result import'!D107,FIND(" ",'Result import'!D107)+1,10)))</f>
        <v>101.9</v>
      </c>
      <c r="I102" t="s">
        <v>22</v>
      </c>
      <c r="J102" t="s">
        <v>1361</v>
      </c>
      <c r="K102" t="str">
        <f t="shared" si="3"/>
        <v xml:space="preserve"> 101.9%</v>
      </c>
      <c r="M102" t="str">
        <f>"insert into result (RESULT_ID, VALUE_DISPLAY, VALUE_NUM, VALUE_MIN, VALUE_MAX, QUALIFIER, RESULT_STATUS_ID, EXPERIMENT_ID, SUBSTANCE_ID, RESULT_TYPE_ID ) values ("&amp;A102&amp;", '"&amp;K102&amp;"', "&amp;F102&amp;", '"&amp;G102&amp;"', '"&amp;H102&amp;"', '"&amp;TRIM(E102)&amp;"', 2, 1, "&amp;B102&amp;", "&amp;VLOOKUP(D102,Elements!$B$3:$G$56,6,FALSE)&amp;");"</f>
        <v>insert into result (RESULT_ID, VALUE_DISPLAY, VALUE_NUM, VALUE_MIN, VALUE_MAX, QUALIFIER, RESULT_STATUS_ID, EXPERIMENT_ID, SUBSTANCE_ID, RESULT_TYPE_ID ) values (100, ' 101.9%', 101.9, '', '', '', 2, 1, 850647, 373);</v>
      </c>
      <c r="N102" t="str">
        <f t="shared" si="2"/>
        <v>insert into result_hierarchy(result_id, parent_result_id, hierarchy_type) values (100, 6, 'Derives');</v>
      </c>
    </row>
    <row r="103" spans="1:14">
      <c r="A103">
        <f>'Result import'!A108</f>
        <v>101</v>
      </c>
      <c r="B103">
        <f>'Result import'!B108</f>
        <v>857157</v>
      </c>
      <c r="C103">
        <f>'Result import'!C108</f>
        <v>7</v>
      </c>
      <c r="D103" t="str">
        <f>'Result import'!D$6</f>
        <v>PI (avg)</v>
      </c>
      <c r="E103" t="str">
        <f>IF(ISERR(FIND(" ",'Result import'!E108)),"",LEFT('Result import'!E108,FIND(" ",'Result import'!E108)-1))</f>
        <v/>
      </c>
      <c r="F103">
        <f>IF(ISERR(FIND(" ",'Result import'!D108)),'Result import'!D108,VALUE(MID('Result import'!D108,FIND(" ",'Result import'!D108)+1,10)))</f>
        <v>7</v>
      </c>
      <c r="I103" t="s">
        <v>22</v>
      </c>
      <c r="J103" t="s">
        <v>1361</v>
      </c>
      <c r="K103" t="str">
        <f t="shared" si="3"/>
        <v xml:space="preserve"> 7%</v>
      </c>
      <c r="M103" t="str">
        <f>"insert into result (RESULT_ID, VALUE_DISPLAY, VALUE_NUM, VALUE_MIN, VALUE_MAX, QUALIFIER, RESULT_STATUS_ID, EXPERIMENT_ID, SUBSTANCE_ID, RESULT_TYPE_ID ) values ("&amp;A103&amp;", '"&amp;K103&amp;"', "&amp;F103&amp;", '"&amp;G103&amp;"', '"&amp;H103&amp;"', '"&amp;TRIM(E103)&amp;"', 2, 1, "&amp;B103&amp;", "&amp;VLOOKUP(D103,Elements!$B$3:$G$56,6,FALSE)&amp;");"</f>
        <v>insert into result (RESULT_ID, VALUE_DISPLAY, VALUE_NUM, VALUE_MIN, VALUE_MAX, QUALIFIER, RESULT_STATUS_ID, EXPERIMENT_ID, SUBSTANCE_ID, RESULT_TYPE_ID ) values (101, ' 7%', 7, '', '', '', 2, 1, 857157, 373);</v>
      </c>
      <c r="N103" t="str">
        <f t="shared" si="2"/>
        <v>insert into result_hierarchy(result_id, parent_result_id, hierarchy_type) values (101, 7, 'Derives');</v>
      </c>
    </row>
    <row r="104" spans="1:14">
      <c r="A104">
        <f>'Result import'!A109</f>
        <v>102</v>
      </c>
      <c r="B104">
        <f>'Result import'!B109</f>
        <v>857157</v>
      </c>
      <c r="C104">
        <f>'Result import'!C109</f>
        <v>7</v>
      </c>
      <c r="D104" t="str">
        <f>'Result import'!D$6</f>
        <v>PI (avg)</v>
      </c>
      <c r="E104" t="str">
        <f>IF(ISERR(FIND(" ",'Result import'!E109)),"",LEFT('Result import'!E109,FIND(" ",'Result import'!E109)-1))</f>
        <v/>
      </c>
      <c r="F104">
        <f>IF(ISERR(FIND(" ",'Result import'!D109)),'Result import'!D109,VALUE(MID('Result import'!D109,FIND(" ",'Result import'!D109)+1,10)))</f>
        <v>9.6999999999999993</v>
      </c>
      <c r="I104" t="s">
        <v>22</v>
      </c>
      <c r="J104" t="s">
        <v>1361</v>
      </c>
      <c r="K104" t="str">
        <f t="shared" si="3"/>
        <v xml:space="preserve"> 9.7%</v>
      </c>
      <c r="M104" t="str">
        <f>"insert into result (RESULT_ID, VALUE_DISPLAY, VALUE_NUM, VALUE_MIN, VALUE_MAX, QUALIFIER, RESULT_STATUS_ID, EXPERIMENT_ID, SUBSTANCE_ID, RESULT_TYPE_ID ) values ("&amp;A104&amp;", '"&amp;K104&amp;"', "&amp;F104&amp;", '"&amp;G104&amp;"', '"&amp;H104&amp;"', '"&amp;TRIM(E104)&amp;"', 2, 1, "&amp;B104&amp;", "&amp;VLOOKUP(D104,Elements!$B$3:$G$56,6,FALSE)&amp;");"</f>
        <v>insert into result (RESULT_ID, VALUE_DISPLAY, VALUE_NUM, VALUE_MIN, VALUE_MAX, QUALIFIER, RESULT_STATUS_ID, EXPERIMENT_ID, SUBSTANCE_ID, RESULT_TYPE_ID ) values (102, ' 9.7%', 9.7, '', '', '', 2, 1, 857157, 373);</v>
      </c>
      <c r="N104" t="str">
        <f t="shared" si="2"/>
        <v>insert into result_hierarchy(result_id, parent_result_id, hierarchy_type) values (102, 7, 'Derives');</v>
      </c>
    </row>
    <row r="105" spans="1:14">
      <c r="A105">
        <f>'Result import'!A110</f>
        <v>103</v>
      </c>
      <c r="B105">
        <f>'Result import'!B110</f>
        <v>857157</v>
      </c>
      <c r="C105">
        <f>'Result import'!C110</f>
        <v>7</v>
      </c>
      <c r="D105" t="str">
        <f>'Result import'!D$6</f>
        <v>PI (avg)</v>
      </c>
      <c r="E105" t="str">
        <f>IF(ISERR(FIND(" ",'Result import'!E110)),"",LEFT('Result import'!E110,FIND(" ",'Result import'!E110)-1))</f>
        <v/>
      </c>
      <c r="F105">
        <f>IF(ISERR(FIND(" ",'Result import'!D110)),'Result import'!D110,VALUE(MID('Result import'!D110,FIND(" ",'Result import'!D110)+1,10)))</f>
        <v>13</v>
      </c>
      <c r="I105" t="s">
        <v>22</v>
      </c>
      <c r="J105" t="s">
        <v>1361</v>
      </c>
      <c r="K105" t="str">
        <f t="shared" si="3"/>
        <v xml:space="preserve"> 13%</v>
      </c>
      <c r="M105" t="str">
        <f>"insert into result (RESULT_ID, VALUE_DISPLAY, VALUE_NUM, VALUE_MIN, VALUE_MAX, QUALIFIER, RESULT_STATUS_ID, EXPERIMENT_ID, SUBSTANCE_ID, RESULT_TYPE_ID ) values ("&amp;A105&amp;", '"&amp;K105&amp;"', "&amp;F105&amp;", '"&amp;G105&amp;"', '"&amp;H105&amp;"', '"&amp;TRIM(E105)&amp;"', 2, 1, "&amp;B105&amp;", "&amp;VLOOKUP(D105,Elements!$B$3:$G$56,6,FALSE)&amp;");"</f>
        <v>insert into result (RESULT_ID, VALUE_DISPLAY, VALUE_NUM, VALUE_MIN, VALUE_MAX, QUALIFIER, RESULT_STATUS_ID, EXPERIMENT_ID, SUBSTANCE_ID, RESULT_TYPE_ID ) values (103, ' 13%', 13, '', '', '', 2, 1, 857157, 373);</v>
      </c>
      <c r="N105" t="str">
        <f t="shared" si="2"/>
        <v>insert into result_hierarchy(result_id, parent_result_id, hierarchy_type) values (103, 7, 'Derives');</v>
      </c>
    </row>
    <row r="106" spans="1:14">
      <c r="A106">
        <f>'Result import'!A111</f>
        <v>104</v>
      </c>
      <c r="B106">
        <f>'Result import'!B111</f>
        <v>857157</v>
      </c>
      <c r="C106">
        <f>'Result import'!C111</f>
        <v>7</v>
      </c>
      <c r="D106" t="str">
        <f>'Result import'!D$6</f>
        <v>PI (avg)</v>
      </c>
      <c r="E106" t="str">
        <f>IF(ISERR(FIND(" ",'Result import'!E111)),"",LEFT('Result import'!E111,FIND(" ",'Result import'!E111)-1))</f>
        <v/>
      </c>
      <c r="F106">
        <f>IF(ISERR(FIND(" ",'Result import'!D111)),'Result import'!D111,VALUE(MID('Result import'!D111,FIND(" ",'Result import'!D111)+1,10)))</f>
        <v>24.8</v>
      </c>
      <c r="I106" t="s">
        <v>22</v>
      </c>
      <c r="J106" t="s">
        <v>1361</v>
      </c>
      <c r="K106" t="str">
        <f t="shared" si="3"/>
        <v xml:space="preserve"> 24.8%</v>
      </c>
      <c r="M106" t="str">
        <f>"insert into result (RESULT_ID, VALUE_DISPLAY, VALUE_NUM, VALUE_MIN, VALUE_MAX, QUALIFIER, RESULT_STATUS_ID, EXPERIMENT_ID, SUBSTANCE_ID, RESULT_TYPE_ID ) values ("&amp;A106&amp;", '"&amp;K106&amp;"', "&amp;F106&amp;", '"&amp;G106&amp;"', '"&amp;H106&amp;"', '"&amp;TRIM(E106)&amp;"', 2, 1, "&amp;B106&amp;", "&amp;VLOOKUP(D106,Elements!$B$3:$G$56,6,FALSE)&amp;");"</f>
        <v>insert into result (RESULT_ID, VALUE_DISPLAY, VALUE_NUM, VALUE_MIN, VALUE_MAX, QUALIFIER, RESULT_STATUS_ID, EXPERIMENT_ID, SUBSTANCE_ID, RESULT_TYPE_ID ) values (104, ' 24.8%', 24.8, '', '', '', 2, 1, 857157, 373);</v>
      </c>
      <c r="N106" t="str">
        <f t="shared" si="2"/>
        <v>insert into result_hierarchy(result_id, parent_result_id, hierarchy_type) values (104, 7, 'Derives');</v>
      </c>
    </row>
    <row r="107" spans="1:14">
      <c r="A107">
        <f>'Result import'!A112</f>
        <v>105</v>
      </c>
      <c r="B107">
        <f>'Result import'!B112</f>
        <v>857157</v>
      </c>
      <c r="C107">
        <f>'Result import'!C112</f>
        <v>7</v>
      </c>
      <c r="D107" t="str">
        <f>'Result import'!D$6</f>
        <v>PI (avg)</v>
      </c>
      <c r="E107" t="str">
        <f>IF(ISERR(FIND(" ",'Result import'!E112)),"",LEFT('Result import'!E112,FIND(" ",'Result import'!E112)-1))</f>
        <v/>
      </c>
      <c r="F107">
        <f>IF(ISERR(FIND(" ",'Result import'!D112)),'Result import'!D112,VALUE(MID('Result import'!D112,FIND(" ",'Result import'!D112)+1,10)))</f>
        <v>34.6</v>
      </c>
      <c r="I107" t="s">
        <v>22</v>
      </c>
      <c r="J107" t="s">
        <v>1361</v>
      </c>
      <c r="K107" t="str">
        <f t="shared" si="3"/>
        <v xml:space="preserve"> 34.6%</v>
      </c>
      <c r="M107" t="str">
        <f>"insert into result (RESULT_ID, VALUE_DISPLAY, VALUE_NUM, VALUE_MIN, VALUE_MAX, QUALIFIER, RESULT_STATUS_ID, EXPERIMENT_ID, SUBSTANCE_ID, RESULT_TYPE_ID ) values ("&amp;A107&amp;", '"&amp;K107&amp;"', "&amp;F107&amp;", '"&amp;G107&amp;"', '"&amp;H107&amp;"', '"&amp;TRIM(E107)&amp;"', 2, 1, "&amp;B107&amp;", "&amp;VLOOKUP(D107,Elements!$B$3:$G$56,6,FALSE)&amp;");"</f>
        <v>insert into result (RESULT_ID, VALUE_DISPLAY, VALUE_NUM, VALUE_MIN, VALUE_MAX, QUALIFIER, RESULT_STATUS_ID, EXPERIMENT_ID, SUBSTANCE_ID, RESULT_TYPE_ID ) values (105, ' 34.6%', 34.6, '', '', '', 2, 1, 857157, 373);</v>
      </c>
      <c r="N107" t="str">
        <f t="shared" si="2"/>
        <v>insert into result_hierarchy(result_id, parent_result_id, hierarchy_type) values (105, 7, 'Derives');</v>
      </c>
    </row>
    <row r="108" spans="1:14">
      <c r="A108">
        <f>'Result import'!A113</f>
        <v>106</v>
      </c>
      <c r="B108">
        <f>'Result import'!B113</f>
        <v>857157</v>
      </c>
      <c r="C108">
        <f>'Result import'!C113</f>
        <v>7</v>
      </c>
      <c r="D108" t="str">
        <f>'Result import'!D$6</f>
        <v>PI (avg)</v>
      </c>
      <c r="E108" t="str">
        <f>IF(ISERR(FIND(" ",'Result import'!E113)),"",LEFT('Result import'!E113,FIND(" ",'Result import'!E113)-1))</f>
        <v/>
      </c>
      <c r="F108">
        <f>IF(ISERR(FIND(" ",'Result import'!D113)),'Result import'!D113,VALUE(MID('Result import'!D113,FIND(" ",'Result import'!D113)+1,10)))</f>
        <v>60.2</v>
      </c>
      <c r="I108" t="s">
        <v>22</v>
      </c>
      <c r="J108" t="s">
        <v>1361</v>
      </c>
      <c r="K108" t="str">
        <f t="shared" si="3"/>
        <v xml:space="preserve"> 60.2%</v>
      </c>
      <c r="M108" t="str">
        <f>"insert into result (RESULT_ID, VALUE_DISPLAY, VALUE_NUM, VALUE_MIN, VALUE_MAX, QUALIFIER, RESULT_STATUS_ID, EXPERIMENT_ID, SUBSTANCE_ID, RESULT_TYPE_ID ) values ("&amp;A108&amp;", '"&amp;K108&amp;"', "&amp;F108&amp;", '"&amp;G108&amp;"', '"&amp;H108&amp;"', '"&amp;TRIM(E108)&amp;"', 2, 1, "&amp;B108&amp;", "&amp;VLOOKUP(D108,Elements!$B$3:$G$56,6,FALSE)&amp;");"</f>
        <v>insert into result (RESULT_ID, VALUE_DISPLAY, VALUE_NUM, VALUE_MIN, VALUE_MAX, QUALIFIER, RESULT_STATUS_ID, EXPERIMENT_ID, SUBSTANCE_ID, RESULT_TYPE_ID ) values (106, ' 60.2%', 60.2, '', '', '', 2, 1, 857157, 373);</v>
      </c>
      <c r="N108" t="str">
        <f t="shared" ref="N108:N171" si="4">"insert into result_hierarchy(result_id, parent_result_id, hierarchy_type) values ("&amp;A108&amp;", "&amp;C108&amp;", '"&amp;J108&amp;"');"</f>
        <v>insert into result_hierarchy(result_id, parent_result_id, hierarchy_type) values (106, 7, 'Derives');</v>
      </c>
    </row>
    <row r="109" spans="1:14">
      <c r="A109">
        <f>'Result import'!A114</f>
        <v>107</v>
      </c>
      <c r="B109">
        <f>'Result import'!B114</f>
        <v>857157</v>
      </c>
      <c r="C109">
        <f>'Result import'!C114</f>
        <v>7</v>
      </c>
      <c r="D109" t="str">
        <f>'Result import'!D$6</f>
        <v>PI (avg)</v>
      </c>
      <c r="E109" t="str">
        <f>IF(ISERR(FIND(" ",'Result import'!E114)),"",LEFT('Result import'!E114,FIND(" ",'Result import'!E114)-1))</f>
        <v/>
      </c>
      <c r="F109">
        <f>IF(ISERR(FIND(" ",'Result import'!D114)),'Result import'!D114,VALUE(MID('Result import'!D114,FIND(" ",'Result import'!D114)+1,10)))</f>
        <v>84.4</v>
      </c>
      <c r="I109" t="s">
        <v>22</v>
      </c>
      <c r="J109" t="s">
        <v>1361</v>
      </c>
      <c r="K109" t="str">
        <f t="shared" si="3"/>
        <v xml:space="preserve"> 84.4%</v>
      </c>
      <c r="M109" t="str">
        <f>"insert into result (RESULT_ID, VALUE_DISPLAY, VALUE_NUM, VALUE_MIN, VALUE_MAX, QUALIFIER, RESULT_STATUS_ID, EXPERIMENT_ID, SUBSTANCE_ID, RESULT_TYPE_ID ) values ("&amp;A109&amp;", '"&amp;K109&amp;"', "&amp;F109&amp;", '"&amp;G109&amp;"', '"&amp;H109&amp;"', '"&amp;TRIM(E109)&amp;"', 2, 1, "&amp;B109&amp;", "&amp;VLOOKUP(D109,Elements!$B$3:$G$56,6,FALSE)&amp;");"</f>
        <v>insert into result (RESULT_ID, VALUE_DISPLAY, VALUE_NUM, VALUE_MIN, VALUE_MAX, QUALIFIER, RESULT_STATUS_ID, EXPERIMENT_ID, SUBSTANCE_ID, RESULT_TYPE_ID ) values (107, ' 84.4%', 84.4, '', '', '', 2, 1, 857157, 373);</v>
      </c>
      <c r="N109" t="str">
        <f t="shared" si="4"/>
        <v>insert into result_hierarchy(result_id, parent_result_id, hierarchy_type) values (107, 7, 'Derives');</v>
      </c>
    </row>
    <row r="110" spans="1:14">
      <c r="A110">
        <f>'Result import'!A115</f>
        <v>108</v>
      </c>
      <c r="B110">
        <f>'Result import'!B115</f>
        <v>857157</v>
      </c>
      <c r="C110">
        <f>'Result import'!C115</f>
        <v>7</v>
      </c>
      <c r="D110" t="str">
        <f>'Result import'!D$6</f>
        <v>PI (avg)</v>
      </c>
      <c r="E110" t="str">
        <f>IF(ISERR(FIND(" ",'Result import'!E115)),"",LEFT('Result import'!E115,FIND(" ",'Result import'!E115)-1))</f>
        <v/>
      </c>
      <c r="F110">
        <f>IF(ISERR(FIND(" ",'Result import'!D115)),'Result import'!D115,VALUE(MID('Result import'!D115,FIND(" ",'Result import'!D115)+1,10)))</f>
        <v>101.8</v>
      </c>
      <c r="I110" t="s">
        <v>22</v>
      </c>
      <c r="J110" t="s">
        <v>1361</v>
      </c>
      <c r="K110" t="str">
        <f t="shared" si="3"/>
        <v xml:space="preserve"> 101.8%</v>
      </c>
      <c r="M110" t="str">
        <f>"insert into result (RESULT_ID, VALUE_DISPLAY, VALUE_NUM, VALUE_MIN, VALUE_MAX, QUALIFIER, RESULT_STATUS_ID, EXPERIMENT_ID, SUBSTANCE_ID, RESULT_TYPE_ID ) values ("&amp;A110&amp;", '"&amp;K110&amp;"', "&amp;F110&amp;", '"&amp;G110&amp;"', '"&amp;H110&amp;"', '"&amp;TRIM(E110)&amp;"', 2, 1, "&amp;B110&amp;", "&amp;VLOOKUP(D110,Elements!$B$3:$G$56,6,FALSE)&amp;");"</f>
        <v>insert into result (RESULT_ID, VALUE_DISPLAY, VALUE_NUM, VALUE_MIN, VALUE_MAX, QUALIFIER, RESULT_STATUS_ID, EXPERIMENT_ID, SUBSTANCE_ID, RESULT_TYPE_ID ) values (108, ' 101.8%', 101.8, '', '', '', 2, 1, 857157, 373);</v>
      </c>
      <c r="N110" t="str">
        <f t="shared" si="4"/>
        <v>insert into result_hierarchy(result_id, parent_result_id, hierarchy_type) values (108, 7, 'Derives');</v>
      </c>
    </row>
    <row r="111" spans="1:14">
      <c r="A111">
        <f>'Result import'!A116</f>
        <v>109</v>
      </c>
      <c r="B111">
        <f>'Result import'!B116</f>
        <v>857157</v>
      </c>
      <c r="C111">
        <f>'Result import'!C116</f>
        <v>7</v>
      </c>
      <c r="D111" t="str">
        <f>'Result import'!D$6</f>
        <v>PI (avg)</v>
      </c>
      <c r="E111" t="str">
        <f>IF(ISERR(FIND(" ",'Result import'!E116)),"",LEFT('Result import'!E116,FIND(" ",'Result import'!E116)-1))</f>
        <v/>
      </c>
      <c r="F111">
        <f>IF(ISERR(FIND(" ",'Result import'!D116)),'Result import'!D116,VALUE(MID('Result import'!D116,FIND(" ",'Result import'!D116)+1,10)))</f>
        <v>112.9</v>
      </c>
      <c r="I111" t="s">
        <v>22</v>
      </c>
      <c r="J111" t="s">
        <v>1361</v>
      </c>
      <c r="K111" t="str">
        <f t="shared" si="3"/>
        <v xml:space="preserve"> 112.9%</v>
      </c>
      <c r="M111" t="str">
        <f>"insert into result (RESULT_ID, VALUE_DISPLAY, VALUE_NUM, VALUE_MIN, VALUE_MAX, QUALIFIER, RESULT_STATUS_ID, EXPERIMENT_ID, SUBSTANCE_ID, RESULT_TYPE_ID ) values ("&amp;A111&amp;", '"&amp;K111&amp;"', "&amp;F111&amp;", '"&amp;G111&amp;"', '"&amp;H111&amp;"', '"&amp;TRIM(E111)&amp;"', 2, 1, "&amp;B111&amp;", "&amp;VLOOKUP(D111,Elements!$B$3:$G$56,6,FALSE)&amp;");"</f>
        <v>insert into result (RESULT_ID, VALUE_DISPLAY, VALUE_NUM, VALUE_MIN, VALUE_MAX, QUALIFIER, RESULT_STATUS_ID, EXPERIMENT_ID, SUBSTANCE_ID, RESULT_TYPE_ID ) values (109, ' 112.9%', 112.9, '', '', '', 2, 1, 857157, 373);</v>
      </c>
      <c r="N111" t="str">
        <f t="shared" si="4"/>
        <v>insert into result_hierarchy(result_id, parent_result_id, hierarchy_type) values (109, 7, 'Derives');</v>
      </c>
    </row>
    <row r="112" spans="1:14">
      <c r="A112">
        <f>'Result import'!A117</f>
        <v>110</v>
      </c>
      <c r="B112">
        <f>'Result import'!B117</f>
        <v>857157</v>
      </c>
      <c r="C112">
        <f>'Result import'!C117</f>
        <v>7</v>
      </c>
      <c r="D112" t="str">
        <f>'Result import'!D$6</f>
        <v>PI (avg)</v>
      </c>
      <c r="E112" t="str">
        <f>IF(ISERR(FIND(" ",'Result import'!E117)),"",LEFT('Result import'!E117,FIND(" ",'Result import'!E117)-1))</f>
        <v/>
      </c>
      <c r="F112">
        <f>IF(ISERR(FIND(" ",'Result import'!D117)),'Result import'!D117,VALUE(MID('Result import'!D117,FIND(" ",'Result import'!D117)+1,10)))</f>
        <v>104.8</v>
      </c>
      <c r="I112" t="s">
        <v>22</v>
      </c>
      <c r="J112" t="s">
        <v>1361</v>
      </c>
      <c r="K112" t="str">
        <f t="shared" si="3"/>
        <v xml:space="preserve"> 104.8%</v>
      </c>
      <c r="M112" t="str">
        <f>"insert into result (RESULT_ID, VALUE_DISPLAY, VALUE_NUM, VALUE_MIN, VALUE_MAX, QUALIFIER, RESULT_STATUS_ID, EXPERIMENT_ID, SUBSTANCE_ID, RESULT_TYPE_ID ) values ("&amp;A112&amp;", '"&amp;K112&amp;"', "&amp;F112&amp;", '"&amp;G112&amp;"', '"&amp;H112&amp;"', '"&amp;TRIM(E112)&amp;"', 2, 1, "&amp;B112&amp;", "&amp;VLOOKUP(D112,Elements!$B$3:$G$56,6,FALSE)&amp;");"</f>
        <v>insert into result (RESULT_ID, VALUE_DISPLAY, VALUE_NUM, VALUE_MIN, VALUE_MAX, QUALIFIER, RESULT_STATUS_ID, EXPERIMENT_ID, SUBSTANCE_ID, RESULT_TYPE_ID ) values (110, ' 104.8%', 104.8, '', '', '', 2, 1, 857157, 373);</v>
      </c>
      <c r="N112" t="str">
        <f t="shared" si="4"/>
        <v>insert into result_hierarchy(result_id, parent_result_id, hierarchy_type) values (110, 7, 'Derives');</v>
      </c>
    </row>
    <row r="113" spans="1:14">
      <c r="A113">
        <f>'Result import'!A118</f>
        <v>111</v>
      </c>
      <c r="B113">
        <f>'Result import'!B118</f>
        <v>844493</v>
      </c>
      <c r="C113">
        <f>'Result import'!C118</f>
        <v>8</v>
      </c>
      <c r="D113" t="str">
        <f>'Result import'!D$6</f>
        <v>PI (avg)</v>
      </c>
      <c r="E113" t="str">
        <f>IF(ISERR(FIND(" ",'Result import'!E118)),"",LEFT('Result import'!E118,FIND(" ",'Result import'!E118)-1))</f>
        <v/>
      </c>
      <c r="F113">
        <f>IF(ISERR(FIND(" ",'Result import'!D118)),'Result import'!D118,VALUE(MID('Result import'!D118,FIND(" ",'Result import'!D118)+1,10)))</f>
        <v>12.6</v>
      </c>
      <c r="I113" t="s">
        <v>22</v>
      </c>
      <c r="J113" t="s">
        <v>1361</v>
      </c>
      <c r="K113" t="str">
        <f t="shared" si="3"/>
        <v xml:space="preserve"> 12.6%</v>
      </c>
      <c r="M113" t="str">
        <f>"insert into result (RESULT_ID, VALUE_DISPLAY, VALUE_NUM, VALUE_MIN, VALUE_MAX, QUALIFIER, RESULT_STATUS_ID, EXPERIMENT_ID, SUBSTANCE_ID, RESULT_TYPE_ID ) values ("&amp;A113&amp;", '"&amp;K113&amp;"', "&amp;F113&amp;", '"&amp;G113&amp;"', '"&amp;H113&amp;"', '"&amp;TRIM(E113)&amp;"', 2, 1, "&amp;B113&amp;", "&amp;VLOOKUP(D113,Elements!$B$3:$G$56,6,FALSE)&amp;");"</f>
        <v>insert into result (RESULT_ID, VALUE_DISPLAY, VALUE_NUM, VALUE_MIN, VALUE_MAX, QUALIFIER, RESULT_STATUS_ID, EXPERIMENT_ID, SUBSTANCE_ID, RESULT_TYPE_ID ) values (111, ' 12.6%', 12.6, '', '', '', 2, 1, 844493, 373);</v>
      </c>
      <c r="N113" t="str">
        <f t="shared" si="4"/>
        <v>insert into result_hierarchy(result_id, parent_result_id, hierarchy_type) values (111, 8, 'Derives');</v>
      </c>
    </row>
    <row r="114" spans="1:14">
      <c r="A114">
        <f>'Result import'!A119</f>
        <v>112</v>
      </c>
      <c r="B114">
        <f>'Result import'!B119</f>
        <v>844493</v>
      </c>
      <c r="C114">
        <f>'Result import'!C119</f>
        <v>8</v>
      </c>
      <c r="D114" t="str">
        <f>'Result import'!D$6</f>
        <v>PI (avg)</v>
      </c>
      <c r="E114" t="str">
        <f>IF(ISERR(FIND(" ",'Result import'!E119)),"",LEFT('Result import'!E119,FIND(" ",'Result import'!E119)-1))</f>
        <v/>
      </c>
      <c r="F114">
        <f>IF(ISERR(FIND(" ",'Result import'!D119)),'Result import'!D119,VALUE(MID('Result import'!D119,FIND(" ",'Result import'!D119)+1,10)))</f>
        <v>14</v>
      </c>
      <c r="I114" t="s">
        <v>22</v>
      </c>
      <c r="J114" t="s">
        <v>1361</v>
      </c>
      <c r="K114" t="str">
        <f t="shared" si="3"/>
        <v xml:space="preserve"> 14%</v>
      </c>
      <c r="M114" t="str">
        <f>"insert into result (RESULT_ID, VALUE_DISPLAY, VALUE_NUM, VALUE_MIN, VALUE_MAX, QUALIFIER, RESULT_STATUS_ID, EXPERIMENT_ID, SUBSTANCE_ID, RESULT_TYPE_ID ) values ("&amp;A114&amp;", '"&amp;K114&amp;"', "&amp;F114&amp;", '"&amp;G114&amp;"', '"&amp;H114&amp;"', '"&amp;TRIM(E114)&amp;"', 2, 1, "&amp;B114&amp;", "&amp;VLOOKUP(D114,Elements!$B$3:$G$56,6,FALSE)&amp;");"</f>
        <v>insert into result (RESULT_ID, VALUE_DISPLAY, VALUE_NUM, VALUE_MIN, VALUE_MAX, QUALIFIER, RESULT_STATUS_ID, EXPERIMENT_ID, SUBSTANCE_ID, RESULT_TYPE_ID ) values (112, ' 14%', 14, '', '', '', 2, 1, 844493, 373);</v>
      </c>
      <c r="N114" t="str">
        <f t="shared" si="4"/>
        <v>insert into result_hierarchy(result_id, parent_result_id, hierarchy_type) values (112, 8, 'Derives');</v>
      </c>
    </row>
    <row r="115" spans="1:14">
      <c r="A115">
        <f>'Result import'!A120</f>
        <v>113</v>
      </c>
      <c r="B115">
        <f>'Result import'!B120</f>
        <v>844493</v>
      </c>
      <c r="C115">
        <f>'Result import'!C120</f>
        <v>8</v>
      </c>
      <c r="D115" t="str">
        <f>'Result import'!D$6</f>
        <v>PI (avg)</v>
      </c>
      <c r="E115" t="str">
        <f>IF(ISERR(FIND(" ",'Result import'!E120)),"",LEFT('Result import'!E120,FIND(" ",'Result import'!E120)-1))</f>
        <v/>
      </c>
      <c r="F115">
        <f>IF(ISERR(FIND(" ",'Result import'!D120)),'Result import'!D120,VALUE(MID('Result import'!D120,FIND(" ",'Result import'!D120)+1,10)))</f>
        <v>16.899999999999999</v>
      </c>
      <c r="I115" t="s">
        <v>22</v>
      </c>
      <c r="J115" t="s">
        <v>1361</v>
      </c>
      <c r="K115" t="str">
        <f t="shared" si="3"/>
        <v xml:space="preserve"> 16.9%</v>
      </c>
      <c r="M115" t="str">
        <f>"insert into result (RESULT_ID, VALUE_DISPLAY, VALUE_NUM, VALUE_MIN, VALUE_MAX, QUALIFIER, RESULT_STATUS_ID, EXPERIMENT_ID, SUBSTANCE_ID, RESULT_TYPE_ID ) values ("&amp;A115&amp;", '"&amp;K115&amp;"', "&amp;F115&amp;", '"&amp;G115&amp;"', '"&amp;H115&amp;"', '"&amp;TRIM(E115)&amp;"', 2, 1, "&amp;B115&amp;", "&amp;VLOOKUP(D115,Elements!$B$3:$G$56,6,FALSE)&amp;");"</f>
        <v>insert into result (RESULT_ID, VALUE_DISPLAY, VALUE_NUM, VALUE_MIN, VALUE_MAX, QUALIFIER, RESULT_STATUS_ID, EXPERIMENT_ID, SUBSTANCE_ID, RESULT_TYPE_ID ) values (113, ' 16.9%', 16.9, '', '', '', 2, 1, 844493, 373);</v>
      </c>
      <c r="N115" t="str">
        <f t="shared" si="4"/>
        <v>insert into result_hierarchy(result_id, parent_result_id, hierarchy_type) values (113, 8, 'Derives');</v>
      </c>
    </row>
    <row r="116" spans="1:14">
      <c r="A116">
        <f>'Result import'!A121</f>
        <v>114</v>
      </c>
      <c r="B116">
        <f>'Result import'!B121</f>
        <v>844493</v>
      </c>
      <c r="C116">
        <f>'Result import'!C121</f>
        <v>8</v>
      </c>
      <c r="D116" t="str">
        <f>'Result import'!D$6</f>
        <v>PI (avg)</v>
      </c>
      <c r="E116" t="str">
        <f>IF(ISERR(FIND(" ",'Result import'!E121)),"",LEFT('Result import'!E121,FIND(" ",'Result import'!E121)-1))</f>
        <v/>
      </c>
      <c r="F116">
        <f>IF(ISERR(FIND(" ",'Result import'!D121)),'Result import'!D121,VALUE(MID('Result import'!D121,FIND(" ",'Result import'!D121)+1,10)))</f>
        <v>21.9</v>
      </c>
      <c r="I116" t="s">
        <v>22</v>
      </c>
      <c r="J116" t="s">
        <v>1361</v>
      </c>
      <c r="K116" t="str">
        <f t="shared" si="3"/>
        <v xml:space="preserve"> 21.9%</v>
      </c>
      <c r="M116" t="str">
        <f>"insert into result (RESULT_ID, VALUE_DISPLAY, VALUE_NUM, VALUE_MIN, VALUE_MAX, QUALIFIER, RESULT_STATUS_ID, EXPERIMENT_ID, SUBSTANCE_ID, RESULT_TYPE_ID ) values ("&amp;A116&amp;", '"&amp;K116&amp;"', "&amp;F116&amp;", '"&amp;G116&amp;"', '"&amp;H116&amp;"', '"&amp;TRIM(E116)&amp;"', 2, 1, "&amp;B116&amp;", "&amp;VLOOKUP(D116,Elements!$B$3:$G$56,6,FALSE)&amp;");"</f>
        <v>insert into result (RESULT_ID, VALUE_DISPLAY, VALUE_NUM, VALUE_MIN, VALUE_MAX, QUALIFIER, RESULT_STATUS_ID, EXPERIMENT_ID, SUBSTANCE_ID, RESULT_TYPE_ID ) values (114, ' 21.9%', 21.9, '', '', '', 2, 1, 844493, 373);</v>
      </c>
      <c r="N116" t="str">
        <f t="shared" si="4"/>
        <v>insert into result_hierarchy(result_id, parent_result_id, hierarchy_type) values (114, 8, 'Derives');</v>
      </c>
    </row>
    <row r="117" spans="1:14">
      <c r="A117">
        <f>'Result import'!A122</f>
        <v>115</v>
      </c>
      <c r="B117">
        <f>'Result import'!B122</f>
        <v>844493</v>
      </c>
      <c r="C117">
        <f>'Result import'!C122</f>
        <v>8</v>
      </c>
      <c r="D117" t="str">
        <f>'Result import'!D$6</f>
        <v>PI (avg)</v>
      </c>
      <c r="E117" t="str">
        <f>IF(ISERR(FIND(" ",'Result import'!E122)),"",LEFT('Result import'!E122,FIND(" ",'Result import'!E122)-1))</f>
        <v/>
      </c>
      <c r="F117">
        <f>IF(ISERR(FIND(" ",'Result import'!D122)),'Result import'!D122,VALUE(MID('Result import'!D122,FIND(" ",'Result import'!D122)+1,10)))</f>
        <v>36.9</v>
      </c>
      <c r="I117" t="s">
        <v>22</v>
      </c>
      <c r="J117" t="s">
        <v>1361</v>
      </c>
      <c r="K117" t="str">
        <f t="shared" si="3"/>
        <v xml:space="preserve"> 36.9%</v>
      </c>
      <c r="M117" t="str">
        <f>"insert into result (RESULT_ID, VALUE_DISPLAY, VALUE_NUM, VALUE_MIN, VALUE_MAX, QUALIFIER, RESULT_STATUS_ID, EXPERIMENT_ID, SUBSTANCE_ID, RESULT_TYPE_ID ) values ("&amp;A117&amp;", '"&amp;K117&amp;"', "&amp;F117&amp;", '"&amp;G117&amp;"', '"&amp;H117&amp;"', '"&amp;TRIM(E117)&amp;"', 2, 1, "&amp;B117&amp;", "&amp;VLOOKUP(D117,Elements!$B$3:$G$56,6,FALSE)&amp;");"</f>
        <v>insert into result (RESULT_ID, VALUE_DISPLAY, VALUE_NUM, VALUE_MIN, VALUE_MAX, QUALIFIER, RESULT_STATUS_ID, EXPERIMENT_ID, SUBSTANCE_ID, RESULT_TYPE_ID ) values (115, ' 36.9%', 36.9, '', '', '', 2, 1, 844493, 373);</v>
      </c>
      <c r="N117" t="str">
        <f t="shared" si="4"/>
        <v>insert into result_hierarchy(result_id, parent_result_id, hierarchy_type) values (115, 8, 'Derives');</v>
      </c>
    </row>
    <row r="118" spans="1:14">
      <c r="A118">
        <f>'Result import'!A123</f>
        <v>116</v>
      </c>
      <c r="B118">
        <f>'Result import'!B123</f>
        <v>844493</v>
      </c>
      <c r="C118">
        <f>'Result import'!C123</f>
        <v>8</v>
      </c>
      <c r="D118" t="str">
        <f>'Result import'!D$6</f>
        <v>PI (avg)</v>
      </c>
      <c r="E118" t="str">
        <f>IF(ISERR(FIND(" ",'Result import'!E123)),"",LEFT('Result import'!E123,FIND(" ",'Result import'!E123)-1))</f>
        <v/>
      </c>
      <c r="F118">
        <f>IF(ISERR(FIND(" ",'Result import'!D123)),'Result import'!D123,VALUE(MID('Result import'!D123,FIND(" ",'Result import'!D123)+1,10)))</f>
        <v>51.6</v>
      </c>
      <c r="I118" t="s">
        <v>22</v>
      </c>
      <c r="J118" t="s">
        <v>1361</v>
      </c>
      <c r="K118" t="str">
        <f t="shared" si="3"/>
        <v xml:space="preserve"> 51.6%</v>
      </c>
      <c r="M118" t="str">
        <f>"insert into result (RESULT_ID, VALUE_DISPLAY, VALUE_NUM, VALUE_MIN, VALUE_MAX, QUALIFIER, RESULT_STATUS_ID, EXPERIMENT_ID, SUBSTANCE_ID, RESULT_TYPE_ID ) values ("&amp;A118&amp;", '"&amp;K118&amp;"', "&amp;F118&amp;", '"&amp;G118&amp;"', '"&amp;H118&amp;"', '"&amp;TRIM(E118)&amp;"', 2, 1, "&amp;B118&amp;", "&amp;VLOOKUP(D118,Elements!$B$3:$G$56,6,FALSE)&amp;");"</f>
        <v>insert into result (RESULT_ID, VALUE_DISPLAY, VALUE_NUM, VALUE_MIN, VALUE_MAX, QUALIFIER, RESULT_STATUS_ID, EXPERIMENT_ID, SUBSTANCE_ID, RESULT_TYPE_ID ) values (116, ' 51.6%', 51.6, '', '', '', 2, 1, 844493, 373);</v>
      </c>
      <c r="N118" t="str">
        <f t="shared" si="4"/>
        <v>insert into result_hierarchy(result_id, parent_result_id, hierarchy_type) values (116, 8, 'Derives');</v>
      </c>
    </row>
    <row r="119" spans="1:14">
      <c r="A119">
        <f>'Result import'!A124</f>
        <v>117</v>
      </c>
      <c r="B119">
        <f>'Result import'!B124</f>
        <v>844493</v>
      </c>
      <c r="C119">
        <f>'Result import'!C124</f>
        <v>8</v>
      </c>
      <c r="D119" t="str">
        <f>'Result import'!D$6</f>
        <v>PI (avg)</v>
      </c>
      <c r="E119" t="str">
        <f>IF(ISERR(FIND(" ",'Result import'!E124)),"",LEFT('Result import'!E124,FIND(" ",'Result import'!E124)-1))</f>
        <v/>
      </c>
      <c r="F119">
        <f>IF(ISERR(FIND(" ",'Result import'!D124)),'Result import'!D124,VALUE(MID('Result import'!D124,FIND(" ",'Result import'!D124)+1,10)))</f>
        <v>67.599999999999994</v>
      </c>
      <c r="I119" t="s">
        <v>22</v>
      </c>
      <c r="J119" t="s">
        <v>1361</v>
      </c>
      <c r="K119" t="str">
        <f t="shared" si="3"/>
        <v xml:space="preserve"> 67.6%</v>
      </c>
      <c r="M119" t="str">
        <f>"insert into result (RESULT_ID, VALUE_DISPLAY, VALUE_NUM, VALUE_MIN, VALUE_MAX, QUALIFIER, RESULT_STATUS_ID, EXPERIMENT_ID, SUBSTANCE_ID, RESULT_TYPE_ID ) values ("&amp;A119&amp;", '"&amp;K119&amp;"', "&amp;F119&amp;", '"&amp;G119&amp;"', '"&amp;H119&amp;"', '"&amp;TRIM(E119)&amp;"', 2, 1, "&amp;B119&amp;", "&amp;VLOOKUP(D119,Elements!$B$3:$G$56,6,FALSE)&amp;");"</f>
        <v>insert into result (RESULT_ID, VALUE_DISPLAY, VALUE_NUM, VALUE_MIN, VALUE_MAX, QUALIFIER, RESULT_STATUS_ID, EXPERIMENT_ID, SUBSTANCE_ID, RESULT_TYPE_ID ) values (117, ' 67.6%', 67.6, '', '', '', 2, 1, 844493, 373);</v>
      </c>
      <c r="N119" t="str">
        <f t="shared" si="4"/>
        <v>insert into result_hierarchy(result_id, parent_result_id, hierarchy_type) values (117, 8, 'Derives');</v>
      </c>
    </row>
    <row r="120" spans="1:14">
      <c r="A120">
        <f>'Result import'!A125</f>
        <v>118</v>
      </c>
      <c r="B120">
        <f>'Result import'!B125</f>
        <v>844493</v>
      </c>
      <c r="C120">
        <f>'Result import'!C125</f>
        <v>8</v>
      </c>
      <c r="D120" t="str">
        <f>'Result import'!D$6</f>
        <v>PI (avg)</v>
      </c>
      <c r="E120" t="str">
        <f>IF(ISERR(FIND(" ",'Result import'!E125)),"",LEFT('Result import'!E125,FIND(" ",'Result import'!E125)-1))</f>
        <v/>
      </c>
      <c r="F120">
        <f>IF(ISERR(FIND(" ",'Result import'!D125)),'Result import'!D125,VALUE(MID('Result import'!D125,FIND(" ",'Result import'!D125)+1,10)))</f>
        <v>85.7</v>
      </c>
      <c r="I120" t="s">
        <v>22</v>
      </c>
      <c r="J120" t="s">
        <v>1361</v>
      </c>
      <c r="K120" t="str">
        <f t="shared" si="3"/>
        <v xml:space="preserve"> 85.7%</v>
      </c>
      <c r="M120" t="str">
        <f>"insert into result (RESULT_ID, VALUE_DISPLAY, VALUE_NUM, VALUE_MIN, VALUE_MAX, QUALIFIER, RESULT_STATUS_ID, EXPERIMENT_ID, SUBSTANCE_ID, RESULT_TYPE_ID ) values ("&amp;A120&amp;", '"&amp;K120&amp;"', "&amp;F120&amp;", '"&amp;G120&amp;"', '"&amp;H120&amp;"', '"&amp;TRIM(E120)&amp;"', 2, 1, "&amp;B120&amp;", "&amp;VLOOKUP(D120,Elements!$B$3:$G$56,6,FALSE)&amp;");"</f>
        <v>insert into result (RESULT_ID, VALUE_DISPLAY, VALUE_NUM, VALUE_MIN, VALUE_MAX, QUALIFIER, RESULT_STATUS_ID, EXPERIMENT_ID, SUBSTANCE_ID, RESULT_TYPE_ID ) values (118, ' 85.7%', 85.7, '', '', '', 2, 1, 844493, 373);</v>
      </c>
      <c r="N120" t="str">
        <f t="shared" si="4"/>
        <v>insert into result_hierarchy(result_id, parent_result_id, hierarchy_type) values (118, 8, 'Derives');</v>
      </c>
    </row>
    <row r="121" spans="1:14">
      <c r="A121">
        <f>'Result import'!A126</f>
        <v>119</v>
      </c>
      <c r="B121">
        <f>'Result import'!B126</f>
        <v>844493</v>
      </c>
      <c r="C121">
        <f>'Result import'!C126</f>
        <v>8</v>
      </c>
      <c r="D121" t="str">
        <f>'Result import'!D$6</f>
        <v>PI (avg)</v>
      </c>
      <c r="E121" t="str">
        <f>IF(ISERR(FIND(" ",'Result import'!E126)),"",LEFT('Result import'!E126,FIND(" ",'Result import'!E126)-1))</f>
        <v/>
      </c>
      <c r="F121">
        <f>IF(ISERR(FIND(" ",'Result import'!D126)),'Result import'!D126,VALUE(MID('Result import'!D126,FIND(" ",'Result import'!D126)+1,10)))</f>
        <v>94.4</v>
      </c>
      <c r="I121" t="s">
        <v>22</v>
      </c>
      <c r="J121" t="s">
        <v>1361</v>
      </c>
      <c r="K121" t="str">
        <f t="shared" si="3"/>
        <v xml:space="preserve"> 94.4%</v>
      </c>
      <c r="M121" t="str">
        <f>"insert into result (RESULT_ID, VALUE_DISPLAY, VALUE_NUM, VALUE_MIN, VALUE_MAX, QUALIFIER, RESULT_STATUS_ID, EXPERIMENT_ID, SUBSTANCE_ID, RESULT_TYPE_ID ) values ("&amp;A121&amp;", '"&amp;K121&amp;"', "&amp;F121&amp;", '"&amp;G121&amp;"', '"&amp;H121&amp;"', '"&amp;TRIM(E121)&amp;"', 2, 1, "&amp;B121&amp;", "&amp;VLOOKUP(D121,Elements!$B$3:$G$56,6,FALSE)&amp;");"</f>
        <v>insert into result (RESULT_ID, VALUE_DISPLAY, VALUE_NUM, VALUE_MIN, VALUE_MAX, QUALIFIER, RESULT_STATUS_ID, EXPERIMENT_ID, SUBSTANCE_ID, RESULT_TYPE_ID ) values (119, ' 94.4%', 94.4, '', '', '', 2, 1, 844493, 373);</v>
      </c>
      <c r="N121" t="str">
        <f t="shared" si="4"/>
        <v>insert into result_hierarchy(result_id, parent_result_id, hierarchy_type) values (119, 8, 'Derives');</v>
      </c>
    </row>
    <row r="122" spans="1:14">
      <c r="A122">
        <f>'Result import'!A127</f>
        <v>120</v>
      </c>
      <c r="B122">
        <f>'Result import'!B127</f>
        <v>844493</v>
      </c>
      <c r="C122">
        <f>'Result import'!C127</f>
        <v>8</v>
      </c>
      <c r="D122" t="str">
        <f>'Result import'!D$6</f>
        <v>PI (avg)</v>
      </c>
      <c r="E122" t="str">
        <f>IF(ISERR(FIND(" ",'Result import'!E127)),"",LEFT('Result import'!E127,FIND(" ",'Result import'!E127)-1))</f>
        <v/>
      </c>
      <c r="F122">
        <f>IF(ISERR(FIND(" ",'Result import'!D127)),'Result import'!D127,VALUE(MID('Result import'!D127,FIND(" ",'Result import'!D127)+1,10)))</f>
        <v>93.6</v>
      </c>
      <c r="I122" t="s">
        <v>22</v>
      </c>
      <c r="J122" t="s">
        <v>1361</v>
      </c>
      <c r="K122" t="str">
        <f t="shared" si="3"/>
        <v xml:space="preserve"> 93.6%</v>
      </c>
      <c r="M122" t="str">
        <f>"insert into result (RESULT_ID, VALUE_DISPLAY, VALUE_NUM, VALUE_MIN, VALUE_MAX, QUALIFIER, RESULT_STATUS_ID, EXPERIMENT_ID, SUBSTANCE_ID, RESULT_TYPE_ID ) values ("&amp;A122&amp;", '"&amp;K122&amp;"', "&amp;F122&amp;", '"&amp;G122&amp;"', '"&amp;H122&amp;"', '"&amp;TRIM(E122)&amp;"', 2, 1, "&amp;B122&amp;", "&amp;VLOOKUP(D122,Elements!$B$3:$G$56,6,FALSE)&amp;");"</f>
        <v>insert into result (RESULT_ID, VALUE_DISPLAY, VALUE_NUM, VALUE_MIN, VALUE_MAX, QUALIFIER, RESULT_STATUS_ID, EXPERIMENT_ID, SUBSTANCE_ID, RESULT_TYPE_ID ) values (120, ' 93.6%', 93.6, '', '', '', 2, 1, 844493, 373);</v>
      </c>
      <c r="N122" t="str">
        <f t="shared" si="4"/>
        <v>insert into result_hierarchy(result_id, parent_result_id, hierarchy_type) values (120, 8, 'Derives');</v>
      </c>
    </row>
    <row r="123" spans="1:14">
      <c r="A123">
        <f>'Result import'!A128</f>
        <v>121</v>
      </c>
      <c r="B123">
        <f>'Result import'!B128</f>
        <v>7978068</v>
      </c>
      <c r="C123">
        <f>'Result import'!C128</f>
        <v>9</v>
      </c>
      <c r="D123" t="str">
        <f>'Result import'!D$6</f>
        <v>PI (avg)</v>
      </c>
      <c r="E123" t="str">
        <f>IF(ISERR(FIND(" ",'Result import'!E128)),"",LEFT('Result import'!E128,FIND(" ",'Result import'!E128)-1))</f>
        <v/>
      </c>
      <c r="F123">
        <f>IF(ISERR(FIND(" ",'Result import'!D128)),'Result import'!D128,VALUE(MID('Result import'!D128,FIND(" ",'Result import'!D128)+1,10)))</f>
        <v>6.4</v>
      </c>
      <c r="I123" t="s">
        <v>22</v>
      </c>
      <c r="J123" t="s">
        <v>1361</v>
      </c>
      <c r="K123" t="str">
        <f t="shared" si="3"/>
        <v xml:space="preserve"> 6.4%</v>
      </c>
      <c r="M123" t="str">
        <f>"insert into result (RESULT_ID, VALUE_DISPLAY, VALUE_NUM, VALUE_MIN, VALUE_MAX, QUALIFIER, RESULT_STATUS_ID, EXPERIMENT_ID, SUBSTANCE_ID, RESULT_TYPE_ID ) values ("&amp;A123&amp;", '"&amp;K123&amp;"', "&amp;F123&amp;", '"&amp;G123&amp;"', '"&amp;H123&amp;"', '"&amp;TRIM(E123)&amp;"', 2, 1, "&amp;B123&amp;", "&amp;VLOOKUP(D123,Elements!$B$3:$G$56,6,FALSE)&amp;");"</f>
        <v>insert into result (RESULT_ID, VALUE_DISPLAY, VALUE_NUM, VALUE_MIN, VALUE_MAX, QUALIFIER, RESULT_STATUS_ID, EXPERIMENT_ID, SUBSTANCE_ID, RESULT_TYPE_ID ) values (121, ' 6.4%', 6.4, '', '', '', 2, 1, 7978068, 373);</v>
      </c>
      <c r="N123" t="str">
        <f t="shared" si="4"/>
        <v>insert into result_hierarchy(result_id, parent_result_id, hierarchy_type) values (121, 9, 'Derives');</v>
      </c>
    </row>
    <row r="124" spans="1:14">
      <c r="A124">
        <f>'Result import'!A129</f>
        <v>122</v>
      </c>
      <c r="B124">
        <f>'Result import'!B129</f>
        <v>7978068</v>
      </c>
      <c r="C124">
        <f>'Result import'!C129</f>
        <v>9</v>
      </c>
      <c r="D124" t="str">
        <f>'Result import'!D$6</f>
        <v>PI (avg)</v>
      </c>
      <c r="E124" t="str">
        <f>IF(ISERR(FIND(" ",'Result import'!E129)),"",LEFT('Result import'!E129,FIND(" ",'Result import'!E129)-1))</f>
        <v/>
      </c>
      <c r="F124">
        <f>IF(ISERR(FIND(" ",'Result import'!D129)),'Result import'!D129,VALUE(MID('Result import'!D129,FIND(" ",'Result import'!D129)+1,10)))</f>
        <v>8.3000000000000007</v>
      </c>
      <c r="I124" t="s">
        <v>22</v>
      </c>
      <c r="J124" t="s">
        <v>1361</v>
      </c>
      <c r="K124" t="str">
        <f t="shared" si="3"/>
        <v xml:space="preserve"> 8.3%</v>
      </c>
      <c r="M124" t="str">
        <f>"insert into result (RESULT_ID, VALUE_DISPLAY, VALUE_NUM, VALUE_MIN, VALUE_MAX, QUALIFIER, RESULT_STATUS_ID, EXPERIMENT_ID, SUBSTANCE_ID, RESULT_TYPE_ID ) values ("&amp;A124&amp;", '"&amp;K124&amp;"', "&amp;F124&amp;", '"&amp;G124&amp;"', '"&amp;H124&amp;"', '"&amp;TRIM(E124)&amp;"', 2, 1, "&amp;B124&amp;", "&amp;VLOOKUP(D124,Elements!$B$3:$G$56,6,FALSE)&amp;");"</f>
        <v>insert into result (RESULT_ID, VALUE_DISPLAY, VALUE_NUM, VALUE_MIN, VALUE_MAX, QUALIFIER, RESULT_STATUS_ID, EXPERIMENT_ID, SUBSTANCE_ID, RESULT_TYPE_ID ) values (122, ' 8.3%', 8.3, '', '', '', 2, 1, 7978068, 373);</v>
      </c>
      <c r="N124" t="str">
        <f t="shared" si="4"/>
        <v>insert into result_hierarchy(result_id, parent_result_id, hierarchy_type) values (122, 9, 'Derives');</v>
      </c>
    </row>
    <row r="125" spans="1:14">
      <c r="A125">
        <f>'Result import'!A130</f>
        <v>123</v>
      </c>
      <c r="B125">
        <f>'Result import'!B130</f>
        <v>7978068</v>
      </c>
      <c r="C125">
        <f>'Result import'!C130</f>
        <v>9</v>
      </c>
      <c r="D125" t="str">
        <f>'Result import'!D$6</f>
        <v>PI (avg)</v>
      </c>
      <c r="E125" t="str">
        <f>IF(ISERR(FIND(" ",'Result import'!E130)),"",LEFT('Result import'!E130,FIND(" ",'Result import'!E130)-1))</f>
        <v/>
      </c>
      <c r="F125">
        <f>IF(ISERR(FIND(" ",'Result import'!D130)),'Result import'!D130,VALUE(MID('Result import'!D130,FIND(" ",'Result import'!D130)+1,10)))</f>
        <v>12.3</v>
      </c>
      <c r="I125" t="s">
        <v>22</v>
      </c>
      <c r="J125" t="s">
        <v>1361</v>
      </c>
      <c r="K125" t="str">
        <f t="shared" si="3"/>
        <v xml:space="preserve"> 12.3%</v>
      </c>
      <c r="M125" t="str">
        <f>"insert into result (RESULT_ID, VALUE_DISPLAY, VALUE_NUM, VALUE_MIN, VALUE_MAX, QUALIFIER, RESULT_STATUS_ID, EXPERIMENT_ID, SUBSTANCE_ID, RESULT_TYPE_ID ) values ("&amp;A125&amp;", '"&amp;K125&amp;"', "&amp;F125&amp;", '"&amp;G125&amp;"', '"&amp;H125&amp;"', '"&amp;TRIM(E125)&amp;"', 2, 1, "&amp;B125&amp;", "&amp;VLOOKUP(D125,Elements!$B$3:$G$56,6,FALSE)&amp;");"</f>
        <v>insert into result (RESULT_ID, VALUE_DISPLAY, VALUE_NUM, VALUE_MIN, VALUE_MAX, QUALIFIER, RESULT_STATUS_ID, EXPERIMENT_ID, SUBSTANCE_ID, RESULT_TYPE_ID ) values (123, ' 12.3%', 12.3, '', '', '', 2, 1, 7978068, 373);</v>
      </c>
      <c r="N125" t="str">
        <f t="shared" si="4"/>
        <v>insert into result_hierarchy(result_id, parent_result_id, hierarchy_type) values (123, 9, 'Derives');</v>
      </c>
    </row>
    <row r="126" spans="1:14">
      <c r="A126">
        <f>'Result import'!A131</f>
        <v>124</v>
      </c>
      <c r="B126">
        <f>'Result import'!B131</f>
        <v>7978068</v>
      </c>
      <c r="C126">
        <f>'Result import'!C131</f>
        <v>9</v>
      </c>
      <c r="D126" t="str">
        <f>'Result import'!D$6</f>
        <v>PI (avg)</v>
      </c>
      <c r="E126" t="str">
        <f>IF(ISERR(FIND(" ",'Result import'!E131)),"",LEFT('Result import'!E131,FIND(" ",'Result import'!E131)-1))</f>
        <v/>
      </c>
      <c r="F126">
        <f>IF(ISERR(FIND(" ",'Result import'!D131)),'Result import'!D131,VALUE(MID('Result import'!D131,FIND(" ",'Result import'!D131)+1,10)))</f>
        <v>19.100000000000001</v>
      </c>
      <c r="I126" t="s">
        <v>22</v>
      </c>
      <c r="J126" t="s">
        <v>1361</v>
      </c>
      <c r="K126" t="str">
        <f t="shared" si="3"/>
        <v xml:space="preserve"> 19.1%</v>
      </c>
      <c r="M126" t="str">
        <f>"insert into result (RESULT_ID, VALUE_DISPLAY, VALUE_NUM, VALUE_MIN, VALUE_MAX, QUALIFIER, RESULT_STATUS_ID, EXPERIMENT_ID, SUBSTANCE_ID, RESULT_TYPE_ID ) values ("&amp;A126&amp;", '"&amp;K126&amp;"', "&amp;F126&amp;", '"&amp;G126&amp;"', '"&amp;H126&amp;"', '"&amp;TRIM(E126)&amp;"', 2, 1, "&amp;B126&amp;", "&amp;VLOOKUP(D126,Elements!$B$3:$G$56,6,FALSE)&amp;");"</f>
        <v>insert into result (RESULT_ID, VALUE_DISPLAY, VALUE_NUM, VALUE_MIN, VALUE_MAX, QUALIFIER, RESULT_STATUS_ID, EXPERIMENT_ID, SUBSTANCE_ID, RESULT_TYPE_ID ) values (124, ' 19.1%', 19.1, '', '', '', 2, 1, 7978068, 373);</v>
      </c>
      <c r="N126" t="str">
        <f t="shared" si="4"/>
        <v>insert into result_hierarchy(result_id, parent_result_id, hierarchy_type) values (124, 9, 'Derives');</v>
      </c>
    </row>
    <row r="127" spans="1:14">
      <c r="A127">
        <f>'Result import'!A132</f>
        <v>125</v>
      </c>
      <c r="B127">
        <f>'Result import'!B132</f>
        <v>7978068</v>
      </c>
      <c r="C127">
        <f>'Result import'!C132</f>
        <v>9</v>
      </c>
      <c r="D127" t="str">
        <f>'Result import'!D$6</f>
        <v>PI (avg)</v>
      </c>
      <c r="E127" t="str">
        <f>IF(ISERR(FIND(" ",'Result import'!E132)),"",LEFT('Result import'!E132,FIND(" ",'Result import'!E132)-1))</f>
        <v/>
      </c>
      <c r="F127">
        <f>IF(ISERR(FIND(" ",'Result import'!D132)),'Result import'!D132,VALUE(MID('Result import'!D132,FIND(" ",'Result import'!D132)+1,10)))</f>
        <v>29.3</v>
      </c>
      <c r="I127" t="s">
        <v>22</v>
      </c>
      <c r="J127" t="s">
        <v>1361</v>
      </c>
      <c r="K127" t="str">
        <f t="shared" si="3"/>
        <v xml:space="preserve"> 29.3%</v>
      </c>
      <c r="M127" t="str">
        <f>"insert into result (RESULT_ID, VALUE_DISPLAY, VALUE_NUM, VALUE_MIN, VALUE_MAX, QUALIFIER, RESULT_STATUS_ID, EXPERIMENT_ID, SUBSTANCE_ID, RESULT_TYPE_ID ) values ("&amp;A127&amp;", '"&amp;K127&amp;"', "&amp;F127&amp;", '"&amp;G127&amp;"', '"&amp;H127&amp;"', '"&amp;TRIM(E127)&amp;"', 2, 1, "&amp;B127&amp;", "&amp;VLOOKUP(D127,Elements!$B$3:$G$56,6,FALSE)&amp;");"</f>
        <v>insert into result (RESULT_ID, VALUE_DISPLAY, VALUE_NUM, VALUE_MIN, VALUE_MAX, QUALIFIER, RESULT_STATUS_ID, EXPERIMENT_ID, SUBSTANCE_ID, RESULT_TYPE_ID ) values (125, ' 29.3%', 29.3, '', '', '', 2, 1, 7978068, 373);</v>
      </c>
      <c r="N127" t="str">
        <f t="shared" si="4"/>
        <v>insert into result_hierarchy(result_id, parent_result_id, hierarchy_type) values (125, 9, 'Derives');</v>
      </c>
    </row>
    <row r="128" spans="1:14">
      <c r="A128">
        <f>'Result import'!A133</f>
        <v>126</v>
      </c>
      <c r="B128">
        <f>'Result import'!B133</f>
        <v>7978068</v>
      </c>
      <c r="C128">
        <f>'Result import'!C133</f>
        <v>9</v>
      </c>
      <c r="D128" t="str">
        <f>'Result import'!D$6</f>
        <v>PI (avg)</v>
      </c>
      <c r="E128" t="str">
        <f>IF(ISERR(FIND(" ",'Result import'!E133)),"",LEFT('Result import'!E133,FIND(" ",'Result import'!E133)-1))</f>
        <v/>
      </c>
      <c r="F128">
        <f>IF(ISERR(FIND(" ",'Result import'!D133)),'Result import'!D133,VALUE(MID('Result import'!D133,FIND(" ",'Result import'!D133)+1,10)))</f>
        <v>46.8</v>
      </c>
      <c r="I128" t="s">
        <v>22</v>
      </c>
      <c r="J128" t="s">
        <v>1361</v>
      </c>
      <c r="K128" t="str">
        <f t="shared" si="3"/>
        <v xml:space="preserve"> 46.8%</v>
      </c>
      <c r="M128" t="str">
        <f>"insert into result (RESULT_ID, VALUE_DISPLAY, VALUE_NUM, VALUE_MIN, VALUE_MAX, QUALIFIER, RESULT_STATUS_ID, EXPERIMENT_ID, SUBSTANCE_ID, RESULT_TYPE_ID ) values ("&amp;A128&amp;", '"&amp;K128&amp;"', "&amp;F128&amp;", '"&amp;G128&amp;"', '"&amp;H128&amp;"', '"&amp;TRIM(E128)&amp;"', 2, 1, "&amp;B128&amp;", "&amp;VLOOKUP(D128,Elements!$B$3:$G$56,6,FALSE)&amp;");"</f>
        <v>insert into result (RESULT_ID, VALUE_DISPLAY, VALUE_NUM, VALUE_MIN, VALUE_MAX, QUALIFIER, RESULT_STATUS_ID, EXPERIMENT_ID, SUBSTANCE_ID, RESULT_TYPE_ID ) values (126, ' 46.8%', 46.8, '', '', '', 2, 1, 7978068, 373);</v>
      </c>
      <c r="N128" t="str">
        <f t="shared" si="4"/>
        <v>insert into result_hierarchy(result_id, parent_result_id, hierarchy_type) values (126, 9, 'Derives');</v>
      </c>
    </row>
    <row r="129" spans="1:14">
      <c r="A129">
        <f>'Result import'!A134</f>
        <v>127</v>
      </c>
      <c r="B129">
        <f>'Result import'!B134</f>
        <v>7978068</v>
      </c>
      <c r="C129">
        <f>'Result import'!C134</f>
        <v>9</v>
      </c>
      <c r="D129" t="str">
        <f>'Result import'!D$6</f>
        <v>PI (avg)</v>
      </c>
      <c r="E129" t="str">
        <f>IF(ISERR(FIND(" ",'Result import'!E134)),"",LEFT('Result import'!E134,FIND(" ",'Result import'!E134)-1))</f>
        <v/>
      </c>
      <c r="F129">
        <f>IF(ISERR(FIND(" ",'Result import'!D134)),'Result import'!D134,VALUE(MID('Result import'!D134,FIND(" ",'Result import'!D134)+1,10)))</f>
        <v>71.900000000000006</v>
      </c>
      <c r="I129" t="s">
        <v>22</v>
      </c>
      <c r="J129" t="s">
        <v>1361</v>
      </c>
      <c r="K129" t="str">
        <f t="shared" si="3"/>
        <v xml:space="preserve"> 71.9%</v>
      </c>
      <c r="M129" t="str">
        <f>"insert into result (RESULT_ID, VALUE_DISPLAY, VALUE_NUM, VALUE_MIN, VALUE_MAX, QUALIFIER, RESULT_STATUS_ID, EXPERIMENT_ID, SUBSTANCE_ID, RESULT_TYPE_ID ) values ("&amp;A129&amp;", '"&amp;K129&amp;"', "&amp;F129&amp;", '"&amp;G129&amp;"', '"&amp;H129&amp;"', '"&amp;TRIM(E129)&amp;"', 2, 1, "&amp;B129&amp;", "&amp;VLOOKUP(D129,Elements!$B$3:$G$56,6,FALSE)&amp;");"</f>
        <v>insert into result (RESULT_ID, VALUE_DISPLAY, VALUE_NUM, VALUE_MIN, VALUE_MAX, QUALIFIER, RESULT_STATUS_ID, EXPERIMENT_ID, SUBSTANCE_ID, RESULT_TYPE_ID ) values (127, ' 71.9%', 71.9, '', '', '', 2, 1, 7978068, 373);</v>
      </c>
      <c r="N129" t="str">
        <f t="shared" si="4"/>
        <v>insert into result_hierarchy(result_id, parent_result_id, hierarchy_type) values (127, 9, 'Derives');</v>
      </c>
    </row>
    <row r="130" spans="1:14">
      <c r="A130">
        <f>'Result import'!A135</f>
        <v>128</v>
      </c>
      <c r="B130">
        <f>'Result import'!B135</f>
        <v>7978068</v>
      </c>
      <c r="C130">
        <f>'Result import'!C135</f>
        <v>9</v>
      </c>
      <c r="D130" t="str">
        <f>'Result import'!D$6</f>
        <v>PI (avg)</v>
      </c>
      <c r="E130" t="str">
        <f>IF(ISERR(FIND(" ",'Result import'!E135)),"",LEFT('Result import'!E135,FIND(" ",'Result import'!E135)-1))</f>
        <v/>
      </c>
      <c r="F130">
        <f>IF(ISERR(FIND(" ",'Result import'!D135)),'Result import'!D135,VALUE(MID('Result import'!D135,FIND(" ",'Result import'!D135)+1,10)))</f>
        <v>91.3</v>
      </c>
      <c r="I130" t="s">
        <v>22</v>
      </c>
      <c r="J130" t="s">
        <v>1361</v>
      </c>
      <c r="K130" t="str">
        <f t="shared" si="3"/>
        <v xml:space="preserve"> 91.3%</v>
      </c>
      <c r="M130" t="str">
        <f>"insert into result (RESULT_ID, VALUE_DISPLAY, VALUE_NUM, VALUE_MIN, VALUE_MAX, QUALIFIER, RESULT_STATUS_ID, EXPERIMENT_ID, SUBSTANCE_ID, RESULT_TYPE_ID ) values ("&amp;A130&amp;", '"&amp;K130&amp;"', "&amp;F130&amp;", '"&amp;G130&amp;"', '"&amp;H130&amp;"', '"&amp;TRIM(E130)&amp;"', 2, 1, "&amp;B130&amp;", "&amp;VLOOKUP(D130,Elements!$B$3:$G$56,6,FALSE)&amp;");"</f>
        <v>insert into result (RESULT_ID, VALUE_DISPLAY, VALUE_NUM, VALUE_MIN, VALUE_MAX, QUALIFIER, RESULT_STATUS_ID, EXPERIMENT_ID, SUBSTANCE_ID, RESULT_TYPE_ID ) values (128, ' 91.3%', 91.3, '', '', '', 2, 1, 7978068, 373);</v>
      </c>
      <c r="N130" t="str">
        <f t="shared" si="4"/>
        <v>insert into result_hierarchy(result_id, parent_result_id, hierarchy_type) values (128, 9, 'Derives');</v>
      </c>
    </row>
    <row r="131" spans="1:14">
      <c r="A131">
        <f>'Result import'!A136</f>
        <v>129</v>
      </c>
      <c r="B131">
        <f>'Result import'!B136</f>
        <v>7978068</v>
      </c>
      <c r="C131">
        <f>'Result import'!C136</f>
        <v>9</v>
      </c>
      <c r="D131" t="str">
        <f>'Result import'!D$6</f>
        <v>PI (avg)</v>
      </c>
      <c r="E131" t="str">
        <f>IF(ISERR(FIND(" ",'Result import'!E136)),"",LEFT('Result import'!E136,FIND(" ",'Result import'!E136)-1))</f>
        <v/>
      </c>
      <c r="F131">
        <f>IF(ISERR(FIND(" ",'Result import'!D136)),'Result import'!D136,VALUE(MID('Result import'!D136,FIND(" ",'Result import'!D136)+1,10)))</f>
        <v>108.5</v>
      </c>
      <c r="I131" t="s">
        <v>22</v>
      </c>
      <c r="J131" t="s">
        <v>1361</v>
      </c>
      <c r="K131" t="str">
        <f t="shared" si="3"/>
        <v xml:space="preserve"> 108.5%</v>
      </c>
      <c r="M131" t="str">
        <f>"insert into result (RESULT_ID, VALUE_DISPLAY, VALUE_NUM, VALUE_MIN, VALUE_MAX, QUALIFIER, RESULT_STATUS_ID, EXPERIMENT_ID, SUBSTANCE_ID, RESULT_TYPE_ID ) values ("&amp;A131&amp;", '"&amp;K131&amp;"', "&amp;F131&amp;", '"&amp;G131&amp;"', '"&amp;H131&amp;"', '"&amp;TRIM(E131)&amp;"', 2, 1, "&amp;B131&amp;", "&amp;VLOOKUP(D131,Elements!$B$3:$G$56,6,FALSE)&amp;");"</f>
        <v>insert into result (RESULT_ID, VALUE_DISPLAY, VALUE_NUM, VALUE_MIN, VALUE_MAX, QUALIFIER, RESULT_STATUS_ID, EXPERIMENT_ID, SUBSTANCE_ID, RESULT_TYPE_ID ) values (129, ' 108.5%', 108.5, '', '', '', 2, 1, 7978068, 373);</v>
      </c>
      <c r="N131" t="str">
        <f t="shared" si="4"/>
        <v>insert into result_hierarchy(result_id, parent_result_id, hierarchy_type) values (129, 9, 'Derives');</v>
      </c>
    </row>
    <row r="132" spans="1:14">
      <c r="A132">
        <f>'Result import'!A137</f>
        <v>130</v>
      </c>
      <c r="B132">
        <f>'Result import'!B137</f>
        <v>7978068</v>
      </c>
      <c r="C132">
        <f>'Result import'!C137</f>
        <v>9</v>
      </c>
      <c r="D132" t="str">
        <f>'Result import'!D$6</f>
        <v>PI (avg)</v>
      </c>
      <c r="E132" t="str">
        <f>IF(ISERR(FIND(" ",'Result import'!E137)),"",LEFT('Result import'!E137,FIND(" ",'Result import'!E137)-1))</f>
        <v/>
      </c>
      <c r="F132">
        <f>IF(ISERR(FIND(" ",'Result import'!D137)),'Result import'!D137,VALUE(MID('Result import'!D137,FIND(" ",'Result import'!D137)+1,10)))</f>
        <v>111.3</v>
      </c>
      <c r="I132" t="s">
        <v>22</v>
      </c>
      <c r="J132" t="s">
        <v>1361</v>
      </c>
      <c r="K132" t="str">
        <f t="shared" ref="K132:K195" si="5">E132&amp;" "&amp;F132&amp;IF(ISBLANK(G132), "", G132&amp;" - "&amp;H132)&amp;I132</f>
        <v xml:space="preserve"> 111.3%</v>
      </c>
      <c r="M132" t="str">
        <f>"insert into result (RESULT_ID, VALUE_DISPLAY, VALUE_NUM, VALUE_MIN, VALUE_MAX, QUALIFIER, RESULT_STATUS_ID, EXPERIMENT_ID, SUBSTANCE_ID, RESULT_TYPE_ID ) values ("&amp;A132&amp;", '"&amp;K132&amp;"', "&amp;F132&amp;", '"&amp;G132&amp;"', '"&amp;H132&amp;"', '"&amp;TRIM(E132)&amp;"', 2, 1, "&amp;B132&amp;", "&amp;VLOOKUP(D132,Elements!$B$3:$G$56,6,FALSE)&amp;");"</f>
        <v>insert into result (RESULT_ID, VALUE_DISPLAY, VALUE_NUM, VALUE_MIN, VALUE_MAX, QUALIFIER, RESULT_STATUS_ID, EXPERIMENT_ID, SUBSTANCE_ID, RESULT_TYPE_ID ) values (130, ' 111.3%', 111.3, '', '', '', 2, 1, 7978068, 373);</v>
      </c>
      <c r="N132" t="str">
        <f t="shared" si="4"/>
        <v>insert into result_hierarchy(result_id, parent_result_id, hierarchy_type) values (130, 9, 'Derives');</v>
      </c>
    </row>
    <row r="133" spans="1:14">
      <c r="A133">
        <f>'Result import'!A138</f>
        <v>131</v>
      </c>
      <c r="B133">
        <f>'Result import'!B138</f>
        <v>852914</v>
      </c>
      <c r="C133">
        <f>'Result import'!C138</f>
        <v>10</v>
      </c>
      <c r="D133" t="str">
        <f>'Result import'!D$6</f>
        <v>PI (avg)</v>
      </c>
      <c r="E133" t="str">
        <f>IF(ISERR(FIND(" ",'Result import'!E138)),"",LEFT('Result import'!E138,FIND(" ",'Result import'!E138)-1))</f>
        <v/>
      </c>
      <c r="F133">
        <f>IF(ISERR(FIND(" ",'Result import'!D138)),'Result import'!D138,VALUE(MID('Result import'!D138,FIND(" ",'Result import'!D138)+1,10)))</f>
        <v>14.9</v>
      </c>
      <c r="I133" t="s">
        <v>22</v>
      </c>
      <c r="J133" t="s">
        <v>1361</v>
      </c>
      <c r="K133" t="str">
        <f t="shared" si="5"/>
        <v xml:space="preserve"> 14.9%</v>
      </c>
      <c r="M133" t="str">
        <f>"insert into result (RESULT_ID, VALUE_DISPLAY, VALUE_NUM, VALUE_MIN, VALUE_MAX, QUALIFIER, RESULT_STATUS_ID, EXPERIMENT_ID, SUBSTANCE_ID, RESULT_TYPE_ID ) values ("&amp;A133&amp;", '"&amp;K133&amp;"', "&amp;F133&amp;", '"&amp;G133&amp;"', '"&amp;H133&amp;"', '"&amp;TRIM(E133)&amp;"', 2, 1, "&amp;B133&amp;", "&amp;VLOOKUP(D133,Elements!$B$3:$G$56,6,FALSE)&amp;");"</f>
        <v>insert into result (RESULT_ID, VALUE_DISPLAY, VALUE_NUM, VALUE_MIN, VALUE_MAX, QUALIFIER, RESULT_STATUS_ID, EXPERIMENT_ID, SUBSTANCE_ID, RESULT_TYPE_ID ) values (131, ' 14.9%', 14.9, '', '', '', 2, 1, 852914, 373);</v>
      </c>
      <c r="N133" t="str">
        <f t="shared" si="4"/>
        <v>insert into result_hierarchy(result_id, parent_result_id, hierarchy_type) values (131, 10, 'Derives');</v>
      </c>
    </row>
    <row r="134" spans="1:14">
      <c r="A134">
        <f>'Result import'!A139</f>
        <v>132</v>
      </c>
      <c r="B134">
        <f>'Result import'!B139</f>
        <v>852914</v>
      </c>
      <c r="C134">
        <f>'Result import'!C139</f>
        <v>10</v>
      </c>
      <c r="D134" t="str">
        <f>'Result import'!D$6</f>
        <v>PI (avg)</v>
      </c>
      <c r="E134" t="str">
        <f>IF(ISERR(FIND(" ",'Result import'!E139)),"",LEFT('Result import'!E139,FIND(" ",'Result import'!E139)-1))</f>
        <v/>
      </c>
      <c r="F134">
        <f>IF(ISERR(FIND(" ",'Result import'!D139)),'Result import'!D139,VALUE(MID('Result import'!D139,FIND(" ",'Result import'!D139)+1,10)))</f>
        <v>16.600000000000001</v>
      </c>
      <c r="I134" t="s">
        <v>22</v>
      </c>
      <c r="J134" t="s">
        <v>1361</v>
      </c>
      <c r="K134" t="str">
        <f t="shared" si="5"/>
        <v xml:space="preserve"> 16.6%</v>
      </c>
      <c r="M134" t="str">
        <f>"insert into result (RESULT_ID, VALUE_DISPLAY, VALUE_NUM, VALUE_MIN, VALUE_MAX, QUALIFIER, RESULT_STATUS_ID, EXPERIMENT_ID, SUBSTANCE_ID, RESULT_TYPE_ID ) values ("&amp;A134&amp;", '"&amp;K134&amp;"', "&amp;F134&amp;", '"&amp;G134&amp;"', '"&amp;H134&amp;"', '"&amp;TRIM(E134)&amp;"', 2, 1, "&amp;B134&amp;", "&amp;VLOOKUP(D134,Elements!$B$3:$G$56,6,FALSE)&amp;");"</f>
        <v>insert into result (RESULT_ID, VALUE_DISPLAY, VALUE_NUM, VALUE_MIN, VALUE_MAX, QUALIFIER, RESULT_STATUS_ID, EXPERIMENT_ID, SUBSTANCE_ID, RESULT_TYPE_ID ) values (132, ' 16.6%', 16.6, '', '', '', 2, 1, 852914, 373);</v>
      </c>
      <c r="N134" t="str">
        <f t="shared" si="4"/>
        <v>insert into result_hierarchy(result_id, parent_result_id, hierarchy_type) values (132, 10, 'Derives');</v>
      </c>
    </row>
    <row r="135" spans="1:14">
      <c r="A135">
        <f>'Result import'!A140</f>
        <v>133</v>
      </c>
      <c r="B135">
        <f>'Result import'!B140</f>
        <v>852914</v>
      </c>
      <c r="C135">
        <f>'Result import'!C140</f>
        <v>10</v>
      </c>
      <c r="D135" t="str">
        <f>'Result import'!D$6</f>
        <v>PI (avg)</v>
      </c>
      <c r="E135" t="str">
        <f>IF(ISERR(FIND(" ",'Result import'!E140)),"",LEFT('Result import'!E140,FIND(" ",'Result import'!E140)-1))</f>
        <v/>
      </c>
      <c r="F135">
        <f>IF(ISERR(FIND(" ",'Result import'!D140)),'Result import'!D140,VALUE(MID('Result import'!D140,FIND(" ",'Result import'!D140)+1,10)))</f>
        <v>20.3</v>
      </c>
      <c r="I135" t="s">
        <v>22</v>
      </c>
      <c r="J135" t="s">
        <v>1361</v>
      </c>
      <c r="K135" t="str">
        <f t="shared" si="5"/>
        <v xml:space="preserve"> 20.3%</v>
      </c>
      <c r="M135" t="str">
        <f>"insert into result (RESULT_ID, VALUE_DISPLAY, VALUE_NUM, VALUE_MIN, VALUE_MAX, QUALIFIER, RESULT_STATUS_ID, EXPERIMENT_ID, SUBSTANCE_ID, RESULT_TYPE_ID ) values ("&amp;A135&amp;", '"&amp;K135&amp;"', "&amp;F135&amp;", '"&amp;G135&amp;"', '"&amp;H135&amp;"', '"&amp;TRIM(E135)&amp;"', 2, 1, "&amp;B135&amp;", "&amp;VLOOKUP(D135,Elements!$B$3:$G$56,6,FALSE)&amp;");"</f>
        <v>insert into result (RESULT_ID, VALUE_DISPLAY, VALUE_NUM, VALUE_MIN, VALUE_MAX, QUALIFIER, RESULT_STATUS_ID, EXPERIMENT_ID, SUBSTANCE_ID, RESULT_TYPE_ID ) values (133, ' 20.3%', 20.3, '', '', '', 2, 1, 852914, 373);</v>
      </c>
      <c r="N135" t="str">
        <f t="shared" si="4"/>
        <v>insert into result_hierarchy(result_id, parent_result_id, hierarchy_type) values (133, 10, 'Derives');</v>
      </c>
    </row>
    <row r="136" spans="1:14">
      <c r="A136">
        <f>'Result import'!A141</f>
        <v>134</v>
      </c>
      <c r="B136">
        <f>'Result import'!B141</f>
        <v>852914</v>
      </c>
      <c r="C136">
        <f>'Result import'!C141</f>
        <v>10</v>
      </c>
      <c r="D136" t="str">
        <f>'Result import'!D$6</f>
        <v>PI (avg)</v>
      </c>
      <c r="E136" t="str">
        <f>IF(ISERR(FIND(" ",'Result import'!E141)),"",LEFT('Result import'!E141,FIND(" ",'Result import'!E141)-1))</f>
        <v/>
      </c>
      <c r="F136">
        <f>IF(ISERR(FIND(" ",'Result import'!D141)),'Result import'!D141,VALUE(MID('Result import'!D141,FIND(" ",'Result import'!D141)+1,10)))</f>
        <v>25.3</v>
      </c>
      <c r="I136" t="s">
        <v>22</v>
      </c>
      <c r="J136" t="s">
        <v>1361</v>
      </c>
      <c r="K136" t="str">
        <f t="shared" si="5"/>
        <v xml:space="preserve"> 25.3%</v>
      </c>
      <c r="M136" t="str">
        <f>"insert into result (RESULT_ID, VALUE_DISPLAY, VALUE_NUM, VALUE_MIN, VALUE_MAX, QUALIFIER, RESULT_STATUS_ID, EXPERIMENT_ID, SUBSTANCE_ID, RESULT_TYPE_ID ) values ("&amp;A136&amp;", '"&amp;K136&amp;"', "&amp;F136&amp;", '"&amp;G136&amp;"', '"&amp;H136&amp;"', '"&amp;TRIM(E136)&amp;"', 2, 1, "&amp;B136&amp;", "&amp;VLOOKUP(D136,Elements!$B$3:$G$56,6,FALSE)&amp;");"</f>
        <v>insert into result (RESULT_ID, VALUE_DISPLAY, VALUE_NUM, VALUE_MIN, VALUE_MAX, QUALIFIER, RESULT_STATUS_ID, EXPERIMENT_ID, SUBSTANCE_ID, RESULT_TYPE_ID ) values (134, ' 25.3%', 25.3, '', '', '', 2, 1, 852914, 373);</v>
      </c>
      <c r="N136" t="str">
        <f t="shared" si="4"/>
        <v>insert into result_hierarchy(result_id, parent_result_id, hierarchy_type) values (134, 10, 'Derives');</v>
      </c>
    </row>
    <row r="137" spans="1:14">
      <c r="A137">
        <f>'Result import'!A142</f>
        <v>135</v>
      </c>
      <c r="B137">
        <f>'Result import'!B142</f>
        <v>852914</v>
      </c>
      <c r="C137">
        <f>'Result import'!C142</f>
        <v>10</v>
      </c>
      <c r="D137" t="str">
        <f>'Result import'!D$6</f>
        <v>PI (avg)</v>
      </c>
      <c r="E137" t="str">
        <f>IF(ISERR(FIND(" ",'Result import'!E142)),"",LEFT('Result import'!E142,FIND(" ",'Result import'!E142)-1))</f>
        <v/>
      </c>
      <c r="F137">
        <f>IF(ISERR(FIND(" ",'Result import'!D142)),'Result import'!D142,VALUE(MID('Result import'!D142,FIND(" ",'Result import'!D142)+1,10)))</f>
        <v>34.700000000000003</v>
      </c>
      <c r="I137" t="s">
        <v>22</v>
      </c>
      <c r="J137" t="s">
        <v>1361</v>
      </c>
      <c r="K137" t="str">
        <f t="shared" si="5"/>
        <v xml:space="preserve"> 34.7%</v>
      </c>
      <c r="M137" t="str">
        <f>"insert into result (RESULT_ID, VALUE_DISPLAY, VALUE_NUM, VALUE_MIN, VALUE_MAX, QUALIFIER, RESULT_STATUS_ID, EXPERIMENT_ID, SUBSTANCE_ID, RESULT_TYPE_ID ) values ("&amp;A137&amp;", '"&amp;K137&amp;"', "&amp;F137&amp;", '"&amp;G137&amp;"', '"&amp;H137&amp;"', '"&amp;TRIM(E137)&amp;"', 2, 1, "&amp;B137&amp;", "&amp;VLOOKUP(D137,Elements!$B$3:$G$56,6,FALSE)&amp;");"</f>
        <v>insert into result (RESULT_ID, VALUE_DISPLAY, VALUE_NUM, VALUE_MIN, VALUE_MAX, QUALIFIER, RESULT_STATUS_ID, EXPERIMENT_ID, SUBSTANCE_ID, RESULT_TYPE_ID ) values (135, ' 34.7%', 34.7, '', '', '', 2, 1, 852914, 373);</v>
      </c>
      <c r="N137" t="str">
        <f t="shared" si="4"/>
        <v>insert into result_hierarchy(result_id, parent_result_id, hierarchy_type) values (135, 10, 'Derives');</v>
      </c>
    </row>
    <row r="138" spans="1:14">
      <c r="A138">
        <f>'Result import'!A143</f>
        <v>136</v>
      </c>
      <c r="B138">
        <f>'Result import'!B143</f>
        <v>852914</v>
      </c>
      <c r="C138">
        <f>'Result import'!C143</f>
        <v>10</v>
      </c>
      <c r="D138" t="str">
        <f>'Result import'!D$6</f>
        <v>PI (avg)</v>
      </c>
      <c r="E138" t="str">
        <f>IF(ISERR(FIND(" ",'Result import'!E143)),"",LEFT('Result import'!E143,FIND(" ",'Result import'!E143)-1))</f>
        <v/>
      </c>
      <c r="F138">
        <f>IF(ISERR(FIND(" ",'Result import'!D143)),'Result import'!D143,VALUE(MID('Result import'!D143,FIND(" ",'Result import'!D143)+1,10)))</f>
        <v>46.7</v>
      </c>
      <c r="I138" t="s">
        <v>22</v>
      </c>
      <c r="J138" t="s">
        <v>1361</v>
      </c>
      <c r="K138" t="str">
        <f t="shared" si="5"/>
        <v xml:space="preserve"> 46.7%</v>
      </c>
      <c r="M138" t="str">
        <f>"insert into result (RESULT_ID, VALUE_DISPLAY, VALUE_NUM, VALUE_MIN, VALUE_MAX, QUALIFIER, RESULT_STATUS_ID, EXPERIMENT_ID, SUBSTANCE_ID, RESULT_TYPE_ID ) values ("&amp;A138&amp;", '"&amp;K138&amp;"', "&amp;F138&amp;", '"&amp;G138&amp;"', '"&amp;H138&amp;"', '"&amp;TRIM(E138)&amp;"', 2, 1, "&amp;B138&amp;", "&amp;VLOOKUP(D138,Elements!$B$3:$G$56,6,FALSE)&amp;");"</f>
        <v>insert into result (RESULT_ID, VALUE_DISPLAY, VALUE_NUM, VALUE_MIN, VALUE_MAX, QUALIFIER, RESULT_STATUS_ID, EXPERIMENT_ID, SUBSTANCE_ID, RESULT_TYPE_ID ) values (136, ' 46.7%', 46.7, '', '', '', 2, 1, 852914, 373);</v>
      </c>
      <c r="N138" t="str">
        <f t="shared" si="4"/>
        <v>insert into result_hierarchy(result_id, parent_result_id, hierarchy_type) values (136, 10, 'Derives');</v>
      </c>
    </row>
    <row r="139" spans="1:14">
      <c r="A139">
        <f>'Result import'!A144</f>
        <v>137</v>
      </c>
      <c r="B139">
        <f>'Result import'!B144</f>
        <v>852914</v>
      </c>
      <c r="C139">
        <f>'Result import'!C144</f>
        <v>10</v>
      </c>
      <c r="D139" t="str">
        <f>'Result import'!D$6</f>
        <v>PI (avg)</v>
      </c>
      <c r="E139" t="str">
        <f>IF(ISERR(FIND(" ",'Result import'!E144)),"",LEFT('Result import'!E144,FIND(" ",'Result import'!E144)-1))</f>
        <v/>
      </c>
      <c r="F139">
        <f>IF(ISERR(FIND(" ",'Result import'!D144)),'Result import'!D144,VALUE(MID('Result import'!D144,FIND(" ",'Result import'!D144)+1,10)))</f>
        <v>68.900000000000006</v>
      </c>
      <c r="I139" t="s">
        <v>22</v>
      </c>
      <c r="J139" t="s">
        <v>1361</v>
      </c>
      <c r="K139" t="str">
        <f t="shared" si="5"/>
        <v xml:space="preserve"> 68.9%</v>
      </c>
      <c r="M139" t="str">
        <f>"insert into result (RESULT_ID, VALUE_DISPLAY, VALUE_NUM, VALUE_MIN, VALUE_MAX, QUALIFIER, RESULT_STATUS_ID, EXPERIMENT_ID, SUBSTANCE_ID, RESULT_TYPE_ID ) values ("&amp;A139&amp;", '"&amp;K139&amp;"', "&amp;F139&amp;", '"&amp;G139&amp;"', '"&amp;H139&amp;"', '"&amp;TRIM(E139)&amp;"', 2, 1, "&amp;B139&amp;", "&amp;VLOOKUP(D139,Elements!$B$3:$G$56,6,FALSE)&amp;");"</f>
        <v>insert into result (RESULT_ID, VALUE_DISPLAY, VALUE_NUM, VALUE_MIN, VALUE_MAX, QUALIFIER, RESULT_STATUS_ID, EXPERIMENT_ID, SUBSTANCE_ID, RESULT_TYPE_ID ) values (137, ' 68.9%', 68.9, '', '', '', 2, 1, 852914, 373);</v>
      </c>
      <c r="N139" t="str">
        <f t="shared" si="4"/>
        <v>insert into result_hierarchy(result_id, parent_result_id, hierarchy_type) values (137, 10, 'Derives');</v>
      </c>
    </row>
    <row r="140" spans="1:14">
      <c r="A140">
        <f>'Result import'!A145</f>
        <v>138</v>
      </c>
      <c r="B140">
        <f>'Result import'!B145</f>
        <v>852914</v>
      </c>
      <c r="C140">
        <f>'Result import'!C145</f>
        <v>10</v>
      </c>
      <c r="D140" t="str">
        <f>'Result import'!D$6</f>
        <v>PI (avg)</v>
      </c>
      <c r="E140" t="str">
        <f>IF(ISERR(FIND(" ",'Result import'!E145)),"",LEFT('Result import'!E145,FIND(" ",'Result import'!E145)-1))</f>
        <v/>
      </c>
      <c r="F140">
        <f>IF(ISERR(FIND(" ",'Result import'!D145)),'Result import'!D145,VALUE(MID('Result import'!D145,FIND(" ",'Result import'!D145)+1,10)))</f>
        <v>85.1</v>
      </c>
      <c r="I140" t="s">
        <v>22</v>
      </c>
      <c r="J140" t="s">
        <v>1361</v>
      </c>
      <c r="K140" t="str">
        <f t="shared" si="5"/>
        <v xml:space="preserve"> 85.1%</v>
      </c>
      <c r="M140" t="str">
        <f>"insert into result (RESULT_ID, VALUE_DISPLAY, VALUE_NUM, VALUE_MIN, VALUE_MAX, QUALIFIER, RESULT_STATUS_ID, EXPERIMENT_ID, SUBSTANCE_ID, RESULT_TYPE_ID ) values ("&amp;A140&amp;", '"&amp;K140&amp;"', "&amp;F140&amp;", '"&amp;G140&amp;"', '"&amp;H140&amp;"', '"&amp;TRIM(E140)&amp;"', 2, 1, "&amp;B140&amp;", "&amp;VLOOKUP(D140,Elements!$B$3:$G$56,6,FALSE)&amp;");"</f>
        <v>insert into result (RESULT_ID, VALUE_DISPLAY, VALUE_NUM, VALUE_MIN, VALUE_MAX, QUALIFIER, RESULT_STATUS_ID, EXPERIMENT_ID, SUBSTANCE_ID, RESULT_TYPE_ID ) values (138, ' 85.1%', 85.1, '', '', '', 2, 1, 852914, 373);</v>
      </c>
      <c r="N140" t="str">
        <f t="shared" si="4"/>
        <v>insert into result_hierarchy(result_id, parent_result_id, hierarchy_type) values (138, 10, 'Derives');</v>
      </c>
    </row>
    <row r="141" spans="1:14">
      <c r="A141">
        <f>'Result import'!A146</f>
        <v>139</v>
      </c>
      <c r="B141">
        <f>'Result import'!B146</f>
        <v>852914</v>
      </c>
      <c r="C141">
        <f>'Result import'!C146</f>
        <v>10</v>
      </c>
      <c r="D141" t="str">
        <f>'Result import'!D$6</f>
        <v>PI (avg)</v>
      </c>
      <c r="E141" t="str">
        <f>IF(ISERR(FIND(" ",'Result import'!E146)),"",LEFT('Result import'!E146,FIND(" ",'Result import'!E146)-1))</f>
        <v/>
      </c>
      <c r="F141">
        <f>IF(ISERR(FIND(" ",'Result import'!D146)),'Result import'!D146,VALUE(MID('Result import'!D146,FIND(" ",'Result import'!D146)+1,10)))</f>
        <v>102.7</v>
      </c>
      <c r="I141" t="s">
        <v>22</v>
      </c>
      <c r="J141" t="s">
        <v>1361</v>
      </c>
      <c r="K141" t="str">
        <f t="shared" si="5"/>
        <v xml:space="preserve"> 102.7%</v>
      </c>
      <c r="M141" t="str">
        <f>"insert into result (RESULT_ID, VALUE_DISPLAY, VALUE_NUM, VALUE_MIN, VALUE_MAX, QUALIFIER, RESULT_STATUS_ID, EXPERIMENT_ID, SUBSTANCE_ID, RESULT_TYPE_ID ) values ("&amp;A141&amp;", '"&amp;K141&amp;"', "&amp;F141&amp;", '"&amp;G141&amp;"', '"&amp;H141&amp;"', '"&amp;TRIM(E141)&amp;"', 2, 1, "&amp;B141&amp;", "&amp;VLOOKUP(D141,Elements!$B$3:$G$56,6,FALSE)&amp;");"</f>
        <v>insert into result (RESULT_ID, VALUE_DISPLAY, VALUE_NUM, VALUE_MIN, VALUE_MAX, QUALIFIER, RESULT_STATUS_ID, EXPERIMENT_ID, SUBSTANCE_ID, RESULT_TYPE_ID ) values (139, ' 102.7%', 102.7, '', '', '', 2, 1, 852914, 373);</v>
      </c>
      <c r="N141" t="str">
        <f t="shared" si="4"/>
        <v>insert into result_hierarchy(result_id, parent_result_id, hierarchy_type) values (139, 10, 'Derives');</v>
      </c>
    </row>
    <row r="142" spans="1:14">
      <c r="A142">
        <f>'Result import'!A147</f>
        <v>140</v>
      </c>
      <c r="B142">
        <f>'Result import'!B147</f>
        <v>852914</v>
      </c>
      <c r="C142">
        <f>'Result import'!C147</f>
        <v>10</v>
      </c>
      <c r="D142" t="str">
        <f>'Result import'!D$6</f>
        <v>PI (avg)</v>
      </c>
      <c r="E142" t="str">
        <f>IF(ISERR(FIND(" ",'Result import'!E147)),"",LEFT('Result import'!E147,FIND(" ",'Result import'!E147)-1))</f>
        <v/>
      </c>
      <c r="F142">
        <f>IF(ISERR(FIND(" ",'Result import'!D147)),'Result import'!D147,VALUE(MID('Result import'!D147,FIND(" ",'Result import'!D147)+1,10)))</f>
        <v>107.6</v>
      </c>
      <c r="I142" t="s">
        <v>22</v>
      </c>
      <c r="J142" t="s">
        <v>1361</v>
      </c>
      <c r="K142" t="str">
        <f t="shared" si="5"/>
        <v xml:space="preserve"> 107.6%</v>
      </c>
      <c r="M142" t="str">
        <f>"insert into result (RESULT_ID, VALUE_DISPLAY, VALUE_NUM, VALUE_MIN, VALUE_MAX, QUALIFIER, RESULT_STATUS_ID, EXPERIMENT_ID, SUBSTANCE_ID, RESULT_TYPE_ID ) values ("&amp;A142&amp;", '"&amp;K142&amp;"', "&amp;F142&amp;", '"&amp;G142&amp;"', '"&amp;H142&amp;"', '"&amp;TRIM(E142)&amp;"', 2, 1, "&amp;B142&amp;", "&amp;VLOOKUP(D142,Elements!$B$3:$G$56,6,FALSE)&amp;");"</f>
        <v>insert into result (RESULT_ID, VALUE_DISPLAY, VALUE_NUM, VALUE_MIN, VALUE_MAX, QUALIFIER, RESULT_STATUS_ID, EXPERIMENT_ID, SUBSTANCE_ID, RESULT_TYPE_ID ) values (140, ' 107.6%', 107.6, '', '', '', 2, 1, 852914, 373);</v>
      </c>
      <c r="N142" t="str">
        <f t="shared" si="4"/>
        <v>insert into result_hierarchy(result_id, parent_result_id, hierarchy_type) values (140, 10, 'Derives');</v>
      </c>
    </row>
    <row r="143" spans="1:14">
      <c r="A143">
        <f>'Result import'!A148</f>
        <v>141</v>
      </c>
      <c r="B143">
        <f>'Result import'!B148</f>
        <v>845954</v>
      </c>
      <c r="C143">
        <f>'Result import'!C148</f>
        <v>11</v>
      </c>
      <c r="D143" t="str">
        <f>'Result import'!D$6</f>
        <v>PI (avg)</v>
      </c>
      <c r="E143" t="str">
        <f>IF(ISERR(FIND(" ",'Result import'!E148)),"",LEFT('Result import'!E148,FIND(" ",'Result import'!E148)-1))</f>
        <v/>
      </c>
      <c r="F143">
        <f>IF(ISERR(FIND(" ",'Result import'!D148)),'Result import'!D148,VALUE(MID('Result import'!D148,FIND(" ",'Result import'!D148)+1,10)))</f>
        <v>2.8</v>
      </c>
      <c r="I143" t="s">
        <v>22</v>
      </c>
      <c r="J143" t="s">
        <v>1361</v>
      </c>
      <c r="K143" t="str">
        <f t="shared" si="5"/>
        <v xml:space="preserve"> 2.8%</v>
      </c>
      <c r="M143" t="str">
        <f>"insert into result (RESULT_ID, VALUE_DISPLAY, VALUE_NUM, VALUE_MIN, VALUE_MAX, QUALIFIER, RESULT_STATUS_ID, EXPERIMENT_ID, SUBSTANCE_ID, RESULT_TYPE_ID ) values ("&amp;A143&amp;", '"&amp;K143&amp;"', "&amp;F143&amp;", '"&amp;G143&amp;"', '"&amp;H143&amp;"', '"&amp;TRIM(E143)&amp;"', 2, 1, "&amp;B143&amp;", "&amp;VLOOKUP(D143,Elements!$B$3:$G$56,6,FALSE)&amp;");"</f>
        <v>insert into result (RESULT_ID, VALUE_DISPLAY, VALUE_NUM, VALUE_MIN, VALUE_MAX, QUALIFIER, RESULT_STATUS_ID, EXPERIMENT_ID, SUBSTANCE_ID, RESULT_TYPE_ID ) values (141, ' 2.8%', 2.8, '', '', '', 2, 1, 845954, 373);</v>
      </c>
      <c r="N143" t="str">
        <f t="shared" si="4"/>
        <v>insert into result_hierarchy(result_id, parent_result_id, hierarchy_type) values (141, 11, 'Derives');</v>
      </c>
    </row>
    <row r="144" spans="1:14">
      <c r="A144">
        <f>'Result import'!A149</f>
        <v>142</v>
      </c>
      <c r="B144">
        <f>'Result import'!B149</f>
        <v>845954</v>
      </c>
      <c r="C144">
        <f>'Result import'!C149</f>
        <v>11</v>
      </c>
      <c r="D144" t="str">
        <f>'Result import'!D$6</f>
        <v>PI (avg)</v>
      </c>
      <c r="E144" t="str">
        <f>IF(ISERR(FIND(" ",'Result import'!E149)),"",LEFT('Result import'!E149,FIND(" ",'Result import'!E149)-1))</f>
        <v/>
      </c>
      <c r="F144">
        <f>IF(ISERR(FIND(" ",'Result import'!D149)),'Result import'!D149,VALUE(MID('Result import'!D149,FIND(" ",'Result import'!D149)+1,10)))</f>
        <v>3.1</v>
      </c>
      <c r="I144" t="s">
        <v>22</v>
      </c>
      <c r="J144" t="s">
        <v>1361</v>
      </c>
      <c r="K144" t="str">
        <f t="shared" si="5"/>
        <v xml:space="preserve"> 3.1%</v>
      </c>
      <c r="M144" t="str">
        <f>"insert into result (RESULT_ID, VALUE_DISPLAY, VALUE_NUM, VALUE_MIN, VALUE_MAX, QUALIFIER, RESULT_STATUS_ID, EXPERIMENT_ID, SUBSTANCE_ID, RESULT_TYPE_ID ) values ("&amp;A144&amp;", '"&amp;K144&amp;"', "&amp;F144&amp;", '"&amp;G144&amp;"', '"&amp;H144&amp;"', '"&amp;TRIM(E144)&amp;"', 2, 1, "&amp;B144&amp;", "&amp;VLOOKUP(D144,Elements!$B$3:$G$56,6,FALSE)&amp;");"</f>
        <v>insert into result (RESULT_ID, VALUE_DISPLAY, VALUE_NUM, VALUE_MIN, VALUE_MAX, QUALIFIER, RESULT_STATUS_ID, EXPERIMENT_ID, SUBSTANCE_ID, RESULT_TYPE_ID ) values (142, ' 3.1%', 3.1, '', '', '', 2, 1, 845954, 373);</v>
      </c>
      <c r="N144" t="str">
        <f t="shared" si="4"/>
        <v>insert into result_hierarchy(result_id, parent_result_id, hierarchy_type) values (142, 11, 'Derives');</v>
      </c>
    </row>
    <row r="145" spans="1:14">
      <c r="A145">
        <f>'Result import'!A150</f>
        <v>143</v>
      </c>
      <c r="B145">
        <f>'Result import'!B150</f>
        <v>845954</v>
      </c>
      <c r="C145">
        <f>'Result import'!C150</f>
        <v>11</v>
      </c>
      <c r="D145" t="str">
        <f>'Result import'!D$6</f>
        <v>PI (avg)</v>
      </c>
      <c r="E145" t="str">
        <f>IF(ISERR(FIND(" ",'Result import'!E150)),"",LEFT('Result import'!E150,FIND(" ",'Result import'!E150)-1))</f>
        <v/>
      </c>
      <c r="F145">
        <f>IF(ISERR(FIND(" ",'Result import'!D150)),'Result import'!D150,VALUE(MID('Result import'!D150,FIND(" ",'Result import'!D150)+1,10)))</f>
        <v>7.2</v>
      </c>
      <c r="I145" t="s">
        <v>22</v>
      </c>
      <c r="J145" t="s">
        <v>1361</v>
      </c>
      <c r="K145" t="str">
        <f t="shared" si="5"/>
        <v xml:space="preserve"> 7.2%</v>
      </c>
      <c r="M145" t="str">
        <f>"insert into result (RESULT_ID, VALUE_DISPLAY, VALUE_NUM, VALUE_MIN, VALUE_MAX, QUALIFIER, RESULT_STATUS_ID, EXPERIMENT_ID, SUBSTANCE_ID, RESULT_TYPE_ID ) values ("&amp;A145&amp;", '"&amp;K145&amp;"', "&amp;F145&amp;", '"&amp;G145&amp;"', '"&amp;H145&amp;"', '"&amp;TRIM(E145)&amp;"', 2, 1, "&amp;B145&amp;", "&amp;VLOOKUP(D145,Elements!$B$3:$G$56,6,FALSE)&amp;");"</f>
        <v>insert into result (RESULT_ID, VALUE_DISPLAY, VALUE_NUM, VALUE_MIN, VALUE_MAX, QUALIFIER, RESULT_STATUS_ID, EXPERIMENT_ID, SUBSTANCE_ID, RESULT_TYPE_ID ) values (143, ' 7.2%', 7.2, '', '', '', 2, 1, 845954, 373);</v>
      </c>
      <c r="N145" t="str">
        <f t="shared" si="4"/>
        <v>insert into result_hierarchy(result_id, parent_result_id, hierarchy_type) values (143, 11, 'Derives');</v>
      </c>
    </row>
    <row r="146" spans="1:14">
      <c r="A146">
        <f>'Result import'!A151</f>
        <v>144</v>
      </c>
      <c r="B146">
        <f>'Result import'!B151</f>
        <v>845954</v>
      </c>
      <c r="C146">
        <f>'Result import'!C151</f>
        <v>11</v>
      </c>
      <c r="D146" t="str">
        <f>'Result import'!D$6</f>
        <v>PI (avg)</v>
      </c>
      <c r="E146" t="str">
        <f>IF(ISERR(FIND(" ",'Result import'!E151)),"",LEFT('Result import'!E151,FIND(" ",'Result import'!E151)-1))</f>
        <v/>
      </c>
      <c r="F146">
        <f>IF(ISERR(FIND(" ",'Result import'!D151)),'Result import'!D151,VALUE(MID('Result import'!D151,FIND(" ",'Result import'!D151)+1,10)))</f>
        <v>12.8</v>
      </c>
      <c r="I146" t="s">
        <v>22</v>
      </c>
      <c r="J146" t="s">
        <v>1361</v>
      </c>
      <c r="K146" t="str">
        <f t="shared" si="5"/>
        <v xml:space="preserve"> 12.8%</v>
      </c>
      <c r="M146" t="str">
        <f>"insert into result (RESULT_ID, VALUE_DISPLAY, VALUE_NUM, VALUE_MIN, VALUE_MAX, QUALIFIER, RESULT_STATUS_ID, EXPERIMENT_ID, SUBSTANCE_ID, RESULT_TYPE_ID ) values ("&amp;A146&amp;", '"&amp;K146&amp;"', "&amp;F146&amp;", '"&amp;G146&amp;"', '"&amp;H146&amp;"', '"&amp;TRIM(E146)&amp;"', 2, 1, "&amp;B146&amp;", "&amp;VLOOKUP(D146,Elements!$B$3:$G$56,6,FALSE)&amp;");"</f>
        <v>insert into result (RESULT_ID, VALUE_DISPLAY, VALUE_NUM, VALUE_MIN, VALUE_MAX, QUALIFIER, RESULT_STATUS_ID, EXPERIMENT_ID, SUBSTANCE_ID, RESULT_TYPE_ID ) values (144, ' 12.8%', 12.8, '', '', '', 2, 1, 845954, 373);</v>
      </c>
      <c r="N146" t="str">
        <f t="shared" si="4"/>
        <v>insert into result_hierarchy(result_id, parent_result_id, hierarchy_type) values (144, 11, 'Derives');</v>
      </c>
    </row>
    <row r="147" spans="1:14">
      <c r="A147">
        <f>'Result import'!A152</f>
        <v>145</v>
      </c>
      <c r="B147">
        <f>'Result import'!B152</f>
        <v>845954</v>
      </c>
      <c r="C147">
        <f>'Result import'!C152</f>
        <v>11</v>
      </c>
      <c r="D147" t="str">
        <f>'Result import'!D$6</f>
        <v>PI (avg)</v>
      </c>
      <c r="E147" t="str">
        <f>IF(ISERR(FIND(" ",'Result import'!E152)),"",LEFT('Result import'!E152,FIND(" ",'Result import'!E152)-1))</f>
        <v/>
      </c>
      <c r="F147">
        <f>IF(ISERR(FIND(" ",'Result import'!D152)),'Result import'!D152,VALUE(MID('Result import'!D152,FIND(" ",'Result import'!D152)+1,10)))</f>
        <v>26.6</v>
      </c>
      <c r="I147" t="s">
        <v>22</v>
      </c>
      <c r="J147" t="s">
        <v>1361</v>
      </c>
      <c r="K147" t="str">
        <f t="shared" si="5"/>
        <v xml:space="preserve"> 26.6%</v>
      </c>
      <c r="M147" t="str">
        <f>"insert into result (RESULT_ID, VALUE_DISPLAY, VALUE_NUM, VALUE_MIN, VALUE_MAX, QUALIFIER, RESULT_STATUS_ID, EXPERIMENT_ID, SUBSTANCE_ID, RESULT_TYPE_ID ) values ("&amp;A147&amp;", '"&amp;K147&amp;"', "&amp;F147&amp;", '"&amp;G147&amp;"', '"&amp;H147&amp;"', '"&amp;TRIM(E147)&amp;"', 2, 1, "&amp;B147&amp;", "&amp;VLOOKUP(D147,Elements!$B$3:$G$56,6,FALSE)&amp;");"</f>
        <v>insert into result (RESULT_ID, VALUE_DISPLAY, VALUE_NUM, VALUE_MIN, VALUE_MAX, QUALIFIER, RESULT_STATUS_ID, EXPERIMENT_ID, SUBSTANCE_ID, RESULT_TYPE_ID ) values (145, ' 26.6%', 26.6, '', '', '', 2, 1, 845954, 373);</v>
      </c>
      <c r="N147" t="str">
        <f t="shared" si="4"/>
        <v>insert into result_hierarchy(result_id, parent_result_id, hierarchy_type) values (145, 11, 'Derives');</v>
      </c>
    </row>
    <row r="148" spans="1:14">
      <c r="A148">
        <f>'Result import'!A153</f>
        <v>146</v>
      </c>
      <c r="B148">
        <f>'Result import'!B153</f>
        <v>845954</v>
      </c>
      <c r="C148">
        <f>'Result import'!C153</f>
        <v>11</v>
      </c>
      <c r="D148" t="str">
        <f>'Result import'!D$6</f>
        <v>PI (avg)</v>
      </c>
      <c r="E148" t="str">
        <f>IF(ISERR(FIND(" ",'Result import'!E153)),"",LEFT('Result import'!E153,FIND(" ",'Result import'!E153)-1))</f>
        <v/>
      </c>
      <c r="F148">
        <f>IF(ISERR(FIND(" ",'Result import'!D153)),'Result import'!D153,VALUE(MID('Result import'!D153,FIND(" ",'Result import'!D153)+1,10)))</f>
        <v>52.4</v>
      </c>
      <c r="I148" t="s">
        <v>22</v>
      </c>
      <c r="J148" t="s">
        <v>1361</v>
      </c>
      <c r="K148" t="str">
        <f t="shared" si="5"/>
        <v xml:space="preserve"> 52.4%</v>
      </c>
      <c r="M148" t="str">
        <f>"insert into result (RESULT_ID, VALUE_DISPLAY, VALUE_NUM, VALUE_MIN, VALUE_MAX, QUALIFIER, RESULT_STATUS_ID, EXPERIMENT_ID, SUBSTANCE_ID, RESULT_TYPE_ID ) values ("&amp;A148&amp;", '"&amp;K148&amp;"', "&amp;F148&amp;", '"&amp;G148&amp;"', '"&amp;H148&amp;"', '"&amp;TRIM(E148)&amp;"', 2, 1, "&amp;B148&amp;", "&amp;VLOOKUP(D148,Elements!$B$3:$G$56,6,FALSE)&amp;");"</f>
        <v>insert into result (RESULT_ID, VALUE_DISPLAY, VALUE_NUM, VALUE_MIN, VALUE_MAX, QUALIFIER, RESULT_STATUS_ID, EXPERIMENT_ID, SUBSTANCE_ID, RESULT_TYPE_ID ) values (146, ' 52.4%', 52.4, '', '', '', 2, 1, 845954, 373);</v>
      </c>
      <c r="N148" t="str">
        <f t="shared" si="4"/>
        <v>insert into result_hierarchy(result_id, parent_result_id, hierarchy_type) values (146, 11, 'Derives');</v>
      </c>
    </row>
    <row r="149" spans="1:14">
      <c r="A149">
        <f>'Result import'!A154</f>
        <v>147</v>
      </c>
      <c r="B149">
        <f>'Result import'!B154</f>
        <v>845954</v>
      </c>
      <c r="C149">
        <f>'Result import'!C154</f>
        <v>11</v>
      </c>
      <c r="D149" t="str">
        <f>'Result import'!D$6</f>
        <v>PI (avg)</v>
      </c>
      <c r="E149" t="str">
        <f>IF(ISERR(FIND(" ",'Result import'!E154)),"",LEFT('Result import'!E154,FIND(" ",'Result import'!E154)-1))</f>
        <v/>
      </c>
      <c r="F149">
        <f>IF(ISERR(FIND(" ",'Result import'!D154)),'Result import'!D154,VALUE(MID('Result import'!D154,FIND(" ",'Result import'!D154)+1,10)))</f>
        <v>72.2</v>
      </c>
      <c r="I149" t="s">
        <v>22</v>
      </c>
      <c r="J149" t="s">
        <v>1361</v>
      </c>
      <c r="K149" t="str">
        <f t="shared" si="5"/>
        <v xml:space="preserve"> 72.2%</v>
      </c>
      <c r="M149" t="str">
        <f>"insert into result (RESULT_ID, VALUE_DISPLAY, VALUE_NUM, VALUE_MIN, VALUE_MAX, QUALIFIER, RESULT_STATUS_ID, EXPERIMENT_ID, SUBSTANCE_ID, RESULT_TYPE_ID ) values ("&amp;A149&amp;", '"&amp;K149&amp;"', "&amp;F149&amp;", '"&amp;G149&amp;"', '"&amp;H149&amp;"', '"&amp;TRIM(E149)&amp;"', 2, 1, "&amp;B149&amp;", "&amp;VLOOKUP(D149,Elements!$B$3:$G$56,6,FALSE)&amp;");"</f>
        <v>insert into result (RESULT_ID, VALUE_DISPLAY, VALUE_NUM, VALUE_MIN, VALUE_MAX, QUALIFIER, RESULT_STATUS_ID, EXPERIMENT_ID, SUBSTANCE_ID, RESULT_TYPE_ID ) values (147, ' 72.2%', 72.2, '', '', '', 2, 1, 845954, 373);</v>
      </c>
      <c r="N149" t="str">
        <f t="shared" si="4"/>
        <v>insert into result_hierarchy(result_id, parent_result_id, hierarchy_type) values (147, 11, 'Derives');</v>
      </c>
    </row>
    <row r="150" spans="1:14">
      <c r="A150">
        <f>'Result import'!A155</f>
        <v>148</v>
      </c>
      <c r="B150">
        <f>'Result import'!B155</f>
        <v>845954</v>
      </c>
      <c r="C150">
        <f>'Result import'!C155</f>
        <v>11</v>
      </c>
      <c r="D150" t="str">
        <f>'Result import'!D$6</f>
        <v>PI (avg)</v>
      </c>
      <c r="E150" t="str">
        <f>IF(ISERR(FIND(" ",'Result import'!E155)),"",LEFT('Result import'!E155,FIND(" ",'Result import'!E155)-1))</f>
        <v/>
      </c>
      <c r="F150">
        <f>IF(ISERR(FIND(" ",'Result import'!D155)),'Result import'!D155,VALUE(MID('Result import'!D155,FIND(" ",'Result import'!D155)+1,10)))</f>
        <v>88.9</v>
      </c>
      <c r="I150" t="s">
        <v>22</v>
      </c>
      <c r="J150" t="s">
        <v>1361</v>
      </c>
      <c r="K150" t="str">
        <f t="shared" si="5"/>
        <v xml:space="preserve"> 88.9%</v>
      </c>
      <c r="M150" t="str">
        <f>"insert into result (RESULT_ID, VALUE_DISPLAY, VALUE_NUM, VALUE_MIN, VALUE_MAX, QUALIFIER, RESULT_STATUS_ID, EXPERIMENT_ID, SUBSTANCE_ID, RESULT_TYPE_ID ) values ("&amp;A150&amp;", '"&amp;K150&amp;"', "&amp;F150&amp;", '"&amp;G150&amp;"', '"&amp;H150&amp;"', '"&amp;TRIM(E150)&amp;"', 2, 1, "&amp;B150&amp;", "&amp;VLOOKUP(D150,Elements!$B$3:$G$56,6,FALSE)&amp;");"</f>
        <v>insert into result (RESULT_ID, VALUE_DISPLAY, VALUE_NUM, VALUE_MIN, VALUE_MAX, QUALIFIER, RESULT_STATUS_ID, EXPERIMENT_ID, SUBSTANCE_ID, RESULT_TYPE_ID ) values (148, ' 88.9%', 88.9, '', '', '', 2, 1, 845954, 373);</v>
      </c>
      <c r="N150" t="str">
        <f t="shared" si="4"/>
        <v>insert into result_hierarchy(result_id, parent_result_id, hierarchy_type) values (148, 11, 'Derives');</v>
      </c>
    </row>
    <row r="151" spans="1:14">
      <c r="A151">
        <f>'Result import'!A156</f>
        <v>149</v>
      </c>
      <c r="B151">
        <f>'Result import'!B156</f>
        <v>845954</v>
      </c>
      <c r="C151">
        <f>'Result import'!C156</f>
        <v>11</v>
      </c>
      <c r="D151" t="str">
        <f>'Result import'!D$6</f>
        <v>PI (avg)</v>
      </c>
      <c r="E151" t="str">
        <f>IF(ISERR(FIND(" ",'Result import'!E156)),"",LEFT('Result import'!E156,FIND(" ",'Result import'!E156)-1))</f>
        <v/>
      </c>
      <c r="F151">
        <f>IF(ISERR(FIND(" ",'Result import'!D156)),'Result import'!D156,VALUE(MID('Result import'!D156,FIND(" ",'Result import'!D156)+1,10)))</f>
        <v>98.4</v>
      </c>
      <c r="I151" t="s">
        <v>22</v>
      </c>
      <c r="J151" t="s">
        <v>1361</v>
      </c>
      <c r="K151" t="str">
        <f t="shared" si="5"/>
        <v xml:space="preserve"> 98.4%</v>
      </c>
      <c r="M151" t="str">
        <f>"insert into result (RESULT_ID, VALUE_DISPLAY, VALUE_NUM, VALUE_MIN, VALUE_MAX, QUALIFIER, RESULT_STATUS_ID, EXPERIMENT_ID, SUBSTANCE_ID, RESULT_TYPE_ID ) values ("&amp;A151&amp;", '"&amp;K151&amp;"', "&amp;F151&amp;", '"&amp;G151&amp;"', '"&amp;H151&amp;"', '"&amp;TRIM(E151)&amp;"', 2, 1, "&amp;B151&amp;", "&amp;VLOOKUP(D151,Elements!$B$3:$G$56,6,FALSE)&amp;");"</f>
        <v>insert into result (RESULT_ID, VALUE_DISPLAY, VALUE_NUM, VALUE_MIN, VALUE_MAX, QUALIFIER, RESULT_STATUS_ID, EXPERIMENT_ID, SUBSTANCE_ID, RESULT_TYPE_ID ) values (149, ' 98.4%', 98.4, '', '', '', 2, 1, 845954, 373);</v>
      </c>
      <c r="N151" t="str">
        <f t="shared" si="4"/>
        <v>insert into result_hierarchy(result_id, parent_result_id, hierarchy_type) values (149, 11, 'Derives');</v>
      </c>
    </row>
    <row r="152" spans="1:14">
      <c r="A152">
        <f>'Result import'!A157</f>
        <v>150</v>
      </c>
      <c r="B152">
        <f>'Result import'!B157</f>
        <v>845954</v>
      </c>
      <c r="C152">
        <f>'Result import'!C157</f>
        <v>11</v>
      </c>
      <c r="D152" t="str">
        <f>'Result import'!D$6</f>
        <v>PI (avg)</v>
      </c>
      <c r="E152" t="str">
        <f>IF(ISERR(FIND(" ",'Result import'!E157)),"",LEFT('Result import'!E157,FIND(" ",'Result import'!E157)-1))</f>
        <v/>
      </c>
      <c r="F152">
        <f>IF(ISERR(FIND(" ",'Result import'!D157)),'Result import'!D157,VALUE(MID('Result import'!D157,FIND(" ",'Result import'!D157)+1,10)))</f>
        <v>109.5</v>
      </c>
      <c r="I152" t="s">
        <v>22</v>
      </c>
      <c r="J152" t="s">
        <v>1361</v>
      </c>
      <c r="K152" t="str">
        <f t="shared" si="5"/>
        <v xml:space="preserve"> 109.5%</v>
      </c>
      <c r="M152" t="str">
        <f>"insert into result (RESULT_ID, VALUE_DISPLAY, VALUE_NUM, VALUE_MIN, VALUE_MAX, QUALIFIER, RESULT_STATUS_ID, EXPERIMENT_ID, SUBSTANCE_ID, RESULT_TYPE_ID ) values ("&amp;A152&amp;", '"&amp;K152&amp;"', "&amp;F152&amp;", '"&amp;G152&amp;"', '"&amp;H152&amp;"', '"&amp;TRIM(E152)&amp;"', 2, 1, "&amp;B152&amp;", "&amp;VLOOKUP(D152,Elements!$B$3:$G$56,6,FALSE)&amp;");"</f>
        <v>insert into result (RESULT_ID, VALUE_DISPLAY, VALUE_NUM, VALUE_MIN, VALUE_MAX, QUALIFIER, RESULT_STATUS_ID, EXPERIMENT_ID, SUBSTANCE_ID, RESULT_TYPE_ID ) values (150, ' 109.5%', 109.5, '', '', '', 2, 1, 845954, 373);</v>
      </c>
      <c r="N152" t="str">
        <f t="shared" si="4"/>
        <v>insert into result_hierarchy(result_id, parent_result_id, hierarchy_type) values (150, 11, 'Derives');</v>
      </c>
    </row>
    <row r="153" spans="1:14">
      <c r="A153">
        <f>'Result import'!A158</f>
        <v>151</v>
      </c>
      <c r="B153">
        <f>'Result import'!B158</f>
        <v>4260348</v>
      </c>
      <c r="C153">
        <f>'Result import'!C158</f>
        <v>12</v>
      </c>
      <c r="D153" t="str">
        <f>'Result import'!D$6</f>
        <v>PI (avg)</v>
      </c>
      <c r="E153" t="str">
        <f>IF(ISERR(FIND(" ",'Result import'!E158)),"",LEFT('Result import'!E158,FIND(" ",'Result import'!E158)-1))</f>
        <v/>
      </c>
      <c r="F153">
        <f>IF(ISERR(FIND(" ",'Result import'!D158)),'Result import'!D158,VALUE(MID('Result import'!D158,FIND(" ",'Result import'!D158)+1,10)))</f>
        <v>12.8</v>
      </c>
      <c r="I153" t="s">
        <v>22</v>
      </c>
      <c r="J153" t="s">
        <v>1361</v>
      </c>
      <c r="K153" t="str">
        <f t="shared" si="5"/>
        <v xml:space="preserve"> 12.8%</v>
      </c>
      <c r="M153" t="str">
        <f>"insert into result (RESULT_ID, VALUE_DISPLAY, VALUE_NUM, VALUE_MIN, VALUE_MAX, QUALIFIER, RESULT_STATUS_ID, EXPERIMENT_ID, SUBSTANCE_ID, RESULT_TYPE_ID ) values ("&amp;A153&amp;", '"&amp;K153&amp;"', "&amp;F153&amp;", '"&amp;G153&amp;"', '"&amp;H153&amp;"', '"&amp;TRIM(E153)&amp;"', 2, 1, "&amp;B153&amp;", "&amp;VLOOKUP(D153,Elements!$B$3:$G$56,6,FALSE)&amp;");"</f>
        <v>insert into result (RESULT_ID, VALUE_DISPLAY, VALUE_NUM, VALUE_MIN, VALUE_MAX, QUALIFIER, RESULT_STATUS_ID, EXPERIMENT_ID, SUBSTANCE_ID, RESULT_TYPE_ID ) values (151, ' 12.8%', 12.8, '', '', '', 2, 1, 4260348, 373);</v>
      </c>
      <c r="N153" t="str">
        <f t="shared" si="4"/>
        <v>insert into result_hierarchy(result_id, parent_result_id, hierarchy_type) values (151, 12, 'Derives');</v>
      </c>
    </row>
    <row r="154" spans="1:14">
      <c r="A154">
        <f>'Result import'!A159</f>
        <v>152</v>
      </c>
      <c r="B154">
        <f>'Result import'!B159</f>
        <v>4260348</v>
      </c>
      <c r="C154">
        <f>'Result import'!C159</f>
        <v>12</v>
      </c>
      <c r="D154" t="str">
        <f>'Result import'!D$6</f>
        <v>PI (avg)</v>
      </c>
      <c r="E154" t="str">
        <f>IF(ISERR(FIND(" ",'Result import'!E159)),"",LEFT('Result import'!E159,FIND(" ",'Result import'!E159)-1))</f>
        <v/>
      </c>
      <c r="F154">
        <f>IF(ISERR(FIND(" ",'Result import'!D159)),'Result import'!D159,VALUE(MID('Result import'!D159,FIND(" ",'Result import'!D159)+1,10)))</f>
        <v>14</v>
      </c>
      <c r="I154" t="s">
        <v>22</v>
      </c>
      <c r="J154" t="s">
        <v>1361</v>
      </c>
      <c r="K154" t="str">
        <f t="shared" si="5"/>
        <v xml:space="preserve"> 14%</v>
      </c>
      <c r="M154" t="str">
        <f>"insert into result (RESULT_ID, VALUE_DISPLAY, VALUE_NUM, VALUE_MIN, VALUE_MAX, QUALIFIER, RESULT_STATUS_ID, EXPERIMENT_ID, SUBSTANCE_ID, RESULT_TYPE_ID ) values ("&amp;A154&amp;", '"&amp;K154&amp;"', "&amp;F154&amp;", '"&amp;G154&amp;"', '"&amp;H154&amp;"', '"&amp;TRIM(E154)&amp;"', 2, 1, "&amp;B154&amp;", "&amp;VLOOKUP(D154,Elements!$B$3:$G$56,6,FALSE)&amp;");"</f>
        <v>insert into result (RESULT_ID, VALUE_DISPLAY, VALUE_NUM, VALUE_MIN, VALUE_MAX, QUALIFIER, RESULT_STATUS_ID, EXPERIMENT_ID, SUBSTANCE_ID, RESULT_TYPE_ID ) values (152, ' 14%', 14, '', '', '', 2, 1, 4260348, 373);</v>
      </c>
      <c r="N154" t="str">
        <f t="shared" si="4"/>
        <v>insert into result_hierarchy(result_id, parent_result_id, hierarchy_type) values (152, 12, 'Derives');</v>
      </c>
    </row>
    <row r="155" spans="1:14">
      <c r="A155">
        <f>'Result import'!A160</f>
        <v>153</v>
      </c>
      <c r="B155">
        <f>'Result import'!B160</f>
        <v>4260348</v>
      </c>
      <c r="C155">
        <f>'Result import'!C160</f>
        <v>12</v>
      </c>
      <c r="D155" t="str">
        <f>'Result import'!D$6</f>
        <v>PI (avg)</v>
      </c>
      <c r="E155" t="str">
        <f>IF(ISERR(FIND(" ",'Result import'!E160)),"",LEFT('Result import'!E160,FIND(" ",'Result import'!E160)-1))</f>
        <v/>
      </c>
      <c r="F155">
        <f>IF(ISERR(FIND(" ",'Result import'!D160)),'Result import'!D160,VALUE(MID('Result import'!D160,FIND(" ",'Result import'!D160)+1,10)))</f>
        <v>16.600000000000001</v>
      </c>
      <c r="I155" t="s">
        <v>22</v>
      </c>
      <c r="J155" t="s">
        <v>1361</v>
      </c>
      <c r="K155" t="str">
        <f t="shared" si="5"/>
        <v xml:space="preserve"> 16.6%</v>
      </c>
      <c r="M155" t="str">
        <f>"insert into result (RESULT_ID, VALUE_DISPLAY, VALUE_NUM, VALUE_MIN, VALUE_MAX, QUALIFIER, RESULT_STATUS_ID, EXPERIMENT_ID, SUBSTANCE_ID, RESULT_TYPE_ID ) values ("&amp;A155&amp;", '"&amp;K155&amp;"', "&amp;F155&amp;", '"&amp;G155&amp;"', '"&amp;H155&amp;"', '"&amp;TRIM(E155)&amp;"', 2, 1, "&amp;B155&amp;", "&amp;VLOOKUP(D155,Elements!$B$3:$G$56,6,FALSE)&amp;");"</f>
        <v>insert into result (RESULT_ID, VALUE_DISPLAY, VALUE_NUM, VALUE_MIN, VALUE_MAX, QUALIFIER, RESULT_STATUS_ID, EXPERIMENT_ID, SUBSTANCE_ID, RESULT_TYPE_ID ) values (153, ' 16.6%', 16.6, '', '', '', 2, 1, 4260348, 373);</v>
      </c>
      <c r="N155" t="str">
        <f t="shared" si="4"/>
        <v>insert into result_hierarchy(result_id, parent_result_id, hierarchy_type) values (153, 12, 'Derives');</v>
      </c>
    </row>
    <row r="156" spans="1:14">
      <c r="A156">
        <f>'Result import'!A161</f>
        <v>154</v>
      </c>
      <c r="B156">
        <f>'Result import'!B161</f>
        <v>4260348</v>
      </c>
      <c r="C156">
        <f>'Result import'!C161</f>
        <v>12</v>
      </c>
      <c r="D156" t="str">
        <f>'Result import'!D$6</f>
        <v>PI (avg)</v>
      </c>
      <c r="E156" t="str">
        <f>IF(ISERR(FIND(" ",'Result import'!E161)),"",LEFT('Result import'!E161,FIND(" ",'Result import'!E161)-1))</f>
        <v/>
      </c>
      <c r="F156">
        <f>IF(ISERR(FIND(" ",'Result import'!D161)),'Result import'!D161,VALUE(MID('Result import'!D161,FIND(" ",'Result import'!D161)+1,10)))</f>
        <v>19</v>
      </c>
      <c r="I156" t="s">
        <v>22</v>
      </c>
      <c r="J156" t="s">
        <v>1361</v>
      </c>
      <c r="K156" t="str">
        <f t="shared" si="5"/>
        <v xml:space="preserve"> 19%</v>
      </c>
      <c r="M156" t="str">
        <f>"insert into result (RESULT_ID, VALUE_DISPLAY, VALUE_NUM, VALUE_MIN, VALUE_MAX, QUALIFIER, RESULT_STATUS_ID, EXPERIMENT_ID, SUBSTANCE_ID, RESULT_TYPE_ID ) values ("&amp;A156&amp;", '"&amp;K156&amp;"', "&amp;F156&amp;", '"&amp;G156&amp;"', '"&amp;H156&amp;"', '"&amp;TRIM(E156)&amp;"', 2, 1, "&amp;B156&amp;", "&amp;VLOOKUP(D156,Elements!$B$3:$G$56,6,FALSE)&amp;");"</f>
        <v>insert into result (RESULT_ID, VALUE_DISPLAY, VALUE_NUM, VALUE_MIN, VALUE_MAX, QUALIFIER, RESULT_STATUS_ID, EXPERIMENT_ID, SUBSTANCE_ID, RESULT_TYPE_ID ) values (154, ' 19%', 19, '', '', '', 2, 1, 4260348, 373);</v>
      </c>
      <c r="N156" t="str">
        <f t="shared" si="4"/>
        <v>insert into result_hierarchy(result_id, parent_result_id, hierarchy_type) values (154, 12, 'Derives');</v>
      </c>
    </row>
    <row r="157" spans="1:14">
      <c r="A157">
        <f>'Result import'!A162</f>
        <v>155</v>
      </c>
      <c r="B157">
        <f>'Result import'!B162</f>
        <v>4260348</v>
      </c>
      <c r="C157">
        <f>'Result import'!C162</f>
        <v>12</v>
      </c>
      <c r="D157" t="str">
        <f>'Result import'!D$6</f>
        <v>PI (avg)</v>
      </c>
      <c r="E157" t="str">
        <f>IF(ISERR(FIND(" ",'Result import'!E162)),"",LEFT('Result import'!E162,FIND(" ",'Result import'!E162)-1))</f>
        <v/>
      </c>
      <c r="F157">
        <f>IF(ISERR(FIND(" ",'Result import'!D162)),'Result import'!D162,VALUE(MID('Result import'!D162,FIND(" ",'Result import'!D162)+1,10)))</f>
        <v>28.8</v>
      </c>
      <c r="I157" t="s">
        <v>22</v>
      </c>
      <c r="J157" t="s">
        <v>1361</v>
      </c>
      <c r="K157" t="str">
        <f t="shared" si="5"/>
        <v xml:space="preserve"> 28.8%</v>
      </c>
      <c r="M157" t="str">
        <f>"insert into result (RESULT_ID, VALUE_DISPLAY, VALUE_NUM, VALUE_MIN, VALUE_MAX, QUALIFIER, RESULT_STATUS_ID, EXPERIMENT_ID, SUBSTANCE_ID, RESULT_TYPE_ID ) values ("&amp;A157&amp;", '"&amp;K157&amp;"', "&amp;F157&amp;", '"&amp;G157&amp;"', '"&amp;H157&amp;"', '"&amp;TRIM(E157)&amp;"', 2, 1, "&amp;B157&amp;", "&amp;VLOOKUP(D157,Elements!$B$3:$G$56,6,FALSE)&amp;");"</f>
        <v>insert into result (RESULT_ID, VALUE_DISPLAY, VALUE_NUM, VALUE_MIN, VALUE_MAX, QUALIFIER, RESULT_STATUS_ID, EXPERIMENT_ID, SUBSTANCE_ID, RESULT_TYPE_ID ) values (155, ' 28.8%', 28.8, '', '', '', 2, 1, 4260348, 373);</v>
      </c>
      <c r="N157" t="str">
        <f t="shared" si="4"/>
        <v>insert into result_hierarchy(result_id, parent_result_id, hierarchy_type) values (155, 12, 'Derives');</v>
      </c>
    </row>
    <row r="158" spans="1:14">
      <c r="A158">
        <f>'Result import'!A163</f>
        <v>156</v>
      </c>
      <c r="B158">
        <f>'Result import'!B163</f>
        <v>4260348</v>
      </c>
      <c r="C158">
        <f>'Result import'!C163</f>
        <v>12</v>
      </c>
      <c r="D158" t="str">
        <f>'Result import'!D$6</f>
        <v>PI (avg)</v>
      </c>
      <c r="E158" t="str">
        <f>IF(ISERR(FIND(" ",'Result import'!E163)),"",LEFT('Result import'!E163,FIND(" ",'Result import'!E163)-1))</f>
        <v/>
      </c>
      <c r="F158">
        <f>IF(ISERR(FIND(" ",'Result import'!D163)),'Result import'!D163,VALUE(MID('Result import'!D163,FIND(" ",'Result import'!D163)+1,10)))</f>
        <v>43.1</v>
      </c>
      <c r="I158" t="s">
        <v>22</v>
      </c>
      <c r="J158" t="s">
        <v>1361</v>
      </c>
      <c r="K158" t="str">
        <f t="shared" si="5"/>
        <v xml:space="preserve"> 43.1%</v>
      </c>
      <c r="M158" t="str">
        <f>"insert into result (RESULT_ID, VALUE_DISPLAY, VALUE_NUM, VALUE_MIN, VALUE_MAX, QUALIFIER, RESULT_STATUS_ID, EXPERIMENT_ID, SUBSTANCE_ID, RESULT_TYPE_ID ) values ("&amp;A158&amp;", '"&amp;K158&amp;"', "&amp;F158&amp;", '"&amp;G158&amp;"', '"&amp;H158&amp;"', '"&amp;TRIM(E158)&amp;"', 2, 1, "&amp;B158&amp;", "&amp;VLOOKUP(D158,Elements!$B$3:$G$56,6,FALSE)&amp;");"</f>
        <v>insert into result (RESULT_ID, VALUE_DISPLAY, VALUE_NUM, VALUE_MIN, VALUE_MAX, QUALIFIER, RESULT_STATUS_ID, EXPERIMENT_ID, SUBSTANCE_ID, RESULT_TYPE_ID ) values (156, ' 43.1%', 43.1, '', '', '', 2, 1, 4260348, 373);</v>
      </c>
      <c r="N158" t="str">
        <f t="shared" si="4"/>
        <v>insert into result_hierarchy(result_id, parent_result_id, hierarchy_type) values (156, 12, 'Derives');</v>
      </c>
    </row>
    <row r="159" spans="1:14">
      <c r="A159">
        <f>'Result import'!A164</f>
        <v>157</v>
      </c>
      <c r="B159">
        <f>'Result import'!B164</f>
        <v>4260348</v>
      </c>
      <c r="C159">
        <f>'Result import'!C164</f>
        <v>12</v>
      </c>
      <c r="D159" t="str">
        <f>'Result import'!D$6</f>
        <v>PI (avg)</v>
      </c>
      <c r="E159" t="str">
        <f>IF(ISERR(FIND(" ",'Result import'!E164)),"",LEFT('Result import'!E164,FIND(" ",'Result import'!E164)-1))</f>
        <v/>
      </c>
      <c r="F159">
        <f>IF(ISERR(FIND(" ",'Result import'!D164)),'Result import'!D164,VALUE(MID('Result import'!D164,FIND(" ",'Result import'!D164)+1,10)))</f>
        <v>60.6</v>
      </c>
      <c r="I159" t="s">
        <v>22</v>
      </c>
      <c r="J159" t="s">
        <v>1361</v>
      </c>
      <c r="K159" t="str">
        <f t="shared" si="5"/>
        <v xml:space="preserve"> 60.6%</v>
      </c>
      <c r="M159" t="str">
        <f>"insert into result (RESULT_ID, VALUE_DISPLAY, VALUE_NUM, VALUE_MIN, VALUE_MAX, QUALIFIER, RESULT_STATUS_ID, EXPERIMENT_ID, SUBSTANCE_ID, RESULT_TYPE_ID ) values ("&amp;A159&amp;", '"&amp;K159&amp;"', "&amp;F159&amp;", '"&amp;G159&amp;"', '"&amp;H159&amp;"', '"&amp;TRIM(E159)&amp;"', 2, 1, "&amp;B159&amp;", "&amp;VLOOKUP(D159,Elements!$B$3:$G$56,6,FALSE)&amp;");"</f>
        <v>insert into result (RESULT_ID, VALUE_DISPLAY, VALUE_NUM, VALUE_MIN, VALUE_MAX, QUALIFIER, RESULT_STATUS_ID, EXPERIMENT_ID, SUBSTANCE_ID, RESULT_TYPE_ID ) values (157, ' 60.6%', 60.6, '', '', '', 2, 1, 4260348, 373);</v>
      </c>
      <c r="N159" t="str">
        <f t="shared" si="4"/>
        <v>insert into result_hierarchy(result_id, parent_result_id, hierarchy_type) values (157, 12, 'Derives');</v>
      </c>
    </row>
    <row r="160" spans="1:14">
      <c r="A160">
        <f>'Result import'!A165</f>
        <v>158</v>
      </c>
      <c r="B160">
        <f>'Result import'!B165</f>
        <v>4260348</v>
      </c>
      <c r="C160">
        <f>'Result import'!C165</f>
        <v>12</v>
      </c>
      <c r="D160" t="str">
        <f>'Result import'!D$6</f>
        <v>PI (avg)</v>
      </c>
      <c r="E160" t="str">
        <f>IF(ISERR(FIND(" ",'Result import'!E165)),"",LEFT('Result import'!E165,FIND(" ",'Result import'!E165)-1))</f>
        <v/>
      </c>
      <c r="F160">
        <f>IF(ISERR(FIND(" ",'Result import'!D165)),'Result import'!D165,VALUE(MID('Result import'!D165,FIND(" ",'Result import'!D165)+1,10)))</f>
        <v>82.2</v>
      </c>
      <c r="I160" t="s">
        <v>22</v>
      </c>
      <c r="J160" t="s">
        <v>1361</v>
      </c>
      <c r="K160" t="str">
        <f t="shared" si="5"/>
        <v xml:space="preserve"> 82.2%</v>
      </c>
      <c r="M160" t="str">
        <f>"insert into result (RESULT_ID, VALUE_DISPLAY, VALUE_NUM, VALUE_MIN, VALUE_MAX, QUALIFIER, RESULT_STATUS_ID, EXPERIMENT_ID, SUBSTANCE_ID, RESULT_TYPE_ID ) values ("&amp;A160&amp;", '"&amp;K160&amp;"', "&amp;F160&amp;", '"&amp;G160&amp;"', '"&amp;H160&amp;"', '"&amp;TRIM(E160)&amp;"', 2, 1, "&amp;B160&amp;", "&amp;VLOOKUP(D160,Elements!$B$3:$G$56,6,FALSE)&amp;");"</f>
        <v>insert into result (RESULT_ID, VALUE_DISPLAY, VALUE_NUM, VALUE_MIN, VALUE_MAX, QUALIFIER, RESULT_STATUS_ID, EXPERIMENT_ID, SUBSTANCE_ID, RESULT_TYPE_ID ) values (158, ' 82.2%', 82.2, '', '', '', 2, 1, 4260348, 373);</v>
      </c>
      <c r="N160" t="str">
        <f t="shared" si="4"/>
        <v>insert into result_hierarchy(result_id, parent_result_id, hierarchy_type) values (158, 12, 'Derives');</v>
      </c>
    </row>
    <row r="161" spans="1:14">
      <c r="A161">
        <f>'Result import'!A166</f>
        <v>159</v>
      </c>
      <c r="B161">
        <f>'Result import'!B166</f>
        <v>4260348</v>
      </c>
      <c r="C161">
        <f>'Result import'!C166</f>
        <v>12</v>
      </c>
      <c r="D161" t="str">
        <f>'Result import'!D$6</f>
        <v>PI (avg)</v>
      </c>
      <c r="E161" t="str">
        <f>IF(ISERR(FIND(" ",'Result import'!E166)),"",LEFT('Result import'!E166,FIND(" ",'Result import'!E166)-1))</f>
        <v/>
      </c>
      <c r="F161">
        <f>IF(ISERR(FIND(" ",'Result import'!D166)),'Result import'!D166,VALUE(MID('Result import'!D166,FIND(" ",'Result import'!D166)+1,10)))</f>
        <v>96</v>
      </c>
      <c r="I161" t="s">
        <v>22</v>
      </c>
      <c r="J161" t="s">
        <v>1361</v>
      </c>
      <c r="K161" t="str">
        <f t="shared" si="5"/>
        <v xml:space="preserve"> 96%</v>
      </c>
      <c r="M161" t="str">
        <f>"insert into result (RESULT_ID, VALUE_DISPLAY, VALUE_NUM, VALUE_MIN, VALUE_MAX, QUALIFIER, RESULT_STATUS_ID, EXPERIMENT_ID, SUBSTANCE_ID, RESULT_TYPE_ID ) values ("&amp;A161&amp;", '"&amp;K161&amp;"', "&amp;F161&amp;", '"&amp;G161&amp;"', '"&amp;H161&amp;"', '"&amp;TRIM(E161)&amp;"', 2, 1, "&amp;B161&amp;", "&amp;VLOOKUP(D161,Elements!$B$3:$G$56,6,FALSE)&amp;");"</f>
        <v>insert into result (RESULT_ID, VALUE_DISPLAY, VALUE_NUM, VALUE_MIN, VALUE_MAX, QUALIFIER, RESULT_STATUS_ID, EXPERIMENT_ID, SUBSTANCE_ID, RESULT_TYPE_ID ) values (159, ' 96%', 96, '', '', '', 2, 1, 4260348, 373);</v>
      </c>
      <c r="N161" t="str">
        <f t="shared" si="4"/>
        <v>insert into result_hierarchy(result_id, parent_result_id, hierarchy_type) values (159, 12, 'Derives');</v>
      </c>
    </row>
    <row r="162" spans="1:14">
      <c r="A162">
        <f>'Result import'!A167</f>
        <v>160</v>
      </c>
      <c r="B162">
        <f>'Result import'!B167</f>
        <v>4260348</v>
      </c>
      <c r="C162">
        <f>'Result import'!C167</f>
        <v>12</v>
      </c>
      <c r="D162" t="str">
        <f>'Result import'!D$6</f>
        <v>PI (avg)</v>
      </c>
      <c r="E162" t="str">
        <f>IF(ISERR(FIND(" ",'Result import'!E167)),"",LEFT('Result import'!E167,FIND(" ",'Result import'!E167)-1))</f>
        <v/>
      </c>
      <c r="F162">
        <f>IF(ISERR(FIND(" ",'Result import'!D167)),'Result import'!D167,VALUE(MID('Result import'!D167,FIND(" ",'Result import'!D167)+1,10)))</f>
        <v>100</v>
      </c>
      <c r="I162" t="s">
        <v>22</v>
      </c>
      <c r="J162" t="s">
        <v>1361</v>
      </c>
      <c r="K162" t="str">
        <f t="shared" si="5"/>
        <v xml:space="preserve"> 100%</v>
      </c>
      <c r="M162" t="str">
        <f>"insert into result (RESULT_ID, VALUE_DISPLAY, VALUE_NUM, VALUE_MIN, VALUE_MAX, QUALIFIER, RESULT_STATUS_ID, EXPERIMENT_ID, SUBSTANCE_ID, RESULT_TYPE_ID ) values ("&amp;A162&amp;", '"&amp;K162&amp;"', "&amp;F162&amp;", '"&amp;G162&amp;"', '"&amp;H162&amp;"', '"&amp;TRIM(E162)&amp;"', 2, 1, "&amp;B162&amp;", "&amp;VLOOKUP(D162,Elements!$B$3:$G$56,6,FALSE)&amp;");"</f>
        <v>insert into result (RESULT_ID, VALUE_DISPLAY, VALUE_NUM, VALUE_MIN, VALUE_MAX, QUALIFIER, RESULT_STATUS_ID, EXPERIMENT_ID, SUBSTANCE_ID, RESULT_TYPE_ID ) values (160, ' 100%', 100, '', '', '', 2, 1, 4260348, 373);</v>
      </c>
      <c r="N162" t="str">
        <f t="shared" si="4"/>
        <v>insert into result_hierarchy(result_id, parent_result_id, hierarchy_type) values (160, 12, 'Derives');</v>
      </c>
    </row>
    <row r="163" spans="1:14">
      <c r="A163">
        <f>'Result import'!A168</f>
        <v>161</v>
      </c>
      <c r="B163">
        <f>'Result import'!B168</f>
        <v>7971315</v>
      </c>
      <c r="C163">
        <f>'Result import'!C168</f>
        <v>13</v>
      </c>
      <c r="D163" t="str">
        <f>'Result import'!D$6</f>
        <v>PI (avg)</v>
      </c>
      <c r="E163" t="str">
        <f>IF(ISERR(FIND(" ",'Result import'!E168)),"",LEFT('Result import'!E168,FIND(" ",'Result import'!E168)-1))</f>
        <v/>
      </c>
      <c r="F163">
        <f>IF(ISERR(FIND(" ",'Result import'!D168)),'Result import'!D168,VALUE(MID('Result import'!D168,FIND(" ",'Result import'!D168)+1,10)))</f>
        <v>4.4000000000000004</v>
      </c>
      <c r="I163" t="s">
        <v>22</v>
      </c>
      <c r="J163" t="s">
        <v>1361</v>
      </c>
      <c r="K163" t="str">
        <f t="shared" si="5"/>
        <v xml:space="preserve"> 4.4%</v>
      </c>
      <c r="M163" t="str">
        <f>"insert into result (RESULT_ID, VALUE_DISPLAY, VALUE_NUM, VALUE_MIN, VALUE_MAX, QUALIFIER, RESULT_STATUS_ID, EXPERIMENT_ID, SUBSTANCE_ID, RESULT_TYPE_ID ) values ("&amp;A163&amp;", '"&amp;K163&amp;"', "&amp;F163&amp;", '"&amp;G163&amp;"', '"&amp;H163&amp;"', '"&amp;TRIM(E163)&amp;"', 2, 1, "&amp;B163&amp;", "&amp;VLOOKUP(D163,Elements!$B$3:$G$56,6,FALSE)&amp;");"</f>
        <v>insert into result (RESULT_ID, VALUE_DISPLAY, VALUE_NUM, VALUE_MIN, VALUE_MAX, QUALIFIER, RESULT_STATUS_ID, EXPERIMENT_ID, SUBSTANCE_ID, RESULT_TYPE_ID ) values (161, ' 4.4%', 4.4, '', '', '', 2, 1, 7971315, 373);</v>
      </c>
      <c r="N163" t="str">
        <f t="shared" si="4"/>
        <v>insert into result_hierarchy(result_id, parent_result_id, hierarchy_type) values (161, 13, 'Derives');</v>
      </c>
    </row>
    <row r="164" spans="1:14">
      <c r="A164">
        <f>'Result import'!A169</f>
        <v>162</v>
      </c>
      <c r="B164">
        <f>'Result import'!B169</f>
        <v>7971315</v>
      </c>
      <c r="C164">
        <f>'Result import'!C169</f>
        <v>13</v>
      </c>
      <c r="D164" t="str">
        <f>'Result import'!D$6</f>
        <v>PI (avg)</v>
      </c>
      <c r="E164" t="str">
        <f>IF(ISERR(FIND(" ",'Result import'!E169)),"",LEFT('Result import'!E169,FIND(" ",'Result import'!E169)-1))</f>
        <v/>
      </c>
      <c r="F164">
        <f>IF(ISERR(FIND(" ",'Result import'!D169)),'Result import'!D169,VALUE(MID('Result import'!D169,FIND(" ",'Result import'!D169)+1,10)))</f>
        <v>7.2</v>
      </c>
      <c r="I164" t="s">
        <v>22</v>
      </c>
      <c r="J164" t="s">
        <v>1361</v>
      </c>
      <c r="K164" t="str">
        <f t="shared" si="5"/>
        <v xml:space="preserve"> 7.2%</v>
      </c>
      <c r="M164" t="str">
        <f>"insert into result (RESULT_ID, VALUE_DISPLAY, VALUE_NUM, VALUE_MIN, VALUE_MAX, QUALIFIER, RESULT_STATUS_ID, EXPERIMENT_ID, SUBSTANCE_ID, RESULT_TYPE_ID ) values ("&amp;A164&amp;", '"&amp;K164&amp;"', "&amp;F164&amp;", '"&amp;G164&amp;"', '"&amp;H164&amp;"', '"&amp;TRIM(E164)&amp;"', 2, 1, "&amp;B164&amp;", "&amp;VLOOKUP(D164,Elements!$B$3:$G$56,6,FALSE)&amp;");"</f>
        <v>insert into result (RESULT_ID, VALUE_DISPLAY, VALUE_NUM, VALUE_MIN, VALUE_MAX, QUALIFIER, RESULT_STATUS_ID, EXPERIMENT_ID, SUBSTANCE_ID, RESULT_TYPE_ID ) values (162, ' 7.2%', 7.2, '', '', '', 2, 1, 7971315, 373);</v>
      </c>
      <c r="N164" t="str">
        <f t="shared" si="4"/>
        <v>insert into result_hierarchy(result_id, parent_result_id, hierarchy_type) values (162, 13, 'Derives');</v>
      </c>
    </row>
    <row r="165" spans="1:14">
      <c r="A165">
        <f>'Result import'!A170</f>
        <v>163</v>
      </c>
      <c r="B165">
        <f>'Result import'!B170</f>
        <v>7971315</v>
      </c>
      <c r="C165">
        <f>'Result import'!C170</f>
        <v>13</v>
      </c>
      <c r="D165" t="str">
        <f>'Result import'!D$6</f>
        <v>PI (avg)</v>
      </c>
      <c r="E165" t="str">
        <f>IF(ISERR(FIND(" ",'Result import'!E170)),"",LEFT('Result import'!E170,FIND(" ",'Result import'!E170)-1))</f>
        <v/>
      </c>
      <c r="F165">
        <f>IF(ISERR(FIND(" ",'Result import'!D170)),'Result import'!D170,VALUE(MID('Result import'!D170,FIND(" ",'Result import'!D170)+1,10)))</f>
        <v>10.3</v>
      </c>
      <c r="I165" t="s">
        <v>22</v>
      </c>
      <c r="J165" t="s">
        <v>1361</v>
      </c>
      <c r="K165" t="str">
        <f t="shared" si="5"/>
        <v xml:space="preserve"> 10.3%</v>
      </c>
      <c r="M165" t="str">
        <f>"insert into result (RESULT_ID, VALUE_DISPLAY, VALUE_NUM, VALUE_MIN, VALUE_MAX, QUALIFIER, RESULT_STATUS_ID, EXPERIMENT_ID, SUBSTANCE_ID, RESULT_TYPE_ID ) values ("&amp;A165&amp;", '"&amp;K165&amp;"', "&amp;F165&amp;", '"&amp;G165&amp;"', '"&amp;H165&amp;"', '"&amp;TRIM(E165)&amp;"', 2, 1, "&amp;B165&amp;", "&amp;VLOOKUP(D165,Elements!$B$3:$G$56,6,FALSE)&amp;");"</f>
        <v>insert into result (RESULT_ID, VALUE_DISPLAY, VALUE_NUM, VALUE_MIN, VALUE_MAX, QUALIFIER, RESULT_STATUS_ID, EXPERIMENT_ID, SUBSTANCE_ID, RESULT_TYPE_ID ) values (163, ' 10.3%', 10.3, '', '', '', 2, 1, 7971315, 373);</v>
      </c>
      <c r="N165" t="str">
        <f t="shared" si="4"/>
        <v>insert into result_hierarchy(result_id, parent_result_id, hierarchy_type) values (163, 13, 'Derives');</v>
      </c>
    </row>
    <row r="166" spans="1:14">
      <c r="A166">
        <f>'Result import'!A171</f>
        <v>164</v>
      </c>
      <c r="B166">
        <f>'Result import'!B171</f>
        <v>7971315</v>
      </c>
      <c r="C166">
        <f>'Result import'!C171</f>
        <v>13</v>
      </c>
      <c r="D166" t="str">
        <f>'Result import'!D$6</f>
        <v>PI (avg)</v>
      </c>
      <c r="E166" t="str">
        <f>IF(ISERR(FIND(" ",'Result import'!E171)),"",LEFT('Result import'!E171,FIND(" ",'Result import'!E171)-1))</f>
        <v/>
      </c>
      <c r="F166">
        <f>IF(ISERR(FIND(" ",'Result import'!D171)),'Result import'!D171,VALUE(MID('Result import'!D171,FIND(" ",'Result import'!D171)+1,10)))</f>
        <v>13.9</v>
      </c>
      <c r="I166" t="s">
        <v>22</v>
      </c>
      <c r="J166" t="s">
        <v>1361</v>
      </c>
      <c r="K166" t="str">
        <f t="shared" si="5"/>
        <v xml:space="preserve"> 13.9%</v>
      </c>
      <c r="M166" t="str">
        <f>"insert into result (RESULT_ID, VALUE_DISPLAY, VALUE_NUM, VALUE_MIN, VALUE_MAX, QUALIFIER, RESULT_STATUS_ID, EXPERIMENT_ID, SUBSTANCE_ID, RESULT_TYPE_ID ) values ("&amp;A166&amp;", '"&amp;K166&amp;"', "&amp;F166&amp;", '"&amp;G166&amp;"', '"&amp;H166&amp;"', '"&amp;TRIM(E166)&amp;"', 2, 1, "&amp;B166&amp;", "&amp;VLOOKUP(D166,Elements!$B$3:$G$56,6,FALSE)&amp;");"</f>
        <v>insert into result (RESULT_ID, VALUE_DISPLAY, VALUE_NUM, VALUE_MIN, VALUE_MAX, QUALIFIER, RESULT_STATUS_ID, EXPERIMENT_ID, SUBSTANCE_ID, RESULT_TYPE_ID ) values (164, ' 13.9%', 13.9, '', '', '', 2, 1, 7971315, 373);</v>
      </c>
      <c r="N166" t="str">
        <f t="shared" si="4"/>
        <v>insert into result_hierarchy(result_id, parent_result_id, hierarchy_type) values (164, 13, 'Derives');</v>
      </c>
    </row>
    <row r="167" spans="1:14">
      <c r="A167">
        <f>'Result import'!A172</f>
        <v>165</v>
      </c>
      <c r="B167">
        <f>'Result import'!B172</f>
        <v>7971315</v>
      </c>
      <c r="C167">
        <f>'Result import'!C172</f>
        <v>13</v>
      </c>
      <c r="D167" t="str">
        <f>'Result import'!D$6</f>
        <v>PI (avg)</v>
      </c>
      <c r="E167" t="str">
        <f>IF(ISERR(FIND(" ",'Result import'!E172)),"",LEFT('Result import'!E172,FIND(" ",'Result import'!E172)-1))</f>
        <v/>
      </c>
      <c r="F167">
        <f>IF(ISERR(FIND(" ",'Result import'!D172)),'Result import'!D172,VALUE(MID('Result import'!D172,FIND(" ",'Result import'!D172)+1,10)))</f>
        <v>19.600000000000001</v>
      </c>
      <c r="I167" t="s">
        <v>22</v>
      </c>
      <c r="J167" t="s">
        <v>1361</v>
      </c>
      <c r="K167" t="str">
        <f t="shared" si="5"/>
        <v xml:space="preserve"> 19.6%</v>
      </c>
      <c r="M167" t="str">
        <f>"insert into result (RESULT_ID, VALUE_DISPLAY, VALUE_NUM, VALUE_MIN, VALUE_MAX, QUALIFIER, RESULT_STATUS_ID, EXPERIMENT_ID, SUBSTANCE_ID, RESULT_TYPE_ID ) values ("&amp;A167&amp;", '"&amp;K167&amp;"', "&amp;F167&amp;", '"&amp;G167&amp;"', '"&amp;H167&amp;"', '"&amp;TRIM(E167)&amp;"', 2, 1, "&amp;B167&amp;", "&amp;VLOOKUP(D167,Elements!$B$3:$G$56,6,FALSE)&amp;");"</f>
        <v>insert into result (RESULT_ID, VALUE_DISPLAY, VALUE_NUM, VALUE_MIN, VALUE_MAX, QUALIFIER, RESULT_STATUS_ID, EXPERIMENT_ID, SUBSTANCE_ID, RESULT_TYPE_ID ) values (165, ' 19.6%', 19.6, '', '', '', 2, 1, 7971315, 373);</v>
      </c>
      <c r="N167" t="str">
        <f t="shared" si="4"/>
        <v>insert into result_hierarchy(result_id, parent_result_id, hierarchy_type) values (165, 13, 'Derives');</v>
      </c>
    </row>
    <row r="168" spans="1:14">
      <c r="A168">
        <f>'Result import'!A173</f>
        <v>166</v>
      </c>
      <c r="B168">
        <f>'Result import'!B173</f>
        <v>7971315</v>
      </c>
      <c r="C168">
        <f>'Result import'!C173</f>
        <v>13</v>
      </c>
      <c r="D168" t="str">
        <f>'Result import'!D$6</f>
        <v>PI (avg)</v>
      </c>
      <c r="E168" t="str">
        <f>IF(ISERR(FIND(" ",'Result import'!E173)),"",LEFT('Result import'!E173,FIND(" ",'Result import'!E173)-1))</f>
        <v/>
      </c>
      <c r="F168">
        <f>IF(ISERR(FIND(" ",'Result import'!D173)),'Result import'!D173,VALUE(MID('Result import'!D173,FIND(" ",'Result import'!D173)+1,10)))</f>
        <v>35.9</v>
      </c>
      <c r="I168" t="s">
        <v>22</v>
      </c>
      <c r="J168" t="s">
        <v>1361</v>
      </c>
      <c r="K168" t="str">
        <f t="shared" si="5"/>
        <v xml:space="preserve"> 35.9%</v>
      </c>
      <c r="M168" t="str">
        <f>"insert into result (RESULT_ID, VALUE_DISPLAY, VALUE_NUM, VALUE_MIN, VALUE_MAX, QUALIFIER, RESULT_STATUS_ID, EXPERIMENT_ID, SUBSTANCE_ID, RESULT_TYPE_ID ) values ("&amp;A168&amp;", '"&amp;K168&amp;"', "&amp;F168&amp;", '"&amp;G168&amp;"', '"&amp;H168&amp;"', '"&amp;TRIM(E168)&amp;"', 2, 1, "&amp;B168&amp;", "&amp;VLOOKUP(D168,Elements!$B$3:$G$56,6,FALSE)&amp;");"</f>
        <v>insert into result (RESULT_ID, VALUE_DISPLAY, VALUE_NUM, VALUE_MIN, VALUE_MAX, QUALIFIER, RESULT_STATUS_ID, EXPERIMENT_ID, SUBSTANCE_ID, RESULT_TYPE_ID ) values (166, ' 35.9%', 35.9, '', '', '', 2, 1, 7971315, 373);</v>
      </c>
      <c r="N168" t="str">
        <f t="shared" si="4"/>
        <v>insert into result_hierarchy(result_id, parent_result_id, hierarchy_type) values (166, 13, 'Derives');</v>
      </c>
    </row>
    <row r="169" spans="1:14">
      <c r="A169">
        <f>'Result import'!A174</f>
        <v>167</v>
      </c>
      <c r="B169">
        <f>'Result import'!B174</f>
        <v>7971315</v>
      </c>
      <c r="C169">
        <f>'Result import'!C174</f>
        <v>13</v>
      </c>
      <c r="D169" t="str">
        <f>'Result import'!D$6</f>
        <v>PI (avg)</v>
      </c>
      <c r="E169" t="str">
        <f>IF(ISERR(FIND(" ",'Result import'!E174)),"",LEFT('Result import'!E174,FIND(" ",'Result import'!E174)-1))</f>
        <v/>
      </c>
      <c r="F169">
        <f>IF(ISERR(FIND(" ",'Result import'!D174)),'Result import'!D174,VALUE(MID('Result import'!D174,FIND(" ",'Result import'!D174)+1,10)))</f>
        <v>57.5</v>
      </c>
      <c r="I169" t="s">
        <v>22</v>
      </c>
      <c r="J169" t="s">
        <v>1361</v>
      </c>
      <c r="K169" t="str">
        <f t="shared" si="5"/>
        <v xml:space="preserve"> 57.5%</v>
      </c>
      <c r="M169" t="str">
        <f>"insert into result (RESULT_ID, VALUE_DISPLAY, VALUE_NUM, VALUE_MIN, VALUE_MAX, QUALIFIER, RESULT_STATUS_ID, EXPERIMENT_ID, SUBSTANCE_ID, RESULT_TYPE_ID ) values ("&amp;A169&amp;", '"&amp;K169&amp;"', "&amp;F169&amp;", '"&amp;G169&amp;"', '"&amp;H169&amp;"', '"&amp;TRIM(E169)&amp;"', 2, 1, "&amp;B169&amp;", "&amp;VLOOKUP(D169,Elements!$B$3:$G$56,6,FALSE)&amp;");"</f>
        <v>insert into result (RESULT_ID, VALUE_DISPLAY, VALUE_NUM, VALUE_MIN, VALUE_MAX, QUALIFIER, RESULT_STATUS_ID, EXPERIMENT_ID, SUBSTANCE_ID, RESULT_TYPE_ID ) values (167, ' 57.5%', 57.5, '', '', '', 2, 1, 7971315, 373);</v>
      </c>
      <c r="N169" t="str">
        <f t="shared" si="4"/>
        <v>insert into result_hierarchy(result_id, parent_result_id, hierarchy_type) values (167, 13, 'Derives');</v>
      </c>
    </row>
    <row r="170" spans="1:14">
      <c r="A170">
        <f>'Result import'!A175</f>
        <v>168</v>
      </c>
      <c r="B170">
        <f>'Result import'!B175</f>
        <v>7971315</v>
      </c>
      <c r="C170">
        <f>'Result import'!C175</f>
        <v>13</v>
      </c>
      <c r="D170" t="str">
        <f>'Result import'!D$6</f>
        <v>PI (avg)</v>
      </c>
      <c r="E170" t="str">
        <f>IF(ISERR(FIND(" ",'Result import'!E175)),"",LEFT('Result import'!E175,FIND(" ",'Result import'!E175)-1))</f>
        <v/>
      </c>
      <c r="F170">
        <f>IF(ISERR(FIND(" ",'Result import'!D175)),'Result import'!D175,VALUE(MID('Result import'!D175,FIND(" ",'Result import'!D175)+1,10)))</f>
        <v>84.6</v>
      </c>
      <c r="I170" t="s">
        <v>22</v>
      </c>
      <c r="J170" t="s">
        <v>1361</v>
      </c>
      <c r="K170" t="str">
        <f t="shared" si="5"/>
        <v xml:space="preserve"> 84.6%</v>
      </c>
      <c r="M170" t="str">
        <f>"insert into result (RESULT_ID, VALUE_DISPLAY, VALUE_NUM, VALUE_MIN, VALUE_MAX, QUALIFIER, RESULT_STATUS_ID, EXPERIMENT_ID, SUBSTANCE_ID, RESULT_TYPE_ID ) values ("&amp;A170&amp;", '"&amp;K170&amp;"', "&amp;F170&amp;", '"&amp;G170&amp;"', '"&amp;H170&amp;"', '"&amp;TRIM(E170)&amp;"', 2, 1, "&amp;B170&amp;", "&amp;VLOOKUP(D170,Elements!$B$3:$G$56,6,FALSE)&amp;");"</f>
        <v>insert into result (RESULT_ID, VALUE_DISPLAY, VALUE_NUM, VALUE_MIN, VALUE_MAX, QUALIFIER, RESULT_STATUS_ID, EXPERIMENT_ID, SUBSTANCE_ID, RESULT_TYPE_ID ) values (168, ' 84.6%', 84.6, '', '', '', 2, 1, 7971315, 373);</v>
      </c>
      <c r="N170" t="str">
        <f t="shared" si="4"/>
        <v>insert into result_hierarchy(result_id, parent_result_id, hierarchy_type) values (168, 13, 'Derives');</v>
      </c>
    </row>
    <row r="171" spans="1:14">
      <c r="A171">
        <f>'Result import'!A176</f>
        <v>169</v>
      </c>
      <c r="B171">
        <f>'Result import'!B176</f>
        <v>7971315</v>
      </c>
      <c r="C171">
        <f>'Result import'!C176</f>
        <v>13</v>
      </c>
      <c r="D171" t="str">
        <f>'Result import'!D$6</f>
        <v>PI (avg)</v>
      </c>
      <c r="E171" t="str">
        <f>IF(ISERR(FIND(" ",'Result import'!E176)),"",LEFT('Result import'!E176,FIND(" ",'Result import'!E176)-1))</f>
        <v/>
      </c>
      <c r="F171">
        <f>IF(ISERR(FIND(" ",'Result import'!D176)),'Result import'!D176,VALUE(MID('Result import'!D176,FIND(" ",'Result import'!D176)+1,10)))</f>
        <v>102.3</v>
      </c>
      <c r="I171" t="s">
        <v>22</v>
      </c>
      <c r="J171" t="s">
        <v>1361</v>
      </c>
      <c r="K171" t="str">
        <f t="shared" si="5"/>
        <v xml:space="preserve"> 102.3%</v>
      </c>
      <c r="M171" t="str">
        <f>"insert into result (RESULT_ID, VALUE_DISPLAY, VALUE_NUM, VALUE_MIN, VALUE_MAX, QUALIFIER, RESULT_STATUS_ID, EXPERIMENT_ID, SUBSTANCE_ID, RESULT_TYPE_ID ) values ("&amp;A171&amp;", '"&amp;K171&amp;"', "&amp;F171&amp;", '"&amp;G171&amp;"', '"&amp;H171&amp;"', '"&amp;TRIM(E171)&amp;"', 2, 1, "&amp;B171&amp;", "&amp;VLOOKUP(D171,Elements!$B$3:$G$56,6,FALSE)&amp;");"</f>
        <v>insert into result (RESULT_ID, VALUE_DISPLAY, VALUE_NUM, VALUE_MIN, VALUE_MAX, QUALIFIER, RESULT_STATUS_ID, EXPERIMENT_ID, SUBSTANCE_ID, RESULT_TYPE_ID ) values (169, ' 102.3%', 102.3, '', '', '', 2, 1, 7971315, 373);</v>
      </c>
      <c r="N171" t="str">
        <f t="shared" si="4"/>
        <v>insert into result_hierarchy(result_id, parent_result_id, hierarchy_type) values (169, 13, 'Derives');</v>
      </c>
    </row>
    <row r="172" spans="1:14">
      <c r="A172">
        <f>'Result import'!A177</f>
        <v>170</v>
      </c>
      <c r="B172">
        <f>'Result import'!B177</f>
        <v>7971315</v>
      </c>
      <c r="C172">
        <f>'Result import'!C177</f>
        <v>13</v>
      </c>
      <c r="D172" t="str">
        <f>'Result import'!D$6</f>
        <v>PI (avg)</v>
      </c>
      <c r="E172" t="str">
        <f>IF(ISERR(FIND(" ",'Result import'!E177)),"",LEFT('Result import'!E177,FIND(" ",'Result import'!E177)-1))</f>
        <v/>
      </c>
      <c r="F172">
        <f>IF(ISERR(FIND(" ",'Result import'!D177)),'Result import'!D177,VALUE(MID('Result import'!D177,FIND(" ",'Result import'!D177)+1,10)))</f>
        <v>109.2</v>
      </c>
      <c r="I172" t="s">
        <v>22</v>
      </c>
      <c r="J172" t="s">
        <v>1361</v>
      </c>
      <c r="K172" t="str">
        <f t="shared" si="5"/>
        <v xml:space="preserve"> 109.2%</v>
      </c>
      <c r="M172" t="str">
        <f>"insert into result (RESULT_ID, VALUE_DISPLAY, VALUE_NUM, VALUE_MIN, VALUE_MAX, QUALIFIER, RESULT_STATUS_ID, EXPERIMENT_ID, SUBSTANCE_ID, RESULT_TYPE_ID ) values ("&amp;A172&amp;", '"&amp;K172&amp;"', "&amp;F172&amp;", '"&amp;G172&amp;"', '"&amp;H172&amp;"', '"&amp;TRIM(E172)&amp;"', 2, 1, "&amp;B172&amp;", "&amp;VLOOKUP(D172,Elements!$B$3:$G$56,6,FALSE)&amp;");"</f>
        <v>insert into result (RESULT_ID, VALUE_DISPLAY, VALUE_NUM, VALUE_MIN, VALUE_MAX, QUALIFIER, RESULT_STATUS_ID, EXPERIMENT_ID, SUBSTANCE_ID, RESULT_TYPE_ID ) values (170, ' 109.2%', 109.2, '', '', '', 2, 1, 7971315, 373);</v>
      </c>
      <c r="N172" t="str">
        <f t="shared" ref="N172:N235" si="6">"insert into result_hierarchy(result_id, parent_result_id, hierarchy_type) values ("&amp;A172&amp;", "&amp;C172&amp;", '"&amp;J172&amp;"');"</f>
        <v>insert into result_hierarchy(result_id, parent_result_id, hierarchy_type) values (170, 13, 'Derives');</v>
      </c>
    </row>
    <row r="173" spans="1:14">
      <c r="A173">
        <f>'Result import'!A178</f>
        <v>171</v>
      </c>
      <c r="B173">
        <f>'Result import'!B178</f>
        <v>7969955</v>
      </c>
      <c r="C173">
        <f>'Result import'!C178</f>
        <v>14</v>
      </c>
      <c r="D173" t="str">
        <f>'Result import'!D$6</f>
        <v>PI (avg)</v>
      </c>
      <c r="E173" t="str">
        <f>IF(ISERR(FIND(" ",'Result import'!E178)),"",LEFT('Result import'!E178,FIND(" ",'Result import'!E178)-1))</f>
        <v/>
      </c>
      <c r="F173">
        <f>IF(ISERR(FIND(" ",'Result import'!D178)),'Result import'!D178,VALUE(MID('Result import'!D178,FIND(" ",'Result import'!D178)+1,10)))</f>
        <v>3.4</v>
      </c>
      <c r="I173" t="s">
        <v>22</v>
      </c>
      <c r="J173" t="s">
        <v>1361</v>
      </c>
      <c r="K173" t="str">
        <f t="shared" si="5"/>
        <v xml:space="preserve"> 3.4%</v>
      </c>
      <c r="M173" t="str">
        <f>"insert into result (RESULT_ID, VALUE_DISPLAY, VALUE_NUM, VALUE_MIN, VALUE_MAX, QUALIFIER, RESULT_STATUS_ID, EXPERIMENT_ID, SUBSTANCE_ID, RESULT_TYPE_ID ) values ("&amp;A173&amp;", '"&amp;K173&amp;"', "&amp;F173&amp;", '"&amp;G173&amp;"', '"&amp;H173&amp;"', '"&amp;TRIM(E173)&amp;"', 2, 1, "&amp;B173&amp;", "&amp;VLOOKUP(D173,Elements!$B$3:$G$56,6,FALSE)&amp;");"</f>
        <v>insert into result (RESULT_ID, VALUE_DISPLAY, VALUE_NUM, VALUE_MIN, VALUE_MAX, QUALIFIER, RESULT_STATUS_ID, EXPERIMENT_ID, SUBSTANCE_ID, RESULT_TYPE_ID ) values (171, ' 3.4%', 3.4, '', '', '', 2, 1, 7969955, 373);</v>
      </c>
      <c r="N173" t="str">
        <f t="shared" si="6"/>
        <v>insert into result_hierarchy(result_id, parent_result_id, hierarchy_type) values (171, 14, 'Derives');</v>
      </c>
    </row>
    <row r="174" spans="1:14">
      <c r="A174">
        <f>'Result import'!A179</f>
        <v>172</v>
      </c>
      <c r="B174">
        <f>'Result import'!B179</f>
        <v>7969955</v>
      </c>
      <c r="C174">
        <f>'Result import'!C179</f>
        <v>14</v>
      </c>
      <c r="D174" t="str">
        <f>'Result import'!D$6</f>
        <v>PI (avg)</v>
      </c>
      <c r="E174" t="str">
        <f>IF(ISERR(FIND(" ",'Result import'!E179)),"",LEFT('Result import'!E179,FIND(" ",'Result import'!E179)-1))</f>
        <v/>
      </c>
      <c r="F174">
        <f>IF(ISERR(FIND(" ",'Result import'!D179)),'Result import'!D179,VALUE(MID('Result import'!D179,FIND(" ",'Result import'!D179)+1,10)))</f>
        <v>5.2</v>
      </c>
      <c r="I174" t="s">
        <v>22</v>
      </c>
      <c r="J174" t="s">
        <v>1361</v>
      </c>
      <c r="K174" t="str">
        <f t="shared" si="5"/>
        <v xml:space="preserve"> 5.2%</v>
      </c>
      <c r="M174" t="str">
        <f>"insert into result (RESULT_ID, VALUE_DISPLAY, VALUE_NUM, VALUE_MIN, VALUE_MAX, QUALIFIER, RESULT_STATUS_ID, EXPERIMENT_ID, SUBSTANCE_ID, RESULT_TYPE_ID ) values ("&amp;A174&amp;", '"&amp;K174&amp;"', "&amp;F174&amp;", '"&amp;G174&amp;"', '"&amp;H174&amp;"', '"&amp;TRIM(E174)&amp;"', 2, 1, "&amp;B174&amp;", "&amp;VLOOKUP(D174,Elements!$B$3:$G$56,6,FALSE)&amp;");"</f>
        <v>insert into result (RESULT_ID, VALUE_DISPLAY, VALUE_NUM, VALUE_MIN, VALUE_MAX, QUALIFIER, RESULT_STATUS_ID, EXPERIMENT_ID, SUBSTANCE_ID, RESULT_TYPE_ID ) values (172, ' 5.2%', 5.2, '', '', '', 2, 1, 7969955, 373);</v>
      </c>
      <c r="N174" t="str">
        <f t="shared" si="6"/>
        <v>insert into result_hierarchy(result_id, parent_result_id, hierarchy_type) values (172, 14, 'Derives');</v>
      </c>
    </row>
    <row r="175" spans="1:14">
      <c r="A175">
        <f>'Result import'!A180</f>
        <v>173</v>
      </c>
      <c r="B175">
        <f>'Result import'!B180</f>
        <v>7969955</v>
      </c>
      <c r="C175">
        <f>'Result import'!C180</f>
        <v>14</v>
      </c>
      <c r="D175" t="str">
        <f>'Result import'!D$6</f>
        <v>PI (avg)</v>
      </c>
      <c r="E175" t="str">
        <f>IF(ISERR(FIND(" ",'Result import'!E180)),"",LEFT('Result import'!E180,FIND(" ",'Result import'!E180)-1))</f>
        <v/>
      </c>
      <c r="F175">
        <f>IF(ISERR(FIND(" ",'Result import'!D180)),'Result import'!D180,VALUE(MID('Result import'!D180,FIND(" ",'Result import'!D180)+1,10)))</f>
        <v>9.1999999999999993</v>
      </c>
      <c r="I175" t="s">
        <v>22</v>
      </c>
      <c r="J175" t="s">
        <v>1361</v>
      </c>
      <c r="K175" t="str">
        <f t="shared" si="5"/>
        <v xml:space="preserve"> 9.2%</v>
      </c>
      <c r="M175" t="str">
        <f>"insert into result (RESULT_ID, VALUE_DISPLAY, VALUE_NUM, VALUE_MIN, VALUE_MAX, QUALIFIER, RESULT_STATUS_ID, EXPERIMENT_ID, SUBSTANCE_ID, RESULT_TYPE_ID ) values ("&amp;A175&amp;", '"&amp;K175&amp;"', "&amp;F175&amp;", '"&amp;G175&amp;"', '"&amp;H175&amp;"', '"&amp;TRIM(E175)&amp;"', 2, 1, "&amp;B175&amp;", "&amp;VLOOKUP(D175,Elements!$B$3:$G$56,6,FALSE)&amp;");"</f>
        <v>insert into result (RESULT_ID, VALUE_DISPLAY, VALUE_NUM, VALUE_MIN, VALUE_MAX, QUALIFIER, RESULT_STATUS_ID, EXPERIMENT_ID, SUBSTANCE_ID, RESULT_TYPE_ID ) values (173, ' 9.2%', 9.2, '', '', '', 2, 1, 7969955, 373);</v>
      </c>
      <c r="N175" t="str">
        <f t="shared" si="6"/>
        <v>insert into result_hierarchy(result_id, parent_result_id, hierarchy_type) values (173, 14, 'Derives');</v>
      </c>
    </row>
    <row r="176" spans="1:14">
      <c r="A176">
        <f>'Result import'!A181</f>
        <v>174</v>
      </c>
      <c r="B176">
        <f>'Result import'!B181</f>
        <v>7969955</v>
      </c>
      <c r="C176">
        <f>'Result import'!C181</f>
        <v>14</v>
      </c>
      <c r="D176" t="str">
        <f>'Result import'!D$6</f>
        <v>PI (avg)</v>
      </c>
      <c r="E176" t="str">
        <f>IF(ISERR(FIND(" ",'Result import'!E181)),"",LEFT('Result import'!E181,FIND(" ",'Result import'!E181)-1))</f>
        <v/>
      </c>
      <c r="F176">
        <f>IF(ISERR(FIND(" ",'Result import'!D181)),'Result import'!D181,VALUE(MID('Result import'!D181,FIND(" ",'Result import'!D181)+1,10)))</f>
        <v>13.2</v>
      </c>
      <c r="I176" t="s">
        <v>22</v>
      </c>
      <c r="J176" t="s">
        <v>1361</v>
      </c>
      <c r="K176" t="str">
        <f t="shared" si="5"/>
        <v xml:space="preserve"> 13.2%</v>
      </c>
      <c r="M176" t="str">
        <f>"insert into result (RESULT_ID, VALUE_DISPLAY, VALUE_NUM, VALUE_MIN, VALUE_MAX, QUALIFIER, RESULT_STATUS_ID, EXPERIMENT_ID, SUBSTANCE_ID, RESULT_TYPE_ID ) values ("&amp;A176&amp;", '"&amp;K176&amp;"', "&amp;F176&amp;", '"&amp;G176&amp;"', '"&amp;H176&amp;"', '"&amp;TRIM(E176)&amp;"', 2, 1, "&amp;B176&amp;", "&amp;VLOOKUP(D176,Elements!$B$3:$G$56,6,FALSE)&amp;");"</f>
        <v>insert into result (RESULT_ID, VALUE_DISPLAY, VALUE_NUM, VALUE_MIN, VALUE_MAX, QUALIFIER, RESULT_STATUS_ID, EXPERIMENT_ID, SUBSTANCE_ID, RESULT_TYPE_ID ) values (174, ' 13.2%', 13.2, '', '', '', 2, 1, 7969955, 373);</v>
      </c>
      <c r="N176" t="str">
        <f t="shared" si="6"/>
        <v>insert into result_hierarchy(result_id, parent_result_id, hierarchy_type) values (174, 14, 'Derives');</v>
      </c>
    </row>
    <row r="177" spans="1:14">
      <c r="A177">
        <f>'Result import'!A182</f>
        <v>175</v>
      </c>
      <c r="B177">
        <f>'Result import'!B182</f>
        <v>7969955</v>
      </c>
      <c r="C177">
        <f>'Result import'!C182</f>
        <v>14</v>
      </c>
      <c r="D177" t="str">
        <f>'Result import'!D$6</f>
        <v>PI (avg)</v>
      </c>
      <c r="E177" t="str">
        <f>IF(ISERR(FIND(" ",'Result import'!E182)),"",LEFT('Result import'!E182,FIND(" ",'Result import'!E182)-1))</f>
        <v/>
      </c>
      <c r="F177">
        <f>IF(ISERR(FIND(" ",'Result import'!D182)),'Result import'!D182,VALUE(MID('Result import'!D182,FIND(" ",'Result import'!D182)+1,10)))</f>
        <v>21.3</v>
      </c>
      <c r="I177" t="s">
        <v>22</v>
      </c>
      <c r="J177" t="s">
        <v>1361</v>
      </c>
      <c r="K177" t="str">
        <f t="shared" si="5"/>
        <v xml:space="preserve"> 21.3%</v>
      </c>
      <c r="M177" t="str">
        <f>"insert into result (RESULT_ID, VALUE_DISPLAY, VALUE_NUM, VALUE_MIN, VALUE_MAX, QUALIFIER, RESULT_STATUS_ID, EXPERIMENT_ID, SUBSTANCE_ID, RESULT_TYPE_ID ) values ("&amp;A177&amp;", '"&amp;K177&amp;"', "&amp;F177&amp;", '"&amp;G177&amp;"', '"&amp;H177&amp;"', '"&amp;TRIM(E177)&amp;"', 2, 1, "&amp;B177&amp;", "&amp;VLOOKUP(D177,Elements!$B$3:$G$56,6,FALSE)&amp;");"</f>
        <v>insert into result (RESULT_ID, VALUE_DISPLAY, VALUE_NUM, VALUE_MIN, VALUE_MAX, QUALIFIER, RESULT_STATUS_ID, EXPERIMENT_ID, SUBSTANCE_ID, RESULT_TYPE_ID ) values (175, ' 21.3%', 21.3, '', '', '', 2, 1, 7969955, 373);</v>
      </c>
      <c r="N177" t="str">
        <f t="shared" si="6"/>
        <v>insert into result_hierarchy(result_id, parent_result_id, hierarchy_type) values (175, 14, 'Derives');</v>
      </c>
    </row>
    <row r="178" spans="1:14">
      <c r="A178">
        <f>'Result import'!A183</f>
        <v>176</v>
      </c>
      <c r="B178">
        <f>'Result import'!B183</f>
        <v>7969955</v>
      </c>
      <c r="C178">
        <f>'Result import'!C183</f>
        <v>14</v>
      </c>
      <c r="D178" t="str">
        <f>'Result import'!D$6</f>
        <v>PI (avg)</v>
      </c>
      <c r="E178" t="str">
        <f>IF(ISERR(FIND(" ",'Result import'!E183)),"",LEFT('Result import'!E183,FIND(" ",'Result import'!E183)-1))</f>
        <v/>
      </c>
      <c r="F178">
        <f>IF(ISERR(FIND(" ",'Result import'!D183)),'Result import'!D183,VALUE(MID('Result import'!D183,FIND(" ",'Result import'!D183)+1,10)))</f>
        <v>38.799999999999997</v>
      </c>
      <c r="I178" t="s">
        <v>22</v>
      </c>
      <c r="J178" t="s">
        <v>1361</v>
      </c>
      <c r="K178" t="str">
        <f t="shared" si="5"/>
        <v xml:space="preserve"> 38.8%</v>
      </c>
      <c r="M178" t="str">
        <f>"insert into result (RESULT_ID, VALUE_DISPLAY, VALUE_NUM, VALUE_MIN, VALUE_MAX, QUALIFIER, RESULT_STATUS_ID, EXPERIMENT_ID, SUBSTANCE_ID, RESULT_TYPE_ID ) values ("&amp;A178&amp;", '"&amp;K178&amp;"', "&amp;F178&amp;", '"&amp;G178&amp;"', '"&amp;H178&amp;"', '"&amp;TRIM(E178)&amp;"', 2, 1, "&amp;B178&amp;", "&amp;VLOOKUP(D178,Elements!$B$3:$G$56,6,FALSE)&amp;");"</f>
        <v>insert into result (RESULT_ID, VALUE_DISPLAY, VALUE_NUM, VALUE_MIN, VALUE_MAX, QUALIFIER, RESULT_STATUS_ID, EXPERIMENT_ID, SUBSTANCE_ID, RESULT_TYPE_ID ) values (176, ' 38.8%', 38.8, '', '', '', 2, 1, 7969955, 373);</v>
      </c>
      <c r="N178" t="str">
        <f t="shared" si="6"/>
        <v>insert into result_hierarchy(result_id, parent_result_id, hierarchy_type) values (176, 14, 'Derives');</v>
      </c>
    </row>
    <row r="179" spans="1:14">
      <c r="A179">
        <f>'Result import'!A184</f>
        <v>177</v>
      </c>
      <c r="B179">
        <f>'Result import'!B184</f>
        <v>7969955</v>
      </c>
      <c r="C179">
        <f>'Result import'!C184</f>
        <v>14</v>
      </c>
      <c r="D179" t="str">
        <f>'Result import'!D$6</f>
        <v>PI (avg)</v>
      </c>
      <c r="E179" t="str">
        <f>IF(ISERR(FIND(" ",'Result import'!E184)),"",LEFT('Result import'!E184,FIND(" ",'Result import'!E184)-1))</f>
        <v/>
      </c>
      <c r="F179">
        <f>IF(ISERR(FIND(" ",'Result import'!D184)),'Result import'!D184,VALUE(MID('Result import'!D184,FIND(" ",'Result import'!D184)+1,10)))</f>
        <v>58.2</v>
      </c>
      <c r="I179" t="s">
        <v>22</v>
      </c>
      <c r="J179" t="s">
        <v>1361</v>
      </c>
      <c r="K179" t="str">
        <f t="shared" si="5"/>
        <v xml:space="preserve"> 58.2%</v>
      </c>
      <c r="M179" t="str">
        <f>"insert into result (RESULT_ID, VALUE_DISPLAY, VALUE_NUM, VALUE_MIN, VALUE_MAX, QUALIFIER, RESULT_STATUS_ID, EXPERIMENT_ID, SUBSTANCE_ID, RESULT_TYPE_ID ) values ("&amp;A179&amp;", '"&amp;K179&amp;"', "&amp;F179&amp;", '"&amp;G179&amp;"', '"&amp;H179&amp;"', '"&amp;TRIM(E179)&amp;"', 2, 1, "&amp;B179&amp;", "&amp;VLOOKUP(D179,Elements!$B$3:$G$56,6,FALSE)&amp;");"</f>
        <v>insert into result (RESULT_ID, VALUE_DISPLAY, VALUE_NUM, VALUE_MIN, VALUE_MAX, QUALIFIER, RESULT_STATUS_ID, EXPERIMENT_ID, SUBSTANCE_ID, RESULT_TYPE_ID ) values (177, ' 58.2%', 58.2, '', '', '', 2, 1, 7969955, 373);</v>
      </c>
      <c r="N179" t="str">
        <f t="shared" si="6"/>
        <v>insert into result_hierarchy(result_id, parent_result_id, hierarchy_type) values (177, 14, 'Derives');</v>
      </c>
    </row>
    <row r="180" spans="1:14">
      <c r="A180">
        <f>'Result import'!A185</f>
        <v>178</v>
      </c>
      <c r="B180">
        <f>'Result import'!B185</f>
        <v>7969955</v>
      </c>
      <c r="C180">
        <f>'Result import'!C185</f>
        <v>14</v>
      </c>
      <c r="D180" t="str">
        <f>'Result import'!D$6</f>
        <v>PI (avg)</v>
      </c>
      <c r="E180" t="str">
        <f>IF(ISERR(FIND(" ",'Result import'!E185)),"",LEFT('Result import'!E185,FIND(" ",'Result import'!E185)-1))</f>
        <v/>
      </c>
      <c r="F180">
        <f>IF(ISERR(FIND(" ",'Result import'!D185)),'Result import'!D185,VALUE(MID('Result import'!D185,FIND(" ",'Result import'!D185)+1,10)))</f>
        <v>82.6</v>
      </c>
      <c r="I180" t="s">
        <v>22</v>
      </c>
      <c r="J180" t="s">
        <v>1361</v>
      </c>
      <c r="K180" t="str">
        <f t="shared" si="5"/>
        <v xml:space="preserve"> 82.6%</v>
      </c>
      <c r="M180" t="str">
        <f>"insert into result (RESULT_ID, VALUE_DISPLAY, VALUE_NUM, VALUE_MIN, VALUE_MAX, QUALIFIER, RESULT_STATUS_ID, EXPERIMENT_ID, SUBSTANCE_ID, RESULT_TYPE_ID ) values ("&amp;A180&amp;", '"&amp;K180&amp;"', "&amp;F180&amp;", '"&amp;G180&amp;"', '"&amp;H180&amp;"', '"&amp;TRIM(E180)&amp;"', 2, 1, "&amp;B180&amp;", "&amp;VLOOKUP(D180,Elements!$B$3:$G$56,6,FALSE)&amp;");"</f>
        <v>insert into result (RESULT_ID, VALUE_DISPLAY, VALUE_NUM, VALUE_MIN, VALUE_MAX, QUALIFIER, RESULT_STATUS_ID, EXPERIMENT_ID, SUBSTANCE_ID, RESULT_TYPE_ID ) values (178, ' 82.6%', 82.6, '', '', '', 2, 1, 7969955, 373);</v>
      </c>
      <c r="N180" t="str">
        <f t="shared" si="6"/>
        <v>insert into result_hierarchy(result_id, parent_result_id, hierarchy_type) values (178, 14, 'Derives');</v>
      </c>
    </row>
    <row r="181" spans="1:14">
      <c r="A181">
        <f>'Result import'!A186</f>
        <v>179</v>
      </c>
      <c r="B181">
        <f>'Result import'!B186</f>
        <v>7969955</v>
      </c>
      <c r="C181">
        <f>'Result import'!C186</f>
        <v>14</v>
      </c>
      <c r="D181" t="str">
        <f>'Result import'!D$6</f>
        <v>PI (avg)</v>
      </c>
      <c r="E181" t="str">
        <f>IF(ISERR(FIND(" ",'Result import'!E186)),"",LEFT('Result import'!E186,FIND(" ",'Result import'!E186)-1))</f>
        <v/>
      </c>
      <c r="F181">
        <f>IF(ISERR(FIND(" ",'Result import'!D186)),'Result import'!D186,VALUE(MID('Result import'!D186,FIND(" ",'Result import'!D186)+1,10)))</f>
        <v>98.9</v>
      </c>
      <c r="I181" t="s">
        <v>22</v>
      </c>
      <c r="J181" t="s">
        <v>1361</v>
      </c>
      <c r="K181" t="str">
        <f t="shared" si="5"/>
        <v xml:space="preserve"> 98.9%</v>
      </c>
      <c r="M181" t="str">
        <f>"insert into result (RESULT_ID, VALUE_DISPLAY, VALUE_NUM, VALUE_MIN, VALUE_MAX, QUALIFIER, RESULT_STATUS_ID, EXPERIMENT_ID, SUBSTANCE_ID, RESULT_TYPE_ID ) values ("&amp;A181&amp;", '"&amp;K181&amp;"', "&amp;F181&amp;", '"&amp;G181&amp;"', '"&amp;H181&amp;"', '"&amp;TRIM(E181)&amp;"', 2, 1, "&amp;B181&amp;", "&amp;VLOOKUP(D181,Elements!$B$3:$G$56,6,FALSE)&amp;");"</f>
        <v>insert into result (RESULT_ID, VALUE_DISPLAY, VALUE_NUM, VALUE_MIN, VALUE_MAX, QUALIFIER, RESULT_STATUS_ID, EXPERIMENT_ID, SUBSTANCE_ID, RESULT_TYPE_ID ) values (179, ' 98.9%', 98.9, '', '', '', 2, 1, 7969955, 373);</v>
      </c>
      <c r="N181" t="str">
        <f t="shared" si="6"/>
        <v>insert into result_hierarchy(result_id, parent_result_id, hierarchy_type) values (179, 14, 'Derives');</v>
      </c>
    </row>
    <row r="182" spans="1:14">
      <c r="A182">
        <f>'Result import'!A187</f>
        <v>180</v>
      </c>
      <c r="B182">
        <f>'Result import'!B187</f>
        <v>7969955</v>
      </c>
      <c r="C182">
        <f>'Result import'!C187</f>
        <v>14</v>
      </c>
      <c r="D182" t="str">
        <f>'Result import'!D$6</f>
        <v>PI (avg)</v>
      </c>
      <c r="E182" t="str">
        <f>IF(ISERR(FIND(" ",'Result import'!E187)),"",LEFT('Result import'!E187,FIND(" ",'Result import'!E187)-1))</f>
        <v/>
      </c>
      <c r="F182">
        <f>IF(ISERR(FIND(" ",'Result import'!D187)),'Result import'!D187,VALUE(MID('Result import'!D187,FIND(" ",'Result import'!D187)+1,10)))</f>
        <v>107.6</v>
      </c>
      <c r="I182" t="s">
        <v>22</v>
      </c>
      <c r="J182" t="s">
        <v>1361</v>
      </c>
      <c r="K182" t="str">
        <f t="shared" si="5"/>
        <v xml:space="preserve"> 107.6%</v>
      </c>
      <c r="M182" t="str">
        <f>"insert into result (RESULT_ID, VALUE_DISPLAY, VALUE_NUM, VALUE_MIN, VALUE_MAX, QUALIFIER, RESULT_STATUS_ID, EXPERIMENT_ID, SUBSTANCE_ID, RESULT_TYPE_ID ) values ("&amp;A182&amp;", '"&amp;K182&amp;"', "&amp;F182&amp;", '"&amp;G182&amp;"', '"&amp;H182&amp;"', '"&amp;TRIM(E182)&amp;"', 2, 1, "&amp;B182&amp;", "&amp;VLOOKUP(D182,Elements!$B$3:$G$56,6,FALSE)&amp;");"</f>
        <v>insert into result (RESULT_ID, VALUE_DISPLAY, VALUE_NUM, VALUE_MIN, VALUE_MAX, QUALIFIER, RESULT_STATUS_ID, EXPERIMENT_ID, SUBSTANCE_ID, RESULT_TYPE_ID ) values (180, ' 107.6%', 107.6, '', '', '', 2, 1, 7969955, 373);</v>
      </c>
      <c r="N182" t="str">
        <f t="shared" si="6"/>
        <v>insert into result_hierarchy(result_id, parent_result_id, hierarchy_type) values (180, 14, 'Derives');</v>
      </c>
    </row>
    <row r="183" spans="1:14">
      <c r="A183">
        <f>'Result import'!A188</f>
        <v>181</v>
      </c>
      <c r="B183">
        <f>'Result import'!B188</f>
        <v>7969667</v>
      </c>
      <c r="C183">
        <f>'Result import'!C188</f>
        <v>15</v>
      </c>
      <c r="D183" t="str">
        <f>'Result import'!D$6</f>
        <v>PI (avg)</v>
      </c>
      <c r="E183" t="str">
        <f>IF(ISERR(FIND(" ",'Result import'!E188)),"",LEFT('Result import'!E188,FIND(" ",'Result import'!E188)-1))</f>
        <v/>
      </c>
      <c r="F183">
        <f>IF(ISERR(FIND(" ",'Result import'!D188)),'Result import'!D188,VALUE(MID('Result import'!D188,FIND(" ",'Result import'!D188)+1,10)))</f>
        <v>3.7</v>
      </c>
      <c r="I183" t="s">
        <v>22</v>
      </c>
      <c r="J183" t="s">
        <v>1361</v>
      </c>
      <c r="K183" t="str">
        <f t="shared" si="5"/>
        <v xml:space="preserve"> 3.7%</v>
      </c>
      <c r="M183" t="str">
        <f>"insert into result (RESULT_ID, VALUE_DISPLAY, VALUE_NUM, VALUE_MIN, VALUE_MAX, QUALIFIER, RESULT_STATUS_ID, EXPERIMENT_ID, SUBSTANCE_ID, RESULT_TYPE_ID ) values ("&amp;A183&amp;", '"&amp;K183&amp;"', "&amp;F183&amp;", '"&amp;G183&amp;"', '"&amp;H183&amp;"', '"&amp;TRIM(E183)&amp;"', 2, 1, "&amp;B183&amp;", "&amp;VLOOKUP(D183,Elements!$B$3:$G$56,6,FALSE)&amp;");"</f>
        <v>insert into result (RESULT_ID, VALUE_DISPLAY, VALUE_NUM, VALUE_MIN, VALUE_MAX, QUALIFIER, RESULT_STATUS_ID, EXPERIMENT_ID, SUBSTANCE_ID, RESULT_TYPE_ID ) values (181, ' 3.7%', 3.7, '', '', '', 2, 1, 7969667, 373);</v>
      </c>
      <c r="N183" t="str">
        <f t="shared" si="6"/>
        <v>insert into result_hierarchy(result_id, parent_result_id, hierarchy_type) values (181, 15, 'Derives');</v>
      </c>
    </row>
    <row r="184" spans="1:14">
      <c r="A184">
        <f>'Result import'!A189</f>
        <v>182</v>
      </c>
      <c r="B184">
        <f>'Result import'!B189</f>
        <v>7969667</v>
      </c>
      <c r="C184">
        <f>'Result import'!C189</f>
        <v>15</v>
      </c>
      <c r="D184" t="str">
        <f>'Result import'!D$6</f>
        <v>PI (avg)</v>
      </c>
      <c r="E184" t="str">
        <f>IF(ISERR(FIND(" ",'Result import'!E189)),"",LEFT('Result import'!E189,FIND(" ",'Result import'!E189)-1))</f>
        <v/>
      </c>
      <c r="F184">
        <f>IF(ISERR(FIND(" ",'Result import'!D189)),'Result import'!D189,VALUE(MID('Result import'!D189,FIND(" ",'Result import'!D189)+1,10)))</f>
        <v>5.4</v>
      </c>
      <c r="I184" t="s">
        <v>22</v>
      </c>
      <c r="J184" t="s">
        <v>1361</v>
      </c>
      <c r="K184" t="str">
        <f t="shared" si="5"/>
        <v xml:space="preserve"> 5.4%</v>
      </c>
      <c r="M184" t="str">
        <f>"insert into result (RESULT_ID, VALUE_DISPLAY, VALUE_NUM, VALUE_MIN, VALUE_MAX, QUALIFIER, RESULT_STATUS_ID, EXPERIMENT_ID, SUBSTANCE_ID, RESULT_TYPE_ID ) values ("&amp;A184&amp;", '"&amp;K184&amp;"', "&amp;F184&amp;", '"&amp;G184&amp;"', '"&amp;H184&amp;"', '"&amp;TRIM(E184)&amp;"', 2, 1, "&amp;B184&amp;", "&amp;VLOOKUP(D184,Elements!$B$3:$G$56,6,FALSE)&amp;");"</f>
        <v>insert into result (RESULT_ID, VALUE_DISPLAY, VALUE_NUM, VALUE_MIN, VALUE_MAX, QUALIFIER, RESULT_STATUS_ID, EXPERIMENT_ID, SUBSTANCE_ID, RESULT_TYPE_ID ) values (182, ' 5.4%', 5.4, '', '', '', 2, 1, 7969667, 373);</v>
      </c>
      <c r="N184" t="str">
        <f t="shared" si="6"/>
        <v>insert into result_hierarchy(result_id, parent_result_id, hierarchy_type) values (182, 15, 'Derives');</v>
      </c>
    </row>
    <row r="185" spans="1:14">
      <c r="A185">
        <f>'Result import'!A190</f>
        <v>183</v>
      </c>
      <c r="B185">
        <f>'Result import'!B190</f>
        <v>7969667</v>
      </c>
      <c r="C185">
        <f>'Result import'!C190</f>
        <v>15</v>
      </c>
      <c r="D185" t="str">
        <f>'Result import'!D$6</f>
        <v>PI (avg)</v>
      </c>
      <c r="E185" t="str">
        <f>IF(ISERR(FIND(" ",'Result import'!E190)),"",LEFT('Result import'!E190,FIND(" ",'Result import'!E190)-1))</f>
        <v/>
      </c>
      <c r="F185">
        <f>IF(ISERR(FIND(" ",'Result import'!D190)),'Result import'!D190,VALUE(MID('Result import'!D190,FIND(" ",'Result import'!D190)+1,10)))</f>
        <v>8.1999999999999993</v>
      </c>
      <c r="I185" t="s">
        <v>22</v>
      </c>
      <c r="J185" t="s">
        <v>1361</v>
      </c>
      <c r="K185" t="str">
        <f t="shared" si="5"/>
        <v xml:space="preserve"> 8.2%</v>
      </c>
      <c r="M185" t="str">
        <f>"insert into result (RESULT_ID, VALUE_DISPLAY, VALUE_NUM, VALUE_MIN, VALUE_MAX, QUALIFIER, RESULT_STATUS_ID, EXPERIMENT_ID, SUBSTANCE_ID, RESULT_TYPE_ID ) values ("&amp;A185&amp;", '"&amp;K185&amp;"', "&amp;F185&amp;", '"&amp;G185&amp;"', '"&amp;H185&amp;"', '"&amp;TRIM(E185)&amp;"', 2, 1, "&amp;B185&amp;", "&amp;VLOOKUP(D185,Elements!$B$3:$G$56,6,FALSE)&amp;");"</f>
        <v>insert into result (RESULT_ID, VALUE_DISPLAY, VALUE_NUM, VALUE_MIN, VALUE_MAX, QUALIFIER, RESULT_STATUS_ID, EXPERIMENT_ID, SUBSTANCE_ID, RESULT_TYPE_ID ) values (183, ' 8.2%', 8.2, '', '', '', 2, 1, 7969667, 373);</v>
      </c>
      <c r="N185" t="str">
        <f t="shared" si="6"/>
        <v>insert into result_hierarchy(result_id, parent_result_id, hierarchy_type) values (183, 15, 'Derives');</v>
      </c>
    </row>
    <row r="186" spans="1:14">
      <c r="A186">
        <f>'Result import'!A191</f>
        <v>184</v>
      </c>
      <c r="B186">
        <f>'Result import'!B191</f>
        <v>7969667</v>
      </c>
      <c r="C186">
        <f>'Result import'!C191</f>
        <v>15</v>
      </c>
      <c r="D186" t="str">
        <f>'Result import'!D$6</f>
        <v>PI (avg)</v>
      </c>
      <c r="E186" t="str">
        <f>IF(ISERR(FIND(" ",'Result import'!E191)),"",LEFT('Result import'!E191,FIND(" ",'Result import'!E191)-1))</f>
        <v/>
      </c>
      <c r="F186">
        <f>IF(ISERR(FIND(" ",'Result import'!D191)),'Result import'!D191,VALUE(MID('Result import'!D191,FIND(" ",'Result import'!D191)+1,10)))</f>
        <v>11.5</v>
      </c>
      <c r="I186" t="s">
        <v>22</v>
      </c>
      <c r="J186" t="s">
        <v>1361</v>
      </c>
      <c r="K186" t="str">
        <f t="shared" si="5"/>
        <v xml:space="preserve"> 11.5%</v>
      </c>
      <c r="M186" t="str">
        <f>"insert into result (RESULT_ID, VALUE_DISPLAY, VALUE_NUM, VALUE_MIN, VALUE_MAX, QUALIFIER, RESULT_STATUS_ID, EXPERIMENT_ID, SUBSTANCE_ID, RESULT_TYPE_ID ) values ("&amp;A186&amp;", '"&amp;K186&amp;"', "&amp;F186&amp;", '"&amp;G186&amp;"', '"&amp;H186&amp;"', '"&amp;TRIM(E186)&amp;"', 2, 1, "&amp;B186&amp;", "&amp;VLOOKUP(D186,Elements!$B$3:$G$56,6,FALSE)&amp;");"</f>
        <v>insert into result (RESULT_ID, VALUE_DISPLAY, VALUE_NUM, VALUE_MIN, VALUE_MAX, QUALIFIER, RESULT_STATUS_ID, EXPERIMENT_ID, SUBSTANCE_ID, RESULT_TYPE_ID ) values (184, ' 11.5%', 11.5, '', '', '', 2, 1, 7969667, 373);</v>
      </c>
      <c r="N186" t="str">
        <f t="shared" si="6"/>
        <v>insert into result_hierarchy(result_id, parent_result_id, hierarchy_type) values (184, 15, 'Derives');</v>
      </c>
    </row>
    <row r="187" spans="1:14">
      <c r="A187">
        <f>'Result import'!A192</f>
        <v>185</v>
      </c>
      <c r="B187">
        <f>'Result import'!B192</f>
        <v>7969667</v>
      </c>
      <c r="C187">
        <f>'Result import'!C192</f>
        <v>15</v>
      </c>
      <c r="D187" t="str">
        <f>'Result import'!D$6</f>
        <v>PI (avg)</v>
      </c>
      <c r="E187" t="str">
        <f>IF(ISERR(FIND(" ",'Result import'!E192)),"",LEFT('Result import'!E192,FIND(" ",'Result import'!E192)-1))</f>
        <v/>
      </c>
      <c r="F187">
        <f>IF(ISERR(FIND(" ",'Result import'!D192)),'Result import'!D192,VALUE(MID('Result import'!D192,FIND(" ",'Result import'!D192)+1,10)))</f>
        <v>18.899999999999999</v>
      </c>
      <c r="I187" t="s">
        <v>22</v>
      </c>
      <c r="J187" t="s">
        <v>1361</v>
      </c>
      <c r="K187" t="str">
        <f t="shared" si="5"/>
        <v xml:space="preserve"> 18.9%</v>
      </c>
      <c r="M187" t="str">
        <f>"insert into result (RESULT_ID, VALUE_DISPLAY, VALUE_NUM, VALUE_MIN, VALUE_MAX, QUALIFIER, RESULT_STATUS_ID, EXPERIMENT_ID, SUBSTANCE_ID, RESULT_TYPE_ID ) values ("&amp;A187&amp;", '"&amp;K187&amp;"', "&amp;F187&amp;", '"&amp;G187&amp;"', '"&amp;H187&amp;"', '"&amp;TRIM(E187)&amp;"', 2, 1, "&amp;B187&amp;", "&amp;VLOOKUP(D187,Elements!$B$3:$G$56,6,FALSE)&amp;");"</f>
        <v>insert into result (RESULT_ID, VALUE_DISPLAY, VALUE_NUM, VALUE_MIN, VALUE_MAX, QUALIFIER, RESULT_STATUS_ID, EXPERIMENT_ID, SUBSTANCE_ID, RESULT_TYPE_ID ) values (185, ' 18.9%', 18.9, '', '', '', 2, 1, 7969667, 373);</v>
      </c>
      <c r="N187" t="str">
        <f t="shared" si="6"/>
        <v>insert into result_hierarchy(result_id, parent_result_id, hierarchy_type) values (185, 15, 'Derives');</v>
      </c>
    </row>
    <row r="188" spans="1:14">
      <c r="A188">
        <f>'Result import'!A193</f>
        <v>186</v>
      </c>
      <c r="B188">
        <f>'Result import'!B193</f>
        <v>7969667</v>
      </c>
      <c r="C188">
        <f>'Result import'!C193</f>
        <v>15</v>
      </c>
      <c r="D188" t="str">
        <f>'Result import'!D$6</f>
        <v>PI (avg)</v>
      </c>
      <c r="E188" t="str">
        <f>IF(ISERR(FIND(" ",'Result import'!E193)),"",LEFT('Result import'!E193,FIND(" ",'Result import'!E193)-1))</f>
        <v/>
      </c>
      <c r="F188">
        <f>IF(ISERR(FIND(" ",'Result import'!D193)),'Result import'!D193,VALUE(MID('Result import'!D193,FIND(" ",'Result import'!D193)+1,10)))</f>
        <v>37</v>
      </c>
      <c r="I188" t="s">
        <v>22</v>
      </c>
      <c r="J188" t="s">
        <v>1361</v>
      </c>
      <c r="K188" t="str">
        <f t="shared" si="5"/>
        <v xml:space="preserve"> 37%</v>
      </c>
      <c r="M188" t="str">
        <f>"insert into result (RESULT_ID, VALUE_DISPLAY, VALUE_NUM, VALUE_MIN, VALUE_MAX, QUALIFIER, RESULT_STATUS_ID, EXPERIMENT_ID, SUBSTANCE_ID, RESULT_TYPE_ID ) values ("&amp;A188&amp;", '"&amp;K188&amp;"', "&amp;F188&amp;", '"&amp;G188&amp;"', '"&amp;H188&amp;"', '"&amp;TRIM(E188)&amp;"', 2, 1, "&amp;B188&amp;", "&amp;VLOOKUP(D188,Elements!$B$3:$G$56,6,FALSE)&amp;");"</f>
        <v>insert into result (RESULT_ID, VALUE_DISPLAY, VALUE_NUM, VALUE_MIN, VALUE_MAX, QUALIFIER, RESULT_STATUS_ID, EXPERIMENT_ID, SUBSTANCE_ID, RESULT_TYPE_ID ) values (186, ' 37%', 37, '', '', '', 2, 1, 7969667, 373);</v>
      </c>
      <c r="N188" t="str">
        <f t="shared" si="6"/>
        <v>insert into result_hierarchy(result_id, parent_result_id, hierarchy_type) values (186, 15, 'Derives');</v>
      </c>
    </row>
    <row r="189" spans="1:14">
      <c r="A189">
        <f>'Result import'!A194</f>
        <v>187</v>
      </c>
      <c r="B189">
        <f>'Result import'!B194</f>
        <v>7969667</v>
      </c>
      <c r="C189">
        <f>'Result import'!C194</f>
        <v>15</v>
      </c>
      <c r="D189" t="str">
        <f>'Result import'!D$6</f>
        <v>PI (avg)</v>
      </c>
      <c r="E189" t="str">
        <f>IF(ISERR(FIND(" ",'Result import'!E194)),"",LEFT('Result import'!E194,FIND(" ",'Result import'!E194)-1))</f>
        <v/>
      </c>
      <c r="F189">
        <f>IF(ISERR(FIND(" ",'Result import'!D194)),'Result import'!D194,VALUE(MID('Result import'!D194,FIND(" ",'Result import'!D194)+1,10)))</f>
        <v>61.5</v>
      </c>
      <c r="I189" t="s">
        <v>22</v>
      </c>
      <c r="J189" t="s">
        <v>1361</v>
      </c>
      <c r="K189" t="str">
        <f t="shared" si="5"/>
        <v xml:space="preserve"> 61.5%</v>
      </c>
      <c r="M189" t="str">
        <f>"insert into result (RESULT_ID, VALUE_DISPLAY, VALUE_NUM, VALUE_MIN, VALUE_MAX, QUALIFIER, RESULT_STATUS_ID, EXPERIMENT_ID, SUBSTANCE_ID, RESULT_TYPE_ID ) values ("&amp;A189&amp;", '"&amp;K189&amp;"', "&amp;F189&amp;", '"&amp;G189&amp;"', '"&amp;H189&amp;"', '"&amp;TRIM(E189)&amp;"', 2, 1, "&amp;B189&amp;", "&amp;VLOOKUP(D189,Elements!$B$3:$G$56,6,FALSE)&amp;");"</f>
        <v>insert into result (RESULT_ID, VALUE_DISPLAY, VALUE_NUM, VALUE_MIN, VALUE_MAX, QUALIFIER, RESULT_STATUS_ID, EXPERIMENT_ID, SUBSTANCE_ID, RESULT_TYPE_ID ) values (187, ' 61.5%', 61.5, '', '', '', 2, 1, 7969667, 373);</v>
      </c>
      <c r="N189" t="str">
        <f t="shared" si="6"/>
        <v>insert into result_hierarchy(result_id, parent_result_id, hierarchy_type) values (187, 15, 'Derives');</v>
      </c>
    </row>
    <row r="190" spans="1:14">
      <c r="A190">
        <f>'Result import'!A195</f>
        <v>188</v>
      </c>
      <c r="B190">
        <f>'Result import'!B195</f>
        <v>7969667</v>
      </c>
      <c r="C190">
        <f>'Result import'!C195</f>
        <v>15</v>
      </c>
      <c r="D190" t="str">
        <f>'Result import'!D$6</f>
        <v>PI (avg)</v>
      </c>
      <c r="E190" t="str">
        <f>IF(ISERR(FIND(" ",'Result import'!E195)),"",LEFT('Result import'!E195,FIND(" ",'Result import'!E195)-1))</f>
        <v/>
      </c>
      <c r="F190">
        <f>IF(ISERR(FIND(" ",'Result import'!D195)),'Result import'!D195,VALUE(MID('Result import'!D195,FIND(" ",'Result import'!D195)+1,10)))</f>
        <v>84.9</v>
      </c>
      <c r="I190" t="s">
        <v>22</v>
      </c>
      <c r="J190" t="s">
        <v>1361</v>
      </c>
      <c r="K190" t="str">
        <f t="shared" si="5"/>
        <v xml:space="preserve"> 84.9%</v>
      </c>
      <c r="M190" t="str">
        <f>"insert into result (RESULT_ID, VALUE_DISPLAY, VALUE_NUM, VALUE_MIN, VALUE_MAX, QUALIFIER, RESULT_STATUS_ID, EXPERIMENT_ID, SUBSTANCE_ID, RESULT_TYPE_ID ) values ("&amp;A190&amp;", '"&amp;K190&amp;"', "&amp;F190&amp;", '"&amp;G190&amp;"', '"&amp;H190&amp;"', '"&amp;TRIM(E190)&amp;"', 2, 1, "&amp;B190&amp;", "&amp;VLOOKUP(D190,Elements!$B$3:$G$56,6,FALSE)&amp;");"</f>
        <v>insert into result (RESULT_ID, VALUE_DISPLAY, VALUE_NUM, VALUE_MIN, VALUE_MAX, QUALIFIER, RESULT_STATUS_ID, EXPERIMENT_ID, SUBSTANCE_ID, RESULT_TYPE_ID ) values (188, ' 84.9%', 84.9, '', '', '', 2, 1, 7969667, 373);</v>
      </c>
      <c r="N190" t="str">
        <f t="shared" si="6"/>
        <v>insert into result_hierarchy(result_id, parent_result_id, hierarchy_type) values (188, 15, 'Derives');</v>
      </c>
    </row>
    <row r="191" spans="1:14">
      <c r="A191">
        <f>'Result import'!A196</f>
        <v>189</v>
      </c>
      <c r="B191">
        <f>'Result import'!B196</f>
        <v>7969667</v>
      </c>
      <c r="C191">
        <f>'Result import'!C196</f>
        <v>15</v>
      </c>
      <c r="D191" t="str">
        <f>'Result import'!D$6</f>
        <v>PI (avg)</v>
      </c>
      <c r="E191" t="str">
        <f>IF(ISERR(FIND(" ",'Result import'!E196)),"",LEFT('Result import'!E196,FIND(" ",'Result import'!E196)-1))</f>
        <v/>
      </c>
      <c r="F191">
        <f>IF(ISERR(FIND(" ",'Result import'!D196)),'Result import'!D196,VALUE(MID('Result import'!D196,FIND(" ",'Result import'!D196)+1,10)))</f>
        <v>101.9</v>
      </c>
      <c r="I191" t="s">
        <v>22</v>
      </c>
      <c r="J191" t="s">
        <v>1361</v>
      </c>
      <c r="K191" t="str">
        <f t="shared" si="5"/>
        <v xml:space="preserve"> 101.9%</v>
      </c>
      <c r="M191" t="str">
        <f>"insert into result (RESULT_ID, VALUE_DISPLAY, VALUE_NUM, VALUE_MIN, VALUE_MAX, QUALIFIER, RESULT_STATUS_ID, EXPERIMENT_ID, SUBSTANCE_ID, RESULT_TYPE_ID ) values ("&amp;A191&amp;", '"&amp;K191&amp;"', "&amp;F191&amp;", '"&amp;G191&amp;"', '"&amp;H191&amp;"', '"&amp;TRIM(E191)&amp;"', 2, 1, "&amp;B191&amp;", "&amp;VLOOKUP(D191,Elements!$B$3:$G$56,6,FALSE)&amp;");"</f>
        <v>insert into result (RESULT_ID, VALUE_DISPLAY, VALUE_NUM, VALUE_MIN, VALUE_MAX, QUALIFIER, RESULT_STATUS_ID, EXPERIMENT_ID, SUBSTANCE_ID, RESULT_TYPE_ID ) values (189, ' 101.9%', 101.9, '', '', '', 2, 1, 7969667, 373);</v>
      </c>
      <c r="N191" t="str">
        <f t="shared" si="6"/>
        <v>insert into result_hierarchy(result_id, parent_result_id, hierarchy_type) values (189, 15, 'Derives');</v>
      </c>
    </row>
    <row r="192" spans="1:14">
      <c r="A192">
        <f>'Result import'!A197</f>
        <v>190</v>
      </c>
      <c r="B192">
        <f>'Result import'!B197</f>
        <v>7969667</v>
      </c>
      <c r="C192">
        <f>'Result import'!C197</f>
        <v>15</v>
      </c>
      <c r="D192" t="str">
        <f>'Result import'!D$6</f>
        <v>PI (avg)</v>
      </c>
      <c r="E192" t="str">
        <f>IF(ISERR(FIND(" ",'Result import'!E197)),"",LEFT('Result import'!E197,FIND(" ",'Result import'!E197)-1))</f>
        <v/>
      </c>
      <c r="F192">
        <f>IF(ISERR(FIND(" ",'Result import'!D197)),'Result import'!D197,VALUE(MID('Result import'!D197,FIND(" ",'Result import'!D197)+1,10)))</f>
        <v>114</v>
      </c>
      <c r="I192" t="s">
        <v>22</v>
      </c>
      <c r="J192" t="s">
        <v>1361</v>
      </c>
      <c r="K192" t="str">
        <f t="shared" si="5"/>
        <v xml:space="preserve"> 114%</v>
      </c>
      <c r="M192" t="str">
        <f>"insert into result (RESULT_ID, VALUE_DISPLAY, VALUE_NUM, VALUE_MIN, VALUE_MAX, QUALIFIER, RESULT_STATUS_ID, EXPERIMENT_ID, SUBSTANCE_ID, RESULT_TYPE_ID ) values ("&amp;A192&amp;", '"&amp;K192&amp;"', "&amp;F192&amp;", '"&amp;G192&amp;"', '"&amp;H192&amp;"', '"&amp;TRIM(E192)&amp;"', 2, 1, "&amp;B192&amp;", "&amp;VLOOKUP(D192,Elements!$B$3:$G$56,6,FALSE)&amp;");"</f>
        <v>insert into result (RESULT_ID, VALUE_DISPLAY, VALUE_NUM, VALUE_MIN, VALUE_MAX, QUALIFIER, RESULT_STATUS_ID, EXPERIMENT_ID, SUBSTANCE_ID, RESULT_TYPE_ID ) values (190, ' 114%', 114, '', '', '', 2, 1, 7969667, 373);</v>
      </c>
      <c r="N192" t="str">
        <f t="shared" si="6"/>
        <v>insert into result_hierarchy(result_id, parent_result_id, hierarchy_type) values (190, 15, 'Derives');</v>
      </c>
    </row>
    <row r="193" spans="1:14">
      <c r="A193">
        <f>'Result import'!A198</f>
        <v>191</v>
      </c>
      <c r="B193">
        <f>'Result import'!B198</f>
        <v>3717731</v>
      </c>
      <c r="C193">
        <f>'Result import'!C198</f>
        <v>16</v>
      </c>
      <c r="D193" t="str">
        <f>'Result import'!D$6</f>
        <v>PI (avg)</v>
      </c>
      <c r="E193" t="str">
        <f>IF(ISERR(FIND(" ",'Result import'!E198)),"",LEFT('Result import'!E198,FIND(" ",'Result import'!E198)-1))</f>
        <v/>
      </c>
      <c r="F193">
        <f>IF(ISERR(FIND(" ",'Result import'!D198)),'Result import'!D198,VALUE(MID('Result import'!D198,FIND(" ",'Result import'!D198)+1,10)))</f>
        <v>13.3</v>
      </c>
      <c r="I193" t="s">
        <v>22</v>
      </c>
      <c r="J193" t="s">
        <v>1361</v>
      </c>
      <c r="K193" t="str">
        <f t="shared" si="5"/>
        <v xml:space="preserve"> 13.3%</v>
      </c>
      <c r="M193" t="str">
        <f>"insert into result (RESULT_ID, VALUE_DISPLAY, VALUE_NUM, VALUE_MIN, VALUE_MAX, QUALIFIER, RESULT_STATUS_ID, EXPERIMENT_ID, SUBSTANCE_ID, RESULT_TYPE_ID ) values ("&amp;A193&amp;", '"&amp;K193&amp;"', "&amp;F193&amp;", '"&amp;G193&amp;"', '"&amp;H193&amp;"', '"&amp;TRIM(E193)&amp;"', 2, 1, "&amp;B193&amp;", "&amp;VLOOKUP(D193,Elements!$B$3:$G$56,6,FALSE)&amp;");"</f>
        <v>insert into result (RESULT_ID, VALUE_DISPLAY, VALUE_NUM, VALUE_MIN, VALUE_MAX, QUALIFIER, RESULT_STATUS_ID, EXPERIMENT_ID, SUBSTANCE_ID, RESULT_TYPE_ID ) values (191, ' 13.3%', 13.3, '', '', '', 2, 1, 3717731, 373);</v>
      </c>
      <c r="N193" t="str">
        <f t="shared" si="6"/>
        <v>insert into result_hierarchy(result_id, parent_result_id, hierarchy_type) values (191, 16, 'Derives');</v>
      </c>
    </row>
    <row r="194" spans="1:14">
      <c r="A194">
        <f>'Result import'!A199</f>
        <v>192</v>
      </c>
      <c r="B194">
        <f>'Result import'!B199</f>
        <v>3717731</v>
      </c>
      <c r="C194">
        <f>'Result import'!C199</f>
        <v>16</v>
      </c>
      <c r="D194" t="str">
        <f>'Result import'!D$6</f>
        <v>PI (avg)</v>
      </c>
      <c r="E194" t="str">
        <f>IF(ISERR(FIND(" ",'Result import'!E199)),"",LEFT('Result import'!E199,FIND(" ",'Result import'!E199)-1))</f>
        <v/>
      </c>
      <c r="F194">
        <f>IF(ISERR(FIND(" ",'Result import'!D199)),'Result import'!D199,VALUE(MID('Result import'!D199,FIND(" ",'Result import'!D199)+1,10)))</f>
        <v>14.2</v>
      </c>
      <c r="I194" t="s">
        <v>22</v>
      </c>
      <c r="J194" t="s">
        <v>1361</v>
      </c>
      <c r="K194" t="str">
        <f t="shared" si="5"/>
        <v xml:space="preserve"> 14.2%</v>
      </c>
      <c r="M194" t="str">
        <f>"insert into result (RESULT_ID, VALUE_DISPLAY, VALUE_NUM, VALUE_MIN, VALUE_MAX, QUALIFIER, RESULT_STATUS_ID, EXPERIMENT_ID, SUBSTANCE_ID, RESULT_TYPE_ID ) values ("&amp;A194&amp;", '"&amp;K194&amp;"', "&amp;F194&amp;", '"&amp;G194&amp;"', '"&amp;H194&amp;"', '"&amp;TRIM(E194)&amp;"', 2, 1, "&amp;B194&amp;", "&amp;VLOOKUP(D194,Elements!$B$3:$G$56,6,FALSE)&amp;");"</f>
        <v>insert into result (RESULT_ID, VALUE_DISPLAY, VALUE_NUM, VALUE_MIN, VALUE_MAX, QUALIFIER, RESULT_STATUS_ID, EXPERIMENT_ID, SUBSTANCE_ID, RESULT_TYPE_ID ) values (192, ' 14.2%', 14.2, '', '', '', 2, 1, 3717731, 373);</v>
      </c>
      <c r="N194" t="str">
        <f t="shared" si="6"/>
        <v>insert into result_hierarchy(result_id, parent_result_id, hierarchy_type) values (192, 16, 'Derives');</v>
      </c>
    </row>
    <row r="195" spans="1:14">
      <c r="A195">
        <f>'Result import'!A200</f>
        <v>193</v>
      </c>
      <c r="B195">
        <f>'Result import'!B200</f>
        <v>3717731</v>
      </c>
      <c r="C195">
        <f>'Result import'!C200</f>
        <v>16</v>
      </c>
      <c r="D195" t="str">
        <f>'Result import'!D$6</f>
        <v>PI (avg)</v>
      </c>
      <c r="E195" t="str">
        <f>IF(ISERR(FIND(" ",'Result import'!E200)),"",LEFT('Result import'!E200,FIND(" ",'Result import'!E200)-1))</f>
        <v/>
      </c>
      <c r="F195">
        <f>IF(ISERR(FIND(" ",'Result import'!D200)),'Result import'!D200,VALUE(MID('Result import'!D200,FIND(" ",'Result import'!D200)+1,10)))</f>
        <v>15</v>
      </c>
      <c r="I195" t="s">
        <v>22</v>
      </c>
      <c r="J195" t="s">
        <v>1361</v>
      </c>
      <c r="K195" t="str">
        <f t="shared" si="5"/>
        <v xml:space="preserve"> 15%</v>
      </c>
      <c r="M195" t="str">
        <f>"insert into result (RESULT_ID, VALUE_DISPLAY, VALUE_NUM, VALUE_MIN, VALUE_MAX, QUALIFIER, RESULT_STATUS_ID, EXPERIMENT_ID, SUBSTANCE_ID, RESULT_TYPE_ID ) values ("&amp;A195&amp;", '"&amp;K195&amp;"', "&amp;F195&amp;", '"&amp;G195&amp;"', '"&amp;H195&amp;"', '"&amp;TRIM(E195)&amp;"', 2, 1, "&amp;B195&amp;", "&amp;VLOOKUP(D195,Elements!$B$3:$G$56,6,FALSE)&amp;");"</f>
        <v>insert into result (RESULT_ID, VALUE_DISPLAY, VALUE_NUM, VALUE_MIN, VALUE_MAX, QUALIFIER, RESULT_STATUS_ID, EXPERIMENT_ID, SUBSTANCE_ID, RESULT_TYPE_ID ) values (193, ' 15%', 15, '', '', '', 2, 1, 3717731, 373);</v>
      </c>
      <c r="N195" t="str">
        <f t="shared" si="6"/>
        <v>insert into result_hierarchy(result_id, parent_result_id, hierarchy_type) values (193, 16, 'Derives');</v>
      </c>
    </row>
    <row r="196" spans="1:14">
      <c r="A196">
        <f>'Result import'!A201</f>
        <v>194</v>
      </c>
      <c r="B196">
        <f>'Result import'!B201</f>
        <v>3717731</v>
      </c>
      <c r="C196">
        <f>'Result import'!C201</f>
        <v>16</v>
      </c>
      <c r="D196" t="str">
        <f>'Result import'!D$6</f>
        <v>PI (avg)</v>
      </c>
      <c r="E196" t="str">
        <f>IF(ISERR(FIND(" ",'Result import'!E201)),"",LEFT('Result import'!E201,FIND(" ",'Result import'!E201)-1))</f>
        <v/>
      </c>
      <c r="F196">
        <f>IF(ISERR(FIND(" ",'Result import'!D201)),'Result import'!D201,VALUE(MID('Result import'!D201,FIND(" ",'Result import'!D201)+1,10)))</f>
        <v>16.5</v>
      </c>
      <c r="I196" t="s">
        <v>22</v>
      </c>
      <c r="J196" t="s">
        <v>1361</v>
      </c>
      <c r="K196" t="str">
        <f t="shared" ref="K196:K259" si="7">E196&amp;" "&amp;F196&amp;IF(ISBLANK(G196), "", G196&amp;" - "&amp;H196)&amp;I196</f>
        <v xml:space="preserve"> 16.5%</v>
      </c>
      <c r="M196" t="str">
        <f>"insert into result (RESULT_ID, VALUE_DISPLAY, VALUE_NUM, VALUE_MIN, VALUE_MAX, QUALIFIER, RESULT_STATUS_ID, EXPERIMENT_ID, SUBSTANCE_ID, RESULT_TYPE_ID ) values ("&amp;A196&amp;", '"&amp;K196&amp;"', "&amp;F196&amp;", '"&amp;G196&amp;"', '"&amp;H196&amp;"', '"&amp;TRIM(E196)&amp;"', 2, 1, "&amp;B196&amp;", "&amp;VLOOKUP(D196,Elements!$B$3:$G$56,6,FALSE)&amp;");"</f>
        <v>insert into result (RESULT_ID, VALUE_DISPLAY, VALUE_NUM, VALUE_MIN, VALUE_MAX, QUALIFIER, RESULT_STATUS_ID, EXPERIMENT_ID, SUBSTANCE_ID, RESULT_TYPE_ID ) values (194, ' 16.5%', 16.5, '', '', '', 2, 1, 3717731, 373);</v>
      </c>
      <c r="N196" t="str">
        <f t="shared" si="6"/>
        <v>insert into result_hierarchy(result_id, parent_result_id, hierarchy_type) values (194, 16, 'Derives');</v>
      </c>
    </row>
    <row r="197" spans="1:14">
      <c r="A197">
        <f>'Result import'!A202</f>
        <v>195</v>
      </c>
      <c r="B197">
        <f>'Result import'!B202</f>
        <v>3717731</v>
      </c>
      <c r="C197">
        <f>'Result import'!C202</f>
        <v>16</v>
      </c>
      <c r="D197" t="str">
        <f>'Result import'!D$6</f>
        <v>PI (avg)</v>
      </c>
      <c r="E197" t="str">
        <f>IF(ISERR(FIND(" ",'Result import'!E202)),"",LEFT('Result import'!E202,FIND(" ",'Result import'!E202)-1))</f>
        <v/>
      </c>
      <c r="F197">
        <f>IF(ISERR(FIND(" ",'Result import'!D202)),'Result import'!D202,VALUE(MID('Result import'!D202,FIND(" ",'Result import'!D202)+1,10)))</f>
        <v>25.5</v>
      </c>
      <c r="I197" t="s">
        <v>22</v>
      </c>
      <c r="J197" t="s">
        <v>1361</v>
      </c>
      <c r="K197" t="str">
        <f t="shared" si="7"/>
        <v xml:space="preserve"> 25.5%</v>
      </c>
      <c r="M197" t="str">
        <f>"insert into result (RESULT_ID, VALUE_DISPLAY, VALUE_NUM, VALUE_MIN, VALUE_MAX, QUALIFIER, RESULT_STATUS_ID, EXPERIMENT_ID, SUBSTANCE_ID, RESULT_TYPE_ID ) values ("&amp;A197&amp;", '"&amp;K197&amp;"', "&amp;F197&amp;", '"&amp;G197&amp;"', '"&amp;H197&amp;"', '"&amp;TRIM(E197)&amp;"', 2, 1, "&amp;B197&amp;", "&amp;VLOOKUP(D197,Elements!$B$3:$G$56,6,FALSE)&amp;");"</f>
        <v>insert into result (RESULT_ID, VALUE_DISPLAY, VALUE_NUM, VALUE_MIN, VALUE_MAX, QUALIFIER, RESULT_STATUS_ID, EXPERIMENT_ID, SUBSTANCE_ID, RESULT_TYPE_ID ) values (195, ' 25.5%', 25.5, '', '', '', 2, 1, 3717731, 373);</v>
      </c>
      <c r="N197" t="str">
        <f t="shared" si="6"/>
        <v>insert into result_hierarchy(result_id, parent_result_id, hierarchy_type) values (195, 16, 'Derives');</v>
      </c>
    </row>
    <row r="198" spans="1:14">
      <c r="A198">
        <f>'Result import'!A203</f>
        <v>196</v>
      </c>
      <c r="B198">
        <f>'Result import'!B203</f>
        <v>3717731</v>
      </c>
      <c r="C198">
        <f>'Result import'!C203</f>
        <v>16</v>
      </c>
      <c r="D198" t="str">
        <f>'Result import'!D$6</f>
        <v>PI (avg)</v>
      </c>
      <c r="E198" t="str">
        <f>IF(ISERR(FIND(" ",'Result import'!E203)),"",LEFT('Result import'!E203,FIND(" ",'Result import'!E203)-1))</f>
        <v/>
      </c>
      <c r="F198">
        <f>IF(ISERR(FIND(" ",'Result import'!D203)),'Result import'!D203,VALUE(MID('Result import'!D203,FIND(" ",'Result import'!D203)+1,10)))</f>
        <v>37.799999999999997</v>
      </c>
      <c r="I198" t="s">
        <v>22</v>
      </c>
      <c r="J198" t="s">
        <v>1361</v>
      </c>
      <c r="K198" t="str">
        <f t="shared" si="7"/>
        <v xml:space="preserve"> 37.8%</v>
      </c>
      <c r="M198" t="str">
        <f>"insert into result (RESULT_ID, VALUE_DISPLAY, VALUE_NUM, VALUE_MIN, VALUE_MAX, QUALIFIER, RESULT_STATUS_ID, EXPERIMENT_ID, SUBSTANCE_ID, RESULT_TYPE_ID ) values ("&amp;A198&amp;", '"&amp;K198&amp;"', "&amp;F198&amp;", '"&amp;G198&amp;"', '"&amp;H198&amp;"', '"&amp;TRIM(E198)&amp;"', 2, 1, "&amp;B198&amp;", "&amp;VLOOKUP(D198,Elements!$B$3:$G$56,6,FALSE)&amp;");"</f>
        <v>insert into result (RESULT_ID, VALUE_DISPLAY, VALUE_NUM, VALUE_MIN, VALUE_MAX, QUALIFIER, RESULT_STATUS_ID, EXPERIMENT_ID, SUBSTANCE_ID, RESULT_TYPE_ID ) values (196, ' 37.8%', 37.8, '', '', '', 2, 1, 3717731, 373);</v>
      </c>
      <c r="N198" t="str">
        <f t="shared" si="6"/>
        <v>insert into result_hierarchy(result_id, parent_result_id, hierarchy_type) values (196, 16, 'Derives');</v>
      </c>
    </row>
    <row r="199" spans="1:14">
      <c r="A199">
        <f>'Result import'!A204</f>
        <v>197</v>
      </c>
      <c r="B199">
        <f>'Result import'!B204</f>
        <v>3717731</v>
      </c>
      <c r="C199">
        <f>'Result import'!C204</f>
        <v>16</v>
      </c>
      <c r="D199" t="str">
        <f>'Result import'!D$6</f>
        <v>PI (avg)</v>
      </c>
      <c r="E199" t="str">
        <f>IF(ISERR(FIND(" ",'Result import'!E204)),"",LEFT('Result import'!E204,FIND(" ",'Result import'!E204)-1))</f>
        <v/>
      </c>
      <c r="F199">
        <f>IF(ISERR(FIND(" ",'Result import'!D204)),'Result import'!D204,VALUE(MID('Result import'!D204,FIND(" ",'Result import'!D204)+1,10)))</f>
        <v>56.5</v>
      </c>
      <c r="I199" t="s">
        <v>22</v>
      </c>
      <c r="J199" t="s">
        <v>1361</v>
      </c>
      <c r="K199" t="str">
        <f t="shared" si="7"/>
        <v xml:space="preserve"> 56.5%</v>
      </c>
      <c r="M199" t="str">
        <f>"insert into result (RESULT_ID, VALUE_DISPLAY, VALUE_NUM, VALUE_MIN, VALUE_MAX, QUALIFIER, RESULT_STATUS_ID, EXPERIMENT_ID, SUBSTANCE_ID, RESULT_TYPE_ID ) values ("&amp;A199&amp;", '"&amp;K199&amp;"', "&amp;F199&amp;", '"&amp;G199&amp;"', '"&amp;H199&amp;"', '"&amp;TRIM(E199)&amp;"', 2, 1, "&amp;B199&amp;", "&amp;VLOOKUP(D199,Elements!$B$3:$G$56,6,FALSE)&amp;");"</f>
        <v>insert into result (RESULT_ID, VALUE_DISPLAY, VALUE_NUM, VALUE_MIN, VALUE_MAX, QUALIFIER, RESULT_STATUS_ID, EXPERIMENT_ID, SUBSTANCE_ID, RESULT_TYPE_ID ) values (197, ' 56.5%', 56.5, '', '', '', 2, 1, 3717731, 373);</v>
      </c>
      <c r="N199" t="str">
        <f t="shared" si="6"/>
        <v>insert into result_hierarchy(result_id, parent_result_id, hierarchy_type) values (197, 16, 'Derives');</v>
      </c>
    </row>
    <row r="200" spans="1:14">
      <c r="A200">
        <f>'Result import'!A205</f>
        <v>198</v>
      </c>
      <c r="B200">
        <f>'Result import'!B205</f>
        <v>3717731</v>
      </c>
      <c r="C200">
        <f>'Result import'!C205</f>
        <v>16</v>
      </c>
      <c r="D200" t="str">
        <f>'Result import'!D$6</f>
        <v>PI (avg)</v>
      </c>
      <c r="E200" t="str">
        <f>IF(ISERR(FIND(" ",'Result import'!E205)),"",LEFT('Result import'!E205,FIND(" ",'Result import'!E205)-1))</f>
        <v/>
      </c>
      <c r="F200">
        <f>IF(ISERR(FIND(" ",'Result import'!D205)),'Result import'!D205,VALUE(MID('Result import'!D205,FIND(" ",'Result import'!D205)+1,10)))</f>
        <v>79.8</v>
      </c>
      <c r="I200" t="s">
        <v>22</v>
      </c>
      <c r="J200" t="s">
        <v>1361</v>
      </c>
      <c r="K200" t="str">
        <f t="shared" si="7"/>
        <v xml:space="preserve"> 79.8%</v>
      </c>
      <c r="M200" t="str">
        <f>"insert into result (RESULT_ID, VALUE_DISPLAY, VALUE_NUM, VALUE_MIN, VALUE_MAX, QUALIFIER, RESULT_STATUS_ID, EXPERIMENT_ID, SUBSTANCE_ID, RESULT_TYPE_ID ) values ("&amp;A200&amp;", '"&amp;K200&amp;"', "&amp;F200&amp;", '"&amp;G200&amp;"', '"&amp;H200&amp;"', '"&amp;TRIM(E200)&amp;"', 2, 1, "&amp;B200&amp;", "&amp;VLOOKUP(D200,Elements!$B$3:$G$56,6,FALSE)&amp;");"</f>
        <v>insert into result (RESULT_ID, VALUE_DISPLAY, VALUE_NUM, VALUE_MIN, VALUE_MAX, QUALIFIER, RESULT_STATUS_ID, EXPERIMENT_ID, SUBSTANCE_ID, RESULT_TYPE_ID ) values (198, ' 79.8%', 79.8, '', '', '', 2, 1, 3717731, 373);</v>
      </c>
      <c r="N200" t="str">
        <f t="shared" si="6"/>
        <v>insert into result_hierarchy(result_id, parent_result_id, hierarchy_type) values (198, 16, 'Derives');</v>
      </c>
    </row>
    <row r="201" spans="1:14">
      <c r="A201">
        <f>'Result import'!A206</f>
        <v>199</v>
      </c>
      <c r="B201">
        <f>'Result import'!B206</f>
        <v>3717731</v>
      </c>
      <c r="C201">
        <f>'Result import'!C206</f>
        <v>16</v>
      </c>
      <c r="D201" t="str">
        <f>'Result import'!D$6</f>
        <v>PI (avg)</v>
      </c>
      <c r="E201" t="str">
        <f>IF(ISERR(FIND(" ",'Result import'!E206)),"",LEFT('Result import'!E206,FIND(" ",'Result import'!E206)-1))</f>
        <v/>
      </c>
      <c r="F201">
        <f>IF(ISERR(FIND(" ",'Result import'!D206)),'Result import'!D206,VALUE(MID('Result import'!D206,FIND(" ",'Result import'!D206)+1,10)))</f>
        <v>96.5</v>
      </c>
      <c r="I201" t="s">
        <v>22</v>
      </c>
      <c r="J201" t="s">
        <v>1361</v>
      </c>
      <c r="K201" t="str">
        <f t="shared" si="7"/>
        <v xml:space="preserve"> 96.5%</v>
      </c>
      <c r="M201" t="str">
        <f>"insert into result (RESULT_ID, VALUE_DISPLAY, VALUE_NUM, VALUE_MIN, VALUE_MAX, QUALIFIER, RESULT_STATUS_ID, EXPERIMENT_ID, SUBSTANCE_ID, RESULT_TYPE_ID ) values ("&amp;A201&amp;", '"&amp;K201&amp;"', "&amp;F201&amp;", '"&amp;G201&amp;"', '"&amp;H201&amp;"', '"&amp;TRIM(E201)&amp;"', 2, 1, "&amp;B201&amp;", "&amp;VLOOKUP(D201,Elements!$B$3:$G$56,6,FALSE)&amp;");"</f>
        <v>insert into result (RESULT_ID, VALUE_DISPLAY, VALUE_NUM, VALUE_MIN, VALUE_MAX, QUALIFIER, RESULT_STATUS_ID, EXPERIMENT_ID, SUBSTANCE_ID, RESULT_TYPE_ID ) values (199, ' 96.5%', 96.5, '', '', '', 2, 1, 3717731, 373);</v>
      </c>
      <c r="N201" t="str">
        <f t="shared" si="6"/>
        <v>insert into result_hierarchy(result_id, parent_result_id, hierarchy_type) values (199, 16, 'Derives');</v>
      </c>
    </row>
    <row r="202" spans="1:14">
      <c r="A202">
        <f>'Result import'!A207</f>
        <v>200</v>
      </c>
      <c r="B202">
        <f>'Result import'!B207</f>
        <v>3717731</v>
      </c>
      <c r="C202">
        <f>'Result import'!C207</f>
        <v>16</v>
      </c>
      <c r="D202" t="str">
        <f>'Result import'!D$6</f>
        <v>PI (avg)</v>
      </c>
      <c r="E202" t="str">
        <f>IF(ISERR(FIND(" ",'Result import'!E207)),"",LEFT('Result import'!E207,FIND(" ",'Result import'!E207)-1))</f>
        <v/>
      </c>
      <c r="F202">
        <f>IF(ISERR(FIND(" ",'Result import'!D207)),'Result import'!D207,VALUE(MID('Result import'!D207,FIND(" ",'Result import'!D207)+1,10)))</f>
        <v>104.1</v>
      </c>
      <c r="I202" t="s">
        <v>22</v>
      </c>
      <c r="J202" t="s">
        <v>1361</v>
      </c>
      <c r="K202" t="str">
        <f t="shared" si="7"/>
        <v xml:space="preserve"> 104.1%</v>
      </c>
      <c r="M202" t="str">
        <f>"insert into result (RESULT_ID, VALUE_DISPLAY, VALUE_NUM, VALUE_MIN, VALUE_MAX, QUALIFIER, RESULT_STATUS_ID, EXPERIMENT_ID, SUBSTANCE_ID, RESULT_TYPE_ID ) values ("&amp;A202&amp;", '"&amp;K202&amp;"', "&amp;F202&amp;", '"&amp;G202&amp;"', '"&amp;H202&amp;"', '"&amp;TRIM(E202)&amp;"', 2, 1, "&amp;B202&amp;", "&amp;VLOOKUP(D202,Elements!$B$3:$G$56,6,FALSE)&amp;");"</f>
        <v>insert into result (RESULT_ID, VALUE_DISPLAY, VALUE_NUM, VALUE_MIN, VALUE_MAX, QUALIFIER, RESULT_STATUS_ID, EXPERIMENT_ID, SUBSTANCE_ID, RESULT_TYPE_ID ) values (200, ' 104.1%', 104.1, '', '', '', 2, 1, 3717731, 373);</v>
      </c>
      <c r="N202" t="str">
        <f t="shared" si="6"/>
        <v>insert into result_hierarchy(result_id, parent_result_id, hierarchy_type) values (200, 16, 'Derives');</v>
      </c>
    </row>
    <row r="203" spans="1:14">
      <c r="A203">
        <f>'Result import'!A208</f>
        <v>201</v>
      </c>
      <c r="B203">
        <f>'Result import'!B208</f>
        <v>7965051</v>
      </c>
      <c r="C203">
        <f>'Result import'!C208</f>
        <v>17</v>
      </c>
      <c r="D203" t="str">
        <f>'Result import'!D$6</f>
        <v>PI (avg)</v>
      </c>
      <c r="E203" t="str">
        <f>IF(ISERR(FIND(" ",'Result import'!E208)),"",LEFT('Result import'!E208,FIND(" ",'Result import'!E208)-1))</f>
        <v/>
      </c>
      <c r="F203">
        <f>IF(ISERR(FIND(" ",'Result import'!D208)),'Result import'!D208,VALUE(MID('Result import'!D208,FIND(" ",'Result import'!D208)+1,10)))</f>
        <v>16.8</v>
      </c>
      <c r="I203" t="s">
        <v>22</v>
      </c>
      <c r="J203" t="s">
        <v>1361</v>
      </c>
      <c r="K203" t="str">
        <f t="shared" si="7"/>
        <v xml:space="preserve"> 16.8%</v>
      </c>
      <c r="M203" t="str">
        <f>"insert into result (RESULT_ID, VALUE_DISPLAY, VALUE_NUM, VALUE_MIN, VALUE_MAX, QUALIFIER, RESULT_STATUS_ID, EXPERIMENT_ID, SUBSTANCE_ID, RESULT_TYPE_ID ) values ("&amp;A203&amp;", '"&amp;K203&amp;"', "&amp;F203&amp;", '"&amp;G203&amp;"', '"&amp;H203&amp;"', '"&amp;TRIM(E203)&amp;"', 2, 1, "&amp;B203&amp;", "&amp;VLOOKUP(D203,Elements!$B$3:$G$56,6,FALSE)&amp;");"</f>
        <v>insert into result (RESULT_ID, VALUE_DISPLAY, VALUE_NUM, VALUE_MIN, VALUE_MAX, QUALIFIER, RESULT_STATUS_ID, EXPERIMENT_ID, SUBSTANCE_ID, RESULT_TYPE_ID ) values (201, ' 16.8%', 16.8, '', '', '', 2, 1, 7965051, 373);</v>
      </c>
      <c r="N203" t="str">
        <f t="shared" si="6"/>
        <v>insert into result_hierarchy(result_id, parent_result_id, hierarchy_type) values (201, 17, 'Derives');</v>
      </c>
    </row>
    <row r="204" spans="1:14">
      <c r="A204">
        <f>'Result import'!A209</f>
        <v>202</v>
      </c>
      <c r="B204">
        <f>'Result import'!B209</f>
        <v>7965051</v>
      </c>
      <c r="C204">
        <f>'Result import'!C209</f>
        <v>17</v>
      </c>
      <c r="D204" t="str">
        <f>'Result import'!D$6</f>
        <v>PI (avg)</v>
      </c>
      <c r="E204" t="str">
        <f>IF(ISERR(FIND(" ",'Result import'!E209)),"",LEFT('Result import'!E209,FIND(" ",'Result import'!E209)-1))</f>
        <v/>
      </c>
      <c r="F204">
        <f>IF(ISERR(FIND(" ",'Result import'!D209)),'Result import'!D209,VALUE(MID('Result import'!D209,FIND(" ",'Result import'!D209)+1,10)))</f>
        <v>17.3</v>
      </c>
      <c r="I204" t="s">
        <v>22</v>
      </c>
      <c r="J204" t="s">
        <v>1361</v>
      </c>
      <c r="K204" t="str">
        <f t="shared" si="7"/>
        <v xml:space="preserve"> 17.3%</v>
      </c>
      <c r="M204" t="str">
        <f>"insert into result (RESULT_ID, VALUE_DISPLAY, VALUE_NUM, VALUE_MIN, VALUE_MAX, QUALIFIER, RESULT_STATUS_ID, EXPERIMENT_ID, SUBSTANCE_ID, RESULT_TYPE_ID ) values ("&amp;A204&amp;", '"&amp;K204&amp;"', "&amp;F204&amp;", '"&amp;G204&amp;"', '"&amp;H204&amp;"', '"&amp;TRIM(E204)&amp;"', 2, 1, "&amp;B204&amp;", "&amp;VLOOKUP(D204,Elements!$B$3:$G$56,6,FALSE)&amp;");"</f>
        <v>insert into result (RESULT_ID, VALUE_DISPLAY, VALUE_NUM, VALUE_MIN, VALUE_MAX, QUALIFIER, RESULT_STATUS_ID, EXPERIMENT_ID, SUBSTANCE_ID, RESULT_TYPE_ID ) values (202, ' 17.3%', 17.3, '', '', '', 2, 1, 7965051, 373);</v>
      </c>
      <c r="N204" t="str">
        <f t="shared" si="6"/>
        <v>insert into result_hierarchy(result_id, parent_result_id, hierarchy_type) values (202, 17, 'Derives');</v>
      </c>
    </row>
    <row r="205" spans="1:14">
      <c r="A205">
        <f>'Result import'!A210</f>
        <v>203</v>
      </c>
      <c r="B205">
        <f>'Result import'!B210</f>
        <v>7965051</v>
      </c>
      <c r="C205">
        <f>'Result import'!C210</f>
        <v>17</v>
      </c>
      <c r="D205" t="str">
        <f>'Result import'!D$6</f>
        <v>PI (avg)</v>
      </c>
      <c r="E205" t="str">
        <f>IF(ISERR(FIND(" ",'Result import'!E210)),"",LEFT('Result import'!E210,FIND(" ",'Result import'!E210)-1))</f>
        <v/>
      </c>
      <c r="F205">
        <f>IF(ISERR(FIND(" ",'Result import'!D210)),'Result import'!D210,VALUE(MID('Result import'!D210,FIND(" ",'Result import'!D210)+1,10)))</f>
        <v>18.7</v>
      </c>
      <c r="I205" t="s">
        <v>22</v>
      </c>
      <c r="J205" t="s">
        <v>1361</v>
      </c>
      <c r="K205" t="str">
        <f t="shared" si="7"/>
        <v xml:space="preserve"> 18.7%</v>
      </c>
      <c r="M205" t="str">
        <f>"insert into result (RESULT_ID, VALUE_DISPLAY, VALUE_NUM, VALUE_MIN, VALUE_MAX, QUALIFIER, RESULT_STATUS_ID, EXPERIMENT_ID, SUBSTANCE_ID, RESULT_TYPE_ID ) values ("&amp;A205&amp;", '"&amp;K205&amp;"', "&amp;F205&amp;", '"&amp;G205&amp;"', '"&amp;H205&amp;"', '"&amp;TRIM(E205)&amp;"', 2, 1, "&amp;B205&amp;", "&amp;VLOOKUP(D205,Elements!$B$3:$G$56,6,FALSE)&amp;");"</f>
        <v>insert into result (RESULT_ID, VALUE_DISPLAY, VALUE_NUM, VALUE_MIN, VALUE_MAX, QUALIFIER, RESULT_STATUS_ID, EXPERIMENT_ID, SUBSTANCE_ID, RESULT_TYPE_ID ) values (203, ' 18.7%', 18.7, '', '', '', 2, 1, 7965051, 373);</v>
      </c>
      <c r="N205" t="str">
        <f t="shared" si="6"/>
        <v>insert into result_hierarchy(result_id, parent_result_id, hierarchy_type) values (203, 17, 'Derives');</v>
      </c>
    </row>
    <row r="206" spans="1:14">
      <c r="A206">
        <f>'Result import'!A211</f>
        <v>204</v>
      </c>
      <c r="B206">
        <f>'Result import'!B211</f>
        <v>7965051</v>
      </c>
      <c r="C206">
        <f>'Result import'!C211</f>
        <v>17</v>
      </c>
      <c r="D206" t="str">
        <f>'Result import'!D$6</f>
        <v>PI (avg)</v>
      </c>
      <c r="E206" t="str">
        <f>IF(ISERR(FIND(" ",'Result import'!E211)),"",LEFT('Result import'!E211,FIND(" ",'Result import'!E211)-1))</f>
        <v/>
      </c>
      <c r="F206">
        <f>IF(ISERR(FIND(" ",'Result import'!D211)),'Result import'!D211,VALUE(MID('Result import'!D211,FIND(" ",'Result import'!D211)+1,10)))</f>
        <v>21.3</v>
      </c>
      <c r="I206" t="s">
        <v>22</v>
      </c>
      <c r="J206" t="s">
        <v>1361</v>
      </c>
      <c r="K206" t="str">
        <f t="shared" si="7"/>
        <v xml:space="preserve"> 21.3%</v>
      </c>
      <c r="M206" t="str">
        <f>"insert into result (RESULT_ID, VALUE_DISPLAY, VALUE_NUM, VALUE_MIN, VALUE_MAX, QUALIFIER, RESULT_STATUS_ID, EXPERIMENT_ID, SUBSTANCE_ID, RESULT_TYPE_ID ) values ("&amp;A206&amp;", '"&amp;K206&amp;"', "&amp;F206&amp;", '"&amp;G206&amp;"', '"&amp;H206&amp;"', '"&amp;TRIM(E206)&amp;"', 2, 1, "&amp;B206&amp;", "&amp;VLOOKUP(D206,Elements!$B$3:$G$56,6,FALSE)&amp;");"</f>
        <v>insert into result (RESULT_ID, VALUE_DISPLAY, VALUE_NUM, VALUE_MIN, VALUE_MAX, QUALIFIER, RESULT_STATUS_ID, EXPERIMENT_ID, SUBSTANCE_ID, RESULT_TYPE_ID ) values (204, ' 21.3%', 21.3, '', '', '', 2, 1, 7965051, 373);</v>
      </c>
      <c r="N206" t="str">
        <f t="shared" si="6"/>
        <v>insert into result_hierarchy(result_id, parent_result_id, hierarchy_type) values (204, 17, 'Derives');</v>
      </c>
    </row>
    <row r="207" spans="1:14">
      <c r="A207">
        <f>'Result import'!A212</f>
        <v>205</v>
      </c>
      <c r="B207">
        <f>'Result import'!B212</f>
        <v>7965051</v>
      </c>
      <c r="C207">
        <f>'Result import'!C212</f>
        <v>17</v>
      </c>
      <c r="D207" t="str">
        <f>'Result import'!D$6</f>
        <v>PI (avg)</v>
      </c>
      <c r="E207" t="str">
        <f>IF(ISERR(FIND(" ",'Result import'!E212)),"",LEFT('Result import'!E212,FIND(" ",'Result import'!E212)-1))</f>
        <v/>
      </c>
      <c r="F207">
        <f>IF(ISERR(FIND(" ",'Result import'!D212)),'Result import'!D212,VALUE(MID('Result import'!D212,FIND(" ",'Result import'!D212)+1,10)))</f>
        <v>25</v>
      </c>
      <c r="I207" t="s">
        <v>22</v>
      </c>
      <c r="J207" t="s">
        <v>1361</v>
      </c>
      <c r="K207" t="str">
        <f t="shared" si="7"/>
        <v xml:space="preserve"> 25%</v>
      </c>
      <c r="M207" t="str">
        <f>"insert into result (RESULT_ID, VALUE_DISPLAY, VALUE_NUM, VALUE_MIN, VALUE_MAX, QUALIFIER, RESULT_STATUS_ID, EXPERIMENT_ID, SUBSTANCE_ID, RESULT_TYPE_ID ) values ("&amp;A207&amp;", '"&amp;K207&amp;"', "&amp;F207&amp;", '"&amp;G207&amp;"', '"&amp;H207&amp;"', '"&amp;TRIM(E207)&amp;"', 2, 1, "&amp;B207&amp;", "&amp;VLOOKUP(D207,Elements!$B$3:$G$56,6,FALSE)&amp;");"</f>
        <v>insert into result (RESULT_ID, VALUE_DISPLAY, VALUE_NUM, VALUE_MIN, VALUE_MAX, QUALIFIER, RESULT_STATUS_ID, EXPERIMENT_ID, SUBSTANCE_ID, RESULT_TYPE_ID ) values (205, ' 25%', 25, '', '', '', 2, 1, 7965051, 373);</v>
      </c>
      <c r="N207" t="str">
        <f t="shared" si="6"/>
        <v>insert into result_hierarchy(result_id, parent_result_id, hierarchy_type) values (205, 17, 'Derives');</v>
      </c>
    </row>
    <row r="208" spans="1:14">
      <c r="A208">
        <f>'Result import'!A213</f>
        <v>206</v>
      </c>
      <c r="B208">
        <f>'Result import'!B213</f>
        <v>7965051</v>
      </c>
      <c r="C208">
        <f>'Result import'!C213</f>
        <v>17</v>
      </c>
      <c r="D208" t="str">
        <f>'Result import'!D$6</f>
        <v>PI (avg)</v>
      </c>
      <c r="E208" t="str">
        <f>IF(ISERR(FIND(" ",'Result import'!E213)),"",LEFT('Result import'!E213,FIND(" ",'Result import'!E213)-1))</f>
        <v/>
      </c>
      <c r="F208">
        <f>IF(ISERR(FIND(" ",'Result import'!D213)),'Result import'!D213,VALUE(MID('Result import'!D213,FIND(" ",'Result import'!D213)+1,10)))</f>
        <v>35.200000000000003</v>
      </c>
      <c r="I208" t="s">
        <v>22</v>
      </c>
      <c r="J208" t="s">
        <v>1361</v>
      </c>
      <c r="K208" t="str">
        <f t="shared" si="7"/>
        <v xml:space="preserve"> 35.2%</v>
      </c>
      <c r="M208" t="str">
        <f>"insert into result (RESULT_ID, VALUE_DISPLAY, VALUE_NUM, VALUE_MIN, VALUE_MAX, QUALIFIER, RESULT_STATUS_ID, EXPERIMENT_ID, SUBSTANCE_ID, RESULT_TYPE_ID ) values ("&amp;A208&amp;", '"&amp;K208&amp;"', "&amp;F208&amp;", '"&amp;G208&amp;"', '"&amp;H208&amp;"', '"&amp;TRIM(E208)&amp;"', 2, 1, "&amp;B208&amp;", "&amp;VLOOKUP(D208,Elements!$B$3:$G$56,6,FALSE)&amp;");"</f>
        <v>insert into result (RESULT_ID, VALUE_DISPLAY, VALUE_NUM, VALUE_MIN, VALUE_MAX, QUALIFIER, RESULT_STATUS_ID, EXPERIMENT_ID, SUBSTANCE_ID, RESULT_TYPE_ID ) values (206, ' 35.2%', 35.2, '', '', '', 2, 1, 7965051, 373);</v>
      </c>
      <c r="N208" t="str">
        <f t="shared" si="6"/>
        <v>insert into result_hierarchy(result_id, parent_result_id, hierarchy_type) values (206, 17, 'Derives');</v>
      </c>
    </row>
    <row r="209" spans="1:14">
      <c r="A209">
        <f>'Result import'!A214</f>
        <v>207</v>
      </c>
      <c r="B209">
        <f>'Result import'!B214</f>
        <v>7965051</v>
      </c>
      <c r="C209">
        <f>'Result import'!C214</f>
        <v>17</v>
      </c>
      <c r="D209" t="str">
        <f>'Result import'!D$6</f>
        <v>PI (avg)</v>
      </c>
      <c r="E209" t="str">
        <f>IF(ISERR(FIND(" ",'Result import'!E214)),"",LEFT('Result import'!E214,FIND(" ",'Result import'!E214)-1))</f>
        <v/>
      </c>
      <c r="F209">
        <f>IF(ISERR(FIND(" ",'Result import'!D214)),'Result import'!D214,VALUE(MID('Result import'!D214,FIND(" ",'Result import'!D214)+1,10)))</f>
        <v>52.3</v>
      </c>
      <c r="I209" t="s">
        <v>22</v>
      </c>
      <c r="J209" t="s">
        <v>1361</v>
      </c>
      <c r="K209" t="str">
        <f t="shared" si="7"/>
        <v xml:space="preserve"> 52.3%</v>
      </c>
      <c r="M209" t="str">
        <f>"insert into result (RESULT_ID, VALUE_DISPLAY, VALUE_NUM, VALUE_MIN, VALUE_MAX, QUALIFIER, RESULT_STATUS_ID, EXPERIMENT_ID, SUBSTANCE_ID, RESULT_TYPE_ID ) values ("&amp;A209&amp;", '"&amp;K209&amp;"', "&amp;F209&amp;", '"&amp;G209&amp;"', '"&amp;H209&amp;"', '"&amp;TRIM(E209)&amp;"', 2, 1, "&amp;B209&amp;", "&amp;VLOOKUP(D209,Elements!$B$3:$G$56,6,FALSE)&amp;");"</f>
        <v>insert into result (RESULT_ID, VALUE_DISPLAY, VALUE_NUM, VALUE_MIN, VALUE_MAX, QUALIFIER, RESULT_STATUS_ID, EXPERIMENT_ID, SUBSTANCE_ID, RESULT_TYPE_ID ) values (207, ' 52.3%', 52.3, '', '', '', 2, 1, 7965051, 373);</v>
      </c>
      <c r="N209" t="str">
        <f t="shared" si="6"/>
        <v>insert into result_hierarchy(result_id, parent_result_id, hierarchy_type) values (207, 17, 'Derives');</v>
      </c>
    </row>
    <row r="210" spans="1:14">
      <c r="A210">
        <f>'Result import'!A215</f>
        <v>208</v>
      </c>
      <c r="B210">
        <f>'Result import'!B215</f>
        <v>7965051</v>
      </c>
      <c r="C210">
        <f>'Result import'!C215</f>
        <v>17</v>
      </c>
      <c r="D210" t="str">
        <f>'Result import'!D$6</f>
        <v>PI (avg)</v>
      </c>
      <c r="E210" t="str">
        <f>IF(ISERR(FIND(" ",'Result import'!E215)),"",LEFT('Result import'!E215,FIND(" ",'Result import'!E215)-1))</f>
        <v/>
      </c>
      <c r="F210">
        <f>IF(ISERR(FIND(" ",'Result import'!D215)),'Result import'!D215,VALUE(MID('Result import'!D215,FIND(" ",'Result import'!D215)+1,10)))</f>
        <v>86.8</v>
      </c>
      <c r="I210" t="s">
        <v>22</v>
      </c>
      <c r="J210" t="s">
        <v>1361</v>
      </c>
      <c r="K210" t="str">
        <f t="shared" si="7"/>
        <v xml:space="preserve"> 86.8%</v>
      </c>
      <c r="M210" t="str">
        <f>"insert into result (RESULT_ID, VALUE_DISPLAY, VALUE_NUM, VALUE_MIN, VALUE_MAX, QUALIFIER, RESULT_STATUS_ID, EXPERIMENT_ID, SUBSTANCE_ID, RESULT_TYPE_ID ) values ("&amp;A210&amp;", '"&amp;K210&amp;"', "&amp;F210&amp;", '"&amp;G210&amp;"', '"&amp;H210&amp;"', '"&amp;TRIM(E210)&amp;"', 2, 1, "&amp;B210&amp;", "&amp;VLOOKUP(D210,Elements!$B$3:$G$56,6,FALSE)&amp;");"</f>
        <v>insert into result (RESULT_ID, VALUE_DISPLAY, VALUE_NUM, VALUE_MIN, VALUE_MAX, QUALIFIER, RESULT_STATUS_ID, EXPERIMENT_ID, SUBSTANCE_ID, RESULT_TYPE_ID ) values (208, ' 86.8%', 86.8, '', '', '', 2, 1, 7965051, 373);</v>
      </c>
      <c r="N210" t="str">
        <f t="shared" si="6"/>
        <v>insert into result_hierarchy(result_id, parent_result_id, hierarchy_type) values (208, 17, 'Derives');</v>
      </c>
    </row>
    <row r="211" spans="1:14">
      <c r="A211">
        <f>'Result import'!A216</f>
        <v>209</v>
      </c>
      <c r="B211">
        <f>'Result import'!B216</f>
        <v>7965051</v>
      </c>
      <c r="C211">
        <f>'Result import'!C216</f>
        <v>17</v>
      </c>
      <c r="D211" t="str">
        <f>'Result import'!D$6</f>
        <v>PI (avg)</v>
      </c>
      <c r="E211" t="str">
        <f>IF(ISERR(FIND(" ",'Result import'!E216)),"",LEFT('Result import'!E216,FIND(" ",'Result import'!E216)-1))</f>
        <v/>
      </c>
      <c r="F211">
        <f>IF(ISERR(FIND(" ",'Result import'!D216)),'Result import'!D216,VALUE(MID('Result import'!D216,FIND(" ",'Result import'!D216)+1,10)))</f>
        <v>99.8</v>
      </c>
      <c r="I211" t="s">
        <v>22</v>
      </c>
      <c r="J211" t="s">
        <v>1361</v>
      </c>
      <c r="K211" t="str">
        <f t="shared" si="7"/>
        <v xml:space="preserve"> 99.8%</v>
      </c>
      <c r="M211" t="str">
        <f>"insert into result (RESULT_ID, VALUE_DISPLAY, VALUE_NUM, VALUE_MIN, VALUE_MAX, QUALIFIER, RESULT_STATUS_ID, EXPERIMENT_ID, SUBSTANCE_ID, RESULT_TYPE_ID ) values ("&amp;A211&amp;", '"&amp;K211&amp;"', "&amp;F211&amp;", '"&amp;G211&amp;"', '"&amp;H211&amp;"', '"&amp;TRIM(E211)&amp;"', 2, 1, "&amp;B211&amp;", "&amp;VLOOKUP(D211,Elements!$B$3:$G$56,6,FALSE)&amp;");"</f>
        <v>insert into result (RESULT_ID, VALUE_DISPLAY, VALUE_NUM, VALUE_MIN, VALUE_MAX, QUALIFIER, RESULT_STATUS_ID, EXPERIMENT_ID, SUBSTANCE_ID, RESULT_TYPE_ID ) values (209, ' 99.8%', 99.8, '', '', '', 2, 1, 7965051, 373);</v>
      </c>
      <c r="N211" t="str">
        <f t="shared" si="6"/>
        <v>insert into result_hierarchy(result_id, parent_result_id, hierarchy_type) values (209, 17, 'Derives');</v>
      </c>
    </row>
    <row r="212" spans="1:14">
      <c r="A212">
        <f>'Result import'!A217</f>
        <v>210</v>
      </c>
      <c r="B212">
        <f>'Result import'!B217</f>
        <v>7965051</v>
      </c>
      <c r="C212">
        <f>'Result import'!C217</f>
        <v>17</v>
      </c>
      <c r="D212" t="str">
        <f>'Result import'!D$6</f>
        <v>PI (avg)</v>
      </c>
      <c r="E212" t="str">
        <f>IF(ISERR(FIND(" ",'Result import'!E217)),"",LEFT('Result import'!E217,FIND(" ",'Result import'!E217)-1))</f>
        <v/>
      </c>
      <c r="F212">
        <f>IF(ISERR(FIND(" ",'Result import'!D217)),'Result import'!D217,VALUE(MID('Result import'!D217,FIND(" ",'Result import'!D217)+1,10)))</f>
        <v>107.7</v>
      </c>
      <c r="I212" t="s">
        <v>22</v>
      </c>
      <c r="J212" t="s">
        <v>1361</v>
      </c>
      <c r="K212" t="str">
        <f t="shared" si="7"/>
        <v xml:space="preserve"> 107.7%</v>
      </c>
      <c r="M212" t="str">
        <f>"insert into result (RESULT_ID, VALUE_DISPLAY, VALUE_NUM, VALUE_MIN, VALUE_MAX, QUALIFIER, RESULT_STATUS_ID, EXPERIMENT_ID, SUBSTANCE_ID, RESULT_TYPE_ID ) values ("&amp;A212&amp;", '"&amp;K212&amp;"', "&amp;F212&amp;", '"&amp;G212&amp;"', '"&amp;H212&amp;"', '"&amp;TRIM(E212)&amp;"', 2, 1, "&amp;B212&amp;", "&amp;VLOOKUP(D212,Elements!$B$3:$G$56,6,FALSE)&amp;");"</f>
        <v>insert into result (RESULT_ID, VALUE_DISPLAY, VALUE_NUM, VALUE_MIN, VALUE_MAX, QUALIFIER, RESULT_STATUS_ID, EXPERIMENT_ID, SUBSTANCE_ID, RESULT_TYPE_ID ) values (210, ' 107.7%', 107.7, '', '', '', 2, 1, 7965051, 373);</v>
      </c>
      <c r="N212" t="str">
        <f t="shared" si="6"/>
        <v>insert into result_hierarchy(result_id, parent_result_id, hierarchy_type) values (210, 17, 'Derives');</v>
      </c>
    </row>
    <row r="213" spans="1:14">
      <c r="A213">
        <f>'Result import'!A218</f>
        <v>211</v>
      </c>
      <c r="B213">
        <f>'Result import'!B218</f>
        <v>7974676</v>
      </c>
      <c r="C213">
        <f>'Result import'!C218</f>
        <v>18</v>
      </c>
      <c r="D213" t="str">
        <f>'Result import'!D$6</f>
        <v>PI (avg)</v>
      </c>
      <c r="E213" t="str">
        <f>IF(ISERR(FIND(" ",'Result import'!E218)),"",LEFT('Result import'!E218,FIND(" ",'Result import'!E218)-1))</f>
        <v/>
      </c>
      <c r="F213">
        <f>IF(ISERR(FIND(" ",'Result import'!D218)),'Result import'!D218,VALUE(MID('Result import'!D218,FIND(" ",'Result import'!D218)+1,10)))</f>
        <v>14.4</v>
      </c>
      <c r="I213" t="s">
        <v>22</v>
      </c>
      <c r="J213" t="s">
        <v>1361</v>
      </c>
      <c r="K213" t="str">
        <f t="shared" si="7"/>
        <v xml:space="preserve"> 14.4%</v>
      </c>
      <c r="M213" t="str">
        <f>"insert into result (RESULT_ID, VALUE_DISPLAY, VALUE_NUM, VALUE_MIN, VALUE_MAX, QUALIFIER, RESULT_STATUS_ID, EXPERIMENT_ID, SUBSTANCE_ID, RESULT_TYPE_ID ) values ("&amp;A213&amp;", '"&amp;K213&amp;"', "&amp;F213&amp;", '"&amp;G213&amp;"', '"&amp;H213&amp;"', '"&amp;TRIM(E213)&amp;"', 2, 1, "&amp;B213&amp;", "&amp;VLOOKUP(D213,Elements!$B$3:$G$56,6,FALSE)&amp;");"</f>
        <v>insert into result (RESULT_ID, VALUE_DISPLAY, VALUE_NUM, VALUE_MIN, VALUE_MAX, QUALIFIER, RESULT_STATUS_ID, EXPERIMENT_ID, SUBSTANCE_ID, RESULT_TYPE_ID ) values (211, ' 14.4%', 14.4, '', '', '', 2, 1, 7974676, 373);</v>
      </c>
      <c r="N213" t="str">
        <f t="shared" si="6"/>
        <v>insert into result_hierarchy(result_id, parent_result_id, hierarchy_type) values (211, 18, 'Derives');</v>
      </c>
    </row>
    <row r="214" spans="1:14">
      <c r="A214">
        <f>'Result import'!A219</f>
        <v>212</v>
      </c>
      <c r="B214">
        <f>'Result import'!B219</f>
        <v>7974676</v>
      </c>
      <c r="C214">
        <f>'Result import'!C219</f>
        <v>18</v>
      </c>
      <c r="D214" t="str">
        <f>'Result import'!D$6</f>
        <v>PI (avg)</v>
      </c>
      <c r="E214" t="str">
        <f>IF(ISERR(FIND(" ",'Result import'!E219)),"",LEFT('Result import'!E219,FIND(" ",'Result import'!E219)-1))</f>
        <v/>
      </c>
      <c r="F214">
        <f>IF(ISERR(FIND(" ",'Result import'!D219)),'Result import'!D219,VALUE(MID('Result import'!D219,FIND(" ",'Result import'!D219)+1,10)))</f>
        <v>13.6</v>
      </c>
      <c r="I214" t="s">
        <v>22</v>
      </c>
      <c r="J214" t="s">
        <v>1361</v>
      </c>
      <c r="K214" t="str">
        <f t="shared" si="7"/>
        <v xml:space="preserve"> 13.6%</v>
      </c>
      <c r="M214" t="str">
        <f>"insert into result (RESULT_ID, VALUE_DISPLAY, VALUE_NUM, VALUE_MIN, VALUE_MAX, QUALIFIER, RESULT_STATUS_ID, EXPERIMENT_ID, SUBSTANCE_ID, RESULT_TYPE_ID ) values ("&amp;A214&amp;", '"&amp;K214&amp;"', "&amp;F214&amp;", '"&amp;G214&amp;"', '"&amp;H214&amp;"', '"&amp;TRIM(E214)&amp;"', 2, 1, "&amp;B214&amp;", "&amp;VLOOKUP(D214,Elements!$B$3:$G$56,6,FALSE)&amp;");"</f>
        <v>insert into result (RESULT_ID, VALUE_DISPLAY, VALUE_NUM, VALUE_MIN, VALUE_MAX, QUALIFIER, RESULT_STATUS_ID, EXPERIMENT_ID, SUBSTANCE_ID, RESULT_TYPE_ID ) values (212, ' 13.6%', 13.6, '', '', '', 2, 1, 7974676, 373);</v>
      </c>
      <c r="N214" t="str">
        <f t="shared" si="6"/>
        <v>insert into result_hierarchy(result_id, parent_result_id, hierarchy_type) values (212, 18, 'Derives');</v>
      </c>
    </row>
    <row r="215" spans="1:14">
      <c r="A215">
        <f>'Result import'!A220</f>
        <v>213</v>
      </c>
      <c r="B215">
        <f>'Result import'!B220</f>
        <v>7974676</v>
      </c>
      <c r="C215">
        <f>'Result import'!C220</f>
        <v>18</v>
      </c>
      <c r="D215" t="str">
        <f>'Result import'!D$6</f>
        <v>PI (avg)</v>
      </c>
      <c r="E215" t="str">
        <f>IF(ISERR(FIND(" ",'Result import'!E220)),"",LEFT('Result import'!E220,FIND(" ",'Result import'!E220)-1))</f>
        <v/>
      </c>
      <c r="F215">
        <f>IF(ISERR(FIND(" ",'Result import'!D220)),'Result import'!D220,VALUE(MID('Result import'!D220,FIND(" ",'Result import'!D220)+1,10)))</f>
        <v>15.6</v>
      </c>
      <c r="I215" t="s">
        <v>22</v>
      </c>
      <c r="J215" t="s">
        <v>1361</v>
      </c>
      <c r="K215" t="str">
        <f t="shared" si="7"/>
        <v xml:space="preserve"> 15.6%</v>
      </c>
      <c r="M215" t="str">
        <f>"insert into result (RESULT_ID, VALUE_DISPLAY, VALUE_NUM, VALUE_MIN, VALUE_MAX, QUALIFIER, RESULT_STATUS_ID, EXPERIMENT_ID, SUBSTANCE_ID, RESULT_TYPE_ID ) values ("&amp;A215&amp;", '"&amp;K215&amp;"', "&amp;F215&amp;", '"&amp;G215&amp;"', '"&amp;H215&amp;"', '"&amp;TRIM(E215)&amp;"', 2, 1, "&amp;B215&amp;", "&amp;VLOOKUP(D215,Elements!$B$3:$G$56,6,FALSE)&amp;");"</f>
        <v>insert into result (RESULT_ID, VALUE_DISPLAY, VALUE_NUM, VALUE_MIN, VALUE_MAX, QUALIFIER, RESULT_STATUS_ID, EXPERIMENT_ID, SUBSTANCE_ID, RESULT_TYPE_ID ) values (213, ' 15.6%', 15.6, '', '', '', 2, 1, 7974676, 373);</v>
      </c>
      <c r="N215" t="str">
        <f t="shared" si="6"/>
        <v>insert into result_hierarchy(result_id, parent_result_id, hierarchy_type) values (213, 18, 'Derives');</v>
      </c>
    </row>
    <row r="216" spans="1:14">
      <c r="A216">
        <f>'Result import'!A221</f>
        <v>214</v>
      </c>
      <c r="B216">
        <f>'Result import'!B221</f>
        <v>7974676</v>
      </c>
      <c r="C216">
        <f>'Result import'!C221</f>
        <v>18</v>
      </c>
      <c r="D216" t="str">
        <f>'Result import'!D$6</f>
        <v>PI (avg)</v>
      </c>
      <c r="E216" t="str">
        <f>IF(ISERR(FIND(" ",'Result import'!E221)),"",LEFT('Result import'!E221,FIND(" ",'Result import'!E221)-1))</f>
        <v/>
      </c>
      <c r="F216">
        <f>IF(ISERR(FIND(" ",'Result import'!D221)),'Result import'!D221,VALUE(MID('Result import'!D221,FIND(" ",'Result import'!D221)+1,10)))</f>
        <v>17.100000000000001</v>
      </c>
      <c r="I216" t="s">
        <v>22</v>
      </c>
      <c r="J216" t="s">
        <v>1361</v>
      </c>
      <c r="K216" t="str">
        <f t="shared" si="7"/>
        <v xml:space="preserve"> 17.1%</v>
      </c>
      <c r="M216" t="str">
        <f>"insert into result (RESULT_ID, VALUE_DISPLAY, VALUE_NUM, VALUE_MIN, VALUE_MAX, QUALIFIER, RESULT_STATUS_ID, EXPERIMENT_ID, SUBSTANCE_ID, RESULT_TYPE_ID ) values ("&amp;A216&amp;", '"&amp;K216&amp;"', "&amp;F216&amp;", '"&amp;G216&amp;"', '"&amp;H216&amp;"', '"&amp;TRIM(E216)&amp;"', 2, 1, "&amp;B216&amp;", "&amp;VLOOKUP(D216,Elements!$B$3:$G$56,6,FALSE)&amp;");"</f>
        <v>insert into result (RESULT_ID, VALUE_DISPLAY, VALUE_NUM, VALUE_MIN, VALUE_MAX, QUALIFIER, RESULT_STATUS_ID, EXPERIMENT_ID, SUBSTANCE_ID, RESULT_TYPE_ID ) values (214, ' 17.1%', 17.1, '', '', '', 2, 1, 7974676, 373);</v>
      </c>
      <c r="N216" t="str">
        <f t="shared" si="6"/>
        <v>insert into result_hierarchy(result_id, parent_result_id, hierarchy_type) values (214, 18, 'Derives');</v>
      </c>
    </row>
    <row r="217" spans="1:14">
      <c r="A217">
        <f>'Result import'!A222</f>
        <v>215</v>
      </c>
      <c r="B217">
        <f>'Result import'!B222</f>
        <v>7974676</v>
      </c>
      <c r="C217">
        <f>'Result import'!C222</f>
        <v>18</v>
      </c>
      <c r="D217" t="str">
        <f>'Result import'!D$6</f>
        <v>PI (avg)</v>
      </c>
      <c r="E217" t="str">
        <f>IF(ISERR(FIND(" ",'Result import'!E222)),"",LEFT('Result import'!E222,FIND(" ",'Result import'!E222)-1))</f>
        <v/>
      </c>
      <c r="F217">
        <f>IF(ISERR(FIND(" ",'Result import'!D222)),'Result import'!D222,VALUE(MID('Result import'!D222,FIND(" ",'Result import'!D222)+1,10)))</f>
        <v>22.7</v>
      </c>
      <c r="I217" t="s">
        <v>22</v>
      </c>
      <c r="J217" t="s">
        <v>1361</v>
      </c>
      <c r="K217" t="str">
        <f t="shared" si="7"/>
        <v xml:space="preserve"> 22.7%</v>
      </c>
      <c r="M217" t="str">
        <f>"insert into result (RESULT_ID, VALUE_DISPLAY, VALUE_NUM, VALUE_MIN, VALUE_MAX, QUALIFIER, RESULT_STATUS_ID, EXPERIMENT_ID, SUBSTANCE_ID, RESULT_TYPE_ID ) values ("&amp;A217&amp;", '"&amp;K217&amp;"', "&amp;F217&amp;", '"&amp;G217&amp;"', '"&amp;H217&amp;"', '"&amp;TRIM(E217)&amp;"', 2, 1, "&amp;B217&amp;", "&amp;VLOOKUP(D217,Elements!$B$3:$G$56,6,FALSE)&amp;");"</f>
        <v>insert into result (RESULT_ID, VALUE_DISPLAY, VALUE_NUM, VALUE_MIN, VALUE_MAX, QUALIFIER, RESULT_STATUS_ID, EXPERIMENT_ID, SUBSTANCE_ID, RESULT_TYPE_ID ) values (215, ' 22.7%', 22.7, '', '', '', 2, 1, 7974676, 373);</v>
      </c>
      <c r="N217" t="str">
        <f t="shared" si="6"/>
        <v>insert into result_hierarchy(result_id, parent_result_id, hierarchy_type) values (215, 18, 'Derives');</v>
      </c>
    </row>
    <row r="218" spans="1:14">
      <c r="A218">
        <f>'Result import'!A223</f>
        <v>216</v>
      </c>
      <c r="B218">
        <f>'Result import'!B223</f>
        <v>7974676</v>
      </c>
      <c r="C218">
        <f>'Result import'!C223</f>
        <v>18</v>
      </c>
      <c r="D218" t="str">
        <f>'Result import'!D$6</f>
        <v>PI (avg)</v>
      </c>
      <c r="E218" t="str">
        <f>IF(ISERR(FIND(" ",'Result import'!E223)),"",LEFT('Result import'!E223,FIND(" ",'Result import'!E223)-1))</f>
        <v/>
      </c>
      <c r="F218">
        <f>IF(ISERR(FIND(" ",'Result import'!D223)),'Result import'!D223,VALUE(MID('Result import'!D223,FIND(" ",'Result import'!D223)+1,10)))</f>
        <v>33.299999999999997</v>
      </c>
      <c r="I218" t="s">
        <v>22</v>
      </c>
      <c r="J218" t="s">
        <v>1361</v>
      </c>
      <c r="K218" t="str">
        <f t="shared" si="7"/>
        <v xml:space="preserve"> 33.3%</v>
      </c>
      <c r="M218" t="str">
        <f>"insert into result (RESULT_ID, VALUE_DISPLAY, VALUE_NUM, VALUE_MIN, VALUE_MAX, QUALIFIER, RESULT_STATUS_ID, EXPERIMENT_ID, SUBSTANCE_ID, RESULT_TYPE_ID ) values ("&amp;A218&amp;", '"&amp;K218&amp;"', "&amp;F218&amp;", '"&amp;G218&amp;"', '"&amp;H218&amp;"', '"&amp;TRIM(E218)&amp;"', 2, 1, "&amp;B218&amp;", "&amp;VLOOKUP(D218,Elements!$B$3:$G$56,6,FALSE)&amp;");"</f>
        <v>insert into result (RESULT_ID, VALUE_DISPLAY, VALUE_NUM, VALUE_MIN, VALUE_MAX, QUALIFIER, RESULT_STATUS_ID, EXPERIMENT_ID, SUBSTANCE_ID, RESULT_TYPE_ID ) values (216, ' 33.3%', 33.3, '', '', '', 2, 1, 7974676, 373);</v>
      </c>
      <c r="N218" t="str">
        <f t="shared" si="6"/>
        <v>insert into result_hierarchy(result_id, parent_result_id, hierarchy_type) values (216, 18, 'Derives');</v>
      </c>
    </row>
    <row r="219" spans="1:14">
      <c r="A219">
        <f>'Result import'!A224</f>
        <v>217</v>
      </c>
      <c r="B219">
        <f>'Result import'!B224</f>
        <v>7974676</v>
      </c>
      <c r="C219">
        <f>'Result import'!C224</f>
        <v>18</v>
      </c>
      <c r="D219" t="str">
        <f>'Result import'!D$6</f>
        <v>PI (avg)</v>
      </c>
      <c r="E219" t="str">
        <f>IF(ISERR(FIND(" ",'Result import'!E224)),"",LEFT('Result import'!E224,FIND(" ",'Result import'!E224)-1))</f>
        <v/>
      </c>
      <c r="F219">
        <f>IF(ISERR(FIND(" ",'Result import'!D224)),'Result import'!D224,VALUE(MID('Result import'!D224,FIND(" ",'Result import'!D224)+1,10)))</f>
        <v>55.4</v>
      </c>
      <c r="I219" t="s">
        <v>22</v>
      </c>
      <c r="J219" t="s">
        <v>1361</v>
      </c>
      <c r="K219" t="str">
        <f t="shared" si="7"/>
        <v xml:space="preserve"> 55.4%</v>
      </c>
      <c r="M219" t="str">
        <f>"insert into result (RESULT_ID, VALUE_DISPLAY, VALUE_NUM, VALUE_MIN, VALUE_MAX, QUALIFIER, RESULT_STATUS_ID, EXPERIMENT_ID, SUBSTANCE_ID, RESULT_TYPE_ID ) values ("&amp;A219&amp;", '"&amp;K219&amp;"', "&amp;F219&amp;", '"&amp;G219&amp;"', '"&amp;H219&amp;"', '"&amp;TRIM(E219)&amp;"', 2, 1, "&amp;B219&amp;", "&amp;VLOOKUP(D219,Elements!$B$3:$G$56,6,FALSE)&amp;");"</f>
        <v>insert into result (RESULT_ID, VALUE_DISPLAY, VALUE_NUM, VALUE_MIN, VALUE_MAX, QUALIFIER, RESULT_STATUS_ID, EXPERIMENT_ID, SUBSTANCE_ID, RESULT_TYPE_ID ) values (217, ' 55.4%', 55.4, '', '', '', 2, 1, 7974676, 373);</v>
      </c>
      <c r="N219" t="str">
        <f t="shared" si="6"/>
        <v>insert into result_hierarchy(result_id, parent_result_id, hierarchy_type) values (217, 18, 'Derives');</v>
      </c>
    </row>
    <row r="220" spans="1:14">
      <c r="A220">
        <f>'Result import'!A225</f>
        <v>218</v>
      </c>
      <c r="B220">
        <f>'Result import'!B225</f>
        <v>7974676</v>
      </c>
      <c r="C220">
        <f>'Result import'!C225</f>
        <v>18</v>
      </c>
      <c r="D220" t="str">
        <f>'Result import'!D$6</f>
        <v>PI (avg)</v>
      </c>
      <c r="E220" t="str">
        <f>IF(ISERR(FIND(" ",'Result import'!E225)),"",LEFT('Result import'!E225,FIND(" ",'Result import'!E225)-1))</f>
        <v/>
      </c>
      <c r="F220">
        <f>IF(ISERR(FIND(" ",'Result import'!D225)),'Result import'!D225,VALUE(MID('Result import'!D225,FIND(" ",'Result import'!D225)+1,10)))</f>
        <v>77.400000000000006</v>
      </c>
      <c r="I220" t="s">
        <v>22</v>
      </c>
      <c r="J220" t="s">
        <v>1361</v>
      </c>
      <c r="K220" t="str">
        <f t="shared" si="7"/>
        <v xml:space="preserve"> 77.4%</v>
      </c>
      <c r="M220" t="str">
        <f>"insert into result (RESULT_ID, VALUE_DISPLAY, VALUE_NUM, VALUE_MIN, VALUE_MAX, QUALIFIER, RESULT_STATUS_ID, EXPERIMENT_ID, SUBSTANCE_ID, RESULT_TYPE_ID ) values ("&amp;A220&amp;", '"&amp;K220&amp;"', "&amp;F220&amp;", '"&amp;G220&amp;"', '"&amp;H220&amp;"', '"&amp;TRIM(E220)&amp;"', 2, 1, "&amp;B220&amp;", "&amp;VLOOKUP(D220,Elements!$B$3:$G$56,6,FALSE)&amp;");"</f>
        <v>insert into result (RESULT_ID, VALUE_DISPLAY, VALUE_NUM, VALUE_MIN, VALUE_MAX, QUALIFIER, RESULT_STATUS_ID, EXPERIMENT_ID, SUBSTANCE_ID, RESULT_TYPE_ID ) values (218, ' 77.4%', 77.4, '', '', '', 2, 1, 7974676, 373);</v>
      </c>
      <c r="N220" t="str">
        <f t="shared" si="6"/>
        <v>insert into result_hierarchy(result_id, parent_result_id, hierarchy_type) values (218, 18, 'Derives');</v>
      </c>
    </row>
    <row r="221" spans="1:14">
      <c r="A221">
        <f>'Result import'!A226</f>
        <v>219</v>
      </c>
      <c r="B221">
        <f>'Result import'!B226</f>
        <v>7974676</v>
      </c>
      <c r="C221">
        <f>'Result import'!C226</f>
        <v>18</v>
      </c>
      <c r="D221" t="str">
        <f>'Result import'!D$6</f>
        <v>PI (avg)</v>
      </c>
      <c r="E221" t="str">
        <f>IF(ISERR(FIND(" ",'Result import'!E226)),"",LEFT('Result import'!E226,FIND(" ",'Result import'!E226)-1))</f>
        <v/>
      </c>
      <c r="F221">
        <f>IF(ISERR(FIND(" ",'Result import'!D226)),'Result import'!D226,VALUE(MID('Result import'!D226,FIND(" ",'Result import'!D226)+1,10)))</f>
        <v>90.9</v>
      </c>
      <c r="I221" t="s">
        <v>22</v>
      </c>
      <c r="J221" t="s">
        <v>1361</v>
      </c>
      <c r="K221" t="str">
        <f t="shared" si="7"/>
        <v xml:space="preserve"> 90.9%</v>
      </c>
      <c r="M221" t="str">
        <f>"insert into result (RESULT_ID, VALUE_DISPLAY, VALUE_NUM, VALUE_MIN, VALUE_MAX, QUALIFIER, RESULT_STATUS_ID, EXPERIMENT_ID, SUBSTANCE_ID, RESULT_TYPE_ID ) values ("&amp;A221&amp;", '"&amp;K221&amp;"', "&amp;F221&amp;", '"&amp;G221&amp;"', '"&amp;H221&amp;"', '"&amp;TRIM(E221)&amp;"', 2, 1, "&amp;B221&amp;", "&amp;VLOOKUP(D221,Elements!$B$3:$G$56,6,FALSE)&amp;");"</f>
        <v>insert into result (RESULT_ID, VALUE_DISPLAY, VALUE_NUM, VALUE_MIN, VALUE_MAX, QUALIFIER, RESULT_STATUS_ID, EXPERIMENT_ID, SUBSTANCE_ID, RESULT_TYPE_ID ) values (219, ' 90.9%', 90.9, '', '', '', 2, 1, 7974676, 373);</v>
      </c>
      <c r="N221" t="str">
        <f t="shared" si="6"/>
        <v>insert into result_hierarchy(result_id, parent_result_id, hierarchy_type) values (219, 18, 'Derives');</v>
      </c>
    </row>
    <row r="222" spans="1:14">
      <c r="A222">
        <f>'Result import'!A227</f>
        <v>220</v>
      </c>
      <c r="B222">
        <f>'Result import'!B227</f>
        <v>7974676</v>
      </c>
      <c r="C222">
        <f>'Result import'!C227</f>
        <v>18</v>
      </c>
      <c r="D222" t="str">
        <f>'Result import'!D$6</f>
        <v>PI (avg)</v>
      </c>
      <c r="E222" t="str">
        <f>IF(ISERR(FIND(" ",'Result import'!E227)),"",LEFT('Result import'!E227,FIND(" ",'Result import'!E227)-1))</f>
        <v/>
      </c>
      <c r="F222">
        <f>IF(ISERR(FIND(" ",'Result import'!D227)),'Result import'!D227,VALUE(MID('Result import'!D227,FIND(" ",'Result import'!D227)+1,10)))</f>
        <v>104.2</v>
      </c>
      <c r="I222" t="s">
        <v>22</v>
      </c>
      <c r="J222" t="s">
        <v>1361</v>
      </c>
      <c r="K222" t="str">
        <f t="shared" si="7"/>
        <v xml:space="preserve"> 104.2%</v>
      </c>
      <c r="M222" t="str">
        <f>"insert into result (RESULT_ID, VALUE_DISPLAY, VALUE_NUM, VALUE_MIN, VALUE_MAX, QUALIFIER, RESULT_STATUS_ID, EXPERIMENT_ID, SUBSTANCE_ID, RESULT_TYPE_ID ) values ("&amp;A222&amp;", '"&amp;K222&amp;"', "&amp;F222&amp;", '"&amp;G222&amp;"', '"&amp;H222&amp;"', '"&amp;TRIM(E222)&amp;"', 2, 1, "&amp;B222&amp;", "&amp;VLOOKUP(D222,Elements!$B$3:$G$56,6,FALSE)&amp;");"</f>
        <v>insert into result (RESULT_ID, VALUE_DISPLAY, VALUE_NUM, VALUE_MIN, VALUE_MAX, QUALIFIER, RESULT_STATUS_ID, EXPERIMENT_ID, SUBSTANCE_ID, RESULT_TYPE_ID ) values (220, ' 104.2%', 104.2, '', '', '', 2, 1, 7974676, 373);</v>
      </c>
      <c r="N222" t="str">
        <f t="shared" si="6"/>
        <v>insert into result_hierarchy(result_id, parent_result_id, hierarchy_type) values (220, 18, 'Derives');</v>
      </c>
    </row>
    <row r="223" spans="1:14">
      <c r="A223">
        <f>'Result import'!A228</f>
        <v>221</v>
      </c>
      <c r="B223">
        <f>'Result import'!B228</f>
        <v>7973485</v>
      </c>
      <c r="C223">
        <f>'Result import'!C228</f>
        <v>19</v>
      </c>
      <c r="D223" t="str">
        <f>'Result import'!D$6</f>
        <v>PI (avg)</v>
      </c>
      <c r="E223" t="str">
        <f>IF(ISERR(FIND(" ",'Result import'!E228)),"",LEFT('Result import'!E228,FIND(" ",'Result import'!E228)-1))</f>
        <v/>
      </c>
      <c r="F223">
        <f>IF(ISERR(FIND(" ",'Result import'!D228)),'Result import'!D228,VALUE(MID('Result import'!D228,FIND(" ",'Result import'!D228)+1,10)))</f>
        <v>6.5</v>
      </c>
      <c r="I223" t="s">
        <v>22</v>
      </c>
      <c r="J223" t="s">
        <v>1361</v>
      </c>
      <c r="K223" t="str">
        <f t="shared" si="7"/>
        <v xml:space="preserve"> 6.5%</v>
      </c>
      <c r="M223" t="str">
        <f>"insert into result (RESULT_ID, VALUE_DISPLAY, VALUE_NUM, VALUE_MIN, VALUE_MAX, QUALIFIER, RESULT_STATUS_ID, EXPERIMENT_ID, SUBSTANCE_ID, RESULT_TYPE_ID ) values ("&amp;A223&amp;", '"&amp;K223&amp;"', "&amp;F223&amp;", '"&amp;G223&amp;"', '"&amp;H223&amp;"', '"&amp;TRIM(E223)&amp;"', 2, 1, "&amp;B223&amp;", "&amp;VLOOKUP(D223,Elements!$B$3:$G$56,6,FALSE)&amp;");"</f>
        <v>insert into result (RESULT_ID, VALUE_DISPLAY, VALUE_NUM, VALUE_MIN, VALUE_MAX, QUALIFIER, RESULT_STATUS_ID, EXPERIMENT_ID, SUBSTANCE_ID, RESULT_TYPE_ID ) values (221, ' 6.5%', 6.5, '', '', '', 2, 1, 7973485, 373);</v>
      </c>
      <c r="N223" t="str">
        <f t="shared" si="6"/>
        <v>insert into result_hierarchy(result_id, parent_result_id, hierarchy_type) values (221, 19, 'Derives');</v>
      </c>
    </row>
    <row r="224" spans="1:14">
      <c r="A224">
        <f>'Result import'!A229</f>
        <v>222</v>
      </c>
      <c r="B224">
        <f>'Result import'!B229</f>
        <v>7973485</v>
      </c>
      <c r="C224">
        <f>'Result import'!C229</f>
        <v>19</v>
      </c>
      <c r="D224" t="str">
        <f>'Result import'!D$6</f>
        <v>PI (avg)</v>
      </c>
      <c r="E224" t="str">
        <f>IF(ISERR(FIND(" ",'Result import'!E229)),"",LEFT('Result import'!E229,FIND(" ",'Result import'!E229)-1))</f>
        <v/>
      </c>
      <c r="F224">
        <f>IF(ISERR(FIND(" ",'Result import'!D229)),'Result import'!D229,VALUE(MID('Result import'!D229,FIND(" ",'Result import'!D229)+1,10)))</f>
        <v>9.3000000000000007</v>
      </c>
      <c r="I224" t="s">
        <v>22</v>
      </c>
      <c r="J224" t="s">
        <v>1361</v>
      </c>
      <c r="K224" t="str">
        <f t="shared" si="7"/>
        <v xml:space="preserve"> 9.3%</v>
      </c>
      <c r="M224" t="str">
        <f>"insert into result (RESULT_ID, VALUE_DISPLAY, VALUE_NUM, VALUE_MIN, VALUE_MAX, QUALIFIER, RESULT_STATUS_ID, EXPERIMENT_ID, SUBSTANCE_ID, RESULT_TYPE_ID ) values ("&amp;A224&amp;", '"&amp;K224&amp;"', "&amp;F224&amp;", '"&amp;G224&amp;"', '"&amp;H224&amp;"', '"&amp;TRIM(E224)&amp;"', 2, 1, "&amp;B224&amp;", "&amp;VLOOKUP(D224,Elements!$B$3:$G$56,6,FALSE)&amp;");"</f>
        <v>insert into result (RESULT_ID, VALUE_DISPLAY, VALUE_NUM, VALUE_MIN, VALUE_MAX, QUALIFIER, RESULT_STATUS_ID, EXPERIMENT_ID, SUBSTANCE_ID, RESULT_TYPE_ID ) values (222, ' 9.3%', 9.3, '', '', '', 2, 1, 7973485, 373);</v>
      </c>
      <c r="N224" t="str">
        <f t="shared" si="6"/>
        <v>insert into result_hierarchy(result_id, parent_result_id, hierarchy_type) values (222, 19, 'Derives');</v>
      </c>
    </row>
    <row r="225" spans="1:14">
      <c r="A225">
        <f>'Result import'!A230</f>
        <v>223</v>
      </c>
      <c r="B225">
        <f>'Result import'!B230</f>
        <v>7973485</v>
      </c>
      <c r="C225">
        <f>'Result import'!C230</f>
        <v>19</v>
      </c>
      <c r="D225" t="str">
        <f>'Result import'!D$6</f>
        <v>PI (avg)</v>
      </c>
      <c r="E225" t="str">
        <f>IF(ISERR(FIND(" ",'Result import'!E230)),"",LEFT('Result import'!E230,FIND(" ",'Result import'!E230)-1))</f>
        <v/>
      </c>
      <c r="F225">
        <f>IF(ISERR(FIND(" ",'Result import'!D230)),'Result import'!D230,VALUE(MID('Result import'!D230,FIND(" ",'Result import'!D230)+1,10)))</f>
        <v>11.1</v>
      </c>
      <c r="I225" t="s">
        <v>22</v>
      </c>
      <c r="J225" t="s">
        <v>1361</v>
      </c>
      <c r="K225" t="str">
        <f t="shared" si="7"/>
        <v xml:space="preserve"> 11.1%</v>
      </c>
      <c r="M225" t="str">
        <f>"insert into result (RESULT_ID, VALUE_DISPLAY, VALUE_NUM, VALUE_MIN, VALUE_MAX, QUALIFIER, RESULT_STATUS_ID, EXPERIMENT_ID, SUBSTANCE_ID, RESULT_TYPE_ID ) values ("&amp;A225&amp;", '"&amp;K225&amp;"', "&amp;F225&amp;", '"&amp;G225&amp;"', '"&amp;H225&amp;"', '"&amp;TRIM(E225)&amp;"', 2, 1, "&amp;B225&amp;", "&amp;VLOOKUP(D225,Elements!$B$3:$G$56,6,FALSE)&amp;");"</f>
        <v>insert into result (RESULT_ID, VALUE_DISPLAY, VALUE_NUM, VALUE_MIN, VALUE_MAX, QUALIFIER, RESULT_STATUS_ID, EXPERIMENT_ID, SUBSTANCE_ID, RESULT_TYPE_ID ) values (223, ' 11.1%', 11.1, '', '', '', 2, 1, 7973485, 373);</v>
      </c>
      <c r="N225" t="str">
        <f t="shared" si="6"/>
        <v>insert into result_hierarchy(result_id, parent_result_id, hierarchy_type) values (223, 19, 'Derives');</v>
      </c>
    </row>
    <row r="226" spans="1:14">
      <c r="A226">
        <f>'Result import'!A231</f>
        <v>224</v>
      </c>
      <c r="B226">
        <f>'Result import'!B231</f>
        <v>7973485</v>
      </c>
      <c r="C226">
        <f>'Result import'!C231</f>
        <v>19</v>
      </c>
      <c r="D226" t="str">
        <f>'Result import'!D$6</f>
        <v>PI (avg)</v>
      </c>
      <c r="E226" t="str">
        <f>IF(ISERR(FIND(" ",'Result import'!E231)),"",LEFT('Result import'!E231,FIND(" ",'Result import'!E231)-1))</f>
        <v/>
      </c>
      <c r="F226">
        <f>IF(ISERR(FIND(" ",'Result import'!D231)),'Result import'!D231,VALUE(MID('Result import'!D231,FIND(" ",'Result import'!D231)+1,10)))</f>
        <v>13.3</v>
      </c>
      <c r="I226" t="s">
        <v>22</v>
      </c>
      <c r="J226" t="s">
        <v>1361</v>
      </c>
      <c r="K226" t="str">
        <f t="shared" si="7"/>
        <v xml:space="preserve"> 13.3%</v>
      </c>
      <c r="M226" t="str">
        <f>"insert into result (RESULT_ID, VALUE_DISPLAY, VALUE_NUM, VALUE_MIN, VALUE_MAX, QUALIFIER, RESULT_STATUS_ID, EXPERIMENT_ID, SUBSTANCE_ID, RESULT_TYPE_ID ) values ("&amp;A226&amp;", '"&amp;K226&amp;"', "&amp;F226&amp;", '"&amp;G226&amp;"', '"&amp;H226&amp;"', '"&amp;TRIM(E226)&amp;"', 2, 1, "&amp;B226&amp;", "&amp;VLOOKUP(D226,Elements!$B$3:$G$56,6,FALSE)&amp;");"</f>
        <v>insert into result (RESULT_ID, VALUE_DISPLAY, VALUE_NUM, VALUE_MIN, VALUE_MAX, QUALIFIER, RESULT_STATUS_ID, EXPERIMENT_ID, SUBSTANCE_ID, RESULT_TYPE_ID ) values (224, ' 13.3%', 13.3, '', '', '', 2, 1, 7973485, 373);</v>
      </c>
      <c r="N226" t="str">
        <f t="shared" si="6"/>
        <v>insert into result_hierarchy(result_id, parent_result_id, hierarchy_type) values (224, 19, 'Derives');</v>
      </c>
    </row>
    <row r="227" spans="1:14">
      <c r="A227">
        <f>'Result import'!A232</f>
        <v>225</v>
      </c>
      <c r="B227">
        <f>'Result import'!B232</f>
        <v>7973485</v>
      </c>
      <c r="C227">
        <f>'Result import'!C232</f>
        <v>19</v>
      </c>
      <c r="D227" t="str">
        <f>'Result import'!D$6</f>
        <v>PI (avg)</v>
      </c>
      <c r="E227" t="str">
        <f>IF(ISERR(FIND(" ",'Result import'!E232)),"",LEFT('Result import'!E232,FIND(" ",'Result import'!E232)-1))</f>
        <v/>
      </c>
      <c r="F227">
        <f>IF(ISERR(FIND(" ",'Result import'!D232)),'Result import'!D232,VALUE(MID('Result import'!D232,FIND(" ",'Result import'!D232)+1,10)))</f>
        <v>21.9</v>
      </c>
      <c r="I227" t="s">
        <v>22</v>
      </c>
      <c r="J227" t="s">
        <v>1361</v>
      </c>
      <c r="K227" t="str">
        <f t="shared" si="7"/>
        <v xml:space="preserve"> 21.9%</v>
      </c>
      <c r="M227" t="str">
        <f>"insert into result (RESULT_ID, VALUE_DISPLAY, VALUE_NUM, VALUE_MIN, VALUE_MAX, QUALIFIER, RESULT_STATUS_ID, EXPERIMENT_ID, SUBSTANCE_ID, RESULT_TYPE_ID ) values ("&amp;A227&amp;", '"&amp;K227&amp;"', "&amp;F227&amp;", '"&amp;G227&amp;"', '"&amp;H227&amp;"', '"&amp;TRIM(E227)&amp;"', 2, 1, "&amp;B227&amp;", "&amp;VLOOKUP(D227,Elements!$B$3:$G$56,6,FALSE)&amp;");"</f>
        <v>insert into result (RESULT_ID, VALUE_DISPLAY, VALUE_NUM, VALUE_MIN, VALUE_MAX, QUALIFIER, RESULT_STATUS_ID, EXPERIMENT_ID, SUBSTANCE_ID, RESULT_TYPE_ID ) values (225, ' 21.9%', 21.9, '', '', '', 2, 1, 7973485, 373);</v>
      </c>
      <c r="N227" t="str">
        <f t="shared" si="6"/>
        <v>insert into result_hierarchy(result_id, parent_result_id, hierarchy_type) values (225, 19, 'Derives');</v>
      </c>
    </row>
    <row r="228" spans="1:14">
      <c r="A228">
        <f>'Result import'!A233</f>
        <v>226</v>
      </c>
      <c r="B228">
        <f>'Result import'!B233</f>
        <v>7973485</v>
      </c>
      <c r="C228">
        <f>'Result import'!C233</f>
        <v>19</v>
      </c>
      <c r="D228" t="str">
        <f>'Result import'!D$6</f>
        <v>PI (avg)</v>
      </c>
      <c r="E228" t="str">
        <f>IF(ISERR(FIND(" ",'Result import'!E233)),"",LEFT('Result import'!E233,FIND(" ",'Result import'!E233)-1))</f>
        <v/>
      </c>
      <c r="F228">
        <f>IF(ISERR(FIND(" ",'Result import'!D233)),'Result import'!D233,VALUE(MID('Result import'!D233,FIND(" ",'Result import'!D233)+1,10)))</f>
        <v>32.299999999999997</v>
      </c>
      <c r="I228" t="s">
        <v>22</v>
      </c>
      <c r="J228" t="s">
        <v>1361</v>
      </c>
      <c r="K228" t="str">
        <f t="shared" si="7"/>
        <v xml:space="preserve"> 32.3%</v>
      </c>
      <c r="M228" t="str">
        <f>"insert into result (RESULT_ID, VALUE_DISPLAY, VALUE_NUM, VALUE_MIN, VALUE_MAX, QUALIFIER, RESULT_STATUS_ID, EXPERIMENT_ID, SUBSTANCE_ID, RESULT_TYPE_ID ) values ("&amp;A228&amp;", '"&amp;K228&amp;"', "&amp;F228&amp;", '"&amp;G228&amp;"', '"&amp;H228&amp;"', '"&amp;TRIM(E228)&amp;"', 2, 1, "&amp;B228&amp;", "&amp;VLOOKUP(D228,Elements!$B$3:$G$56,6,FALSE)&amp;");"</f>
        <v>insert into result (RESULT_ID, VALUE_DISPLAY, VALUE_NUM, VALUE_MIN, VALUE_MAX, QUALIFIER, RESULT_STATUS_ID, EXPERIMENT_ID, SUBSTANCE_ID, RESULT_TYPE_ID ) values (226, ' 32.3%', 32.3, '', '', '', 2, 1, 7973485, 373);</v>
      </c>
      <c r="N228" t="str">
        <f t="shared" si="6"/>
        <v>insert into result_hierarchy(result_id, parent_result_id, hierarchy_type) values (226, 19, 'Derives');</v>
      </c>
    </row>
    <row r="229" spans="1:14">
      <c r="A229">
        <f>'Result import'!A234</f>
        <v>227</v>
      </c>
      <c r="B229">
        <f>'Result import'!B234</f>
        <v>7973485</v>
      </c>
      <c r="C229">
        <f>'Result import'!C234</f>
        <v>19</v>
      </c>
      <c r="D229" t="str">
        <f>'Result import'!D$6</f>
        <v>PI (avg)</v>
      </c>
      <c r="E229" t="str">
        <f>IF(ISERR(FIND(" ",'Result import'!E234)),"",LEFT('Result import'!E234,FIND(" ",'Result import'!E234)-1))</f>
        <v/>
      </c>
      <c r="F229">
        <f>IF(ISERR(FIND(" ",'Result import'!D234)),'Result import'!D234,VALUE(MID('Result import'!D234,FIND(" ",'Result import'!D234)+1,10)))</f>
        <v>53</v>
      </c>
      <c r="I229" t="s">
        <v>22</v>
      </c>
      <c r="J229" t="s">
        <v>1361</v>
      </c>
      <c r="K229" t="str">
        <f t="shared" si="7"/>
        <v xml:space="preserve"> 53%</v>
      </c>
      <c r="M229" t="str">
        <f>"insert into result (RESULT_ID, VALUE_DISPLAY, VALUE_NUM, VALUE_MIN, VALUE_MAX, QUALIFIER, RESULT_STATUS_ID, EXPERIMENT_ID, SUBSTANCE_ID, RESULT_TYPE_ID ) values ("&amp;A229&amp;", '"&amp;K229&amp;"', "&amp;F229&amp;", '"&amp;G229&amp;"', '"&amp;H229&amp;"', '"&amp;TRIM(E229)&amp;"', 2, 1, "&amp;B229&amp;", "&amp;VLOOKUP(D229,Elements!$B$3:$G$56,6,FALSE)&amp;");"</f>
        <v>insert into result (RESULT_ID, VALUE_DISPLAY, VALUE_NUM, VALUE_MIN, VALUE_MAX, QUALIFIER, RESULT_STATUS_ID, EXPERIMENT_ID, SUBSTANCE_ID, RESULT_TYPE_ID ) values (227, ' 53%', 53, '', '', '', 2, 1, 7973485, 373);</v>
      </c>
      <c r="N229" t="str">
        <f t="shared" si="6"/>
        <v>insert into result_hierarchy(result_id, parent_result_id, hierarchy_type) values (227, 19, 'Derives');</v>
      </c>
    </row>
    <row r="230" spans="1:14">
      <c r="A230">
        <f>'Result import'!A235</f>
        <v>228</v>
      </c>
      <c r="B230">
        <f>'Result import'!B235</f>
        <v>7973485</v>
      </c>
      <c r="C230">
        <f>'Result import'!C235</f>
        <v>19</v>
      </c>
      <c r="D230" t="str">
        <f>'Result import'!D$6</f>
        <v>PI (avg)</v>
      </c>
      <c r="E230" t="str">
        <f>IF(ISERR(FIND(" ",'Result import'!E235)),"",LEFT('Result import'!E235,FIND(" ",'Result import'!E235)-1))</f>
        <v/>
      </c>
      <c r="F230">
        <f>IF(ISERR(FIND(" ",'Result import'!D235)),'Result import'!D235,VALUE(MID('Result import'!D235,FIND(" ",'Result import'!D235)+1,10)))</f>
        <v>74.8</v>
      </c>
      <c r="I230" t="s">
        <v>22</v>
      </c>
      <c r="J230" t="s">
        <v>1361</v>
      </c>
      <c r="K230" t="str">
        <f t="shared" si="7"/>
        <v xml:space="preserve"> 74.8%</v>
      </c>
      <c r="M230" t="str">
        <f>"insert into result (RESULT_ID, VALUE_DISPLAY, VALUE_NUM, VALUE_MIN, VALUE_MAX, QUALIFIER, RESULT_STATUS_ID, EXPERIMENT_ID, SUBSTANCE_ID, RESULT_TYPE_ID ) values ("&amp;A230&amp;", '"&amp;K230&amp;"', "&amp;F230&amp;", '"&amp;G230&amp;"', '"&amp;H230&amp;"', '"&amp;TRIM(E230)&amp;"', 2, 1, "&amp;B230&amp;", "&amp;VLOOKUP(D230,Elements!$B$3:$G$56,6,FALSE)&amp;");"</f>
        <v>insert into result (RESULT_ID, VALUE_DISPLAY, VALUE_NUM, VALUE_MIN, VALUE_MAX, QUALIFIER, RESULT_STATUS_ID, EXPERIMENT_ID, SUBSTANCE_ID, RESULT_TYPE_ID ) values (228, ' 74.8%', 74.8, '', '', '', 2, 1, 7973485, 373);</v>
      </c>
      <c r="N230" t="str">
        <f t="shared" si="6"/>
        <v>insert into result_hierarchy(result_id, parent_result_id, hierarchy_type) values (228, 19, 'Derives');</v>
      </c>
    </row>
    <row r="231" spans="1:14">
      <c r="A231">
        <f>'Result import'!A236</f>
        <v>229</v>
      </c>
      <c r="B231">
        <f>'Result import'!B236</f>
        <v>7973485</v>
      </c>
      <c r="C231">
        <f>'Result import'!C236</f>
        <v>19</v>
      </c>
      <c r="D231" t="str">
        <f>'Result import'!D$6</f>
        <v>PI (avg)</v>
      </c>
      <c r="E231" t="str">
        <f>IF(ISERR(FIND(" ",'Result import'!E236)),"",LEFT('Result import'!E236,FIND(" ",'Result import'!E236)-1))</f>
        <v/>
      </c>
      <c r="F231">
        <f>IF(ISERR(FIND(" ",'Result import'!D236)),'Result import'!D236,VALUE(MID('Result import'!D236,FIND(" ",'Result import'!D236)+1,10)))</f>
        <v>97.4</v>
      </c>
      <c r="I231" t="s">
        <v>22</v>
      </c>
      <c r="J231" t="s">
        <v>1361</v>
      </c>
      <c r="K231" t="str">
        <f t="shared" si="7"/>
        <v xml:space="preserve"> 97.4%</v>
      </c>
      <c r="M231" t="str">
        <f>"insert into result (RESULT_ID, VALUE_DISPLAY, VALUE_NUM, VALUE_MIN, VALUE_MAX, QUALIFIER, RESULT_STATUS_ID, EXPERIMENT_ID, SUBSTANCE_ID, RESULT_TYPE_ID ) values ("&amp;A231&amp;", '"&amp;K231&amp;"', "&amp;F231&amp;", '"&amp;G231&amp;"', '"&amp;H231&amp;"', '"&amp;TRIM(E231)&amp;"', 2, 1, "&amp;B231&amp;", "&amp;VLOOKUP(D231,Elements!$B$3:$G$56,6,FALSE)&amp;");"</f>
        <v>insert into result (RESULT_ID, VALUE_DISPLAY, VALUE_NUM, VALUE_MIN, VALUE_MAX, QUALIFIER, RESULT_STATUS_ID, EXPERIMENT_ID, SUBSTANCE_ID, RESULT_TYPE_ID ) values (229, ' 97.4%', 97.4, '', '', '', 2, 1, 7973485, 373);</v>
      </c>
      <c r="N231" t="str">
        <f t="shared" si="6"/>
        <v>insert into result_hierarchy(result_id, parent_result_id, hierarchy_type) values (229, 19, 'Derives');</v>
      </c>
    </row>
    <row r="232" spans="1:14">
      <c r="A232">
        <f>'Result import'!A237</f>
        <v>230</v>
      </c>
      <c r="B232">
        <f>'Result import'!B237</f>
        <v>7973485</v>
      </c>
      <c r="C232">
        <f>'Result import'!C237</f>
        <v>19</v>
      </c>
      <c r="D232" t="str">
        <f>'Result import'!D$6</f>
        <v>PI (avg)</v>
      </c>
      <c r="E232" t="str">
        <f>IF(ISERR(FIND(" ",'Result import'!E237)),"",LEFT('Result import'!E237,FIND(" ",'Result import'!E237)-1))</f>
        <v/>
      </c>
      <c r="F232">
        <f>IF(ISERR(FIND(" ",'Result import'!D237)),'Result import'!D237,VALUE(MID('Result import'!D237,FIND(" ",'Result import'!D237)+1,10)))</f>
        <v>107.2</v>
      </c>
      <c r="I232" t="s">
        <v>22</v>
      </c>
      <c r="J232" t="s">
        <v>1361</v>
      </c>
      <c r="K232" t="str">
        <f t="shared" si="7"/>
        <v xml:space="preserve"> 107.2%</v>
      </c>
      <c r="M232" t="str">
        <f>"insert into result (RESULT_ID, VALUE_DISPLAY, VALUE_NUM, VALUE_MIN, VALUE_MAX, QUALIFIER, RESULT_STATUS_ID, EXPERIMENT_ID, SUBSTANCE_ID, RESULT_TYPE_ID ) values ("&amp;A232&amp;", '"&amp;K232&amp;"', "&amp;F232&amp;", '"&amp;G232&amp;"', '"&amp;H232&amp;"', '"&amp;TRIM(E232)&amp;"', 2, 1, "&amp;B232&amp;", "&amp;VLOOKUP(D232,Elements!$B$3:$G$56,6,FALSE)&amp;");"</f>
        <v>insert into result (RESULT_ID, VALUE_DISPLAY, VALUE_NUM, VALUE_MIN, VALUE_MAX, QUALIFIER, RESULT_STATUS_ID, EXPERIMENT_ID, SUBSTANCE_ID, RESULT_TYPE_ID ) values (230, ' 107.2%', 107.2, '', '', '', 2, 1, 7973485, 373);</v>
      </c>
      <c r="N232" t="str">
        <f t="shared" si="6"/>
        <v>insert into result_hierarchy(result_id, parent_result_id, hierarchy_type) values (230, 19, 'Derives');</v>
      </c>
    </row>
    <row r="233" spans="1:14">
      <c r="A233">
        <f>'Result import'!A238</f>
        <v>231</v>
      </c>
      <c r="B233">
        <f>'Result import'!B238</f>
        <v>7976977</v>
      </c>
      <c r="C233">
        <f>'Result import'!C238</f>
        <v>20</v>
      </c>
      <c r="D233" t="str">
        <f>'Result import'!D$6</f>
        <v>PI (avg)</v>
      </c>
      <c r="E233" t="str">
        <f>IF(ISERR(FIND(" ",'Result import'!E238)),"",LEFT('Result import'!E238,FIND(" ",'Result import'!E238)-1))</f>
        <v/>
      </c>
      <c r="F233">
        <f>IF(ISERR(FIND(" ",'Result import'!D238)),'Result import'!D238,VALUE(MID('Result import'!D238,FIND(" ",'Result import'!D238)+1,10)))</f>
        <v>16.5</v>
      </c>
      <c r="I233" t="s">
        <v>22</v>
      </c>
      <c r="J233" t="s">
        <v>1361</v>
      </c>
      <c r="K233" t="str">
        <f t="shared" si="7"/>
        <v xml:space="preserve"> 16.5%</v>
      </c>
      <c r="M233" t="str">
        <f>"insert into result (RESULT_ID, VALUE_DISPLAY, VALUE_NUM, VALUE_MIN, VALUE_MAX, QUALIFIER, RESULT_STATUS_ID, EXPERIMENT_ID, SUBSTANCE_ID, RESULT_TYPE_ID ) values ("&amp;A233&amp;", '"&amp;K233&amp;"', "&amp;F233&amp;", '"&amp;G233&amp;"', '"&amp;H233&amp;"', '"&amp;TRIM(E233)&amp;"', 2, 1, "&amp;B233&amp;", "&amp;VLOOKUP(D233,Elements!$B$3:$G$56,6,FALSE)&amp;");"</f>
        <v>insert into result (RESULT_ID, VALUE_DISPLAY, VALUE_NUM, VALUE_MIN, VALUE_MAX, QUALIFIER, RESULT_STATUS_ID, EXPERIMENT_ID, SUBSTANCE_ID, RESULT_TYPE_ID ) values (231, ' 16.5%', 16.5, '', '', '', 2, 1, 7976977, 373);</v>
      </c>
      <c r="N233" t="str">
        <f t="shared" si="6"/>
        <v>insert into result_hierarchy(result_id, parent_result_id, hierarchy_type) values (231, 20, 'Derives');</v>
      </c>
    </row>
    <row r="234" spans="1:14">
      <c r="A234">
        <f>'Result import'!A239</f>
        <v>232</v>
      </c>
      <c r="B234">
        <f>'Result import'!B239</f>
        <v>7976977</v>
      </c>
      <c r="C234">
        <f>'Result import'!C239</f>
        <v>20</v>
      </c>
      <c r="D234" t="str">
        <f>'Result import'!D$6</f>
        <v>PI (avg)</v>
      </c>
      <c r="E234" t="str">
        <f>IF(ISERR(FIND(" ",'Result import'!E239)),"",LEFT('Result import'!E239,FIND(" ",'Result import'!E239)-1))</f>
        <v/>
      </c>
      <c r="F234">
        <f>IF(ISERR(FIND(" ",'Result import'!D239)),'Result import'!D239,VALUE(MID('Result import'!D239,FIND(" ",'Result import'!D239)+1,10)))</f>
        <v>17</v>
      </c>
      <c r="I234" t="s">
        <v>22</v>
      </c>
      <c r="J234" t="s">
        <v>1361</v>
      </c>
      <c r="K234" t="str">
        <f t="shared" si="7"/>
        <v xml:space="preserve"> 17%</v>
      </c>
      <c r="M234" t="str">
        <f>"insert into result (RESULT_ID, VALUE_DISPLAY, VALUE_NUM, VALUE_MIN, VALUE_MAX, QUALIFIER, RESULT_STATUS_ID, EXPERIMENT_ID, SUBSTANCE_ID, RESULT_TYPE_ID ) values ("&amp;A234&amp;", '"&amp;K234&amp;"', "&amp;F234&amp;", '"&amp;G234&amp;"', '"&amp;H234&amp;"', '"&amp;TRIM(E234)&amp;"', 2, 1, "&amp;B234&amp;", "&amp;VLOOKUP(D234,Elements!$B$3:$G$56,6,FALSE)&amp;");"</f>
        <v>insert into result (RESULT_ID, VALUE_DISPLAY, VALUE_NUM, VALUE_MIN, VALUE_MAX, QUALIFIER, RESULT_STATUS_ID, EXPERIMENT_ID, SUBSTANCE_ID, RESULT_TYPE_ID ) values (232, ' 17%', 17, '', '', '', 2, 1, 7976977, 373);</v>
      </c>
      <c r="N234" t="str">
        <f t="shared" si="6"/>
        <v>insert into result_hierarchy(result_id, parent_result_id, hierarchy_type) values (232, 20, 'Derives');</v>
      </c>
    </row>
    <row r="235" spans="1:14">
      <c r="A235">
        <f>'Result import'!A240</f>
        <v>233</v>
      </c>
      <c r="B235">
        <f>'Result import'!B240</f>
        <v>7976977</v>
      </c>
      <c r="C235">
        <f>'Result import'!C240</f>
        <v>20</v>
      </c>
      <c r="D235" t="str">
        <f>'Result import'!D$6</f>
        <v>PI (avg)</v>
      </c>
      <c r="E235" t="str">
        <f>IF(ISERR(FIND(" ",'Result import'!E240)),"",LEFT('Result import'!E240,FIND(" ",'Result import'!E240)-1))</f>
        <v/>
      </c>
      <c r="F235">
        <f>IF(ISERR(FIND(" ",'Result import'!D240)),'Result import'!D240,VALUE(MID('Result import'!D240,FIND(" ",'Result import'!D240)+1,10)))</f>
        <v>17.100000000000001</v>
      </c>
      <c r="I235" t="s">
        <v>22</v>
      </c>
      <c r="J235" t="s">
        <v>1361</v>
      </c>
      <c r="K235" t="str">
        <f t="shared" si="7"/>
        <v xml:space="preserve"> 17.1%</v>
      </c>
      <c r="M235" t="str">
        <f>"insert into result (RESULT_ID, VALUE_DISPLAY, VALUE_NUM, VALUE_MIN, VALUE_MAX, QUALIFIER, RESULT_STATUS_ID, EXPERIMENT_ID, SUBSTANCE_ID, RESULT_TYPE_ID ) values ("&amp;A235&amp;", '"&amp;K235&amp;"', "&amp;F235&amp;", '"&amp;G235&amp;"', '"&amp;H235&amp;"', '"&amp;TRIM(E235)&amp;"', 2, 1, "&amp;B235&amp;", "&amp;VLOOKUP(D235,Elements!$B$3:$G$56,6,FALSE)&amp;");"</f>
        <v>insert into result (RESULT_ID, VALUE_DISPLAY, VALUE_NUM, VALUE_MIN, VALUE_MAX, QUALIFIER, RESULT_STATUS_ID, EXPERIMENT_ID, SUBSTANCE_ID, RESULT_TYPE_ID ) values (233, ' 17.1%', 17.1, '', '', '', 2, 1, 7976977, 373);</v>
      </c>
      <c r="N235" t="str">
        <f t="shared" si="6"/>
        <v>insert into result_hierarchy(result_id, parent_result_id, hierarchy_type) values (233, 20, 'Derives');</v>
      </c>
    </row>
    <row r="236" spans="1:14">
      <c r="A236">
        <f>'Result import'!A241</f>
        <v>234</v>
      </c>
      <c r="B236">
        <f>'Result import'!B241</f>
        <v>7976977</v>
      </c>
      <c r="C236">
        <f>'Result import'!C241</f>
        <v>20</v>
      </c>
      <c r="D236" t="str">
        <f>'Result import'!D$6</f>
        <v>PI (avg)</v>
      </c>
      <c r="E236" t="str">
        <f>IF(ISERR(FIND(" ",'Result import'!E241)),"",LEFT('Result import'!E241,FIND(" ",'Result import'!E241)-1))</f>
        <v/>
      </c>
      <c r="F236">
        <f>IF(ISERR(FIND(" ",'Result import'!D241)),'Result import'!D241,VALUE(MID('Result import'!D241,FIND(" ",'Result import'!D241)+1,10)))</f>
        <v>19.100000000000001</v>
      </c>
      <c r="I236" t="s">
        <v>22</v>
      </c>
      <c r="J236" t="s">
        <v>1361</v>
      </c>
      <c r="K236" t="str">
        <f t="shared" si="7"/>
        <v xml:space="preserve"> 19.1%</v>
      </c>
      <c r="M236" t="str">
        <f>"insert into result (RESULT_ID, VALUE_DISPLAY, VALUE_NUM, VALUE_MIN, VALUE_MAX, QUALIFIER, RESULT_STATUS_ID, EXPERIMENT_ID, SUBSTANCE_ID, RESULT_TYPE_ID ) values ("&amp;A236&amp;", '"&amp;K236&amp;"', "&amp;F236&amp;", '"&amp;G236&amp;"', '"&amp;H236&amp;"', '"&amp;TRIM(E236)&amp;"', 2, 1, "&amp;B236&amp;", "&amp;VLOOKUP(D236,Elements!$B$3:$G$56,6,FALSE)&amp;");"</f>
        <v>insert into result (RESULT_ID, VALUE_DISPLAY, VALUE_NUM, VALUE_MIN, VALUE_MAX, QUALIFIER, RESULT_STATUS_ID, EXPERIMENT_ID, SUBSTANCE_ID, RESULT_TYPE_ID ) values (234, ' 19.1%', 19.1, '', '', '', 2, 1, 7976977, 373);</v>
      </c>
      <c r="N236" t="str">
        <f t="shared" ref="N236:N299" si="8">"insert into result_hierarchy(result_id, parent_result_id, hierarchy_type) values ("&amp;A236&amp;", "&amp;C236&amp;", '"&amp;J236&amp;"');"</f>
        <v>insert into result_hierarchy(result_id, parent_result_id, hierarchy_type) values (234, 20, 'Derives');</v>
      </c>
    </row>
    <row r="237" spans="1:14">
      <c r="A237">
        <f>'Result import'!A242</f>
        <v>235</v>
      </c>
      <c r="B237">
        <f>'Result import'!B242</f>
        <v>7976977</v>
      </c>
      <c r="C237">
        <f>'Result import'!C242</f>
        <v>20</v>
      </c>
      <c r="D237" t="str">
        <f>'Result import'!D$6</f>
        <v>PI (avg)</v>
      </c>
      <c r="E237" t="str">
        <f>IF(ISERR(FIND(" ",'Result import'!E242)),"",LEFT('Result import'!E242,FIND(" ",'Result import'!E242)-1))</f>
        <v/>
      </c>
      <c r="F237">
        <f>IF(ISERR(FIND(" ",'Result import'!D242)),'Result import'!D242,VALUE(MID('Result import'!D242,FIND(" ",'Result import'!D242)+1,10)))</f>
        <v>22.5</v>
      </c>
      <c r="I237" t="s">
        <v>22</v>
      </c>
      <c r="J237" t="s">
        <v>1361</v>
      </c>
      <c r="K237" t="str">
        <f t="shared" si="7"/>
        <v xml:space="preserve"> 22.5%</v>
      </c>
      <c r="M237" t="str">
        <f>"insert into result (RESULT_ID, VALUE_DISPLAY, VALUE_NUM, VALUE_MIN, VALUE_MAX, QUALIFIER, RESULT_STATUS_ID, EXPERIMENT_ID, SUBSTANCE_ID, RESULT_TYPE_ID ) values ("&amp;A237&amp;", '"&amp;K237&amp;"', "&amp;F237&amp;", '"&amp;G237&amp;"', '"&amp;H237&amp;"', '"&amp;TRIM(E237)&amp;"', 2, 1, "&amp;B237&amp;", "&amp;VLOOKUP(D237,Elements!$B$3:$G$56,6,FALSE)&amp;");"</f>
        <v>insert into result (RESULT_ID, VALUE_DISPLAY, VALUE_NUM, VALUE_MIN, VALUE_MAX, QUALIFIER, RESULT_STATUS_ID, EXPERIMENT_ID, SUBSTANCE_ID, RESULT_TYPE_ID ) values (235, ' 22.5%', 22.5, '', '', '', 2, 1, 7976977, 373);</v>
      </c>
      <c r="N237" t="str">
        <f t="shared" si="8"/>
        <v>insert into result_hierarchy(result_id, parent_result_id, hierarchy_type) values (235, 20, 'Derives');</v>
      </c>
    </row>
    <row r="238" spans="1:14">
      <c r="A238">
        <f>'Result import'!A243</f>
        <v>236</v>
      </c>
      <c r="B238">
        <f>'Result import'!B243</f>
        <v>7976977</v>
      </c>
      <c r="C238">
        <f>'Result import'!C243</f>
        <v>20</v>
      </c>
      <c r="D238" t="str">
        <f>'Result import'!D$6</f>
        <v>PI (avg)</v>
      </c>
      <c r="E238" t="str">
        <f>IF(ISERR(FIND(" ",'Result import'!E243)),"",LEFT('Result import'!E243,FIND(" ",'Result import'!E243)-1))</f>
        <v/>
      </c>
      <c r="F238">
        <f>IF(ISERR(FIND(" ",'Result import'!D243)),'Result import'!D243,VALUE(MID('Result import'!D243,FIND(" ",'Result import'!D243)+1,10)))</f>
        <v>31.2</v>
      </c>
      <c r="I238" t="s">
        <v>22</v>
      </c>
      <c r="J238" t="s">
        <v>1361</v>
      </c>
      <c r="K238" t="str">
        <f t="shared" si="7"/>
        <v xml:space="preserve"> 31.2%</v>
      </c>
      <c r="M238" t="str">
        <f>"insert into result (RESULT_ID, VALUE_DISPLAY, VALUE_NUM, VALUE_MIN, VALUE_MAX, QUALIFIER, RESULT_STATUS_ID, EXPERIMENT_ID, SUBSTANCE_ID, RESULT_TYPE_ID ) values ("&amp;A238&amp;", '"&amp;K238&amp;"', "&amp;F238&amp;", '"&amp;G238&amp;"', '"&amp;H238&amp;"', '"&amp;TRIM(E238)&amp;"', 2, 1, "&amp;B238&amp;", "&amp;VLOOKUP(D238,Elements!$B$3:$G$56,6,FALSE)&amp;");"</f>
        <v>insert into result (RESULT_ID, VALUE_DISPLAY, VALUE_NUM, VALUE_MIN, VALUE_MAX, QUALIFIER, RESULT_STATUS_ID, EXPERIMENT_ID, SUBSTANCE_ID, RESULT_TYPE_ID ) values (236, ' 31.2%', 31.2, '', '', '', 2, 1, 7976977, 373);</v>
      </c>
      <c r="N238" t="str">
        <f t="shared" si="8"/>
        <v>insert into result_hierarchy(result_id, parent_result_id, hierarchy_type) values (236, 20, 'Derives');</v>
      </c>
    </row>
    <row r="239" spans="1:14">
      <c r="A239">
        <f>'Result import'!A244</f>
        <v>237</v>
      </c>
      <c r="B239">
        <f>'Result import'!B244</f>
        <v>7976977</v>
      </c>
      <c r="C239">
        <f>'Result import'!C244</f>
        <v>20</v>
      </c>
      <c r="D239" t="str">
        <f>'Result import'!D$6</f>
        <v>PI (avg)</v>
      </c>
      <c r="E239" t="str">
        <f>IF(ISERR(FIND(" ",'Result import'!E244)),"",LEFT('Result import'!E244,FIND(" ",'Result import'!E244)-1))</f>
        <v/>
      </c>
      <c r="F239">
        <f>IF(ISERR(FIND(" ",'Result import'!D244)),'Result import'!D244,VALUE(MID('Result import'!D244,FIND(" ",'Result import'!D244)+1,10)))</f>
        <v>51.1</v>
      </c>
      <c r="I239" t="s">
        <v>22</v>
      </c>
      <c r="J239" t="s">
        <v>1361</v>
      </c>
      <c r="K239" t="str">
        <f t="shared" si="7"/>
        <v xml:space="preserve"> 51.1%</v>
      </c>
      <c r="M239" t="str">
        <f>"insert into result (RESULT_ID, VALUE_DISPLAY, VALUE_NUM, VALUE_MIN, VALUE_MAX, QUALIFIER, RESULT_STATUS_ID, EXPERIMENT_ID, SUBSTANCE_ID, RESULT_TYPE_ID ) values ("&amp;A239&amp;", '"&amp;K239&amp;"', "&amp;F239&amp;", '"&amp;G239&amp;"', '"&amp;H239&amp;"', '"&amp;TRIM(E239)&amp;"', 2, 1, "&amp;B239&amp;", "&amp;VLOOKUP(D239,Elements!$B$3:$G$56,6,FALSE)&amp;");"</f>
        <v>insert into result (RESULT_ID, VALUE_DISPLAY, VALUE_NUM, VALUE_MIN, VALUE_MAX, QUALIFIER, RESULT_STATUS_ID, EXPERIMENT_ID, SUBSTANCE_ID, RESULT_TYPE_ID ) values (237, ' 51.1%', 51.1, '', '', '', 2, 1, 7976977, 373);</v>
      </c>
      <c r="N239" t="str">
        <f t="shared" si="8"/>
        <v>insert into result_hierarchy(result_id, parent_result_id, hierarchy_type) values (237, 20, 'Derives');</v>
      </c>
    </row>
    <row r="240" spans="1:14">
      <c r="A240">
        <f>'Result import'!A245</f>
        <v>238</v>
      </c>
      <c r="B240">
        <f>'Result import'!B245</f>
        <v>7976977</v>
      </c>
      <c r="C240">
        <f>'Result import'!C245</f>
        <v>20</v>
      </c>
      <c r="D240" t="str">
        <f>'Result import'!D$6</f>
        <v>PI (avg)</v>
      </c>
      <c r="E240" t="str">
        <f>IF(ISERR(FIND(" ",'Result import'!E245)),"",LEFT('Result import'!E245,FIND(" ",'Result import'!E245)-1))</f>
        <v/>
      </c>
      <c r="F240">
        <f>IF(ISERR(FIND(" ",'Result import'!D245)),'Result import'!D245,VALUE(MID('Result import'!D245,FIND(" ",'Result import'!D245)+1,10)))</f>
        <v>72.8</v>
      </c>
      <c r="I240" t="s">
        <v>22</v>
      </c>
      <c r="J240" t="s">
        <v>1361</v>
      </c>
      <c r="K240" t="str">
        <f t="shared" si="7"/>
        <v xml:space="preserve"> 72.8%</v>
      </c>
      <c r="M240" t="str">
        <f>"insert into result (RESULT_ID, VALUE_DISPLAY, VALUE_NUM, VALUE_MIN, VALUE_MAX, QUALIFIER, RESULT_STATUS_ID, EXPERIMENT_ID, SUBSTANCE_ID, RESULT_TYPE_ID ) values ("&amp;A240&amp;", '"&amp;K240&amp;"', "&amp;F240&amp;", '"&amp;G240&amp;"', '"&amp;H240&amp;"', '"&amp;TRIM(E240)&amp;"', 2, 1, "&amp;B240&amp;", "&amp;VLOOKUP(D240,Elements!$B$3:$G$56,6,FALSE)&amp;");"</f>
        <v>insert into result (RESULT_ID, VALUE_DISPLAY, VALUE_NUM, VALUE_MIN, VALUE_MAX, QUALIFIER, RESULT_STATUS_ID, EXPERIMENT_ID, SUBSTANCE_ID, RESULT_TYPE_ID ) values (238, ' 72.8%', 72.8, '', '', '', 2, 1, 7976977, 373);</v>
      </c>
      <c r="N240" t="str">
        <f t="shared" si="8"/>
        <v>insert into result_hierarchy(result_id, parent_result_id, hierarchy_type) values (238, 20, 'Derives');</v>
      </c>
    </row>
    <row r="241" spans="1:14">
      <c r="A241">
        <f>'Result import'!A246</f>
        <v>239</v>
      </c>
      <c r="B241">
        <f>'Result import'!B246</f>
        <v>7976977</v>
      </c>
      <c r="C241">
        <f>'Result import'!C246</f>
        <v>20</v>
      </c>
      <c r="D241" t="str">
        <f>'Result import'!D$6</f>
        <v>PI (avg)</v>
      </c>
      <c r="E241" t="str">
        <f>IF(ISERR(FIND(" ",'Result import'!E246)),"",LEFT('Result import'!E246,FIND(" ",'Result import'!E246)-1))</f>
        <v/>
      </c>
      <c r="F241">
        <f>IF(ISERR(FIND(" ",'Result import'!D246)),'Result import'!D246,VALUE(MID('Result import'!D246,FIND(" ",'Result import'!D246)+1,10)))</f>
        <v>96.3</v>
      </c>
      <c r="I241" t="s">
        <v>22</v>
      </c>
      <c r="J241" t="s">
        <v>1361</v>
      </c>
      <c r="K241" t="str">
        <f t="shared" si="7"/>
        <v xml:space="preserve"> 96.3%</v>
      </c>
      <c r="M241" t="str">
        <f>"insert into result (RESULT_ID, VALUE_DISPLAY, VALUE_NUM, VALUE_MIN, VALUE_MAX, QUALIFIER, RESULT_STATUS_ID, EXPERIMENT_ID, SUBSTANCE_ID, RESULT_TYPE_ID ) values ("&amp;A241&amp;", '"&amp;K241&amp;"', "&amp;F241&amp;", '"&amp;G241&amp;"', '"&amp;H241&amp;"', '"&amp;TRIM(E241)&amp;"', 2, 1, "&amp;B241&amp;", "&amp;VLOOKUP(D241,Elements!$B$3:$G$56,6,FALSE)&amp;");"</f>
        <v>insert into result (RESULT_ID, VALUE_DISPLAY, VALUE_NUM, VALUE_MIN, VALUE_MAX, QUALIFIER, RESULT_STATUS_ID, EXPERIMENT_ID, SUBSTANCE_ID, RESULT_TYPE_ID ) values (239, ' 96.3%', 96.3, '', '', '', 2, 1, 7976977, 373);</v>
      </c>
      <c r="N241" t="str">
        <f t="shared" si="8"/>
        <v>insert into result_hierarchy(result_id, parent_result_id, hierarchy_type) values (239, 20, 'Derives');</v>
      </c>
    </row>
    <row r="242" spans="1:14">
      <c r="A242">
        <f>'Result import'!A247</f>
        <v>240</v>
      </c>
      <c r="B242">
        <f>'Result import'!B247</f>
        <v>7976977</v>
      </c>
      <c r="C242">
        <f>'Result import'!C247</f>
        <v>20</v>
      </c>
      <c r="D242" t="str">
        <f>'Result import'!D$6</f>
        <v>PI (avg)</v>
      </c>
      <c r="E242" t="str">
        <f>IF(ISERR(FIND(" ",'Result import'!E247)),"",LEFT('Result import'!E247,FIND(" ",'Result import'!E247)-1))</f>
        <v/>
      </c>
      <c r="F242">
        <f>IF(ISERR(FIND(" ",'Result import'!D247)),'Result import'!D247,VALUE(MID('Result import'!D247,FIND(" ",'Result import'!D247)+1,10)))</f>
        <v>103.7</v>
      </c>
      <c r="I242" t="s">
        <v>22</v>
      </c>
      <c r="J242" t="s">
        <v>1361</v>
      </c>
      <c r="K242" t="str">
        <f t="shared" si="7"/>
        <v xml:space="preserve"> 103.7%</v>
      </c>
      <c r="M242" t="str">
        <f>"insert into result (RESULT_ID, VALUE_DISPLAY, VALUE_NUM, VALUE_MIN, VALUE_MAX, QUALIFIER, RESULT_STATUS_ID, EXPERIMENT_ID, SUBSTANCE_ID, RESULT_TYPE_ID ) values ("&amp;A242&amp;", '"&amp;K242&amp;"', "&amp;F242&amp;", '"&amp;G242&amp;"', '"&amp;H242&amp;"', '"&amp;TRIM(E242)&amp;"', 2, 1, "&amp;B242&amp;", "&amp;VLOOKUP(D242,Elements!$B$3:$G$56,6,FALSE)&amp;");"</f>
        <v>insert into result (RESULT_ID, VALUE_DISPLAY, VALUE_NUM, VALUE_MIN, VALUE_MAX, QUALIFIER, RESULT_STATUS_ID, EXPERIMENT_ID, SUBSTANCE_ID, RESULT_TYPE_ID ) values (240, ' 103.7%', 103.7, '', '', '', 2, 1, 7976977, 373);</v>
      </c>
      <c r="N242" t="str">
        <f t="shared" si="8"/>
        <v>insert into result_hierarchy(result_id, parent_result_id, hierarchy_type) values (240, 20, 'Derives');</v>
      </c>
    </row>
    <row r="243" spans="1:14">
      <c r="A243">
        <f>'Result import'!A248</f>
        <v>241</v>
      </c>
      <c r="B243">
        <f>'Result import'!B248</f>
        <v>7971472</v>
      </c>
      <c r="C243">
        <f>'Result import'!C248</f>
        <v>21</v>
      </c>
      <c r="D243" t="str">
        <f>'Result import'!D$6</f>
        <v>PI (avg)</v>
      </c>
      <c r="E243" t="str">
        <f>IF(ISERR(FIND(" ",'Result import'!E248)),"",LEFT('Result import'!E248,FIND(" ",'Result import'!E248)-1))</f>
        <v/>
      </c>
      <c r="F243">
        <f>IF(ISERR(FIND(" ",'Result import'!D248)),'Result import'!D248,VALUE(MID('Result import'!D248,FIND(" ",'Result import'!D248)+1,10)))</f>
        <v>4.7</v>
      </c>
      <c r="I243" t="s">
        <v>22</v>
      </c>
      <c r="J243" t="s">
        <v>1361</v>
      </c>
      <c r="K243" t="str">
        <f t="shared" si="7"/>
        <v xml:space="preserve"> 4.7%</v>
      </c>
      <c r="M243" t="str">
        <f>"insert into result (RESULT_ID, VALUE_DISPLAY, VALUE_NUM, VALUE_MIN, VALUE_MAX, QUALIFIER, RESULT_STATUS_ID, EXPERIMENT_ID, SUBSTANCE_ID, RESULT_TYPE_ID ) values ("&amp;A243&amp;", '"&amp;K243&amp;"', "&amp;F243&amp;", '"&amp;G243&amp;"', '"&amp;H243&amp;"', '"&amp;TRIM(E243)&amp;"', 2, 1, "&amp;B243&amp;", "&amp;VLOOKUP(D243,Elements!$B$3:$G$56,6,FALSE)&amp;");"</f>
        <v>insert into result (RESULT_ID, VALUE_DISPLAY, VALUE_NUM, VALUE_MIN, VALUE_MAX, QUALIFIER, RESULT_STATUS_ID, EXPERIMENT_ID, SUBSTANCE_ID, RESULT_TYPE_ID ) values (241, ' 4.7%', 4.7, '', '', '', 2, 1, 7971472, 373);</v>
      </c>
      <c r="N243" t="str">
        <f t="shared" si="8"/>
        <v>insert into result_hierarchy(result_id, parent_result_id, hierarchy_type) values (241, 21, 'Derives');</v>
      </c>
    </row>
    <row r="244" spans="1:14">
      <c r="A244">
        <f>'Result import'!A249</f>
        <v>242</v>
      </c>
      <c r="B244">
        <f>'Result import'!B249</f>
        <v>7971472</v>
      </c>
      <c r="C244">
        <f>'Result import'!C249</f>
        <v>21</v>
      </c>
      <c r="D244" t="str">
        <f>'Result import'!D$6</f>
        <v>PI (avg)</v>
      </c>
      <c r="E244" t="str">
        <f>IF(ISERR(FIND(" ",'Result import'!E249)),"",LEFT('Result import'!E249,FIND(" ",'Result import'!E249)-1))</f>
        <v/>
      </c>
      <c r="F244">
        <f>IF(ISERR(FIND(" ",'Result import'!D249)),'Result import'!D249,VALUE(MID('Result import'!D249,FIND(" ",'Result import'!D249)+1,10)))</f>
        <v>6.2</v>
      </c>
      <c r="I244" t="s">
        <v>22</v>
      </c>
      <c r="J244" t="s">
        <v>1361</v>
      </c>
      <c r="K244" t="str">
        <f t="shared" si="7"/>
        <v xml:space="preserve"> 6.2%</v>
      </c>
      <c r="M244" t="str">
        <f>"insert into result (RESULT_ID, VALUE_DISPLAY, VALUE_NUM, VALUE_MIN, VALUE_MAX, QUALIFIER, RESULT_STATUS_ID, EXPERIMENT_ID, SUBSTANCE_ID, RESULT_TYPE_ID ) values ("&amp;A244&amp;", '"&amp;K244&amp;"', "&amp;F244&amp;", '"&amp;G244&amp;"', '"&amp;H244&amp;"', '"&amp;TRIM(E244)&amp;"', 2, 1, "&amp;B244&amp;", "&amp;VLOOKUP(D244,Elements!$B$3:$G$56,6,FALSE)&amp;");"</f>
        <v>insert into result (RESULT_ID, VALUE_DISPLAY, VALUE_NUM, VALUE_MIN, VALUE_MAX, QUALIFIER, RESULT_STATUS_ID, EXPERIMENT_ID, SUBSTANCE_ID, RESULT_TYPE_ID ) values (242, ' 6.2%', 6.2, '', '', '', 2, 1, 7971472, 373);</v>
      </c>
      <c r="N244" t="str">
        <f t="shared" si="8"/>
        <v>insert into result_hierarchy(result_id, parent_result_id, hierarchy_type) values (242, 21, 'Derives');</v>
      </c>
    </row>
    <row r="245" spans="1:14">
      <c r="A245">
        <f>'Result import'!A250</f>
        <v>243</v>
      </c>
      <c r="B245">
        <f>'Result import'!B250</f>
        <v>7971472</v>
      </c>
      <c r="C245">
        <f>'Result import'!C250</f>
        <v>21</v>
      </c>
      <c r="D245" t="str">
        <f>'Result import'!D$6</f>
        <v>PI (avg)</v>
      </c>
      <c r="E245" t="str">
        <f>IF(ISERR(FIND(" ",'Result import'!E250)),"",LEFT('Result import'!E250,FIND(" ",'Result import'!E250)-1))</f>
        <v/>
      </c>
      <c r="F245">
        <f>IF(ISERR(FIND(" ",'Result import'!D250)),'Result import'!D250,VALUE(MID('Result import'!D250,FIND(" ",'Result import'!D250)+1,10)))</f>
        <v>8.1999999999999993</v>
      </c>
      <c r="I245" t="s">
        <v>22</v>
      </c>
      <c r="J245" t="s">
        <v>1361</v>
      </c>
      <c r="K245" t="str">
        <f t="shared" si="7"/>
        <v xml:space="preserve"> 8.2%</v>
      </c>
      <c r="M245" t="str">
        <f>"insert into result (RESULT_ID, VALUE_DISPLAY, VALUE_NUM, VALUE_MIN, VALUE_MAX, QUALIFIER, RESULT_STATUS_ID, EXPERIMENT_ID, SUBSTANCE_ID, RESULT_TYPE_ID ) values ("&amp;A245&amp;", '"&amp;K245&amp;"', "&amp;F245&amp;", '"&amp;G245&amp;"', '"&amp;H245&amp;"', '"&amp;TRIM(E245)&amp;"', 2, 1, "&amp;B245&amp;", "&amp;VLOOKUP(D245,Elements!$B$3:$G$56,6,FALSE)&amp;");"</f>
        <v>insert into result (RESULT_ID, VALUE_DISPLAY, VALUE_NUM, VALUE_MIN, VALUE_MAX, QUALIFIER, RESULT_STATUS_ID, EXPERIMENT_ID, SUBSTANCE_ID, RESULT_TYPE_ID ) values (243, ' 8.2%', 8.2, '', '', '', 2, 1, 7971472, 373);</v>
      </c>
      <c r="N245" t="str">
        <f t="shared" si="8"/>
        <v>insert into result_hierarchy(result_id, parent_result_id, hierarchy_type) values (243, 21, 'Derives');</v>
      </c>
    </row>
    <row r="246" spans="1:14">
      <c r="A246">
        <f>'Result import'!A251</f>
        <v>244</v>
      </c>
      <c r="B246">
        <f>'Result import'!B251</f>
        <v>7971472</v>
      </c>
      <c r="C246">
        <f>'Result import'!C251</f>
        <v>21</v>
      </c>
      <c r="D246" t="str">
        <f>'Result import'!D$6</f>
        <v>PI (avg)</v>
      </c>
      <c r="E246" t="str">
        <f>IF(ISERR(FIND(" ",'Result import'!E251)),"",LEFT('Result import'!E251,FIND(" ",'Result import'!E251)-1))</f>
        <v/>
      </c>
      <c r="F246">
        <f>IF(ISERR(FIND(" ",'Result import'!D251)),'Result import'!D251,VALUE(MID('Result import'!D251,FIND(" ",'Result import'!D251)+1,10)))</f>
        <v>11.1</v>
      </c>
      <c r="I246" t="s">
        <v>22</v>
      </c>
      <c r="J246" t="s">
        <v>1361</v>
      </c>
      <c r="K246" t="str">
        <f t="shared" si="7"/>
        <v xml:space="preserve"> 11.1%</v>
      </c>
      <c r="M246" t="str">
        <f>"insert into result (RESULT_ID, VALUE_DISPLAY, VALUE_NUM, VALUE_MIN, VALUE_MAX, QUALIFIER, RESULT_STATUS_ID, EXPERIMENT_ID, SUBSTANCE_ID, RESULT_TYPE_ID ) values ("&amp;A246&amp;", '"&amp;K246&amp;"', "&amp;F246&amp;", '"&amp;G246&amp;"', '"&amp;H246&amp;"', '"&amp;TRIM(E246)&amp;"', 2, 1, "&amp;B246&amp;", "&amp;VLOOKUP(D246,Elements!$B$3:$G$56,6,FALSE)&amp;");"</f>
        <v>insert into result (RESULT_ID, VALUE_DISPLAY, VALUE_NUM, VALUE_MIN, VALUE_MAX, QUALIFIER, RESULT_STATUS_ID, EXPERIMENT_ID, SUBSTANCE_ID, RESULT_TYPE_ID ) values (244, ' 11.1%', 11.1, '', '', '', 2, 1, 7971472, 373);</v>
      </c>
      <c r="N246" t="str">
        <f t="shared" si="8"/>
        <v>insert into result_hierarchy(result_id, parent_result_id, hierarchy_type) values (244, 21, 'Derives');</v>
      </c>
    </row>
    <row r="247" spans="1:14">
      <c r="A247">
        <f>'Result import'!A252</f>
        <v>245</v>
      </c>
      <c r="B247">
        <f>'Result import'!B252</f>
        <v>7971472</v>
      </c>
      <c r="C247">
        <f>'Result import'!C252</f>
        <v>21</v>
      </c>
      <c r="D247" t="str">
        <f>'Result import'!D$6</f>
        <v>PI (avg)</v>
      </c>
      <c r="E247" t="str">
        <f>IF(ISERR(FIND(" ",'Result import'!E252)),"",LEFT('Result import'!E252,FIND(" ",'Result import'!E252)-1))</f>
        <v/>
      </c>
      <c r="F247">
        <f>IF(ISERR(FIND(" ",'Result import'!D252)),'Result import'!D252,VALUE(MID('Result import'!D252,FIND(" ",'Result import'!D252)+1,10)))</f>
        <v>16.600000000000001</v>
      </c>
      <c r="I247" t="s">
        <v>22</v>
      </c>
      <c r="J247" t="s">
        <v>1361</v>
      </c>
      <c r="K247" t="str">
        <f t="shared" si="7"/>
        <v xml:space="preserve"> 16.6%</v>
      </c>
      <c r="M247" t="str">
        <f>"insert into result (RESULT_ID, VALUE_DISPLAY, VALUE_NUM, VALUE_MIN, VALUE_MAX, QUALIFIER, RESULT_STATUS_ID, EXPERIMENT_ID, SUBSTANCE_ID, RESULT_TYPE_ID ) values ("&amp;A247&amp;", '"&amp;K247&amp;"', "&amp;F247&amp;", '"&amp;G247&amp;"', '"&amp;H247&amp;"', '"&amp;TRIM(E247)&amp;"', 2, 1, "&amp;B247&amp;", "&amp;VLOOKUP(D247,Elements!$B$3:$G$56,6,FALSE)&amp;");"</f>
        <v>insert into result (RESULT_ID, VALUE_DISPLAY, VALUE_NUM, VALUE_MIN, VALUE_MAX, QUALIFIER, RESULT_STATUS_ID, EXPERIMENT_ID, SUBSTANCE_ID, RESULT_TYPE_ID ) values (245, ' 16.6%', 16.6, '', '', '', 2, 1, 7971472, 373);</v>
      </c>
      <c r="N247" t="str">
        <f t="shared" si="8"/>
        <v>insert into result_hierarchy(result_id, parent_result_id, hierarchy_type) values (245, 21, 'Derives');</v>
      </c>
    </row>
    <row r="248" spans="1:14">
      <c r="A248">
        <f>'Result import'!A253</f>
        <v>246</v>
      </c>
      <c r="B248">
        <f>'Result import'!B253</f>
        <v>7971472</v>
      </c>
      <c r="C248">
        <f>'Result import'!C253</f>
        <v>21</v>
      </c>
      <c r="D248" t="str">
        <f>'Result import'!D$6</f>
        <v>PI (avg)</v>
      </c>
      <c r="E248" t="str">
        <f>IF(ISERR(FIND(" ",'Result import'!E253)),"",LEFT('Result import'!E253,FIND(" ",'Result import'!E253)-1))</f>
        <v/>
      </c>
      <c r="F248">
        <f>IF(ISERR(FIND(" ",'Result import'!D253)),'Result import'!D253,VALUE(MID('Result import'!D253,FIND(" ",'Result import'!D253)+1,10)))</f>
        <v>29.8</v>
      </c>
      <c r="I248" t="s">
        <v>22</v>
      </c>
      <c r="J248" t="s">
        <v>1361</v>
      </c>
      <c r="K248" t="str">
        <f t="shared" si="7"/>
        <v xml:space="preserve"> 29.8%</v>
      </c>
      <c r="M248" t="str">
        <f>"insert into result (RESULT_ID, VALUE_DISPLAY, VALUE_NUM, VALUE_MIN, VALUE_MAX, QUALIFIER, RESULT_STATUS_ID, EXPERIMENT_ID, SUBSTANCE_ID, RESULT_TYPE_ID ) values ("&amp;A248&amp;", '"&amp;K248&amp;"', "&amp;F248&amp;", '"&amp;G248&amp;"', '"&amp;H248&amp;"', '"&amp;TRIM(E248)&amp;"', 2, 1, "&amp;B248&amp;", "&amp;VLOOKUP(D248,Elements!$B$3:$G$56,6,FALSE)&amp;");"</f>
        <v>insert into result (RESULT_ID, VALUE_DISPLAY, VALUE_NUM, VALUE_MIN, VALUE_MAX, QUALIFIER, RESULT_STATUS_ID, EXPERIMENT_ID, SUBSTANCE_ID, RESULT_TYPE_ID ) values (246, ' 29.8%', 29.8, '', '', '', 2, 1, 7971472, 373);</v>
      </c>
      <c r="N248" t="str">
        <f t="shared" si="8"/>
        <v>insert into result_hierarchy(result_id, parent_result_id, hierarchy_type) values (246, 21, 'Derives');</v>
      </c>
    </row>
    <row r="249" spans="1:14">
      <c r="A249">
        <f>'Result import'!A254</f>
        <v>247</v>
      </c>
      <c r="B249">
        <f>'Result import'!B254</f>
        <v>7971472</v>
      </c>
      <c r="C249">
        <f>'Result import'!C254</f>
        <v>21</v>
      </c>
      <c r="D249" t="str">
        <f>'Result import'!D$6</f>
        <v>PI (avg)</v>
      </c>
      <c r="E249" t="str">
        <f>IF(ISERR(FIND(" ",'Result import'!E254)),"",LEFT('Result import'!E254,FIND(" ",'Result import'!E254)-1))</f>
        <v/>
      </c>
      <c r="F249">
        <f>IF(ISERR(FIND(" ",'Result import'!D254)),'Result import'!D254,VALUE(MID('Result import'!D254,FIND(" ",'Result import'!D254)+1,10)))</f>
        <v>50.8</v>
      </c>
      <c r="I249" t="s">
        <v>22</v>
      </c>
      <c r="J249" t="s">
        <v>1361</v>
      </c>
      <c r="K249" t="str">
        <f t="shared" si="7"/>
        <v xml:space="preserve"> 50.8%</v>
      </c>
      <c r="M249" t="str">
        <f>"insert into result (RESULT_ID, VALUE_DISPLAY, VALUE_NUM, VALUE_MIN, VALUE_MAX, QUALIFIER, RESULT_STATUS_ID, EXPERIMENT_ID, SUBSTANCE_ID, RESULT_TYPE_ID ) values ("&amp;A249&amp;", '"&amp;K249&amp;"', "&amp;F249&amp;", '"&amp;G249&amp;"', '"&amp;H249&amp;"', '"&amp;TRIM(E249)&amp;"', 2, 1, "&amp;B249&amp;", "&amp;VLOOKUP(D249,Elements!$B$3:$G$56,6,FALSE)&amp;");"</f>
        <v>insert into result (RESULT_ID, VALUE_DISPLAY, VALUE_NUM, VALUE_MIN, VALUE_MAX, QUALIFIER, RESULT_STATUS_ID, EXPERIMENT_ID, SUBSTANCE_ID, RESULT_TYPE_ID ) values (247, ' 50.8%', 50.8, '', '', '', 2, 1, 7971472, 373);</v>
      </c>
      <c r="N249" t="str">
        <f t="shared" si="8"/>
        <v>insert into result_hierarchy(result_id, parent_result_id, hierarchy_type) values (247, 21, 'Derives');</v>
      </c>
    </row>
    <row r="250" spans="1:14">
      <c r="A250">
        <f>'Result import'!A255</f>
        <v>248</v>
      </c>
      <c r="B250">
        <f>'Result import'!B255</f>
        <v>7971472</v>
      </c>
      <c r="C250">
        <f>'Result import'!C255</f>
        <v>21</v>
      </c>
      <c r="D250" t="str">
        <f>'Result import'!D$6</f>
        <v>PI (avg)</v>
      </c>
      <c r="E250" t="str">
        <f>IF(ISERR(FIND(" ",'Result import'!E255)),"",LEFT('Result import'!E255,FIND(" ",'Result import'!E255)-1))</f>
        <v/>
      </c>
      <c r="F250">
        <f>IF(ISERR(FIND(" ",'Result import'!D255)),'Result import'!D255,VALUE(MID('Result import'!D255,FIND(" ",'Result import'!D255)+1,10)))</f>
        <v>72.3</v>
      </c>
      <c r="I250" t="s">
        <v>22</v>
      </c>
      <c r="J250" t="s">
        <v>1361</v>
      </c>
      <c r="K250" t="str">
        <f t="shared" si="7"/>
        <v xml:space="preserve"> 72.3%</v>
      </c>
      <c r="M250" t="str">
        <f>"insert into result (RESULT_ID, VALUE_DISPLAY, VALUE_NUM, VALUE_MIN, VALUE_MAX, QUALIFIER, RESULT_STATUS_ID, EXPERIMENT_ID, SUBSTANCE_ID, RESULT_TYPE_ID ) values ("&amp;A250&amp;", '"&amp;K250&amp;"', "&amp;F250&amp;", '"&amp;G250&amp;"', '"&amp;H250&amp;"', '"&amp;TRIM(E250)&amp;"', 2, 1, "&amp;B250&amp;", "&amp;VLOOKUP(D250,Elements!$B$3:$G$56,6,FALSE)&amp;");"</f>
        <v>insert into result (RESULT_ID, VALUE_DISPLAY, VALUE_NUM, VALUE_MIN, VALUE_MAX, QUALIFIER, RESULT_STATUS_ID, EXPERIMENT_ID, SUBSTANCE_ID, RESULT_TYPE_ID ) values (248, ' 72.3%', 72.3, '', '', '', 2, 1, 7971472, 373);</v>
      </c>
      <c r="N250" t="str">
        <f t="shared" si="8"/>
        <v>insert into result_hierarchy(result_id, parent_result_id, hierarchy_type) values (248, 21, 'Derives');</v>
      </c>
    </row>
    <row r="251" spans="1:14">
      <c r="A251">
        <f>'Result import'!A256</f>
        <v>249</v>
      </c>
      <c r="B251">
        <f>'Result import'!B256</f>
        <v>7971472</v>
      </c>
      <c r="C251">
        <f>'Result import'!C256</f>
        <v>21</v>
      </c>
      <c r="D251" t="str">
        <f>'Result import'!D$6</f>
        <v>PI (avg)</v>
      </c>
      <c r="E251" t="str">
        <f>IF(ISERR(FIND(" ",'Result import'!E256)),"",LEFT('Result import'!E256,FIND(" ",'Result import'!E256)-1))</f>
        <v/>
      </c>
      <c r="F251">
        <f>IF(ISERR(FIND(" ",'Result import'!D256)),'Result import'!D256,VALUE(MID('Result import'!D256,FIND(" ",'Result import'!D256)+1,10)))</f>
        <v>96.8</v>
      </c>
      <c r="I251" t="s">
        <v>22</v>
      </c>
      <c r="J251" t="s">
        <v>1361</v>
      </c>
      <c r="K251" t="str">
        <f t="shared" si="7"/>
        <v xml:space="preserve"> 96.8%</v>
      </c>
      <c r="M251" t="str">
        <f>"insert into result (RESULT_ID, VALUE_DISPLAY, VALUE_NUM, VALUE_MIN, VALUE_MAX, QUALIFIER, RESULT_STATUS_ID, EXPERIMENT_ID, SUBSTANCE_ID, RESULT_TYPE_ID ) values ("&amp;A251&amp;", '"&amp;K251&amp;"', "&amp;F251&amp;", '"&amp;G251&amp;"', '"&amp;H251&amp;"', '"&amp;TRIM(E251)&amp;"', 2, 1, "&amp;B251&amp;", "&amp;VLOOKUP(D251,Elements!$B$3:$G$56,6,FALSE)&amp;");"</f>
        <v>insert into result (RESULT_ID, VALUE_DISPLAY, VALUE_NUM, VALUE_MIN, VALUE_MAX, QUALIFIER, RESULT_STATUS_ID, EXPERIMENT_ID, SUBSTANCE_ID, RESULT_TYPE_ID ) values (249, ' 96.8%', 96.8, '', '', '', 2, 1, 7971472, 373);</v>
      </c>
      <c r="N251" t="str">
        <f t="shared" si="8"/>
        <v>insert into result_hierarchy(result_id, parent_result_id, hierarchy_type) values (249, 21, 'Derives');</v>
      </c>
    </row>
    <row r="252" spans="1:14">
      <c r="A252">
        <f>'Result import'!A257</f>
        <v>250</v>
      </c>
      <c r="B252">
        <f>'Result import'!B257</f>
        <v>7971472</v>
      </c>
      <c r="C252">
        <f>'Result import'!C257</f>
        <v>21</v>
      </c>
      <c r="D252" t="str">
        <f>'Result import'!D$6</f>
        <v>PI (avg)</v>
      </c>
      <c r="E252" t="str">
        <f>IF(ISERR(FIND(" ",'Result import'!E257)),"",LEFT('Result import'!E257,FIND(" ",'Result import'!E257)-1))</f>
        <v/>
      </c>
      <c r="F252">
        <f>IF(ISERR(FIND(" ",'Result import'!D257)),'Result import'!D257,VALUE(MID('Result import'!D257,FIND(" ",'Result import'!D257)+1,10)))</f>
        <v>106</v>
      </c>
      <c r="I252" t="s">
        <v>22</v>
      </c>
      <c r="J252" t="s">
        <v>1361</v>
      </c>
      <c r="K252" t="str">
        <f t="shared" si="7"/>
        <v xml:space="preserve"> 106%</v>
      </c>
      <c r="M252" t="str">
        <f>"insert into result (RESULT_ID, VALUE_DISPLAY, VALUE_NUM, VALUE_MIN, VALUE_MAX, QUALIFIER, RESULT_STATUS_ID, EXPERIMENT_ID, SUBSTANCE_ID, RESULT_TYPE_ID ) values ("&amp;A252&amp;", '"&amp;K252&amp;"', "&amp;F252&amp;", '"&amp;G252&amp;"', '"&amp;H252&amp;"', '"&amp;TRIM(E252)&amp;"', 2, 1, "&amp;B252&amp;", "&amp;VLOOKUP(D252,Elements!$B$3:$G$56,6,FALSE)&amp;");"</f>
        <v>insert into result (RESULT_ID, VALUE_DISPLAY, VALUE_NUM, VALUE_MIN, VALUE_MAX, QUALIFIER, RESULT_STATUS_ID, EXPERIMENT_ID, SUBSTANCE_ID, RESULT_TYPE_ID ) values (250, ' 106%', 106, '', '', '', 2, 1, 7971472, 373);</v>
      </c>
      <c r="N252" t="str">
        <f t="shared" si="8"/>
        <v>insert into result_hierarchy(result_id, parent_result_id, hierarchy_type) values (250, 21, 'Derives');</v>
      </c>
    </row>
    <row r="253" spans="1:14">
      <c r="A253">
        <f>'Result import'!A258</f>
        <v>251</v>
      </c>
      <c r="B253">
        <f>'Result import'!B258</f>
        <v>4259698</v>
      </c>
      <c r="C253">
        <f>'Result import'!C258</f>
        <v>22</v>
      </c>
      <c r="D253" t="str">
        <f>'Result import'!D$6</f>
        <v>PI (avg)</v>
      </c>
      <c r="E253" t="str">
        <f>IF(ISERR(FIND(" ",'Result import'!E258)),"",LEFT('Result import'!E258,FIND(" ",'Result import'!E258)-1))</f>
        <v/>
      </c>
      <c r="F253">
        <f>IF(ISERR(FIND(" ",'Result import'!D258)),'Result import'!D258,VALUE(MID('Result import'!D258,FIND(" ",'Result import'!D258)+1,10)))</f>
        <v>-13.4</v>
      </c>
      <c r="I253" t="s">
        <v>22</v>
      </c>
      <c r="J253" t="s">
        <v>1361</v>
      </c>
      <c r="K253" t="str">
        <f t="shared" si="7"/>
        <v xml:space="preserve"> -13.4%</v>
      </c>
      <c r="M253" t="str">
        <f>"insert into result (RESULT_ID, VALUE_DISPLAY, VALUE_NUM, VALUE_MIN, VALUE_MAX, QUALIFIER, RESULT_STATUS_ID, EXPERIMENT_ID, SUBSTANCE_ID, RESULT_TYPE_ID ) values ("&amp;A253&amp;", '"&amp;K253&amp;"', "&amp;F253&amp;", '"&amp;G253&amp;"', '"&amp;H253&amp;"', '"&amp;TRIM(E253)&amp;"', 2, 1, "&amp;B253&amp;", "&amp;VLOOKUP(D253,Elements!$B$3:$G$56,6,FALSE)&amp;");"</f>
        <v>insert into result (RESULT_ID, VALUE_DISPLAY, VALUE_NUM, VALUE_MIN, VALUE_MAX, QUALIFIER, RESULT_STATUS_ID, EXPERIMENT_ID, SUBSTANCE_ID, RESULT_TYPE_ID ) values (251, ' -13.4%', -13.4, '', '', '', 2, 1, 4259698, 373);</v>
      </c>
      <c r="N253" t="str">
        <f t="shared" si="8"/>
        <v>insert into result_hierarchy(result_id, parent_result_id, hierarchy_type) values (251, 22, 'Derives');</v>
      </c>
    </row>
    <row r="254" spans="1:14">
      <c r="A254">
        <f>'Result import'!A259</f>
        <v>252</v>
      </c>
      <c r="B254">
        <f>'Result import'!B259</f>
        <v>4259698</v>
      </c>
      <c r="C254">
        <f>'Result import'!C259</f>
        <v>22</v>
      </c>
      <c r="D254" t="str">
        <f>'Result import'!D$6</f>
        <v>PI (avg)</v>
      </c>
      <c r="E254" t="str">
        <f>IF(ISERR(FIND(" ",'Result import'!E259)),"",LEFT('Result import'!E259,FIND(" ",'Result import'!E259)-1))</f>
        <v/>
      </c>
      <c r="F254">
        <f>IF(ISERR(FIND(" ",'Result import'!D259)),'Result import'!D259,VALUE(MID('Result import'!D259,FIND(" ",'Result import'!D259)+1,10)))</f>
        <v>-11.6</v>
      </c>
      <c r="I254" t="s">
        <v>22</v>
      </c>
      <c r="J254" t="s">
        <v>1361</v>
      </c>
      <c r="K254" t="str">
        <f t="shared" si="7"/>
        <v xml:space="preserve"> -11.6%</v>
      </c>
      <c r="M254" t="str">
        <f>"insert into result (RESULT_ID, VALUE_DISPLAY, VALUE_NUM, VALUE_MIN, VALUE_MAX, QUALIFIER, RESULT_STATUS_ID, EXPERIMENT_ID, SUBSTANCE_ID, RESULT_TYPE_ID ) values ("&amp;A254&amp;", '"&amp;K254&amp;"', "&amp;F254&amp;", '"&amp;G254&amp;"', '"&amp;H254&amp;"', '"&amp;TRIM(E254)&amp;"', 2, 1, "&amp;B254&amp;", "&amp;VLOOKUP(D254,Elements!$B$3:$G$56,6,FALSE)&amp;");"</f>
        <v>insert into result (RESULT_ID, VALUE_DISPLAY, VALUE_NUM, VALUE_MIN, VALUE_MAX, QUALIFIER, RESULT_STATUS_ID, EXPERIMENT_ID, SUBSTANCE_ID, RESULT_TYPE_ID ) values (252, ' -11.6%', -11.6, '', '', '', 2, 1, 4259698, 373);</v>
      </c>
      <c r="N254" t="str">
        <f t="shared" si="8"/>
        <v>insert into result_hierarchy(result_id, parent_result_id, hierarchy_type) values (252, 22, 'Derives');</v>
      </c>
    </row>
    <row r="255" spans="1:14">
      <c r="A255">
        <f>'Result import'!A260</f>
        <v>253</v>
      </c>
      <c r="B255">
        <f>'Result import'!B260</f>
        <v>4259698</v>
      </c>
      <c r="C255">
        <f>'Result import'!C260</f>
        <v>22</v>
      </c>
      <c r="D255" t="str">
        <f>'Result import'!D$6</f>
        <v>PI (avg)</v>
      </c>
      <c r="E255" t="str">
        <f>IF(ISERR(FIND(" ",'Result import'!E260)),"",LEFT('Result import'!E260,FIND(" ",'Result import'!E260)-1))</f>
        <v/>
      </c>
      <c r="F255">
        <f>IF(ISERR(FIND(" ",'Result import'!D260)),'Result import'!D260,VALUE(MID('Result import'!D260,FIND(" ",'Result import'!D260)+1,10)))</f>
        <v>-9</v>
      </c>
      <c r="I255" t="s">
        <v>22</v>
      </c>
      <c r="J255" t="s">
        <v>1361</v>
      </c>
      <c r="K255" t="str">
        <f t="shared" si="7"/>
        <v xml:space="preserve"> -9%</v>
      </c>
      <c r="M255" t="str">
        <f>"insert into result (RESULT_ID, VALUE_DISPLAY, VALUE_NUM, VALUE_MIN, VALUE_MAX, QUALIFIER, RESULT_STATUS_ID, EXPERIMENT_ID, SUBSTANCE_ID, RESULT_TYPE_ID ) values ("&amp;A255&amp;", '"&amp;K255&amp;"', "&amp;F255&amp;", '"&amp;G255&amp;"', '"&amp;H255&amp;"', '"&amp;TRIM(E255)&amp;"', 2, 1, "&amp;B255&amp;", "&amp;VLOOKUP(D255,Elements!$B$3:$G$56,6,FALSE)&amp;");"</f>
        <v>insert into result (RESULT_ID, VALUE_DISPLAY, VALUE_NUM, VALUE_MIN, VALUE_MAX, QUALIFIER, RESULT_STATUS_ID, EXPERIMENT_ID, SUBSTANCE_ID, RESULT_TYPE_ID ) values (253, ' -9%', -9, '', '', '', 2, 1, 4259698, 373);</v>
      </c>
      <c r="N255" t="str">
        <f t="shared" si="8"/>
        <v>insert into result_hierarchy(result_id, parent_result_id, hierarchy_type) values (253, 22, 'Derives');</v>
      </c>
    </row>
    <row r="256" spans="1:14">
      <c r="A256">
        <f>'Result import'!A261</f>
        <v>254</v>
      </c>
      <c r="B256">
        <f>'Result import'!B261</f>
        <v>4259698</v>
      </c>
      <c r="C256">
        <f>'Result import'!C261</f>
        <v>22</v>
      </c>
      <c r="D256" t="str">
        <f>'Result import'!D$6</f>
        <v>PI (avg)</v>
      </c>
      <c r="E256" t="str">
        <f>IF(ISERR(FIND(" ",'Result import'!E261)),"",LEFT('Result import'!E261,FIND(" ",'Result import'!E261)-1))</f>
        <v/>
      </c>
      <c r="F256">
        <f>IF(ISERR(FIND(" ",'Result import'!D261)),'Result import'!D261,VALUE(MID('Result import'!D261,FIND(" ",'Result import'!D261)+1,10)))</f>
        <v>-4.7</v>
      </c>
      <c r="I256" t="s">
        <v>22</v>
      </c>
      <c r="J256" t="s">
        <v>1361</v>
      </c>
      <c r="K256" t="str">
        <f t="shared" si="7"/>
        <v xml:space="preserve"> -4.7%</v>
      </c>
      <c r="M256" t="str">
        <f>"insert into result (RESULT_ID, VALUE_DISPLAY, VALUE_NUM, VALUE_MIN, VALUE_MAX, QUALIFIER, RESULT_STATUS_ID, EXPERIMENT_ID, SUBSTANCE_ID, RESULT_TYPE_ID ) values ("&amp;A256&amp;", '"&amp;K256&amp;"', "&amp;F256&amp;", '"&amp;G256&amp;"', '"&amp;H256&amp;"', '"&amp;TRIM(E256)&amp;"', 2, 1, "&amp;B256&amp;", "&amp;VLOOKUP(D256,Elements!$B$3:$G$56,6,FALSE)&amp;");"</f>
        <v>insert into result (RESULT_ID, VALUE_DISPLAY, VALUE_NUM, VALUE_MIN, VALUE_MAX, QUALIFIER, RESULT_STATUS_ID, EXPERIMENT_ID, SUBSTANCE_ID, RESULT_TYPE_ID ) values (254, ' -4.7%', -4.7, '', '', '', 2, 1, 4259698, 373);</v>
      </c>
      <c r="N256" t="str">
        <f t="shared" si="8"/>
        <v>insert into result_hierarchy(result_id, parent_result_id, hierarchy_type) values (254, 22, 'Derives');</v>
      </c>
    </row>
    <row r="257" spans="1:14">
      <c r="A257">
        <f>'Result import'!A262</f>
        <v>255</v>
      </c>
      <c r="B257">
        <f>'Result import'!B262</f>
        <v>4259698</v>
      </c>
      <c r="C257">
        <f>'Result import'!C262</f>
        <v>22</v>
      </c>
      <c r="D257" t="str">
        <f>'Result import'!D$6</f>
        <v>PI (avg)</v>
      </c>
      <c r="E257" t="str">
        <f>IF(ISERR(FIND(" ",'Result import'!E262)),"",LEFT('Result import'!E262,FIND(" ",'Result import'!E262)-1))</f>
        <v/>
      </c>
      <c r="F257">
        <f>IF(ISERR(FIND(" ",'Result import'!D262)),'Result import'!D262,VALUE(MID('Result import'!D262,FIND(" ",'Result import'!D262)+1,10)))</f>
        <v>0.5</v>
      </c>
      <c r="I257" t="s">
        <v>22</v>
      </c>
      <c r="J257" t="s">
        <v>1361</v>
      </c>
      <c r="K257" t="str">
        <f t="shared" si="7"/>
        <v xml:space="preserve"> 0.5%</v>
      </c>
      <c r="M257" t="str">
        <f>"insert into result (RESULT_ID, VALUE_DISPLAY, VALUE_NUM, VALUE_MIN, VALUE_MAX, QUALIFIER, RESULT_STATUS_ID, EXPERIMENT_ID, SUBSTANCE_ID, RESULT_TYPE_ID ) values ("&amp;A257&amp;", '"&amp;K257&amp;"', "&amp;F257&amp;", '"&amp;G257&amp;"', '"&amp;H257&amp;"', '"&amp;TRIM(E257)&amp;"', 2, 1, "&amp;B257&amp;", "&amp;VLOOKUP(D257,Elements!$B$3:$G$56,6,FALSE)&amp;");"</f>
        <v>insert into result (RESULT_ID, VALUE_DISPLAY, VALUE_NUM, VALUE_MIN, VALUE_MAX, QUALIFIER, RESULT_STATUS_ID, EXPERIMENT_ID, SUBSTANCE_ID, RESULT_TYPE_ID ) values (255, ' 0.5%', 0.5, '', '', '', 2, 1, 4259698, 373);</v>
      </c>
      <c r="N257" t="str">
        <f t="shared" si="8"/>
        <v>insert into result_hierarchy(result_id, parent_result_id, hierarchy_type) values (255, 22, 'Derives');</v>
      </c>
    </row>
    <row r="258" spans="1:14">
      <c r="A258">
        <f>'Result import'!A263</f>
        <v>256</v>
      </c>
      <c r="B258">
        <f>'Result import'!B263</f>
        <v>4259698</v>
      </c>
      <c r="C258">
        <f>'Result import'!C263</f>
        <v>22</v>
      </c>
      <c r="D258" t="str">
        <f>'Result import'!D$6</f>
        <v>PI (avg)</v>
      </c>
      <c r="E258" t="str">
        <f>IF(ISERR(FIND(" ",'Result import'!E263)),"",LEFT('Result import'!E263,FIND(" ",'Result import'!E263)-1))</f>
        <v/>
      </c>
      <c r="F258">
        <f>IF(ISERR(FIND(" ",'Result import'!D263)),'Result import'!D263,VALUE(MID('Result import'!D263,FIND(" ",'Result import'!D263)+1,10)))</f>
        <v>29.1</v>
      </c>
      <c r="I258" t="s">
        <v>22</v>
      </c>
      <c r="J258" t="s">
        <v>1361</v>
      </c>
      <c r="K258" t="str">
        <f t="shared" si="7"/>
        <v xml:space="preserve"> 29.1%</v>
      </c>
      <c r="M258" t="str">
        <f>"insert into result (RESULT_ID, VALUE_DISPLAY, VALUE_NUM, VALUE_MIN, VALUE_MAX, QUALIFIER, RESULT_STATUS_ID, EXPERIMENT_ID, SUBSTANCE_ID, RESULT_TYPE_ID ) values ("&amp;A258&amp;", '"&amp;K258&amp;"', "&amp;F258&amp;", '"&amp;G258&amp;"', '"&amp;H258&amp;"', '"&amp;TRIM(E258)&amp;"', 2, 1, "&amp;B258&amp;", "&amp;VLOOKUP(D258,Elements!$B$3:$G$56,6,FALSE)&amp;");"</f>
        <v>insert into result (RESULT_ID, VALUE_DISPLAY, VALUE_NUM, VALUE_MIN, VALUE_MAX, QUALIFIER, RESULT_STATUS_ID, EXPERIMENT_ID, SUBSTANCE_ID, RESULT_TYPE_ID ) values (256, ' 29.1%', 29.1, '', '', '', 2, 1, 4259698, 373);</v>
      </c>
      <c r="N258" t="str">
        <f t="shared" si="8"/>
        <v>insert into result_hierarchy(result_id, parent_result_id, hierarchy_type) values (256, 22, 'Derives');</v>
      </c>
    </row>
    <row r="259" spans="1:14">
      <c r="A259">
        <f>'Result import'!A264</f>
        <v>257</v>
      </c>
      <c r="B259">
        <f>'Result import'!B264</f>
        <v>4259698</v>
      </c>
      <c r="C259">
        <f>'Result import'!C264</f>
        <v>22</v>
      </c>
      <c r="D259" t="str">
        <f>'Result import'!D$6</f>
        <v>PI (avg)</v>
      </c>
      <c r="E259" t="str">
        <f>IF(ISERR(FIND(" ",'Result import'!E264)),"",LEFT('Result import'!E264,FIND(" ",'Result import'!E264)-1))</f>
        <v/>
      </c>
      <c r="F259">
        <f>IF(ISERR(FIND(" ",'Result import'!D264)),'Result import'!D264,VALUE(MID('Result import'!D264,FIND(" ",'Result import'!D264)+1,10)))</f>
        <v>52.1</v>
      </c>
      <c r="I259" t="s">
        <v>22</v>
      </c>
      <c r="J259" t="s">
        <v>1361</v>
      </c>
      <c r="K259" t="str">
        <f t="shared" si="7"/>
        <v xml:space="preserve"> 52.1%</v>
      </c>
      <c r="M259" t="str">
        <f>"insert into result (RESULT_ID, VALUE_DISPLAY, VALUE_NUM, VALUE_MIN, VALUE_MAX, QUALIFIER, RESULT_STATUS_ID, EXPERIMENT_ID, SUBSTANCE_ID, RESULT_TYPE_ID ) values ("&amp;A259&amp;", '"&amp;K259&amp;"', "&amp;F259&amp;", '"&amp;G259&amp;"', '"&amp;H259&amp;"', '"&amp;TRIM(E259)&amp;"', 2, 1, "&amp;B259&amp;", "&amp;VLOOKUP(D259,Elements!$B$3:$G$56,6,FALSE)&amp;");"</f>
        <v>insert into result (RESULT_ID, VALUE_DISPLAY, VALUE_NUM, VALUE_MIN, VALUE_MAX, QUALIFIER, RESULT_STATUS_ID, EXPERIMENT_ID, SUBSTANCE_ID, RESULT_TYPE_ID ) values (257, ' 52.1%', 52.1, '', '', '', 2, 1, 4259698, 373);</v>
      </c>
      <c r="N259" t="str">
        <f t="shared" si="8"/>
        <v>insert into result_hierarchy(result_id, parent_result_id, hierarchy_type) values (257, 22, 'Derives');</v>
      </c>
    </row>
    <row r="260" spans="1:14">
      <c r="A260">
        <f>'Result import'!A265</f>
        <v>258</v>
      </c>
      <c r="B260">
        <f>'Result import'!B265</f>
        <v>4259698</v>
      </c>
      <c r="C260">
        <f>'Result import'!C265</f>
        <v>22</v>
      </c>
      <c r="D260" t="str">
        <f>'Result import'!D$6</f>
        <v>PI (avg)</v>
      </c>
      <c r="E260" t="str">
        <f>IF(ISERR(FIND(" ",'Result import'!E265)),"",LEFT('Result import'!E265,FIND(" ",'Result import'!E265)-1))</f>
        <v/>
      </c>
      <c r="F260">
        <f>IF(ISERR(FIND(" ",'Result import'!D265)),'Result import'!D265,VALUE(MID('Result import'!D265,FIND(" ",'Result import'!D265)+1,10)))</f>
        <v>67.400000000000006</v>
      </c>
      <c r="I260" t="s">
        <v>22</v>
      </c>
      <c r="J260" t="s">
        <v>1361</v>
      </c>
      <c r="K260" t="str">
        <f t="shared" ref="K260:K323" si="9">E260&amp;" "&amp;F260&amp;IF(ISBLANK(G260), "", G260&amp;" - "&amp;H260)&amp;I260</f>
        <v xml:space="preserve"> 67.4%</v>
      </c>
      <c r="M260" t="str">
        <f>"insert into result (RESULT_ID, VALUE_DISPLAY, VALUE_NUM, VALUE_MIN, VALUE_MAX, QUALIFIER, RESULT_STATUS_ID, EXPERIMENT_ID, SUBSTANCE_ID, RESULT_TYPE_ID ) values ("&amp;A260&amp;", '"&amp;K260&amp;"', "&amp;F260&amp;", '"&amp;G260&amp;"', '"&amp;H260&amp;"', '"&amp;TRIM(E260)&amp;"', 2, 1, "&amp;B260&amp;", "&amp;VLOOKUP(D260,Elements!$B$3:$G$56,6,FALSE)&amp;");"</f>
        <v>insert into result (RESULT_ID, VALUE_DISPLAY, VALUE_NUM, VALUE_MIN, VALUE_MAX, QUALIFIER, RESULT_STATUS_ID, EXPERIMENT_ID, SUBSTANCE_ID, RESULT_TYPE_ID ) values (258, ' 67.4%', 67.4, '', '', '', 2, 1, 4259698, 373);</v>
      </c>
      <c r="N260" t="str">
        <f t="shared" si="8"/>
        <v>insert into result_hierarchy(result_id, parent_result_id, hierarchy_type) values (258, 22, 'Derives');</v>
      </c>
    </row>
    <row r="261" spans="1:14">
      <c r="A261">
        <f>'Result import'!A266</f>
        <v>259</v>
      </c>
      <c r="B261">
        <f>'Result import'!B266</f>
        <v>4259698</v>
      </c>
      <c r="C261">
        <f>'Result import'!C266</f>
        <v>22</v>
      </c>
      <c r="D261" t="str">
        <f>'Result import'!D$6</f>
        <v>PI (avg)</v>
      </c>
      <c r="E261" t="str">
        <f>IF(ISERR(FIND(" ",'Result import'!E266)),"",LEFT('Result import'!E266,FIND(" ",'Result import'!E266)-1))</f>
        <v/>
      </c>
      <c r="F261">
        <f>IF(ISERR(FIND(" ",'Result import'!D266)),'Result import'!D266,VALUE(MID('Result import'!D266,FIND(" ",'Result import'!D266)+1,10)))</f>
        <v>77.400000000000006</v>
      </c>
      <c r="I261" t="s">
        <v>22</v>
      </c>
      <c r="J261" t="s">
        <v>1361</v>
      </c>
      <c r="K261" t="str">
        <f t="shared" si="9"/>
        <v xml:space="preserve"> 77.4%</v>
      </c>
      <c r="M261" t="str">
        <f>"insert into result (RESULT_ID, VALUE_DISPLAY, VALUE_NUM, VALUE_MIN, VALUE_MAX, QUALIFIER, RESULT_STATUS_ID, EXPERIMENT_ID, SUBSTANCE_ID, RESULT_TYPE_ID ) values ("&amp;A261&amp;", '"&amp;K261&amp;"', "&amp;F261&amp;", '"&amp;G261&amp;"', '"&amp;H261&amp;"', '"&amp;TRIM(E261)&amp;"', 2, 1, "&amp;B261&amp;", "&amp;VLOOKUP(D261,Elements!$B$3:$G$56,6,FALSE)&amp;");"</f>
        <v>insert into result (RESULT_ID, VALUE_DISPLAY, VALUE_NUM, VALUE_MIN, VALUE_MAX, QUALIFIER, RESULT_STATUS_ID, EXPERIMENT_ID, SUBSTANCE_ID, RESULT_TYPE_ID ) values (259, ' 77.4%', 77.4, '', '', '', 2, 1, 4259698, 373);</v>
      </c>
      <c r="N261" t="str">
        <f t="shared" si="8"/>
        <v>insert into result_hierarchy(result_id, parent_result_id, hierarchy_type) values (259, 22, 'Derives');</v>
      </c>
    </row>
    <row r="262" spans="1:14">
      <c r="A262">
        <f>'Result import'!A267</f>
        <v>260</v>
      </c>
      <c r="B262">
        <f>'Result import'!B267</f>
        <v>4259698</v>
      </c>
      <c r="C262">
        <f>'Result import'!C267</f>
        <v>22</v>
      </c>
      <c r="D262" t="str">
        <f>'Result import'!D$6</f>
        <v>PI (avg)</v>
      </c>
      <c r="E262" t="str">
        <f>IF(ISERR(FIND(" ",'Result import'!E267)),"",LEFT('Result import'!E267,FIND(" ",'Result import'!E267)-1))</f>
        <v/>
      </c>
      <c r="F262">
        <f>IF(ISERR(FIND(" ",'Result import'!D267)),'Result import'!D267,VALUE(MID('Result import'!D267,FIND(" ",'Result import'!D267)+1,10)))</f>
        <v>80.099999999999994</v>
      </c>
      <c r="I262" t="s">
        <v>22</v>
      </c>
      <c r="J262" t="s">
        <v>1361</v>
      </c>
      <c r="K262" t="str">
        <f t="shared" si="9"/>
        <v xml:space="preserve"> 80.1%</v>
      </c>
      <c r="M262" t="str">
        <f>"insert into result (RESULT_ID, VALUE_DISPLAY, VALUE_NUM, VALUE_MIN, VALUE_MAX, QUALIFIER, RESULT_STATUS_ID, EXPERIMENT_ID, SUBSTANCE_ID, RESULT_TYPE_ID ) values ("&amp;A262&amp;", '"&amp;K262&amp;"', "&amp;F262&amp;", '"&amp;G262&amp;"', '"&amp;H262&amp;"', '"&amp;TRIM(E262)&amp;"', 2, 1, "&amp;B262&amp;", "&amp;VLOOKUP(D262,Elements!$B$3:$G$56,6,FALSE)&amp;");"</f>
        <v>insert into result (RESULT_ID, VALUE_DISPLAY, VALUE_NUM, VALUE_MIN, VALUE_MAX, QUALIFIER, RESULT_STATUS_ID, EXPERIMENT_ID, SUBSTANCE_ID, RESULT_TYPE_ID ) values (260, ' 80.1%', 80.1, '', '', '', 2, 1, 4259698, 373);</v>
      </c>
      <c r="N262" t="str">
        <f t="shared" si="8"/>
        <v>insert into result_hierarchy(result_id, parent_result_id, hierarchy_type) values (260, 22, 'Derives');</v>
      </c>
    </row>
    <row r="263" spans="1:14">
      <c r="A263">
        <f>'Result import'!A268</f>
        <v>261</v>
      </c>
      <c r="B263">
        <f>'Result import'!B268</f>
        <v>4255366</v>
      </c>
      <c r="C263">
        <f>'Result import'!C268</f>
        <v>23</v>
      </c>
      <c r="D263" t="str">
        <f>'Result import'!D$6</f>
        <v>PI (avg)</v>
      </c>
      <c r="E263" t="str">
        <f>IF(ISERR(FIND(" ",'Result import'!E268)),"",LEFT('Result import'!E268,FIND(" ",'Result import'!E268)-1))</f>
        <v/>
      </c>
      <c r="F263">
        <f>IF(ISERR(FIND(" ",'Result import'!D268)),'Result import'!D268,VALUE(MID('Result import'!D268,FIND(" ",'Result import'!D268)+1,10)))</f>
        <v>-7</v>
      </c>
      <c r="I263" t="s">
        <v>22</v>
      </c>
      <c r="J263" t="s">
        <v>1361</v>
      </c>
      <c r="K263" t="str">
        <f t="shared" si="9"/>
        <v xml:space="preserve"> -7%</v>
      </c>
      <c r="M263" t="str">
        <f>"insert into result (RESULT_ID, VALUE_DISPLAY, VALUE_NUM, VALUE_MIN, VALUE_MAX, QUALIFIER, RESULT_STATUS_ID, EXPERIMENT_ID, SUBSTANCE_ID, RESULT_TYPE_ID ) values ("&amp;A263&amp;", '"&amp;K263&amp;"', "&amp;F263&amp;", '"&amp;G263&amp;"', '"&amp;H263&amp;"', '"&amp;TRIM(E263)&amp;"', 2, 1, "&amp;B263&amp;", "&amp;VLOOKUP(D263,Elements!$B$3:$G$56,6,FALSE)&amp;");"</f>
        <v>insert into result (RESULT_ID, VALUE_DISPLAY, VALUE_NUM, VALUE_MIN, VALUE_MAX, QUALIFIER, RESULT_STATUS_ID, EXPERIMENT_ID, SUBSTANCE_ID, RESULT_TYPE_ID ) values (261, ' -7%', -7, '', '', '', 2, 1, 4255366, 373);</v>
      </c>
      <c r="N263" t="str">
        <f t="shared" si="8"/>
        <v>insert into result_hierarchy(result_id, parent_result_id, hierarchy_type) values (261, 23, 'Derives');</v>
      </c>
    </row>
    <row r="264" spans="1:14">
      <c r="A264">
        <f>'Result import'!A269</f>
        <v>262</v>
      </c>
      <c r="B264">
        <f>'Result import'!B269</f>
        <v>4255366</v>
      </c>
      <c r="C264">
        <f>'Result import'!C269</f>
        <v>23</v>
      </c>
      <c r="D264" t="str">
        <f>'Result import'!D$6</f>
        <v>PI (avg)</v>
      </c>
      <c r="E264" t="str">
        <f>IF(ISERR(FIND(" ",'Result import'!E269)),"",LEFT('Result import'!E269,FIND(" ",'Result import'!E269)-1))</f>
        <v/>
      </c>
      <c r="F264">
        <f>IF(ISERR(FIND(" ",'Result import'!D269)),'Result import'!D269,VALUE(MID('Result import'!D269,FIND(" ",'Result import'!D269)+1,10)))</f>
        <v>-6.4</v>
      </c>
      <c r="I264" t="s">
        <v>22</v>
      </c>
      <c r="J264" t="s">
        <v>1361</v>
      </c>
      <c r="K264" t="str">
        <f t="shared" si="9"/>
        <v xml:space="preserve"> -6.4%</v>
      </c>
      <c r="M264" t="str">
        <f>"insert into result (RESULT_ID, VALUE_DISPLAY, VALUE_NUM, VALUE_MIN, VALUE_MAX, QUALIFIER, RESULT_STATUS_ID, EXPERIMENT_ID, SUBSTANCE_ID, RESULT_TYPE_ID ) values ("&amp;A264&amp;", '"&amp;K264&amp;"', "&amp;F264&amp;", '"&amp;G264&amp;"', '"&amp;H264&amp;"', '"&amp;TRIM(E264)&amp;"', 2, 1, "&amp;B264&amp;", "&amp;VLOOKUP(D264,Elements!$B$3:$G$56,6,FALSE)&amp;");"</f>
        <v>insert into result (RESULT_ID, VALUE_DISPLAY, VALUE_NUM, VALUE_MIN, VALUE_MAX, QUALIFIER, RESULT_STATUS_ID, EXPERIMENT_ID, SUBSTANCE_ID, RESULT_TYPE_ID ) values (262, ' -6.4%', -6.4, '', '', '', 2, 1, 4255366, 373);</v>
      </c>
      <c r="N264" t="str">
        <f t="shared" si="8"/>
        <v>insert into result_hierarchy(result_id, parent_result_id, hierarchy_type) values (262, 23, 'Derives');</v>
      </c>
    </row>
    <row r="265" spans="1:14">
      <c r="A265">
        <f>'Result import'!A270</f>
        <v>263</v>
      </c>
      <c r="B265">
        <f>'Result import'!B270</f>
        <v>4255366</v>
      </c>
      <c r="C265">
        <f>'Result import'!C270</f>
        <v>23</v>
      </c>
      <c r="D265" t="str">
        <f>'Result import'!D$6</f>
        <v>PI (avg)</v>
      </c>
      <c r="E265" t="str">
        <f>IF(ISERR(FIND(" ",'Result import'!E270)),"",LEFT('Result import'!E270,FIND(" ",'Result import'!E270)-1))</f>
        <v/>
      </c>
      <c r="F265">
        <f>IF(ISERR(FIND(" ",'Result import'!D270)),'Result import'!D270,VALUE(MID('Result import'!D270,FIND(" ",'Result import'!D270)+1,10)))</f>
        <v>-3.2</v>
      </c>
      <c r="I265" t="s">
        <v>22</v>
      </c>
      <c r="J265" t="s">
        <v>1361</v>
      </c>
      <c r="K265" t="str">
        <f t="shared" si="9"/>
        <v xml:space="preserve"> -3.2%</v>
      </c>
      <c r="M265" t="str">
        <f>"insert into result (RESULT_ID, VALUE_DISPLAY, VALUE_NUM, VALUE_MIN, VALUE_MAX, QUALIFIER, RESULT_STATUS_ID, EXPERIMENT_ID, SUBSTANCE_ID, RESULT_TYPE_ID ) values ("&amp;A265&amp;", '"&amp;K265&amp;"', "&amp;F265&amp;", '"&amp;G265&amp;"', '"&amp;H265&amp;"', '"&amp;TRIM(E265)&amp;"', 2, 1, "&amp;B265&amp;", "&amp;VLOOKUP(D265,Elements!$B$3:$G$56,6,FALSE)&amp;");"</f>
        <v>insert into result (RESULT_ID, VALUE_DISPLAY, VALUE_NUM, VALUE_MIN, VALUE_MAX, QUALIFIER, RESULT_STATUS_ID, EXPERIMENT_ID, SUBSTANCE_ID, RESULT_TYPE_ID ) values (263, ' -3.2%', -3.2, '', '', '', 2, 1, 4255366, 373);</v>
      </c>
      <c r="N265" t="str">
        <f t="shared" si="8"/>
        <v>insert into result_hierarchy(result_id, parent_result_id, hierarchy_type) values (263, 23, 'Derives');</v>
      </c>
    </row>
    <row r="266" spans="1:14">
      <c r="A266">
        <f>'Result import'!A271</f>
        <v>264</v>
      </c>
      <c r="B266">
        <f>'Result import'!B271</f>
        <v>4255366</v>
      </c>
      <c r="C266">
        <f>'Result import'!C271</f>
        <v>23</v>
      </c>
      <c r="D266" t="str">
        <f>'Result import'!D$6</f>
        <v>PI (avg)</v>
      </c>
      <c r="E266" t="str">
        <f>IF(ISERR(FIND(" ",'Result import'!E271)),"",LEFT('Result import'!E271,FIND(" ",'Result import'!E271)-1))</f>
        <v/>
      </c>
      <c r="F266">
        <f>IF(ISERR(FIND(" ",'Result import'!D271)),'Result import'!D271,VALUE(MID('Result import'!D271,FIND(" ",'Result import'!D271)+1,10)))</f>
        <v>3.6</v>
      </c>
      <c r="I266" t="s">
        <v>22</v>
      </c>
      <c r="J266" t="s">
        <v>1361</v>
      </c>
      <c r="K266" t="str">
        <f t="shared" si="9"/>
        <v xml:space="preserve"> 3.6%</v>
      </c>
      <c r="M266" t="str">
        <f>"insert into result (RESULT_ID, VALUE_DISPLAY, VALUE_NUM, VALUE_MIN, VALUE_MAX, QUALIFIER, RESULT_STATUS_ID, EXPERIMENT_ID, SUBSTANCE_ID, RESULT_TYPE_ID ) values ("&amp;A266&amp;", '"&amp;K266&amp;"', "&amp;F266&amp;", '"&amp;G266&amp;"', '"&amp;H266&amp;"', '"&amp;TRIM(E266)&amp;"', 2, 1, "&amp;B266&amp;", "&amp;VLOOKUP(D266,Elements!$B$3:$G$56,6,FALSE)&amp;");"</f>
        <v>insert into result (RESULT_ID, VALUE_DISPLAY, VALUE_NUM, VALUE_MIN, VALUE_MAX, QUALIFIER, RESULT_STATUS_ID, EXPERIMENT_ID, SUBSTANCE_ID, RESULT_TYPE_ID ) values (264, ' 3.6%', 3.6, '', '', '', 2, 1, 4255366, 373);</v>
      </c>
      <c r="N266" t="str">
        <f t="shared" si="8"/>
        <v>insert into result_hierarchy(result_id, parent_result_id, hierarchy_type) values (264, 23, 'Derives');</v>
      </c>
    </row>
    <row r="267" spans="1:14">
      <c r="A267">
        <f>'Result import'!A272</f>
        <v>265</v>
      </c>
      <c r="B267">
        <f>'Result import'!B272</f>
        <v>4255366</v>
      </c>
      <c r="C267">
        <f>'Result import'!C272</f>
        <v>23</v>
      </c>
      <c r="D267" t="str">
        <f>'Result import'!D$6</f>
        <v>PI (avg)</v>
      </c>
      <c r="E267" t="str">
        <f>IF(ISERR(FIND(" ",'Result import'!E272)),"",LEFT('Result import'!E272,FIND(" ",'Result import'!E272)-1))</f>
        <v/>
      </c>
      <c r="F267">
        <f>IF(ISERR(FIND(" ",'Result import'!D272)),'Result import'!D272,VALUE(MID('Result import'!D272,FIND(" ",'Result import'!D272)+1,10)))</f>
        <v>14.7</v>
      </c>
      <c r="I267" t="s">
        <v>22</v>
      </c>
      <c r="J267" t="s">
        <v>1361</v>
      </c>
      <c r="K267" t="str">
        <f t="shared" si="9"/>
        <v xml:space="preserve"> 14.7%</v>
      </c>
      <c r="M267" t="str">
        <f>"insert into result (RESULT_ID, VALUE_DISPLAY, VALUE_NUM, VALUE_MIN, VALUE_MAX, QUALIFIER, RESULT_STATUS_ID, EXPERIMENT_ID, SUBSTANCE_ID, RESULT_TYPE_ID ) values ("&amp;A267&amp;", '"&amp;K267&amp;"', "&amp;F267&amp;", '"&amp;G267&amp;"', '"&amp;H267&amp;"', '"&amp;TRIM(E267)&amp;"', 2, 1, "&amp;B267&amp;", "&amp;VLOOKUP(D267,Elements!$B$3:$G$56,6,FALSE)&amp;");"</f>
        <v>insert into result (RESULT_ID, VALUE_DISPLAY, VALUE_NUM, VALUE_MIN, VALUE_MAX, QUALIFIER, RESULT_STATUS_ID, EXPERIMENT_ID, SUBSTANCE_ID, RESULT_TYPE_ID ) values (265, ' 14.7%', 14.7, '', '', '', 2, 1, 4255366, 373);</v>
      </c>
      <c r="N267" t="str">
        <f t="shared" si="8"/>
        <v>insert into result_hierarchy(result_id, parent_result_id, hierarchy_type) values (265, 23, 'Derives');</v>
      </c>
    </row>
    <row r="268" spans="1:14">
      <c r="A268">
        <f>'Result import'!A273</f>
        <v>266</v>
      </c>
      <c r="B268">
        <f>'Result import'!B273</f>
        <v>4255366</v>
      </c>
      <c r="C268">
        <f>'Result import'!C273</f>
        <v>23</v>
      </c>
      <c r="D268" t="str">
        <f>'Result import'!D$6</f>
        <v>PI (avg)</v>
      </c>
      <c r="E268" t="str">
        <f>IF(ISERR(FIND(" ",'Result import'!E273)),"",LEFT('Result import'!E273,FIND(" ",'Result import'!E273)-1))</f>
        <v/>
      </c>
      <c r="F268">
        <f>IF(ISERR(FIND(" ",'Result import'!D273)),'Result import'!D273,VALUE(MID('Result import'!D273,FIND(" ",'Result import'!D273)+1,10)))</f>
        <v>33.5</v>
      </c>
      <c r="I268" t="s">
        <v>22</v>
      </c>
      <c r="J268" t="s">
        <v>1361</v>
      </c>
      <c r="K268" t="str">
        <f t="shared" si="9"/>
        <v xml:space="preserve"> 33.5%</v>
      </c>
      <c r="M268" t="str">
        <f>"insert into result (RESULT_ID, VALUE_DISPLAY, VALUE_NUM, VALUE_MIN, VALUE_MAX, QUALIFIER, RESULT_STATUS_ID, EXPERIMENT_ID, SUBSTANCE_ID, RESULT_TYPE_ID ) values ("&amp;A268&amp;", '"&amp;K268&amp;"', "&amp;F268&amp;", '"&amp;G268&amp;"', '"&amp;H268&amp;"', '"&amp;TRIM(E268)&amp;"', 2, 1, "&amp;B268&amp;", "&amp;VLOOKUP(D268,Elements!$B$3:$G$56,6,FALSE)&amp;");"</f>
        <v>insert into result (RESULT_ID, VALUE_DISPLAY, VALUE_NUM, VALUE_MIN, VALUE_MAX, QUALIFIER, RESULT_STATUS_ID, EXPERIMENT_ID, SUBSTANCE_ID, RESULT_TYPE_ID ) values (266, ' 33.5%', 33.5, '', '', '', 2, 1, 4255366, 373);</v>
      </c>
      <c r="N268" t="str">
        <f t="shared" si="8"/>
        <v>insert into result_hierarchy(result_id, parent_result_id, hierarchy_type) values (266, 23, 'Derives');</v>
      </c>
    </row>
    <row r="269" spans="1:14">
      <c r="A269">
        <f>'Result import'!A274</f>
        <v>267</v>
      </c>
      <c r="B269">
        <f>'Result import'!B274</f>
        <v>4255366</v>
      </c>
      <c r="C269">
        <f>'Result import'!C274</f>
        <v>23</v>
      </c>
      <c r="D269" t="str">
        <f>'Result import'!D$6</f>
        <v>PI (avg)</v>
      </c>
      <c r="E269" t="str">
        <f>IF(ISERR(FIND(" ",'Result import'!E274)),"",LEFT('Result import'!E274,FIND(" ",'Result import'!E274)-1))</f>
        <v/>
      </c>
      <c r="F269">
        <f>IF(ISERR(FIND(" ",'Result import'!D274)),'Result import'!D274,VALUE(MID('Result import'!D274,FIND(" ",'Result import'!D274)+1,10)))</f>
        <v>53.7</v>
      </c>
      <c r="I269" t="s">
        <v>22</v>
      </c>
      <c r="J269" t="s">
        <v>1361</v>
      </c>
      <c r="K269" t="str">
        <f t="shared" si="9"/>
        <v xml:space="preserve"> 53.7%</v>
      </c>
      <c r="M269" t="str">
        <f>"insert into result (RESULT_ID, VALUE_DISPLAY, VALUE_NUM, VALUE_MIN, VALUE_MAX, QUALIFIER, RESULT_STATUS_ID, EXPERIMENT_ID, SUBSTANCE_ID, RESULT_TYPE_ID ) values ("&amp;A269&amp;", '"&amp;K269&amp;"', "&amp;F269&amp;", '"&amp;G269&amp;"', '"&amp;H269&amp;"', '"&amp;TRIM(E269)&amp;"', 2, 1, "&amp;B269&amp;", "&amp;VLOOKUP(D269,Elements!$B$3:$G$56,6,FALSE)&amp;");"</f>
        <v>insert into result (RESULT_ID, VALUE_DISPLAY, VALUE_NUM, VALUE_MIN, VALUE_MAX, QUALIFIER, RESULT_STATUS_ID, EXPERIMENT_ID, SUBSTANCE_ID, RESULT_TYPE_ID ) values (267, ' 53.7%', 53.7, '', '', '', 2, 1, 4255366, 373);</v>
      </c>
      <c r="N269" t="str">
        <f t="shared" si="8"/>
        <v>insert into result_hierarchy(result_id, parent_result_id, hierarchy_type) values (267, 23, 'Derives');</v>
      </c>
    </row>
    <row r="270" spans="1:14">
      <c r="A270">
        <f>'Result import'!A275</f>
        <v>268</v>
      </c>
      <c r="B270">
        <f>'Result import'!B275</f>
        <v>4255366</v>
      </c>
      <c r="C270">
        <f>'Result import'!C275</f>
        <v>23</v>
      </c>
      <c r="D270" t="str">
        <f>'Result import'!D$6</f>
        <v>PI (avg)</v>
      </c>
      <c r="E270" t="str">
        <f>IF(ISERR(FIND(" ",'Result import'!E275)),"",LEFT('Result import'!E275,FIND(" ",'Result import'!E275)-1))</f>
        <v/>
      </c>
      <c r="F270">
        <f>IF(ISERR(FIND(" ",'Result import'!D275)),'Result import'!D275,VALUE(MID('Result import'!D275,FIND(" ",'Result import'!D275)+1,10)))</f>
        <v>66.099999999999994</v>
      </c>
      <c r="I270" t="s">
        <v>22</v>
      </c>
      <c r="J270" t="s">
        <v>1361</v>
      </c>
      <c r="K270" t="str">
        <f t="shared" si="9"/>
        <v xml:space="preserve"> 66.1%</v>
      </c>
      <c r="M270" t="str">
        <f>"insert into result (RESULT_ID, VALUE_DISPLAY, VALUE_NUM, VALUE_MIN, VALUE_MAX, QUALIFIER, RESULT_STATUS_ID, EXPERIMENT_ID, SUBSTANCE_ID, RESULT_TYPE_ID ) values ("&amp;A270&amp;", '"&amp;K270&amp;"', "&amp;F270&amp;", '"&amp;G270&amp;"', '"&amp;H270&amp;"', '"&amp;TRIM(E270)&amp;"', 2, 1, "&amp;B270&amp;", "&amp;VLOOKUP(D270,Elements!$B$3:$G$56,6,FALSE)&amp;");"</f>
        <v>insert into result (RESULT_ID, VALUE_DISPLAY, VALUE_NUM, VALUE_MIN, VALUE_MAX, QUALIFIER, RESULT_STATUS_ID, EXPERIMENT_ID, SUBSTANCE_ID, RESULT_TYPE_ID ) values (268, ' 66.1%', 66.1, '', '', '', 2, 1, 4255366, 373);</v>
      </c>
      <c r="N270" t="str">
        <f t="shared" si="8"/>
        <v>insert into result_hierarchy(result_id, parent_result_id, hierarchy_type) values (268, 23, 'Derives');</v>
      </c>
    </row>
    <row r="271" spans="1:14">
      <c r="A271">
        <f>'Result import'!A276</f>
        <v>269</v>
      </c>
      <c r="B271">
        <f>'Result import'!B276</f>
        <v>4255366</v>
      </c>
      <c r="C271">
        <f>'Result import'!C276</f>
        <v>23</v>
      </c>
      <c r="D271" t="str">
        <f>'Result import'!D$6</f>
        <v>PI (avg)</v>
      </c>
      <c r="E271" t="str">
        <f>IF(ISERR(FIND(" ",'Result import'!E276)),"",LEFT('Result import'!E276,FIND(" ",'Result import'!E276)-1))</f>
        <v/>
      </c>
      <c r="F271">
        <f>IF(ISERR(FIND(" ",'Result import'!D276)),'Result import'!D276,VALUE(MID('Result import'!D276,FIND(" ",'Result import'!D276)+1,10)))</f>
        <v>78.3</v>
      </c>
      <c r="I271" t="s">
        <v>22</v>
      </c>
      <c r="J271" t="s">
        <v>1361</v>
      </c>
      <c r="K271" t="str">
        <f t="shared" si="9"/>
        <v xml:space="preserve"> 78.3%</v>
      </c>
      <c r="M271" t="str">
        <f>"insert into result (RESULT_ID, VALUE_DISPLAY, VALUE_NUM, VALUE_MIN, VALUE_MAX, QUALIFIER, RESULT_STATUS_ID, EXPERIMENT_ID, SUBSTANCE_ID, RESULT_TYPE_ID ) values ("&amp;A271&amp;", '"&amp;K271&amp;"', "&amp;F271&amp;", '"&amp;G271&amp;"', '"&amp;H271&amp;"', '"&amp;TRIM(E271)&amp;"', 2, 1, "&amp;B271&amp;", "&amp;VLOOKUP(D271,Elements!$B$3:$G$56,6,FALSE)&amp;");"</f>
        <v>insert into result (RESULT_ID, VALUE_DISPLAY, VALUE_NUM, VALUE_MIN, VALUE_MAX, QUALIFIER, RESULT_STATUS_ID, EXPERIMENT_ID, SUBSTANCE_ID, RESULT_TYPE_ID ) values (269, ' 78.3%', 78.3, '', '', '', 2, 1, 4255366, 373);</v>
      </c>
      <c r="N271" t="str">
        <f t="shared" si="8"/>
        <v>insert into result_hierarchy(result_id, parent_result_id, hierarchy_type) values (269, 23, 'Derives');</v>
      </c>
    </row>
    <row r="272" spans="1:14">
      <c r="A272">
        <f>'Result import'!A277</f>
        <v>270</v>
      </c>
      <c r="B272">
        <f>'Result import'!B277</f>
        <v>4255366</v>
      </c>
      <c r="C272">
        <f>'Result import'!C277</f>
        <v>23</v>
      </c>
      <c r="D272" t="str">
        <f>'Result import'!D$6</f>
        <v>PI (avg)</v>
      </c>
      <c r="E272" t="str">
        <f>IF(ISERR(FIND(" ",'Result import'!E277)),"",LEFT('Result import'!E277,FIND(" ",'Result import'!E277)-1))</f>
        <v/>
      </c>
      <c r="F272">
        <f>IF(ISERR(FIND(" ",'Result import'!D277)),'Result import'!D277,VALUE(MID('Result import'!D277,FIND(" ",'Result import'!D277)+1,10)))</f>
        <v>87.5</v>
      </c>
      <c r="I272" t="s">
        <v>22</v>
      </c>
      <c r="J272" t="s">
        <v>1361</v>
      </c>
      <c r="K272" t="str">
        <f t="shared" si="9"/>
        <v xml:space="preserve"> 87.5%</v>
      </c>
      <c r="M272" t="str">
        <f>"insert into result (RESULT_ID, VALUE_DISPLAY, VALUE_NUM, VALUE_MIN, VALUE_MAX, QUALIFIER, RESULT_STATUS_ID, EXPERIMENT_ID, SUBSTANCE_ID, RESULT_TYPE_ID ) values ("&amp;A272&amp;", '"&amp;K272&amp;"', "&amp;F272&amp;", '"&amp;G272&amp;"', '"&amp;H272&amp;"', '"&amp;TRIM(E272)&amp;"', 2, 1, "&amp;B272&amp;", "&amp;VLOOKUP(D272,Elements!$B$3:$G$56,6,FALSE)&amp;");"</f>
        <v>insert into result (RESULT_ID, VALUE_DISPLAY, VALUE_NUM, VALUE_MIN, VALUE_MAX, QUALIFIER, RESULT_STATUS_ID, EXPERIMENT_ID, SUBSTANCE_ID, RESULT_TYPE_ID ) values (270, ' 87.5%', 87.5, '', '', '', 2, 1, 4255366, 373);</v>
      </c>
      <c r="N272" t="str">
        <f t="shared" si="8"/>
        <v>insert into result_hierarchy(result_id, parent_result_id, hierarchy_type) values (270, 23, 'Derives');</v>
      </c>
    </row>
    <row r="273" spans="1:14">
      <c r="A273">
        <f>'Result import'!A278</f>
        <v>271</v>
      </c>
      <c r="B273">
        <f>'Result import'!B278</f>
        <v>7977171</v>
      </c>
      <c r="C273">
        <f>'Result import'!C278</f>
        <v>24</v>
      </c>
      <c r="D273" t="str">
        <f>'Result import'!D$6</f>
        <v>PI (avg)</v>
      </c>
      <c r="E273" t="str">
        <f>IF(ISERR(FIND(" ",'Result import'!E278)),"",LEFT('Result import'!E278,FIND(" ",'Result import'!E278)-1))</f>
        <v/>
      </c>
      <c r="F273">
        <f>IF(ISERR(FIND(" ",'Result import'!D278)),'Result import'!D278,VALUE(MID('Result import'!D278,FIND(" ",'Result import'!D278)+1,10)))</f>
        <v>7.6</v>
      </c>
      <c r="I273" t="s">
        <v>22</v>
      </c>
      <c r="J273" t="s">
        <v>1361</v>
      </c>
      <c r="K273" t="str">
        <f t="shared" si="9"/>
        <v xml:space="preserve"> 7.6%</v>
      </c>
      <c r="M273" t="str">
        <f>"insert into result (RESULT_ID, VALUE_DISPLAY, VALUE_NUM, VALUE_MIN, VALUE_MAX, QUALIFIER, RESULT_STATUS_ID, EXPERIMENT_ID, SUBSTANCE_ID, RESULT_TYPE_ID ) values ("&amp;A273&amp;", '"&amp;K273&amp;"', "&amp;F273&amp;", '"&amp;G273&amp;"', '"&amp;H273&amp;"', '"&amp;TRIM(E273)&amp;"', 2, 1, "&amp;B273&amp;", "&amp;VLOOKUP(D273,Elements!$B$3:$G$56,6,FALSE)&amp;");"</f>
        <v>insert into result (RESULT_ID, VALUE_DISPLAY, VALUE_NUM, VALUE_MIN, VALUE_MAX, QUALIFIER, RESULT_STATUS_ID, EXPERIMENT_ID, SUBSTANCE_ID, RESULT_TYPE_ID ) values (271, ' 7.6%', 7.6, '', '', '', 2, 1, 7977171, 373);</v>
      </c>
      <c r="N273" t="str">
        <f t="shared" si="8"/>
        <v>insert into result_hierarchy(result_id, parent_result_id, hierarchy_type) values (271, 24, 'Derives');</v>
      </c>
    </row>
    <row r="274" spans="1:14">
      <c r="A274">
        <f>'Result import'!A279</f>
        <v>272</v>
      </c>
      <c r="B274">
        <f>'Result import'!B279</f>
        <v>7977171</v>
      </c>
      <c r="C274">
        <f>'Result import'!C279</f>
        <v>24</v>
      </c>
      <c r="D274" t="str">
        <f>'Result import'!D$6</f>
        <v>PI (avg)</v>
      </c>
      <c r="E274" t="str">
        <f>IF(ISERR(FIND(" ",'Result import'!E279)),"",LEFT('Result import'!E279,FIND(" ",'Result import'!E279)-1))</f>
        <v/>
      </c>
      <c r="F274">
        <f>IF(ISERR(FIND(" ",'Result import'!D279)),'Result import'!D279,VALUE(MID('Result import'!D279,FIND(" ",'Result import'!D279)+1,10)))</f>
        <v>8.6</v>
      </c>
      <c r="I274" t="s">
        <v>22</v>
      </c>
      <c r="J274" t="s">
        <v>1361</v>
      </c>
      <c r="K274" t="str">
        <f t="shared" si="9"/>
        <v xml:space="preserve"> 8.6%</v>
      </c>
      <c r="M274" t="str">
        <f>"insert into result (RESULT_ID, VALUE_DISPLAY, VALUE_NUM, VALUE_MIN, VALUE_MAX, QUALIFIER, RESULT_STATUS_ID, EXPERIMENT_ID, SUBSTANCE_ID, RESULT_TYPE_ID ) values ("&amp;A274&amp;", '"&amp;K274&amp;"', "&amp;F274&amp;", '"&amp;G274&amp;"', '"&amp;H274&amp;"', '"&amp;TRIM(E274)&amp;"', 2, 1, "&amp;B274&amp;", "&amp;VLOOKUP(D274,Elements!$B$3:$G$56,6,FALSE)&amp;");"</f>
        <v>insert into result (RESULT_ID, VALUE_DISPLAY, VALUE_NUM, VALUE_MIN, VALUE_MAX, QUALIFIER, RESULT_STATUS_ID, EXPERIMENT_ID, SUBSTANCE_ID, RESULT_TYPE_ID ) values (272, ' 8.6%', 8.6, '', '', '', 2, 1, 7977171, 373);</v>
      </c>
      <c r="N274" t="str">
        <f t="shared" si="8"/>
        <v>insert into result_hierarchy(result_id, parent_result_id, hierarchy_type) values (272, 24, 'Derives');</v>
      </c>
    </row>
    <row r="275" spans="1:14">
      <c r="A275">
        <f>'Result import'!A280</f>
        <v>273</v>
      </c>
      <c r="B275">
        <f>'Result import'!B280</f>
        <v>7977171</v>
      </c>
      <c r="C275">
        <f>'Result import'!C280</f>
        <v>24</v>
      </c>
      <c r="D275" t="str">
        <f>'Result import'!D$6</f>
        <v>PI (avg)</v>
      </c>
      <c r="E275" t="str">
        <f>IF(ISERR(FIND(" ",'Result import'!E280)),"",LEFT('Result import'!E280,FIND(" ",'Result import'!E280)-1))</f>
        <v/>
      </c>
      <c r="F275">
        <f>IF(ISERR(FIND(" ",'Result import'!D280)),'Result import'!D280,VALUE(MID('Result import'!D280,FIND(" ",'Result import'!D280)+1,10)))</f>
        <v>8.8000000000000007</v>
      </c>
      <c r="I275" t="s">
        <v>22</v>
      </c>
      <c r="J275" t="s">
        <v>1361</v>
      </c>
      <c r="K275" t="str">
        <f t="shared" si="9"/>
        <v xml:space="preserve"> 8.8%</v>
      </c>
      <c r="M275" t="str">
        <f>"insert into result (RESULT_ID, VALUE_DISPLAY, VALUE_NUM, VALUE_MIN, VALUE_MAX, QUALIFIER, RESULT_STATUS_ID, EXPERIMENT_ID, SUBSTANCE_ID, RESULT_TYPE_ID ) values ("&amp;A275&amp;", '"&amp;K275&amp;"', "&amp;F275&amp;", '"&amp;G275&amp;"', '"&amp;H275&amp;"', '"&amp;TRIM(E275)&amp;"', 2, 1, "&amp;B275&amp;", "&amp;VLOOKUP(D275,Elements!$B$3:$G$56,6,FALSE)&amp;");"</f>
        <v>insert into result (RESULT_ID, VALUE_DISPLAY, VALUE_NUM, VALUE_MIN, VALUE_MAX, QUALIFIER, RESULT_STATUS_ID, EXPERIMENT_ID, SUBSTANCE_ID, RESULT_TYPE_ID ) values (273, ' 8.8%', 8.8, '', '', '', 2, 1, 7977171, 373);</v>
      </c>
      <c r="N275" t="str">
        <f t="shared" si="8"/>
        <v>insert into result_hierarchy(result_id, parent_result_id, hierarchy_type) values (273, 24, 'Derives');</v>
      </c>
    </row>
    <row r="276" spans="1:14">
      <c r="A276">
        <f>'Result import'!A281</f>
        <v>274</v>
      </c>
      <c r="B276">
        <f>'Result import'!B281</f>
        <v>7977171</v>
      </c>
      <c r="C276">
        <f>'Result import'!C281</f>
        <v>24</v>
      </c>
      <c r="D276" t="str">
        <f>'Result import'!D$6</f>
        <v>PI (avg)</v>
      </c>
      <c r="E276" t="str">
        <f>IF(ISERR(FIND(" ",'Result import'!E281)),"",LEFT('Result import'!E281,FIND(" ",'Result import'!E281)-1))</f>
        <v/>
      </c>
      <c r="F276">
        <f>IF(ISERR(FIND(" ",'Result import'!D281)),'Result import'!D281,VALUE(MID('Result import'!D281,FIND(" ",'Result import'!D281)+1,10)))</f>
        <v>10.9</v>
      </c>
      <c r="I276" t="s">
        <v>22</v>
      </c>
      <c r="J276" t="s">
        <v>1361</v>
      </c>
      <c r="K276" t="str">
        <f t="shared" si="9"/>
        <v xml:space="preserve"> 10.9%</v>
      </c>
      <c r="M276" t="str">
        <f>"insert into result (RESULT_ID, VALUE_DISPLAY, VALUE_NUM, VALUE_MIN, VALUE_MAX, QUALIFIER, RESULT_STATUS_ID, EXPERIMENT_ID, SUBSTANCE_ID, RESULT_TYPE_ID ) values ("&amp;A276&amp;", '"&amp;K276&amp;"', "&amp;F276&amp;", '"&amp;G276&amp;"', '"&amp;H276&amp;"', '"&amp;TRIM(E276)&amp;"', 2, 1, "&amp;B276&amp;", "&amp;VLOOKUP(D276,Elements!$B$3:$G$56,6,FALSE)&amp;");"</f>
        <v>insert into result (RESULT_ID, VALUE_DISPLAY, VALUE_NUM, VALUE_MIN, VALUE_MAX, QUALIFIER, RESULT_STATUS_ID, EXPERIMENT_ID, SUBSTANCE_ID, RESULT_TYPE_ID ) values (274, ' 10.9%', 10.9, '', '', '', 2, 1, 7977171, 373);</v>
      </c>
      <c r="N276" t="str">
        <f t="shared" si="8"/>
        <v>insert into result_hierarchy(result_id, parent_result_id, hierarchy_type) values (274, 24, 'Derives');</v>
      </c>
    </row>
    <row r="277" spans="1:14">
      <c r="A277">
        <f>'Result import'!A282</f>
        <v>275</v>
      </c>
      <c r="B277">
        <f>'Result import'!B282</f>
        <v>7977171</v>
      </c>
      <c r="C277">
        <f>'Result import'!C282</f>
        <v>24</v>
      </c>
      <c r="D277" t="str">
        <f>'Result import'!D$6</f>
        <v>PI (avg)</v>
      </c>
      <c r="E277" t="str">
        <f>IF(ISERR(FIND(" ",'Result import'!E282)),"",LEFT('Result import'!E282,FIND(" ",'Result import'!E282)-1))</f>
        <v/>
      </c>
      <c r="F277">
        <f>IF(ISERR(FIND(" ",'Result import'!D282)),'Result import'!D282,VALUE(MID('Result import'!D282,FIND(" ",'Result import'!D282)+1,10)))</f>
        <v>19.8</v>
      </c>
      <c r="I277" t="s">
        <v>22</v>
      </c>
      <c r="J277" t="s">
        <v>1361</v>
      </c>
      <c r="K277" t="str">
        <f t="shared" si="9"/>
        <v xml:space="preserve"> 19.8%</v>
      </c>
      <c r="M277" t="str">
        <f>"insert into result (RESULT_ID, VALUE_DISPLAY, VALUE_NUM, VALUE_MIN, VALUE_MAX, QUALIFIER, RESULT_STATUS_ID, EXPERIMENT_ID, SUBSTANCE_ID, RESULT_TYPE_ID ) values ("&amp;A277&amp;", '"&amp;K277&amp;"', "&amp;F277&amp;", '"&amp;G277&amp;"', '"&amp;H277&amp;"', '"&amp;TRIM(E277)&amp;"', 2, 1, "&amp;B277&amp;", "&amp;VLOOKUP(D277,Elements!$B$3:$G$56,6,FALSE)&amp;");"</f>
        <v>insert into result (RESULT_ID, VALUE_DISPLAY, VALUE_NUM, VALUE_MIN, VALUE_MAX, QUALIFIER, RESULT_STATUS_ID, EXPERIMENT_ID, SUBSTANCE_ID, RESULT_TYPE_ID ) values (275, ' 19.8%', 19.8, '', '', '', 2, 1, 7977171, 373);</v>
      </c>
      <c r="N277" t="str">
        <f t="shared" si="8"/>
        <v>insert into result_hierarchy(result_id, parent_result_id, hierarchy_type) values (275, 24, 'Derives');</v>
      </c>
    </row>
    <row r="278" spans="1:14">
      <c r="A278">
        <f>'Result import'!A283</f>
        <v>276</v>
      </c>
      <c r="B278">
        <f>'Result import'!B283</f>
        <v>7977171</v>
      </c>
      <c r="C278">
        <f>'Result import'!C283</f>
        <v>24</v>
      </c>
      <c r="D278" t="str">
        <f>'Result import'!D$6</f>
        <v>PI (avg)</v>
      </c>
      <c r="E278" t="str">
        <f>IF(ISERR(FIND(" ",'Result import'!E283)),"",LEFT('Result import'!E283,FIND(" ",'Result import'!E283)-1))</f>
        <v/>
      </c>
      <c r="F278">
        <f>IF(ISERR(FIND(" ",'Result import'!D283)),'Result import'!D283,VALUE(MID('Result import'!D283,FIND(" ",'Result import'!D283)+1,10)))</f>
        <v>29.4</v>
      </c>
      <c r="I278" t="s">
        <v>22</v>
      </c>
      <c r="J278" t="s">
        <v>1361</v>
      </c>
      <c r="K278" t="str">
        <f t="shared" si="9"/>
        <v xml:space="preserve"> 29.4%</v>
      </c>
      <c r="M278" t="str">
        <f>"insert into result (RESULT_ID, VALUE_DISPLAY, VALUE_NUM, VALUE_MIN, VALUE_MAX, QUALIFIER, RESULT_STATUS_ID, EXPERIMENT_ID, SUBSTANCE_ID, RESULT_TYPE_ID ) values ("&amp;A278&amp;", '"&amp;K278&amp;"', "&amp;F278&amp;", '"&amp;G278&amp;"', '"&amp;H278&amp;"', '"&amp;TRIM(E278)&amp;"', 2, 1, "&amp;B278&amp;", "&amp;VLOOKUP(D278,Elements!$B$3:$G$56,6,FALSE)&amp;");"</f>
        <v>insert into result (RESULT_ID, VALUE_DISPLAY, VALUE_NUM, VALUE_MIN, VALUE_MAX, QUALIFIER, RESULT_STATUS_ID, EXPERIMENT_ID, SUBSTANCE_ID, RESULT_TYPE_ID ) values (276, ' 29.4%', 29.4, '', '', '', 2, 1, 7977171, 373);</v>
      </c>
      <c r="N278" t="str">
        <f t="shared" si="8"/>
        <v>insert into result_hierarchy(result_id, parent_result_id, hierarchy_type) values (276, 24, 'Derives');</v>
      </c>
    </row>
    <row r="279" spans="1:14">
      <c r="A279">
        <f>'Result import'!A284</f>
        <v>277</v>
      </c>
      <c r="B279">
        <f>'Result import'!B284</f>
        <v>7977171</v>
      </c>
      <c r="C279">
        <f>'Result import'!C284</f>
        <v>24</v>
      </c>
      <c r="D279" t="str">
        <f>'Result import'!D$6</f>
        <v>PI (avg)</v>
      </c>
      <c r="E279" t="str">
        <f>IF(ISERR(FIND(" ",'Result import'!E284)),"",LEFT('Result import'!E284,FIND(" ",'Result import'!E284)-1))</f>
        <v/>
      </c>
      <c r="F279">
        <f>IF(ISERR(FIND(" ",'Result import'!D284)),'Result import'!D284,VALUE(MID('Result import'!D284,FIND(" ",'Result import'!D284)+1,10)))</f>
        <v>49.9</v>
      </c>
      <c r="I279" t="s">
        <v>22</v>
      </c>
      <c r="J279" t="s">
        <v>1361</v>
      </c>
      <c r="K279" t="str">
        <f t="shared" si="9"/>
        <v xml:space="preserve"> 49.9%</v>
      </c>
      <c r="M279" t="str">
        <f>"insert into result (RESULT_ID, VALUE_DISPLAY, VALUE_NUM, VALUE_MIN, VALUE_MAX, QUALIFIER, RESULT_STATUS_ID, EXPERIMENT_ID, SUBSTANCE_ID, RESULT_TYPE_ID ) values ("&amp;A279&amp;", '"&amp;K279&amp;"', "&amp;F279&amp;", '"&amp;G279&amp;"', '"&amp;H279&amp;"', '"&amp;TRIM(E279)&amp;"', 2, 1, "&amp;B279&amp;", "&amp;VLOOKUP(D279,Elements!$B$3:$G$56,6,FALSE)&amp;");"</f>
        <v>insert into result (RESULT_ID, VALUE_DISPLAY, VALUE_NUM, VALUE_MIN, VALUE_MAX, QUALIFIER, RESULT_STATUS_ID, EXPERIMENT_ID, SUBSTANCE_ID, RESULT_TYPE_ID ) values (277, ' 49.9%', 49.9, '', '', '', 2, 1, 7977171, 373);</v>
      </c>
      <c r="N279" t="str">
        <f t="shared" si="8"/>
        <v>insert into result_hierarchy(result_id, parent_result_id, hierarchy_type) values (277, 24, 'Derives');</v>
      </c>
    </row>
    <row r="280" spans="1:14">
      <c r="A280">
        <f>'Result import'!A285</f>
        <v>278</v>
      </c>
      <c r="B280">
        <f>'Result import'!B285</f>
        <v>7977171</v>
      </c>
      <c r="C280">
        <f>'Result import'!C285</f>
        <v>24</v>
      </c>
      <c r="D280" t="str">
        <f>'Result import'!D$6</f>
        <v>PI (avg)</v>
      </c>
      <c r="E280" t="str">
        <f>IF(ISERR(FIND(" ",'Result import'!E285)),"",LEFT('Result import'!E285,FIND(" ",'Result import'!E285)-1))</f>
        <v/>
      </c>
      <c r="F280">
        <f>IF(ISERR(FIND(" ",'Result import'!D285)),'Result import'!D285,VALUE(MID('Result import'!D285,FIND(" ",'Result import'!D285)+1,10)))</f>
        <v>66.3</v>
      </c>
      <c r="I280" t="s">
        <v>22</v>
      </c>
      <c r="J280" t="s">
        <v>1361</v>
      </c>
      <c r="K280" t="str">
        <f t="shared" si="9"/>
        <v xml:space="preserve"> 66.3%</v>
      </c>
      <c r="M280" t="str">
        <f>"insert into result (RESULT_ID, VALUE_DISPLAY, VALUE_NUM, VALUE_MIN, VALUE_MAX, QUALIFIER, RESULT_STATUS_ID, EXPERIMENT_ID, SUBSTANCE_ID, RESULT_TYPE_ID ) values ("&amp;A280&amp;", '"&amp;K280&amp;"', "&amp;F280&amp;", '"&amp;G280&amp;"', '"&amp;H280&amp;"', '"&amp;TRIM(E280)&amp;"', 2, 1, "&amp;B280&amp;", "&amp;VLOOKUP(D280,Elements!$B$3:$G$56,6,FALSE)&amp;");"</f>
        <v>insert into result (RESULT_ID, VALUE_DISPLAY, VALUE_NUM, VALUE_MIN, VALUE_MAX, QUALIFIER, RESULT_STATUS_ID, EXPERIMENT_ID, SUBSTANCE_ID, RESULT_TYPE_ID ) values (278, ' 66.3%', 66.3, '', '', '', 2, 1, 7977171, 373);</v>
      </c>
      <c r="N280" t="str">
        <f t="shared" si="8"/>
        <v>insert into result_hierarchy(result_id, parent_result_id, hierarchy_type) values (278, 24, 'Derives');</v>
      </c>
    </row>
    <row r="281" spans="1:14">
      <c r="A281">
        <f>'Result import'!A286</f>
        <v>279</v>
      </c>
      <c r="B281">
        <f>'Result import'!B286</f>
        <v>7977171</v>
      </c>
      <c r="C281">
        <f>'Result import'!C286</f>
        <v>24</v>
      </c>
      <c r="D281" t="str">
        <f>'Result import'!D$6</f>
        <v>PI (avg)</v>
      </c>
      <c r="E281" t="str">
        <f>IF(ISERR(FIND(" ",'Result import'!E286)),"",LEFT('Result import'!E286,FIND(" ",'Result import'!E286)-1))</f>
        <v/>
      </c>
      <c r="F281">
        <f>IF(ISERR(FIND(" ",'Result import'!D286)),'Result import'!D286,VALUE(MID('Result import'!D286,FIND(" ",'Result import'!D286)+1,10)))</f>
        <v>80.900000000000006</v>
      </c>
      <c r="I281" t="s">
        <v>22</v>
      </c>
      <c r="J281" t="s">
        <v>1361</v>
      </c>
      <c r="K281" t="str">
        <f t="shared" si="9"/>
        <v xml:space="preserve"> 80.9%</v>
      </c>
      <c r="M281" t="str">
        <f>"insert into result (RESULT_ID, VALUE_DISPLAY, VALUE_NUM, VALUE_MIN, VALUE_MAX, QUALIFIER, RESULT_STATUS_ID, EXPERIMENT_ID, SUBSTANCE_ID, RESULT_TYPE_ID ) values ("&amp;A281&amp;", '"&amp;K281&amp;"', "&amp;F281&amp;", '"&amp;G281&amp;"', '"&amp;H281&amp;"', '"&amp;TRIM(E281)&amp;"', 2, 1, "&amp;B281&amp;", "&amp;VLOOKUP(D281,Elements!$B$3:$G$56,6,FALSE)&amp;");"</f>
        <v>insert into result (RESULT_ID, VALUE_DISPLAY, VALUE_NUM, VALUE_MIN, VALUE_MAX, QUALIFIER, RESULT_STATUS_ID, EXPERIMENT_ID, SUBSTANCE_ID, RESULT_TYPE_ID ) values (279, ' 80.9%', 80.9, '', '', '', 2, 1, 7977171, 373);</v>
      </c>
      <c r="N281" t="str">
        <f t="shared" si="8"/>
        <v>insert into result_hierarchy(result_id, parent_result_id, hierarchy_type) values (279, 24, 'Derives');</v>
      </c>
    </row>
    <row r="282" spans="1:14">
      <c r="A282">
        <f>'Result import'!A287</f>
        <v>280</v>
      </c>
      <c r="B282">
        <f>'Result import'!B287</f>
        <v>7977171</v>
      </c>
      <c r="C282">
        <f>'Result import'!C287</f>
        <v>24</v>
      </c>
      <c r="D282" t="str">
        <f>'Result import'!D$6</f>
        <v>PI (avg)</v>
      </c>
      <c r="E282" t="str">
        <f>IF(ISERR(FIND(" ",'Result import'!E287)),"",LEFT('Result import'!E287,FIND(" ",'Result import'!E287)-1))</f>
        <v/>
      </c>
      <c r="F282">
        <f>IF(ISERR(FIND(" ",'Result import'!D287)),'Result import'!D287,VALUE(MID('Result import'!D287,FIND(" ",'Result import'!D287)+1,10)))</f>
        <v>87</v>
      </c>
      <c r="I282" t="s">
        <v>22</v>
      </c>
      <c r="J282" t="s">
        <v>1361</v>
      </c>
      <c r="K282" t="str">
        <f t="shared" si="9"/>
        <v xml:space="preserve"> 87%</v>
      </c>
      <c r="M282" t="str">
        <f>"insert into result (RESULT_ID, VALUE_DISPLAY, VALUE_NUM, VALUE_MIN, VALUE_MAX, QUALIFIER, RESULT_STATUS_ID, EXPERIMENT_ID, SUBSTANCE_ID, RESULT_TYPE_ID ) values ("&amp;A282&amp;", '"&amp;K282&amp;"', "&amp;F282&amp;", '"&amp;G282&amp;"', '"&amp;H282&amp;"', '"&amp;TRIM(E282)&amp;"', 2, 1, "&amp;B282&amp;", "&amp;VLOOKUP(D282,Elements!$B$3:$G$56,6,FALSE)&amp;");"</f>
        <v>insert into result (RESULT_ID, VALUE_DISPLAY, VALUE_NUM, VALUE_MIN, VALUE_MAX, QUALIFIER, RESULT_STATUS_ID, EXPERIMENT_ID, SUBSTANCE_ID, RESULT_TYPE_ID ) values (280, ' 87%', 87, '', '', '', 2, 1, 7977171, 373);</v>
      </c>
      <c r="N282" t="str">
        <f t="shared" si="8"/>
        <v>insert into result_hierarchy(result_id, parent_result_id, hierarchy_type) values (280, 24, 'Derives');</v>
      </c>
    </row>
    <row r="283" spans="1:14">
      <c r="A283">
        <f>'Result import'!A288</f>
        <v>281</v>
      </c>
      <c r="B283">
        <f>'Result import'!B288</f>
        <v>7971820</v>
      </c>
      <c r="C283">
        <f>'Result import'!C288</f>
        <v>25</v>
      </c>
      <c r="D283" t="str">
        <f>'Result import'!D$6</f>
        <v>PI (avg)</v>
      </c>
      <c r="E283" t="str">
        <f>IF(ISERR(FIND(" ",'Result import'!E288)),"",LEFT('Result import'!E288,FIND(" ",'Result import'!E288)-1))</f>
        <v/>
      </c>
      <c r="F283">
        <f>IF(ISERR(FIND(" ",'Result import'!D288)),'Result import'!D288,VALUE(MID('Result import'!D288,FIND(" ",'Result import'!D288)+1,10)))</f>
        <v>5.6</v>
      </c>
      <c r="I283" t="s">
        <v>22</v>
      </c>
      <c r="J283" t="s">
        <v>1361</v>
      </c>
      <c r="K283" t="str">
        <f t="shared" si="9"/>
        <v xml:space="preserve"> 5.6%</v>
      </c>
      <c r="M283" t="str">
        <f>"insert into result (RESULT_ID, VALUE_DISPLAY, VALUE_NUM, VALUE_MIN, VALUE_MAX, QUALIFIER, RESULT_STATUS_ID, EXPERIMENT_ID, SUBSTANCE_ID, RESULT_TYPE_ID ) values ("&amp;A283&amp;", '"&amp;K283&amp;"', "&amp;F283&amp;", '"&amp;G283&amp;"', '"&amp;H283&amp;"', '"&amp;TRIM(E283)&amp;"', 2, 1, "&amp;B283&amp;", "&amp;VLOOKUP(D283,Elements!$B$3:$G$56,6,FALSE)&amp;");"</f>
        <v>insert into result (RESULT_ID, VALUE_DISPLAY, VALUE_NUM, VALUE_MIN, VALUE_MAX, QUALIFIER, RESULT_STATUS_ID, EXPERIMENT_ID, SUBSTANCE_ID, RESULT_TYPE_ID ) values (281, ' 5.6%', 5.6, '', '', '', 2, 1, 7971820, 373);</v>
      </c>
      <c r="N283" t="str">
        <f t="shared" si="8"/>
        <v>insert into result_hierarchy(result_id, parent_result_id, hierarchy_type) values (281, 25, 'Derives');</v>
      </c>
    </row>
    <row r="284" spans="1:14">
      <c r="A284">
        <f>'Result import'!A289</f>
        <v>282</v>
      </c>
      <c r="B284">
        <f>'Result import'!B289</f>
        <v>7971820</v>
      </c>
      <c r="C284">
        <f>'Result import'!C289</f>
        <v>25</v>
      </c>
      <c r="D284" t="str">
        <f>'Result import'!D$6</f>
        <v>PI (avg)</v>
      </c>
      <c r="E284" t="str">
        <f>IF(ISERR(FIND(" ",'Result import'!E289)),"",LEFT('Result import'!E289,FIND(" ",'Result import'!E289)-1))</f>
        <v/>
      </c>
      <c r="F284">
        <f>IF(ISERR(FIND(" ",'Result import'!D289)),'Result import'!D289,VALUE(MID('Result import'!D289,FIND(" ",'Result import'!D289)+1,10)))</f>
        <v>8.6</v>
      </c>
      <c r="I284" t="s">
        <v>22</v>
      </c>
      <c r="J284" t="s">
        <v>1361</v>
      </c>
      <c r="K284" t="str">
        <f t="shared" si="9"/>
        <v xml:space="preserve"> 8.6%</v>
      </c>
      <c r="M284" t="str">
        <f>"insert into result (RESULT_ID, VALUE_DISPLAY, VALUE_NUM, VALUE_MIN, VALUE_MAX, QUALIFIER, RESULT_STATUS_ID, EXPERIMENT_ID, SUBSTANCE_ID, RESULT_TYPE_ID ) values ("&amp;A284&amp;", '"&amp;K284&amp;"', "&amp;F284&amp;", '"&amp;G284&amp;"', '"&amp;H284&amp;"', '"&amp;TRIM(E284)&amp;"', 2, 1, "&amp;B284&amp;", "&amp;VLOOKUP(D284,Elements!$B$3:$G$56,6,FALSE)&amp;");"</f>
        <v>insert into result (RESULT_ID, VALUE_DISPLAY, VALUE_NUM, VALUE_MIN, VALUE_MAX, QUALIFIER, RESULT_STATUS_ID, EXPERIMENT_ID, SUBSTANCE_ID, RESULT_TYPE_ID ) values (282, ' 8.6%', 8.6, '', '', '', 2, 1, 7971820, 373);</v>
      </c>
      <c r="N284" t="str">
        <f t="shared" si="8"/>
        <v>insert into result_hierarchy(result_id, parent_result_id, hierarchy_type) values (282, 25, 'Derives');</v>
      </c>
    </row>
    <row r="285" spans="1:14">
      <c r="A285">
        <f>'Result import'!A290</f>
        <v>283</v>
      </c>
      <c r="B285">
        <f>'Result import'!B290</f>
        <v>7971820</v>
      </c>
      <c r="C285">
        <f>'Result import'!C290</f>
        <v>25</v>
      </c>
      <c r="D285" t="str">
        <f>'Result import'!D$6</f>
        <v>PI (avg)</v>
      </c>
      <c r="E285" t="str">
        <f>IF(ISERR(FIND(" ",'Result import'!E290)),"",LEFT('Result import'!E290,FIND(" ",'Result import'!E290)-1))</f>
        <v/>
      </c>
      <c r="F285">
        <f>IF(ISERR(FIND(" ",'Result import'!D290)),'Result import'!D290,VALUE(MID('Result import'!D290,FIND(" ",'Result import'!D290)+1,10)))</f>
        <v>10.9</v>
      </c>
      <c r="I285" t="s">
        <v>22</v>
      </c>
      <c r="J285" t="s">
        <v>1361</v>
      </c>
      <c r="K285" t="str">
        <f t="shared" si="9"/>
        <v xml:space="preserve"> 10.9%</v>
      </c>
      <c r="M285" t="str">
        <f>"insert into result (RESULT_ID, VALUE_DISPLAY, VALUE_NUM, VALUE_MIN, VALUE_MAX, QUALIFIER, RESULT_STATUS_ID, EXPERIMENT_ID, SUBSTANCE_ID, RESULT_TYPE_ID ) values ("&amp;A285&amp;", '"&amp;K285&amp;"', "&amp;F285&amp;", '"&amp;G285&amp;"', '"&amp;H285&amp;"', '"&amp;TRIM(E285)&amp;"', 2, 1, "&amp;B285&amp;", "&amp;VLOOKUP(D285,Elements!$B$3:$G$56,6,FALSE)&amp;");"</f>
        <v>insert into result (RESULT_ID, VALUE_DISPLAY, VALUE_NUM, VALUE_MIN, VALUE_MAX, QUALIFIER, RESULT_STATUS_ID, EXPERIMENT_ID, SUBSTANCE_ID, RESULT_TYPE_ID ) values (283, ' 10.9%', 10.9, '', '', '', 2, 1, 7971820, 373);</v>
      </c>
      <c r="N285" t="str">
        <f t="shared" si="8"/>
        <v>insert into result_hierarchy(result_id, parent_result_id, hierarchy_type) values (283, 25, 'Derives');</v>
      </c>
    </row>
    <row r="286" spans="1:14">
      <c r="A286">
        <f>'Result import'!A291</f>
        <v>284</v>
      </c>
      <c r="B286">
        <f>'Result import'!B291</f>
        <v>7971820</v>
      </c>
      <c r="C286">
        <f>'Result import'!C291</f>
        <v>25</v>
      </c>
      <c r="D286" t="str">
        <f>'Result import'!D$6</f>
        <v>PI (avg)</v>
      </c>
      <c r="E286" t="str">
        <f>IF(ISERR(FIND(" ",'Result import'!E291)),"",LEFT('Result import'!E291,FIND(" ",'Result import'!E291)-1))</f>
        <v/>
      </c>
      <c r="F286">
        <f>IF(ISERR(FIND(" ",'Result import'!D291)),'Result import'!D291,VALUE(MID('Result import'!D291,FIND(" ",'Result import'!D291)+1,10)))</f>
        <v>15.1</v>
      </c>
      <c r="I286" t="s">
        <v>22</v>
      </c>
      <c r="J286" t="s">
        <v>1361</v>
      </c>
      <c r="K286" t="str">
        <f t="shared" si="9"/>
        <v xml:space="preserve"> 15.1%</v>
      </c>
      <c r="M286" t="str">
        <f>"insert into result (RESULT_ID, VALUE_DISPLAY, VALUE_NUM, VALUE_MIN, VALUE_MAX, QUALIFIER, RESULT_STATUS_ID, EXPERIMENT_ID, SUBSTANCE_ID, RESULT_TYPE_ID ) values ("&amp;A286&amp;", '"&amp;K286&amp;"', "&amp;F286&amp;", '"&amp;G286&amp;"', '"&amp;H286&amp;"', '"&amp;TRIM(E286)&amp;"', 2, 1, "&amp;B286&amp;", "&amp;VLOOKUP(D286,Elements!$B$3:$G$56,6,FALSE)&amp;");"</f>
        <v>insert into result (RESULT_ID, VALUE_DISPLAY, VALUE_NUM, VALUE_MIN, VALUE_MAX, QUALIFIER, RESULT_STATUS_ID, EXPERIMENT_ID, SUBSTANCE_ID, RESULT_TYPE_ID ) values (284, ' 15.1%', 15.1, '', '', '', 2, 1, 7971820, 373);</v>
      </c>
      <c r="N286" t="str">
        <f t="shared" si="8"/>
        <v>insert into result_hierarchy(result_id, parent_result_id, hierarchy_type) values (284, 25, 'Derives');</v>
      </c>
    </row>
    <row r="287" spans="1:14">
      <c r="A287">
        <f>'Result import'!A292</f>
        <v>285</v>
      </c>
      <c r="B287">
        <f>'Result import'!B292</f>
        <v>7971820</v>
      </c>
      <c r="C287">
        <f>'Result import'!C292</f>
        <v>25</v>
      </c>
      <c r="D287" t="str">
        <f>'Result import'!D$6</f>
        <v>PI (avg)</v>
      </c>
      <c r="E287" t="str">
        <f>IF(ISERR(FIND(" ",'Result import'!E292)),"",LEFT('Result import'!E292,FIND(" ",'Result import'!E292)-1))</f>
        <v/>
      </c>
      <c r="F287">
        <f>IF(ISERR(FIND(" ",'Result import'!D292)),'Result import'!D292,VALUE(MID('Result import'!D292,FIND(" ",'Result import'!D292)+1,10)))</f>
        <v>18.399999999999999</v>
      </c>
      <c r="I287" t="s">
        <v>22</v>
      </c>
      <c r="J287" t="s">
        <v>1361</v>
      </c>
      <c r="K287" t="str">
        <f t="shared" si="9"/>
        <v xml:space="preserve"> 18.4%</v>
      </c>
      <c r="M287" t="str">
        <f>"insert into result (RESULT_ID, VALUE_DISPLAY, VALUE_NUM, VALUE_MIN, VALUE_MAX, QUALIFIER, RESULT_STATUS_ID, EXPERIMENT_ID, SUBSTANCE_ID, RESULT_TYPE_ID ) values ("&amp;A287&amp;", '"&amp;K287&amp;"', "&amp;F287&amp;", '"&amp;G287&amp;"', '"&amp;H287&amp;"', '"&amp;TRIM(E287)&amp;"', 2, 1, "&amp;B287&amp;", "&amp;VLOOKUP(D287,Elements!$B$3:$G$56,6,FALSE)&amp;");"</f>
        <v>insert into result (RESULT_ID, VALUE_DISPLAY, VALUE_NUM, VALUE_MIN, VALUE_MAX, QUALIFIER, RESULT_STATUS_ID, EXPERIMENT_ID, SUBSTANCE_ID, RESULT_TYPE_ID ) values (285, ' 18.4%', 18.4, '', '', '', 2, 1, 7971820, 373);</v>
      </c>
      <c r="N287" t="str">
        <f t="shared" si="8"/>
        <v>insert into result_hierarchy(result_id, parent_result_id, hierarchy_type) values (285, 25, 'Derives');</v>
      </c>
    </row>
    <row r="288" spans="1:14">
      <c r="A288">
        <f>'Result import'!A293</f>
        <v>286</v>
      </c>
      <c r="B288">
        <f>'Result import'!B293</f>
        <v>7971820</v>
      </c>
      <c r="C288">
        <f>'Result import'!C293</f>
        <v>25</v>
      </c>
      <c r="D288" t="str">
        <f>'Result import'!D$6</f>
        <v>PI (avg)</v>
      </c>
      <c r="E288" t="str">
        <f>IF(ISERR(FIND(" ",'Result import'!E293)),"",LEFT('Result import'!E293,FIND(" ",'Result import'!E293)-1))</f>
        <v/>
      </c>
      <c r="F288">
        <f>IF(ISERR(FIND(" ",'Result import'!D293)),'Result import'!D293,VALUE(MID('Result import'!D293,FIND(" ",'Result import'!D293)+1,10)))</f>
        <v>31.6</v>
      </c>
      <c r="I288" t="s">
        <v>22</v>
      </c>
      <c r="J288" t="s">
        <v>1361</v>
      </c>
      <c r="K288" t="str">
        <f t="shared" si="9"/>
        <v xml:space="preserve"> 31.6%</v>
      </c>
      <c r="M288" t="str">
        <f>"insert into result (RESULT_ID, VALUE_DISPLAY, VALUE_NUM, VALUE_MIN, VALUE_MAX, QUALIFIER, RESULT_STATUS_ID, EXPERIMENT_ID, SUBSTANCE_ID, RESULT_TYPE_ID ) values ("&amp;A288&amp;", '"&amp;K288&amp;"', "&amp;F288&amp;", '"&amp;G288&amp;"', '"&amp;H288&amp;"', '"&amp;TRIM(E288)&amp;"', 2, 1, "&amp;B288&amp;", "&amp;VLOOKUP(D288,Elements!$B$3:$G$56,6,FALSE)&amp;");"</f>
        <v>insert into result (RESULT_ID, VALUE_DISPLAY, VALUE_NUM, VALUE_MIN, VALUE_MAX, QUALIFIER, RESULT_STATUS_ID, EXPERIMENT_ID, SUBSTANCE_ID, RESULT_TYPE_ID ) values (286, ' 31.6%', 31.6, '', '', '', 2, 1, 7971820, 373);</v>
      </c>
      <c r="N288" t="str">
        <f t="shared" si="8"/>
        <v>insert into result_hierarchy(result_id, parent_result_id, hierarchy_type) values (286, 25, 'Derives');</v>
      </c>
    </row>
    <row r="289" spans="1:14">
      <c r="A289">
        <f>'Result import'!A294</f>
        <v>287</v>
      </c>
      <c r="B289">
        <f>'Result import'!B294</f>
        <v>7971820</v>
      </c>
      <c r="C289">
        <f>'Result import'!C294</f>
        <v>25</v>
      </c>
      <c r="D289" t="str">
        <f>'Result import'!D$6</f>
        <v>PI (avg)</v>
      </c>
      <c r="E289" t="str">
        <f>IF(ISERR(FIND(" ",'Result import'!E294)),"",LEFT('Result import'!E294,FIND(" ",'Result import'!E294)-1))</f>
        <v/>
      </c>
      <c r="F289">
        <f>IF(ISERR(FIND(" ",'Result import'!D294)),'Result import'!D294,VALUE(MID('Result import'!D294,FIND(" ",'Result import'!D294)+1,10)))</f>
        <v>48</v>
      </c>
      <c r="I289" t="s">
        <v>22</v>
      </c>
      <c r="J289" t="s">
        <v>1361</v>
      </c>
      <c r="K289" t="str">
        <f t="shared" si="9"/>
        <v xml:space="preserve"> 48%</v>
      </c>
      <c r="M289" t="str">
        <f>"insert into result (RESULT_ID, VALUE_DISPLAY, VALUE_NUM, VALUE_MIN, VALUE_MAX, QUALIFIER, RESULT_STATUS_ID, EXPERIMENT_ID, SUBSTANCE_ID, RESULT_TYPE_ID ) values ("&amp;A289&amp;", '"&amp;K289&amp;"', "&amp;F289&amp;", '"&amp;G289&amp;"', '"&amp;H289&amp;"', '"&amp;TRIM(E289)&amp;"', 2, 1, "&amp;B289&amp;", "&amp;VLOOKUP(D289,Elements!$B$3:$G$56,6,FALSE)&amp;");"</f>
        <v>insert into result (RESULT_ID, VALUE_DISPLAY, VALUE_NUM, VALUE_MIN, VALUE_MAX, QUALIFIER, RESULT_STATUS_ID, EXPERIMENT_ID, SUBSTANCE_ID, RESULT_TYPE_ID ) values (287, ' 48%', 48, '', '', '', 2, 1, 7971820, 373);</v>
      </c>
      <c r="N289" t="str">
        <f t="shared" si="8"/>
        <v>insert into result_hierarchy(result_id, parent_result_id, hierarchy_type) values (287, 25, 'Derives');</v>
      </c>
    </row>
    <row r="290" spans="1:14">
      <c r="A290">
        <f>'Result import'!A295</f>
        <v>288</v>
      </c>
      <c r="B290">
        <f>'Result import'!B295</f>
        <v>7971820</v>
      </c>
      <c r="C290">
        <f>'Result import'!C295</f>
        <v>25</v>
      </c>
      <c r="D290" t="str">
        <f>'Result import'!D$6</f>
        <v>PI (avg)</v>
      </c>
      <c r="E290" t="str">
        <f>IF(ISERR(FIND(" ",'Result import'!E295)),"",LEFT('Result import'!E295,FIND(" ",'Result import'!E295)-1))</f>
        <v/>
      </c>
      <c r="F290">
        <f>IF(ISERR(FIND(" ",'Result import'!D295)),'Result import'!D295,VALUE(MID('Result import'!D295,FIND(" ",'Result import'!D295)+1,10)))</f>
        <v>71.400000000000006</v>
      </c>
      <c r="I290" t="s">
        <v>22</v>
      </c>
      <c r="J290" t="s">
        <v>1361</v>
      </c>
      <c r="K290" t="str">
        <f t="shared" si="9"/>
        <v xml:space="preserve"> 71.4%</v>
      </c>
      <c r="M290" t="str">
        <f>"insert into result (RESULT_ID, VALUE_DISPLAY, VALUE_NUM, VALUE_MIN, VALUE_MAX, QUALIFIER, RESULT_STATUS_ID, EXPERIMENT_ID, SUBSTANCE_ID, RESULT_TYPE_ID ) values ("&amp;A290&amp;", '"&amp;K290&amp;"', "&amp;F290&amp;", '"&amp;G290&amp;"', '"&amp;H290&amp;"', '"&amp;TRIM(E290)&amp;"', 2, 1, "&amp;B290&amp;", "&amp;VLOOKUP(D290,Elements!$B$3:$G$56,6,FALSE)&amp;");"</f>
        <v>insert into result (RESULT_ID, VALUE_DISPLAY, VALUE_NUM, VALUE_MIN, VALUE_MAX, QUALIFIER, RESULT_STATUS_ID, EXPERIMENT_ID, SUBSTANCE_ID, RESULT_TYPE_ID ) values (288, ' 71.4%', 71.4, '', '', '', 2, 1, 7971820, 373);</v>
      </c>
      <c r="N290" t="str">
        <f t="shared" si="8"/>
        <v>insert into result_hierarchy(result_id, parent_result_id, hierarchy_type) values (288, 25, 'Derives');</v>
      </c>
    </row>
    <row r="291" spans="1:14">
      <c r="A291">
        <f>'Result import'!A296</f>
        <v>289</v>
      </c>
      <c r="B291">
        <f>'Result import'!B296</f>
        <v>7971820</v>
      </c>
      <c r="C291">
        <f>'Result import'!C296</f>
        <v>25</v>
      </c>
      <c r="D291" t="str">
        <f>'Result import'!D$6</f>
        <v>PI (avg)</v>
      </c>
      <c r="E291" t="str">
        <f>IF(ISERR(FIND(" ",'Result import'!E296)),"",LEFT('Result import'!E296,FIND(" ",'Result import'!E296)-1))</f>
        <v/>
      </c>
      <c r="F291">
        <f>IF(ISERR(FIND(" ",'Result import'!D296)),'Result import'!D296,VALUE(MID('Result import'!D296,FIND(" ",'Result import'!D296)+1,10)))</f>
        <v>94.6</v>
      </c>
      <c r="I291" t="s">
        <v>22</v>
      </c>
      <c r="J291" t="s">
        <v>1361</v>
      </c>
      <c r="K291" t="str">
        <f t="shared" si="9"/>
        <v xml:space="preserve"> 94.6%</v>
      </c>
      <c r="M291" t="str">
        <f>"insert into result (RESULT_ID, VALUE_DISPLAY, VALUE_NUM, VALUE_MIN, VALUE_MAX, QUALIFIER, RESULT_STATUS_ID, EXPERIMENT_ID, SUBSTANCE_ID, RESULT_TYPE_ID ) values ("&amp;A291&amp;", '"&amp;K291&amp;"', "&amp;F291&amp;", '"&amp;G291&amp;"', '"&amp;H291&amp;"', '"&amp;TRIM(E291)&amp;"', 2, 1, "&amp;B291&amp;", "&amp;VLOOKUP(D291,Elements!$B$3:$G$56,6,FALSE)&amp;");"</f>
        <v>insert into result (RESULT_ID, VALUE_DISPLAY, VALUE_NUM, VALUE_MIN, VALUE_MAX, QUALIFIER, RESULT_STATUS_ID, EXPERIMENT_ID, SUBSTANCE_ID, RESULT_TYPE_ID ) values (289, ' 94.6%', 94.6, '', '', '', 2, 1, 7971820, 373);</v>
      </c>
      <c r="N291" t="str">
        <f t="shared" si="8"/>
        <v>insert into result_hierarchy(result_id, parent_result_id, hierarchy_type) values (289, 25, 'Derives');</v>
      </c>
    </row>
    <row r="292" spans="1:14">
      <c r="A292">
        <f>'Result import'!A297</f>
        <v>290</v>
      </c>
      <c r="B292">
        <f>'Result import'!B297</f>
        <v>7971820</v>
      </c>
      <c r="C292">
        <f>'Result import'!C297</f>
        <v>25</v>
      </c>
      <c r="D292" t="str">
        <f>'Result import'!D$6</f>
        <v>PI (avg)</v>
      </c>
      <c r="E292" t="str">
        <f>IF(ISERR(FIND(" ",'Result import'!E297)),"",LEFT('Result import'!E297,FIND(" ",'Result import'!E297)-1))</f>
        <v/>
      </c>
      <c r="F292">
        <f>IF(ISERR(FIND(" ",'Result import'!D297)),'Result import'!D297,VALUE(MID('Result import'!D297,FIND(" ",'Result import'!D297)+1,10)))</f>
        <v>106.4</v>
      </c>
      <c r="I292" t="s">
        <v>22</v>
      </c>
      <c r="J292" t="s">
        <v>1361</v>
      </c>
      <c r="K292" t="str">
        <f t="shared" si="9"/>
        <v xml:space="preserve"> 106.4%</v>
      </c>
      <c r="M292" t="str">
        <f>"insert into result (RESULT_ID, VALUE_DISPLAY, VALUE_NUM, VALUE_MIN, VALUE_MAX, QUALIFIER, RESULT_STATUS_ID, EXPERIMENT_ID, SUBSTANCE_ID, RESULT_TYPE_ID ) values ("&amp;A292&amp;", '"&amp;K292&amp;"', "&amp;F292&amp;", '"&amp;G292&amp;"', '"&amp;H292&amp;"', '"&amp;TRIM(E292)&amp;"', 2, 1, "&amp;B292&amp;", "&amp;VLOOKUP(D292,Elements!$B$3:$G$56,6,FALSE)&amp;");"</f>
        <v>insert into result (RESULT_ID, VALUE_DISPLAY, VALUE_NUM, VALUE_MIN, VALUE_MAX, QUALIFIER, RESULT_STATUS_ID, EXPERIMENT_ID, SUBSTANCE_ID, RESULT_TYPE_ID ) values (290, ' 106.4%', 106.4, '', '', '', 2, 1, 7971820, 373);</v>
      </c>
      <c r="N292" t="str">
        <f t="shared" si="8"/>
        <v>insert into result_hierarchy(result_id, parent_result_id, hierarchy_type) values (290, 25, 'Derives');</v>
      </c>
    </row>
    <row r="293" spans="1:14">
      <c r="A293">
        <f>'Result import'!A298</f>
        <v>291</v>
      </c>
      <c r="B293">
        <f>'Result import'!B298</f>
        <v>4264846</v>
      </c>
      <c r="C293">
        <f>'Result import'!C298</f>
        <v>26</v>
      </c>
      <c r="D293" t="str">
        <f>'Result import'!D$6</f>
        <v>PI (avg)</v>
      </c>
      <c r="E293" t="str">
        <f>IF(ISERR(FIND(" ",'Result import'!E298)),"",LEFT('Result import'!E298,FIND(" ",'Result import'!E298)-1))</f>
        <v/>
      </c>
      <c r="F293">
        <f>IF(ISERR(FIND(" ",'Result import'!D298)),'Result import'!D298,VALUE(MID('Result import'!D298,FIND(" ",'Result import'!D298)+1,10)))</f>
        <v>0.2</v>
      </c>
      <c r="I293" t="s">
        <v>22</v>
      </c>
      <c r="J293" t="s">
        <v>1361</v>
      </c>
      <c r="K293" t="str">
        <f t="shared" si="9"/>
        <v xml:space="preserve"> 0.2%</v>
      </c>
      <c r="M293" t="str">
        <f>"insert into result (RESULT_ID, VALUE_DISPLAY, VALUE_NUM, VALUE_MIN, VALUE_MAX, QUALIFIER, RESULT_STATUS_ID, EXPERIMENT_ID, SUBSTANCE_ID, RESULT_TYPE_ID ) values ("&amp;A293&amp;", '"&amp;K293&amp;"', "&amp;F293&amp;", '"&amp;G293&amp;"', '"&amp;H293&amp;"', '"&amp;TRIM(E293)&amp;"', 2, 1, "&amp;B293&amp;", "&amp;VLOOKUP(D293,Elements!$B$3:$G$56,6,FALSE)&amp;");"</f>
        <v>insert into result (RESULT_ID, VALUE_DISPLAY, VALUE_NUM, VALUE_MIN, VALUE_MAX, QUALIFIER, RESULT_STATUS_ID, EXPERIMENT_ID, SUBSTANCE_ID, RESULT_TYPE_ID ) values (291, ' 0.2%', 0.2, '', '', '', 2, 1, 4264846, 373);</v>
      </c>
      <c r="N293" t="str">
        <f t="shared" si="8"/>
        <v>insert into result_hierarchy(result_id, parent_result_id, hierarchy_type) values (291, 26, 'Derives');</v>
      </c>
    </row>
    <row r="294" spans="1:14">
      <c r="A294">
        <f>'Result import'!A299</f>
        <v>292</v>
      </c>
      <c r="B294">
        <f>'Result import'!B299</f>
        <v>4264846</v>
      </c>
      <c r="C294">
        <f>'Result import'!C299</f>
        <v>26</v>
      </c>
      <c r="D294" t="str">
        <f>'Result import'!D$6</f>
        <v>PI (avg)</v>
      </c>
      <c r="E294" t="str">
        <f>IF(ISERR(FIND(" ",'Result import'!E299)),"",LEFT('Result import'!E299,FIND(" ",'Result import'!E299)-1))</f>
        <v/>
      </c>
      <c r="F294">
        <f>IF(ISERR(FIND(" ",'Result import'!D299)),'Result import'!D299,VALUE(MID('Result import'!D299,FIND(" ",'Result import'!D299)+1,10)))</f>
        <v>1.4</v>
      </c>
      <c r="I294" t="s">
        <v>22</v>
      </c>
      <c r="J294" t="s">
        <v>1361</v>
      </c>
      <c r="K294" t="str">
        <f t="shared" si="9"/>
        <v xml:space="preserve"> 1.4%</v>
      </c>
      <c r="M294" t="str">
        <f>"insert into result (RESULT_ID, VALUE_DISPLAY, VALUE_NUM, VALUE_MIN, VALUE_MAX, QUALIFIER, RESULT_STATUS_ID, EXPERIMENT_ID, SUBSTANCE_ID, RESULT_TYPE_ID ) values ("&amp;A294&amp;", '"&amp;K294&amp;"', "&amp;F294&amp;", '"&amp;G294&amp;"', '"&amp;H294&amp;"', '"&amp;TRIM(E294)&amp;"', 2, 1, "&amp;B294&amp;", "&amp;VLOOKUP(D294,Elements!$B$3:$G$56,6,FALSE)&amp;");"</f>
        <v>insert into result (RESULT_ID, VALUE_DISPLAY, VALUE_NUM, VALUE_MIN, VALUE_MAX, QUALIFIER, RESULT_STATUS_ID, EXPERIMENT_ID, SUBSTANCE_ID, RESULT_TYPE_ID ) values (292, ' 1.4%', 1.4, '', '', '', 2, 1, 4264846, 373);</v>
      </c>
      <c r="N294" t="str">
        <f t="shared" si="8"/>
        <v>insert into result_hierarchy(result_id, parent_result_id, hierarchy_type) values (292, 26, 'Derives');</v>
      </c>
    </row>
    <row r="295" spans="1:14">
      <c r="A295">
        <f>'Result import'!A300</f>
        <v>293</v>
      </c>
      <c r="B295">
        <f>'Result import'!B300</f>
        <v>4264846</v>
      </c>
      <c r="C295">
        <f>'Result import'!C300</f>
        <v>26</v>
      </c>
      <c r="D295" t="str">
        <f>'Result import'!D$6</f>
        <v>PI (avg)</v>
      </c>
      <c r="E295" t="str">
        <f>IF(ISERR(FIND(" ",'Result import'!E300)),"",LEFT('Result import'!E300,FIND(" ",'Result import'!E300)-1))</f>
        <v/>
      </c>
      <c r="F295">
        <f>IF(ISERR(FIND(" ",'Result import'!D300)),'Result import'!D300,VALUE(MID('Result import'!D300,FIND(" ",'Result import'!D300)+1,10)))</f>
        <v>3.6</v>
      </c>
      <c r="I295" t="s">
        <v>22</v>
      </c>
      <c r="J295" t="s">
        <v>1361</v>
      </c>
      <c r="K295" t="str">
        <f t="shared" si="9"/>
        <v xml:space="preserve"> 3.6%</v>
      </c>
      <c r="M295" t="str">
        <f>"insert into result (RESULT_ID, VALUE_DISPLAY, VALUE_NUM, VALUE_MIN, VALUE_MAX, QUALIFIER, RESULT_STATUS_ID, EXPERIMENT_ID, SUBSTANCE_ID, RESULT_TYPE_ID ) values ("&amp;A295&amp;", '"&amp;K295&amp;"', "&amp;F295&amp;", '"&amp;G295&amp;"', '"&amp;H295&amp;"', '"&amp;TRIM(E295)&amp;"', 2, 1, "&amp;B295&amp;", "&amp;VLOOKUP(D295,Elements!$B$3:$G$56,6,FALSE)&amp;");"</f>
        <v>insert into result (RESULT_ID, VALUE_DISPLAY, VALUE_NUM, VALUE_MIN, VALUE_MAX, QUALIFIER, RESULT_STATUS_ID, EXPERIMENT_ID, SUBSTANCE_ID, RESULT_TYPE_ID ) values (293, ' 3.6%', 3.6, '', '', '', 2, 1, 4264846, 373);</v>
      </c>
      <c r="N295" t="str">
        <f t="shared" si="8"/>
        <v>insert into result_hierarchy(result_id, parent_result_id, hierarchy_type) values (293, 26, 'Derives');</v>
      </c>
    </row>
    <row r="296" spans="1:14">
      <c r="A296">
        <f>'Result import'!A301</f>
        <v>294</v>
      </c>
      <c r="B296">
        <f>'Result import'!B301</f>
        <v>4264846</v>
      </c>
      <c r="C296">
        <f>'Result import'!C301</f>
        <v>26</v>
      </c>
      <c r="D296" t="str">
        <f>'Result import'!D$6</f>
        <v>PI (avg)</v>
      </c>
      <c r="E296" t="str">
        <f>IF(ISERR(FIND(" ",'Result import'!E301)),"",LEFT('Result import'!E301,FIND(" ",'Result import'!E301)-1))</f>
        <v/>
      </c>
      <c r="F296">
        <f>IF(ISERR(FIND(" ",'Result import'!D301)),'Result import'!D301,VALUE(MID('Result import'!D301,FIND(" ",'Result import'!D301)+1,10)))</f>
        <v>7.2</v>
      </c>
      <c r="I296" t="s">
        <v>22</v>
      </c>
      <c r="J296" t="s">
        <v>1361</v>
      </c>
      <c r="K296" t="str">
        <f t="shared" si="9"/>
        <v xml:space="preserve"> 7.2%</v>
      </c>
      <c r="M296" t="str">
        <f>"insert into result (RESULT_ID, VALUE_DISPLAY, VALUE_NUM, VALUE_MIN, VALUE_MAX, QUALIFIER, RESULT_STATUS_ID, EXPERIMENT_ID, SUBSTANCE_ID, RESULT_TYPE_ID ) values ("&amp;A296&amp;", '"&amp;K296&amp;"', "&amp;F296&amp;", '"&amp;G296&amp;"', '"&amp;H296&amp;"', '"&amp;TRIM(E296)&amp;"', 2, 1, "&amp;B296&amp;", "&amp;VLOOKUP(D296,Elements!$B$3:$G$56,6,FALSE)&amp;");"</f>
        <v>insert into result (RESULT_ID, VALUE_DISPLAY, VALUE_NUM, VALUE_MIN, VALUE_MAX, QUALIFIER, RESULT_STATUS_ID, EXPERIMENT_ID, SUBSTANCE_ID, RESULT_TYPE_ID ) values (294, ' 7.2%', 7.2, '', '', '', 2, 1, 4264846, 373);</v>
      </c>
      <c r="N296" t="str">
        <f t="shared" si="8"/>
        <v>insert into result_hierarchy(result_id, parent_result_id, hierarchy_type) values (294, 26, 'Derives');</v>
      </c>
    </row>
    <row r="297" spans="1:14">
      <c r="A297">
        <f>'Result import'!A302</f>
        <v>295</v>
      </c>
      <c r="B297">
        <f>'Result import'!B302</f>
        <v>4264846</v>
      </c>
      <c r="C297">
        <f>'Result import'!C302</f>
        <v>26</v>
      </c>
      <c r="D297" t="str">
        <f>'Result import'!D$6</f>
        <v>PI (avg)</v>
      </c>
      <c r="E297" t="str">
        <f>IF(ISERR(FIND(" ",'Result import'!E302)),"",LEFT('Result import'!E302,FIND(" ",'Result import'!E302)-1))</f>
        <v/>
      </c>
      <c r="F297">
        <f>IF(ISERR(FIND(" ",'Result import'!D302)),'Result import'!D302,VALUE(MID('Result import'!D302,FIND(" ",'Result import'!D302)+1,10)))</f>
        <v>18.899999999999999</v>
      </c>
      <c r="I297" t="s">
        <v>22</v>
      </c>
      <c r="J297" t="s">
        <v>1361</v>
      </c>
      <c r="K297" t="str">
        <f t="shared" si="9"/>
        <v xml:space="preserve"> 18.9%</v>
      </c>
      <c r="M297" t="str">
        <f>"insert into result (RESULT_ID, VALUE_DISPLAY, VALUE_NUM, VALUE_MIN, VALUE_MAX, QUALIFIER, RESULT_STATUS_ID, EXPERIMENT_ID, SUBSTANCE_ID, RESULT_TYPE_ID ) values ("&amp;A297&amp;", '"&amp;K297&amp;"', "&amp;F297&amp;", '"&amp;G297&amp;"', '"&amp;H297&amp;"', '"&amp;TRIM(E297)&amp;"', 2, 1, "&amp;B297&amp;", "&amp;VLOOKUP(D297,Elements!$B$3:$G$56,6,FALSE)&amp;");"</f>
        <v>insert into result (RESULT_ID, VALUE_DISPLAY, VALUE_NUM, VALUE_MIN, VALUE_MAX, QUALIFIER, RESULT_STATUS_ID, EXPERIMENT_ID, SUBSTANCE_ID, RESULT_TYPE_ID ) values (295, ' 18.9%', 18.9, '', '', '', 2, 1, 4264846, 373);</v>
      </c>
      <c r="N297" t="str">
        <f t="shared" si="8"/>
        <v>insert into result_hierarchy(result_id, parent_result_id, hierarchy_type) values (295, 26, 'Derives');</v>
      </c>
    </row>
    <row r="298" spans="1:14">
      <c r="A298">
        <f>'Result import'!A303</f>
        <v>296</v>
      </c>
      <c r="B298">
        <f>'Result import'!B303</f>
        <v>4264846</v>
      </c>
      <c r="C298">
        <f>'Result import'!C303</f>
        <v>26</v>
      </c>
      <c r="D298" t="str">
        <f>'Result import'!D$6</f>
        <v>PI (avg)</v>
      </c>
      <c r="E298" t="str">
        <f>IF(ISERR(FIND(" ",'Result import'!E303)),"",LEFT('Result import'!E303,FIND(" ",'Result import'!E303)-1))</f>
        <v/>
      </c>
      <c r="F298">
        <f>IF(ISERR(FIND(" ",'Result import'!D303)),'Result import'!D303,VALUE(MID('Result import'!D303,FIND(" ",'Result import'!D303)+1,10)))</f>
        <v>31</v>
      </c>
      <c r="I298" t="s">
        <v>22</v>
      </c>
      <c r="J298" t="s">
        <v>1361</v>
      </c>
      <c r="K298" t="str">
        <f t="shared" si="9"/>
        <v xml:space="preserve"> 31%</v>
      </c>
      <c r="M298" t="str">
        <f>"insert into result (RESULT_ID, VALUE_DISPLAY, VALUE_NUM, VALUE_MIN, VALUE_MAX, QUALIFIER, RESULT_STATUS_ID, EXPERIMENT_ID, SUBSTANCE_ID, RESULT_TYPE_ID ) values ("&amp;A298&amp;", '"&amp;K298&amp;"', "&amp;F298&amp;", '"&amp;G298&amp;"', '"&amp;H298&amp;"', '"&amp;TRIM(E298)&amp;"', 2, 1, "&amp;B298&amp;", "&amp;VLOOKUP(D298,Elements!$B$3:$G$56,6,FALSE)&amp;");"</f>
        <v>insert into result (RESULT_ID, VALUE_DISPLAY, VALUE_NUM, VALUE_MIN, VALUE_MAX, QUALIFIER, RESULT_STATUS_ID, EXPERIMENT_ID, SUBSTANCE_ID, RESULT_TYPE_ID ) values (296, ' 31%', 31, '', '', '', 2, 1, 4264846, 373);</v>
      </c>
      <c r="N298" t="str">
        <f t="shared" si="8"/>
        <v>insert into result_hierarchy(result_id, parent_result_id, hierarchy_type) values (296, 26, 'Derives');</v>
      </c>
    </row>
    <row r="299" spans="1:14">
      <c r="A299">
        <f>'Result import'!A304</f>
        <v>297</v>
      </c>
      <c r="B299">
        <f>'Result import'!B304</f>
        <v>4264846</v>
      </c>
      <c r="C299">
        <f>'Result import'!C304</f>
        <v>26</v>
      </c>
      <c r="D299" t="str">
        <f>'Result import'!D$6</f>
        <v>PI (avg)</v>
      </c>
      <c r="E299" t="str">
        <f>IF(ISERR(FIND(" ",'Result import'!E304)),"",LEFT('Result import'!E304,FIND(" ",'Result import'!E304)-1))</f>
        <v/>
      </c>
      <c r="F299">
        <f>IF(ISERR(FIND(" ",'Result import'!D304)),'Result import'!D304,VALUE(MID('Result import'!D304,FIND(" ",'Result import'!D304)+1,10)))</f>
        <v>49</v>
      </c>
      <c r="I299" t="s">
        <v>22</v>
      </c>
      <c r="J299" t="s">
        <v>1361</v>
      </c>
      <c r="K299" t="str">
        <f t="shared" si="9"/>
        <v xml:space="preserve"> 49%</v>
      </c>
      <c r="M299" t="str">
        <f>"insert into result (RESULT_ID, VALUE_DISPLAY, VALUE_NUM, VALUE_MIN, VALUE_MAX, QUALIFIER, RESULT_STATUS_ID, EXPERIMENT_ID, SUBSTANCE_ID, RESULT_TYPE_ID ) values ("&amp;A299&amp;", '"&amp;K299&amp;"', "&amp;F299&amp;", '"&amp;G299&amp;"', '"&amp;H299&amp;"', '"&amp;TRIM(E299)&amp;"', 2, 1, "&amp;B299&amp;", "&amp;VLOOKUP(D299,Elements!$B$3:$G$56,6,FALSE)&amp;");"</f>
        <v>insert into result (RESULT_ID, VALUE_DISPLAY, VALUE_NUM, VALUE_MIN, VALUE_MAX, QUALIFIER, RESULT_STATUS_ID, EXPERIMENT_ID, SUBSTANCE_ID, RESULT_TYPE_ID ) values (297, ' 49%', 49, '', '', '', 2, 1, 4264846, 373);</v>
      </c>
      <c r="N299" t="str">
        <f t="shared" si="8"/>
        <v>insert into result_hierarchy(result_id, parent_result_id, hierarchy_type) values (297, 26, 'Derives');</v>
      </c>
    </row>
    <row r="300" spans="1:14">
      <c r="A300">
        <f>'Result import'!A305</f>
        <v>298</v>
      </c>
      <c r="B300">
        <f>'Result import'!B305</f>
        <v>4264846</v>
      </c>
      <c r="C300">
        <f>'Result import'!C305</f>
        <v>26</v>
      </c>
      <c r="D300" t="str">
        <f>'Result import'!D$6</f>
        <v>PI (avg)</v>
      </c>
      <c r="E300" t="str">
        <f>IF(ISERR(FIND(" ",'Result import'!E305)),"",LEFT('Result import'!E305,FIND(" ",'Result import'!E305)-1))</f>
        <v/>
      </c>
      <c r="F300">
        <f>IF(ISERR(FIND(" ",'Result import'!D305)),'Result import'!D305,VALUE(MID('Result import'!D305,FIND(" ",'Result import'!D305)+1,10)))</f>
        <v>62.8</v>
      </c>
      <c r="I300" t="s">
        <v>22</v>
      </c>
      <c r="J300" t="s">
        <v>1361</v>
      </c>
      <c r="K300" t="str">
        <f t="shared" si="9"/>
        <v xml:space="preserve"> 62.8%</v>
      </c>
      <c r="M300" t="str">
        <f>"insert into result (RESULT_ID, VALUE_DISPLAY, VALUE_NUM, VALUE_MIN, VALUE_MAX, QUALIFIER, RESULT_STATUS_ID, EXPERIMENT_ID, SUBSTANCE_ID, RESULT_TYPE_ID ) values ("&amp;A300&amp;", '"&amp;K300&amp;"', "&amp;F300&amp;", '"&amp;G300&amp;"', '"&amp;H300&amp;"', '"&amp;TRIM(E300)&amp;"', 2, 1, "&amp;B300&amp;", "&amp;VLOOKUP(D300,Elements!$B$3:$G$56,6,FALSE)&amp;");"</f>
        <v>insert into result (RESULT_ID, VALUE_DISPLAY, VALUE_NUM, VALUE_MIN, VALUE_MAX, QUALIFIER, RESULT_STATUS_ID, EXPERIMENT_ID, SUBSTANCE_ID, RESULT_TYPE_ID ) values (298, ' 62.8%', 62.8, '', '', '', 2, 1, 4264846, 373);</v>
      </c>
      <c r="N300" t="str">
        <f t="shared" ref="N300:N363" si="10">"insert into result_hierarchy(result_id, parent_result_id, hierarchy_type) values ("&amp;A300&amp;", "&amp;C300&amp;", '"&amp;J300&amp;"');"</f>
        <v>insert into result_hierarchy(result_id, parent_result_id, hierarchy_type) values (298, 26, 'Derives');</v>
      </c>
    </row>
    <row r="301" spans="1:14">
      <c r="A301">
        <f>'Result import'!A306</f>
        <v>299</v>
      </c>
      <c r="B301">
        <f>'Result import'!B306</f>
        <v>4264846</v>
      </c>
      <c r="C301">
        <f>'Result import'!C306</f>
        <v>26</v>
      </c>
      <c r="D301" t="str">
        <f>'Result import'!D$6</f>
        <v>PI (avg)</v>
      </c>
      <c r="E301" t="str">
        <f>IF(ISERR(FIND(" ",'Result import'!E306)),"",LEFT('Result import'!E306,FIND(" ",'Result import'!E306)-1))</f>
        <v/>
      </c>
      <c r="F301">
        <f>IF(ISERR(FIND(" ",'Result import'!D306)),'Result import'!D306,VALUE(MID('Result import'!D306,FIND(" ",'Result import'!D306)+1,10)))</f>
        <v>74.3</v>
      </c>
      <c r="I301" t="s">
        <v>22</v>
      </c>
      <c r="J301" t="s">
        <v>1361</v>
      </c>
      <c r="K301" t="str">
        <f t="shared" si="9"/>
        <v xml:space="preserve"> 74.3%</v>
      </c>
      <c r="M301" t="str">
        <f>"insert into result (RESULT_ID, VALUE_DISPLAY, VALUE_NUM, VALUE_MIN, VALUE_MAX, QUALIFIER, RESULT_STATUS_ID, EXPERIMENT_ID, SUBSTANCE_ID, RESULT_TYPE_ID ) values ("&amp;A301&amp;", '"&amp;K301&amp;"', "&amp;F301&amp;", '"&amp;G301&amp;"', '"&amp;H301&amp;"', '"&amp;TRIM(E301)&amp;"', 2, 1, "&amp;B301&amp;", "&amp;VLOOKUP(D301,Elements!$B$3:$G$56,6,FALSE)&amp;");"</f>
        <v>insert into result (RESULT_ID, VALUE_DISPLAY, VALUE_NUM, VALUE_MIN, VALUE_MAX, QUALIFIER, RESULT_STATUS_ID, EXPERIMENT_ID, SUBSTANCE_ID, RESULT_TYPE_ID ) values (299, ' 74.3%', 74.3, '', '', '', 2, 1, 4264846, 373);</v>
      </c>
      <c r="N301" t="str">
        <f t="shared" si="10"/>
        <v>insert into result_hierarchy(result_id, parent_result_id, hierarchy_type) values (299, 26, 'Derives');</v>
      </c>
    </row>
    <row r="302" spans="1:14">
      <c r="A302">
        <f>'Result import'!A307</f>
        <v>300</v>
      </c>
      <c r="B302">
        <f>'Result import'!B307</f>
        <v>4264846</v>
      </c>
      <c r="C302">
        <f>'Result import'!C307</f>
        <v>26</v>
      </c>
      <c r="D302" t="str">
        <f>'Result import'!D$6</f>
        <v>PI (avg)</v>
      </c>
      <c r="E302" t="str">
        <f>IF(ISERR(FIND(" ",'Result import'!E307)),"",LEFT('Result import'!E307,FIND(" ",'Result import'!E307)-1))</f>
        <v/>
      </c>
      <c r="F302">
        <f>IF(ISERR(FIND(" ",'Result import'!D307)),'Result import'!D307,VALUE(MID('Result import'!D307,FIND(" ",'Result import'!D307)+1,10)))</f>
        <v>78.3</v>
      </c>
      <c r="I302" t="s">
        <v>22</v>
      </c>
      <c r="J302" t="s">
        <v>1361</v>
      </c>
      <c r="K302" t="str">
        <f t="shared" si="9"/>
        <v xml:space="preserve"> 78.3%</v>
      </c>
      <c r="M302" t="str">
        <f>"insert into result (RESULT_ID, VALUE_DISPLAY, VALUE_NUM, VALUE_MIN, VALUE_MAX, QUALIFIER, RESULT_STATUS_ID, EXPERIMENT_ID, SUBSTANCE_ID, RESULT_TYPE_ID ) values ("&amp;A302&amp;", '"&amp;K302&amp;"', "&amp;F302&amp;", '"&amp;G302&amp;"', '"&amp;H302&amp;"', '"&amp;TRIM(E302)&amp;"', 2, 1, "&amp;B302&amp;", "&amp;VLOOKUP(D302,Elements!$B$3:$G$56,6,FALSE)&amp;");"</f>
        <v>insert into result (RESULT_ID, VALUE_DISPLAY, VALUE_NUM, VALUE_MIN, VALUE_MAX, QUALIFIER, RESULT_STATUS_ID, EXPERIMENT_ID, SUBSTANCE_ID, RESULT_TYPE_ID ) values (300, ' 78.3%', 78.3, '', '', '', 2, 1, 4264846, 373);</v>
      </c>
      <c r="N302" t="str">
        <f t="shared" si="10"/>
        <v>insert into result_hierarchy(result_id, parent_result_id, hierarchy_type) values (300, 26, 'Derives');</v>
      </c>
    </row>
    <row r="303" spans="1:14">
      <c r="A303">
        <f>'Result import'!A308</f>
        <v>301</v>
      </c>
      <c r="B303">
        <f>'Result import'!B308</f>
        <v>4264171</v>
      </c>
      <c r="C303">
        <f>'Result import'!C308</f>
        <v>27</v>
      </c>
      <c r="D303" t="str">
        <f>'Result import'!D$6</f>
        <v>PI (avg)</v>
      </c>
      <c r="E303" t="str">
        <f>IF(ISERR(FIND(" ",'Result import'!E308)),"",LEFT('Result import'!E308,FIND(" ",'Result import'!E308)-1))</f>
        <v/>
      </c>
      <c r="F303">
        <f>IF(ISERR(FIND(" ",'Result import'!D308)),'Result import'!D308,VALUE(MID('Result import'!D308,FIND(" ",'Result import'!D308)+1,10)))</f>
        <v>16.8</v>
      </c>
      <c r="I303" t="s">
        <v>22</v>
      </c>
      <c r="J303" t="s">
        <v>1361</v>
      </c>
      <c r="K303" t="str">
        <f t="shared" si="9"/>
        <v xml:space="preserve"> 16.8%</v>
      </c>
      <c r="M303" t="str">
        <f>"insert into result (RESULT_ID, VALUE_DISPLAY, VALUE_NUM, VALUE_MIN, VALUE_MAX, QUALIFIER, RESULT_STATUS_ID, EXPERIMENT_ID, SUBSTANCE_ID, RESULT_TYPE_ID ) values ("&amp;A303&amp;", '"&amp;K303&amp;"', "&amp;F303&amp;", '"&amp;G303&amp;"', '"&amp;H303&amp;"', '"&amp;TRIM(E303)&amp;"', 2, 1, "&amp;B303&amp;", "&amp;VLOOKUP(D303,Elements!$B$3:$G$56,6,FALSE)&amp;");"</f>
        <v>insert into result (RESULT_ID, VALUE_DISPLAY, VALUE_NUM, VALUE_MIN, VALUE_MAX, QUALIFIER, RESULT_STATUS_ID, EXPERIMENT_ID, SUBSTANCE_ID, RESULT_TYPE_ID ) values (301, ' 16.8%', 16.8, '', '', '', 2, 1, 4264171, 373);</v>
      </c>
      <c r="N303" t="str">
        <f t="shared" si="10"/>
        <v>insert into result_hierarchy(result_id, parent_result_id, hierarchy_type) values (301, 27, 'Derives');</v>
      </c>
    </row>
    <row r="304" spans="1:14">
      <c r="A304">
        <f>'Result import'!A309</f>
        <v>302</v>
      </c>
      <c r="B304">
        <f>'Result import'!B309</f>
        <v>4264171</v>
      </c>
      <c r="C304">
        <f>'Result import'!C309</f>
        <v>27</v>
      </c>
      <c r="D304" t="str">
        <f>'Result import'!D$6</f>
        <v>PI (avg)</v>
      </c>
      <c r="E304" t="str">
        <f>IF(ISERR(FIND(" ",'Result import'!E309)),"",LEFT('Result import'!E309,FIND(" ",'Result import'!E309)-1))</f>
        <v/>
      </c>
      <c r="F304">
        <f>IF(ISERR(FIND(" ",'Result import'!D309)),'Result import'!D309,VALUE(MID('Result import'!D309,FIND(" ",'Result import'!D309)+1,10)))</f>
        <v>16.8</v>
      </c>
      <c r="I304" t="s">
        <v>22</v>
      </c>
      <c r="J304" t="s">
        <v>1361</v>
      </c>
      <c r="K304" t="str">
        <f t="shared" si="9"/>
        <v xml:space="preserve"> 16.8%</v>
      </c>
      <c r="M304" t="str">
        <f>"insert into result (RESULT_ID, VALUE_DISPLAY, VALUE_NUM, VALUE_MIN, VALUE_MAX, QUALIFIER, RESULT_STATUS_ID, EXPERIMENT_ID, SUBSTANCE_ID, RESULT_TYPE_ID ) values ("&amp;A304&amp;", '"&amp;K304&amp;"', "&amp;F304&amp;", '"&amp;G304&amp;"', '"&amp;H304&amp;"', '"&amp;TRIM(E304)&amp;"', 2, 1, "&amp;B304&amp;", "&amp;VLOOKUP(D304,Elements!$B$3:$G$56,6,FALSE)&amp;");"</f>
        <v>insert into result (RESULT_ID, VALUE_DISPLAY, VALUE_NUM, VALUE_MIN, VALUE_MAX, QUALIFIER, RESULT_STATUS_ID, EXPERIMENT_ID, SUBSTANCE_ID, RESULT_TYPE_ID ) values (302, ' 16.8%', 16.8, '', '', '', 2, 1, 4264171, 373);</v>
      </c>
      <c r="N304" t="str">
        <f t="shared" si="10"/>
        <v>insert into result_hierarchy(result_id, parent_result_id, hierarchy_type) values (302, 27, 'Derives');</v>
      </c>
    </row>
    <row r="305" spans="1:14">
      <c r="A305">
        <f>'Result import'!A310</f>
        <v>303</v>
      </c>
      <c r="B305">
        <f>'Result import'!B310</f>
        <v>4264171</v>
      </c>
      <c r="C305">
        <f>'Result import'!C310</f>
        <v>27</v>
      </c>
      <c r="D305" t="str">
        <f>'Result import'!D$6</f>
        <v>PI (avg)</v>
      </c>
      <c r="E305" t="str">
        <f>IF(ISERR(FIND(" ",'Result import'!E310)),"",LEFT('Result import'!E310,FIND(" ",'Result import'!E310)-1))</f>
        <v/>
      </c>
      <c r="F305">
        <f>IF(ISERR(FIND(" ",'Result import'!D310)),'Result import'!D310,VALUE(MID('Result import'!D310,FIND(" ",'Result import'!D310)+1,10)))</f>
        <v>17.5</v>
      </c>
      <c r="I305" t="s">
        <v>22</v>
      </c>
      <c r="J305" t="s">
        <v>1361</v>
      </c>
      <c r="K305" t="str">
        <f t="shared" si="9"/>
        <v xml:space="preserve"> 17.5%</v>
      </c>
      <c r="M305" t="str">
        <f>"insert into result (RESULT_ID, VALUE_DISPLAY, VALUE_NUM, VALUE_MIN, VALUE_MAX, QUALIFIER, RESULT_STATUS_ID, EXPERIMENT_ID, SUBSTANCE_ID, RESULT_TYPE_ID ) values ("&amp;A305&amp;", '"&amp;K305&amp;"', "&amp;F305&amp;", '"&amp;G305&amp;"', '"&amp;H305&amp;"', '"&amp;TRIM(E305)&amp;"', 2, 1, "&amp;B305&amp;", "&amp;VLOOKUP(D305,Elements!$B$3:$G$56,6,FALSE)&amp;");"</f>
        <v>insert into result (RESULT_ID, VALUE_DISPLAY, VALUE_NUM, VALUE_MIN, VALUE_MAX, QUALIFIER, RESULT_STATUS_ID, EXPERIMENT_ID, SUBSTANCE_ID, RESULT_TYPE_ID ) values (303, ' 17.5%', 17.5, '', '', '', 2, 1, 4264171, 373);</v>
      </c>
      <c r="N305" t="str">
        <f t="shared" si="10"/>
        <v>insert into result_hierarchy(result_id, parent_result_id, hierarchy_type) values (303, 27, 'Derives');</v>
      </c>
    </row>
    <row r="306" spans="1:14">
      <c r="A306">
        <f>'Result import'!A311</f>
        <v>304</v>
      </c>
      <c r="B306">
        <f>'Result import'!B311</f>
        <v>4264171</v>
      </c>
      <c r="C306">
        <f>'Result import'!C311</f>
        <v>27</v>
      </c>
      <c r="D306" t="str">
        <f>'Result import'!D$6</f>
        <v>PI (avg)</v>
      </c>
      <c r="E306" t="str">
        <f>IF(ISERR(FIND(" ",'Result import'!E311)),"",LEFT('Result import'!E311,FIND(" ",'Result import'!E311)-1))</f>
        <v/>
      </c>
      <c r="F306">
        <f>IF(ISERR(FIND(" ",'Result import'!D311)),'Result import'!D311,VALUE(MID('Result import'!D311,FIND(" ",'Result import'!D311)+1,10)))</f>
        <v>20.399999999999999</v>
      </c>
      <c r="I306" t="s">
        <v>22</v>
      </c>
      <c r="J306" t="s">
        <v>1361</v>
      </c>
      <c r="K306" t="str">
        <f t="shared" si="9"/>
        <v xml:space="preserve"> 20.4%</v>
      </c>
      <c r="M306" t="str">
        <f>"insert into result (RESULT_ID, VALUE_DISPLAY, VALUE_NUM, VALUE_MIN, VALUE_MAX, QUALIFIER, RESULT_STATUS_ID, EXPERIMENT_ID, SUBSTANCE_ID, RESULT_TYPE_ID ) values ("&amp;A306&amp;", '"&amp;K306&amp;"', "&amp;F306&amp;", '"&amp;G306&amp;"', '"&amp;H306&amp;"', '"&amp;TRIM(E306)&amp;"', 2, 1, "&amp;B306&amp;", "&amp;VLOOKUP(D306,Elements!$B$3:$G$56,6,FALSE)&amp;");"</f>
        <v>insert into result (RESULT_ID, VALUE_DISPLAY, VALUE_NUM, VALUE_MIN, VALUE_MAX, QUALIFIER, RESULT_STATUS_ID, EXPERIMENT_ID, SUBSTANCE_ID, RESULT_TYPE_ID ) values (304, ' 20.4%', 20.4, '', '', '', 2, 1, 4264171, 373);</v>
      </c>
      <c r="N306" t="str">
        <f t="shared" si="10"/>
        <v>insert into result_hierarchy(result_id, parent_result_id, hierarchy_type) values (304, 27, 'Derives');</v>
      </c>
    </row>
    <row r="307" spans="1:14">
      <c r="A307">
        <f>'Result import'!A312</f>
        <v>305</v>
      </c>
      <c r="B307">
        <f>'Result import'!B312</f>
        <v>4264171</v>
      </c>
      <c r="C307">
        <f>'Result import'!C312</f>
        <v>27</v>
      </c>
      <c r="D307" t="str">
        <f>'Result import'!D$6</f>
        <v>PI (avg)</v>
      </c>
      <c r="E307" t="str">
        <f>IF(ISERR(FIND(" ",'Result import'!E312)),"",LEFT('Result import'!E312,FIND(" ",'Result import'!E312)-1))</f>
        <v/>
      </c>
      <c r="F307">
        <f>IF(ISERR(FIND(" ",'Result import'!D312)),'Result import'!D312,VALUE(MID('Result import'!D312,FIND(" ",'Result import'!D312)+1,10)))</f>
        <v>23.6</v>
      </c>
      <c r="I307" t="s">
        <v>22</v>
      </c>
      <c r="J307" t="s">
        <v>1361</v>
      </c>
      <c r="K307" t="str">
        <f t="shared" si="9"/>
        <v xml:space="preserve"> 23.6%</v>
      </c>
      <c r="M307" t="str">
        <f>"insert into result (RESULT_ID, VALUE_DISPLAY, VALUE_NUM, VALUE_MIN, VALUE_MAX, QUALIFIER, RESULT_STATUS_ID, EXPERIMENT_ID, SUBSTANCE_ID, RESULT_TYPE_ID ) values ("&amp;A307&amp;", '"&amp;K307&amp;"', "&amp;F307&amp;", '"&amp;G307&amp;"', '"&amp;H307&amp;"', '"&amp;TRIM(E307)&amp;"', 2, 1, "&amp;B307&amp;", "&amp;VLOOKUP(D307,Elements!$B$3:$G$56,6,FALSE)&amp;");"</f>
        <v>insert into result (RESULT_ID, VALUE_DISPLAY, VALUE_NUM, VALUE_MIN, VALUE_MAX, QUALIFIER, RESULT_STATUS_ID, EXPERIMENT_ID, SUBSTANCE_ID, RESULT_TYPE_ID ) values (305, ' 23.6%', 23.6, '', '', '', 2, 1, 4264171, 373);</v>
      </c>
      <c r="N307" t="str">
        <f t="shared" si="10"/>
        <v>insert into result_hierarchy(result_id, parent_result_id, hierarchy_type) values (305, 27, 'Derives');</v>
      </c>
    </row>
    <row r="308" spans="1:14">
      <c r="A308">
        <f>'Result import'!A313</f>
        <v>306</v>
      </c>
      <c r="B308">
        <f>'Result import'!B313</f>
        <v>4264171</v>
      </c>
      <c r="C308">
        <f>'Result import'!C313</f>
        <v>27</v>
      </c>
      <c r="D308" t="str">
        <f>'Result import'!D$6</f>
        <v>PI (avg)</v>
      </c>
      <c r="E308" t="str">
        <f>IF(ISERR(FIND(" ",'Result import'!E313)),"",LEFT('Result import'!E313,FIND(" ",'Result import'!E313)-1))</f>
        <v/>
      </c>
      <c r="F308">
        <f>IF(ISERR(FIND(" ",'Result import'!D313)),'Result import'!D313,VALUE(MID('Result import'!D313,FIND(" ",'Result import'!D313)+1,10)))</f>
        <v>34.700000000000003</v>
      </c>
      <c r="I308" t="s">
        <v>22</v>
      </c>
      <c r="J308" t="s">
        <v>1361</v>
      </c>
      <c r="K308" t="str">
        <f t="shared" si="9"/>
        <v xml:space="preserve"> 34.7%</v>
      </c>
      <c r="M308" t="str">
        <f>"insert into result (RESULT_ID, VALUE_DISPLAY, VALUE_NUM, VALUE_MIN, VALUE_MAX, QUALIFIER, RESULT_STATUS_ID, EXPERIMENT_ID, SUBSTANCE_ID, RESULT_TYPE_ID ) values ("&amp;A308&amp;", '"&amp;K308&amp;"', "&amp;F308&amp;", '"&amp;G308&amp;"', '"&amp;H308&amp;"', '"&amp;TRIM(E308)&amp;"', 2, 1, "&amp;B308&amp;", "&amp;VLOOKUP(D308,Elements!$B$3:$G$56,6,FALSE)&amp;");"</f>
        <v>insert into result (RESULT_ID, VALUE_DISPLAY, VALUE_NUM, VALUE_MIN, VALUE_MAX, QUALIFIER, RESULT_STATUS_ID, EXPERIMENT_ID, SUBSTANCE_ID, RESULT_TYPE_ID ) values (306, ' 34.7%', 34.7, '', '', '', 2, 1, 4264171, 373);</v>
      </c>
      <c r="N308" t="str">
        <f t="shared" si="10"/>
        <v>insert into result_hierarchy(result_id, parent_result_id, hierarchy_type) values (306, 27, 'Derives');</v>
      </c>
    </row>
    <row r="309" spans="1:14">
      <c r="A309">
        <f>'Result import'!A314</f>
        <v>307</v>
      </c>
      <c r="B309">
        <f>'Result import'!B314</f>
        <v>4264171</v>
      </c>
      <c r="C309">
        <f>'Result import'!C314</f>
        <v>27</v>
      </c>
      <c r="D309" t="str">
        <f>'Result import'!D$6</f>
        <v>PI (avg)</v>
      </c>
      <c r="E309" t="str">
        <f>IF(ISERR(FIND(" ",'Result import'!E314)),"",LEFT('Result import'!E314,FIND(" ",'Result import'!E314)-1))</f>
        <v/>
      </c>
      <c r="F309">
        <f>IF(ISERR(FIND(" ",'Result import'!D314)),'Result import'!D314,VALUE(MID('Result import'!D314,FIND(" ",'Result import'!D314)+1,10)))</f>
        <v>50.6</v>
      </c>
      <c r="I309" t="s">
        <v>22</v>
      </c>
      <c r="J309" t="s">
        <v>1361</v>
      </c>
      <c r="K309" t="str">
        <f t="shared" si="9"/>
        <v xml:space="preserve"> 50.6%</v>
      </c>
      <c r="M309" t="str">
        <f>"insert into result (RESULT_ID, VALUE_DISPLAY, VALUE_NUM, VALUE_MIN, VALUE_MAX, QUALIFIER, RESULT_STATUS_ID, EXPERIMENT_ID, SUBSTANCE_ID, RESULT_TYPE_ID ) values ("&amp;A309&amp;", '"&amp;K309&amp;"', "&amp;F309&amp;", '"&amp;G309&amp;"', '"&amp;H309&amp;"', '"&amp;TRIM(E309)&amp;"', 2, 1, "&amp;B309&amp;", "&amp;VLOOKUP(D309,Elements!$B$3:$G$56,6,FALSE)&amp;");"</f>
        <v>insert into result (RESULT_ID, VALUE_DISPLAY, VALUE_NUM, VALUE_MIN, VALUE_MAX, QUALIFIER, RESULT_STATUS_ID, EXPERIMENT_ID, SUBSTANCE_ID, RESULT_TYPE_ID ) values (307, ' 50.6%', 50.6, '', '', '', 2, 1, 4264171, 373);</v>
      </c>
      <c r="N309" t="str">
        <f t="shared" si="10"/>
        <v>insert into result_hierarchy(result_id, parent_result_id, hierarchy_type) values (307, 27, 'Derives');</v>
      </c>
    </row>
    <row r="310" spans="1:14">
      <c r="A310">
        <f>'Result import'!A315</f>
        <v>308</v>
      </c>
      <c r="B310">
        <f>'Result import'!B315</f>
        <v>4264171</v>
      </c>
      <c r="C310">
        <f>'Result import'!C315</f>
        <v>27</v>
      </c>
      <c r="D310" t="str">
        <f>'Result import'!D$6</f>
        <v>PI (avg)</v>
      </c>
      <c r="E310" t="str">
        <f>IF(ISERR(FIND(" ",'Result import'!E315)),"",LEFT('Result import'!E315,FIND(" ",'Result import'!E315)-1))</f>
        <v/>
      </c>
      <c r="F310">
        <f>IF(ISERR(FIND(" ",'Result import'!D315)),'Result import'!D315,VALUE(MID('Result import'!D315,FIND(" ",'Result import'!D315)+1,10)))</f>
        <v>65</v>
      </c>
      <c r="I310" t="s">
        <v>22</v>
      </c>
      <c r="J310" t="s">
        <v>1361</v>
      </c>
      <c r="K310" t="str">
        <f t="shared" si="9"/>
        <v xml:space="preserve"> 65%</v>
      </c>
      <c r="M310" t="str">
        <f>"insert into result (RESULT_ID, VALUE_DISPLAY, VALUE_NUM, VALUE_MIN, VALUE_MAX, QUALIFIER, RESULT_STATUS_ID, EXPERIMENT_ID, SUBSTANCE_ID, RESULT_TYPE_ID ) values ("&amp;A310&amp;", '"&amp;K310&amp;"', "&amp;F310&amp;", '"&amp;G310&amp;"', '"&amp;H310&amp;"', '"&amp;TRIM(E310)&amp;"', 2, 1, "&amp;B310&amp;", "&amp;VLOOKUP(D310,Elements!$B$3:$G$56,6,FALSE)&amp;");"</f>
        <v>insert into result (RESULT_ID, VALUE_DISPLAY, VALUE_NUM, VALUE_MIN, VALUE_MAX, QUALIFIER, RESULT_STATUS_ID, EXPERIMENT_ID, SUBSTANCE_ID, RESULT_TYPE_ID ) values (308, ' 65%', 65, '', '', '', 2, 1, 4264171, 373);</v>
      </c>
      <c r="N310" t="str">
        <f t="shared" si="10"/>
        <v>insert into result_hierarchy(result_id, parent_result_id, hierarchy_type) values (308, 27, 'Derives');</v>
      </c>
    </row>
    <row r="311" spans="1:14">
      <c r="A311">
        <f>'Result import'!A316</f>
        <v>309</v>
      </c>
      <c r="B311">
        <f>'Result import'!B316</f>
        <v>4264171</v>
      </c>
      <c r="C311">
        <f>'Result import'!C316</f>
        <v>27</v>
      </c>
      <c r="D311" t="str">
        <f>'Result import'!D$6</f>
        <v>PI (avg)</v>
      </c>
      <c r="E311" t="str">
        <f>IF(ISERR(FIND(" ",'Result import'!E316)),"",LEFT('Result import'!E316,FIND(" ",'Result import'!E316)-1))</f>
        <v/>
      </c>
      <c r="F311">
        <f>IF(ISERR(FIND(" ",'Result import'!D316)),'Result import'!D316,VALUE(MID('Result import'!D316,FIND(" ",'Result import'!D316)+1,10)))</f>
        <v>90.9</v>
      </c>
      <c r="I311" t="s">
        <v>22</v>
      </c>
      <c r="J311" t="s">
        <v>1361</v>
      </c>
      <c r="K311" t="str">
        <f t="shared" si="9"/>
        <v xml:space="preserve"> 90.9%</v>
      </c>
      <c r="M311" t="str">
        <f>"insert into result (RESULT_ID, VALUE_DISPLAY, VALUE_NUM, VALUE_MIN, VALUE_MAX, QUALIFIER, RESULT_STATUS_ID, EXPERIMENT_ID, SUBSTANCE_ID, RESULT_TYPE_ID ) values ("&amp;A311&amp;", '"&amp;K311&amp;"', "&amp;F311&amp;", '"&amp;G311&amp;"', '"&amp;H311&amp;"', '"&amp;TRIM(E311)&amp;"', 2, 1, "&amp;B311&amp;", "&amp;VLOOKUP(D311,Elements!$B$3:$G$56,6,FALSE)&amp;");"</f>
        <v>insert into result (RESULT_ID, VALUE_DISPLAY, VALUE_NUM, VALUE_MIN, VALUE_MAX, QUALIFIER, RESULT_STATUS_ID, EXPERIMENT_ID, SUBSTANCE_ID, RESULT_TYPE_ID ) values (309, ' 90.9%', 90.9, '', '', '', 2, 1, 4264171, 373);</v>
      </c>
      <c r="N311" t="str">
        <f t="shared" si="10"/>
        <v>insert into result_hierarchy(result_id, parent_result_id, hierarchy_type) values (309, 27, 'Derives');</v>
      </c>
    </row>
    <row r="312" spans="1:14">
      <c r="A312">
        <f>'Result import'!A317</f>
        <v>310</v>
      </c>
      <c r="B312">
        <f>'Result import'!B317</f>
        <v>4264171</v>
      </c>
      <c r="C312">
        <f>'Result import'!C317</f>
        <v>27</v>
      </c>
      <c r="D312" t="str">
        <f>'Result import'!D$6</f>
        <v>PI (avg)</v>
      </c>
      <c r="E312" t="str">
        <f>IF(ISERR(FIND(" ",'Result import'!E317)),"",LEFT('Result import'!E317,FIND(" ",'Result import'!E317)-1))</f>
        <v/>
      </c>
      <c r="F312">
        <f>IF(ISERR(FIND(" ",'Result import'!D317)),'Result import'!D317,VALUE(MID('Result import'!D317,FIND(" ",'Result import'!D317)+1,10)))</f>
        <v>97.4</v>
      </c>
      <c r="I312" t="s">
        <v>22</v>
      </c>
      <c r="J312" t="s">
        <v>1361</v>
      </c>
      <c r="K312" t="str">
        <f t="shared" si="9"/>
        <v xml:space="preserve"> 97.4%</v>
      </c>
      <c r="M312" t="str">
        <f>"insert into result (RESULT_ID, VALUE_DISPLAY, VALUE_NUM, VALUE_MIN, VALUE_MAX, QUALIFIER, RESULT_STATUS_ID, EXPERIMENT_ID, SUBSTANCE_ID, RESULT_TYPE_ID ) values ("&amp;A312&amp;", '"&amp;K312&amp;"', "&amp;F312&amp;", '"&amp;G312&amp;"', '"&amp;H312&amp;"', '"&amp;TRIM(E312)&amp;"', 2, 1, "&amp;B312&amp;", "&amp;VLOOKUP(D312,Elements!$B$3:$G$56,6,FALSE)&amp;");"</f>
        <v>insert into result (RESULT_ID, VALUE_DISPLAY, VALUE_NUM, VALUE_MIN, VALUE_MAX, QUALIFIER, RESULT_STATUS_ID, EXPERIMENT_ID, SUBSTANCE_ID, RESULT_TYPE_ID ) values (310, ' 97.4%', 97.4, '', '', '', 2, 1, 4264171, 373);</v>
      </c>
      <c r="N312" t="str">
        <f t="shared" si="10"/>
        <v>insert into result_hierarchy(result_id, parent_result_id, hierarchy_type) values (310, 27, 'Derives');</v>
      </c>
    </row>
    <row r="313" spans="1:14">
      <c r="A313">
        <f>'Result import'!A318</f>
        <v>311</v>
      </c>
      <c r="B313">
        <f>'Result import'!B318</f>
        <v>4245982</v>
      </c>
      <c r="C313">
        <f>'Result import'!C318</f>
        <v>28</v>
      </c>
      <c r="D313" t="str">
        <f>'Result import'!D$6</f>
        <v>PI (avg)</v>
      </c>
      <c r="E313" t="str">
        <f>IF(ISERR(FIND(" ",'Result import'!E318)),"",LEFT('Result import'!E318,FIND(" ",'Result import'!E318)-1))</f>
        <v/>
      </c>
      <c r="F313">
        <f>IF(ISERR(FIND(" ",'Result import'!D318)),'Result import'!D318,VALUE(MID('Result import'!D318,FIND(" ",'Result import'!D318)+1,10)))</f>
        <v>2.1</v>
      </c>
      <c r="I313" t="s">
        <v>22</v>
      </c>
      <c r="J313" t="s">
        <v>1361</v>
      </c>
      <c r="K313" t="str">
        <f t="shared" si="9"/>
        <v xml:space="preserve"> 2.1%</v>
      </c>
      <c r="M313" t="str">
        <f>"insert into result (RESULT_ID, VALUE_DISPLAY, VALUE_NUM, VALUE_MIN, VALUE_MAX, QUALIFIER, RESULT_STATUS_ID, EXPERIMENT_ID, SUBSTANCE_ID, RESULT_TYPE_ID ) values ("&amp;A313&amp;", '"&amp;K313&amp;"', "&amp;F313&amp;", '"&amp;G313&amp;"', '"&amp;H313&amp;"', '"&amp;TRIM(E313)&amp;"', 2, 1, "&amp;B313&amp;", "&amp;VLOOKUP(D313,Elements!$B$3:$G$56,6,FALSE)&amp;");"</f>
        <v>insert into result (RESULT_ID, VALUE_DISPLAY, VALUE_NUM, VALUE_MIN, VALUE_MAX, QUALIFIER, RESULT_STATUS_ID, EXPERIMENT_ID, SUBSTANCE_ID, RESULT_TYPE_ID ) values (311, ' 2.1%', 2.1, '', '', '', 2, 1, 4245982, 373);</v>
      </c>
      <c r="N313" t="str">
        <f t="shared" si="10"/>
        <v>insert into result_hierarchy(result_id, parent_result_id, hierarchy_type) values (311, 28, 'Derives');</v>
      </c>
    </row>
    <row r="314" spans="1:14">
      <c r="A314">
        <f>'Result import'!A319</f>
        <v>312</v>
      </c>
      <c r="B314">
        <f>'Result import'!B319</f>
        <v>4245982</v>
      </c>
      <c r="C314">
        <f>'Result import'!C319</f>
        <v>28</v>
      </c>
      <c r="D314" t="str">
        <f>'Result import'!D$6</f>
        <v>PI (avg)</v>
      </c>
      <c r="E314" t="str">
        <f>IF(ISERR(FIND(" ",'Result import'!E319)),"",LEFT('Result import'!E319,FIND(" ",'Result import'!E319)-1))</f>
        <v/>
      </c>
      <c r="F314">
        <f>IF(ISERR(FIND(" ",'Result import'!D319)),'Result import'!D319,VALUE(MID('Result import'!D319,FIND(" ",'Result import'!D319)+1,10)))</f>
        <v>4.4000000000000004</v>
      </c>
      <c r="I314" t="s">
        <v>22</v>
      </c>
      <c r="J314" t="s">
        <v>1361</v>
      </c>
      <c r="K314" t="str">
        <f t="shared" si="9"/>
        <v xml:space="preserve"> 4.4%</v>
      </c>
      <c r="M314" t="str">
        <f>"insert into result (RESULT_ID, VALUE_DISPLAY, VALUE_NUM, VALUE_MIN, VALUE_MAX, QUALIFIER, RESULT_STATUS_ID, EXPERIMENT_ID, SUBSTANCE_ID, RESULT_TYPE_ID ) values ("&amp;A314&amp;", '"&amp;K314&amp;"', "&amp;F314&amp;", '"&amp;G314&amp;"', '"&amp;H314&amp;"', '"&amp;TRIM(E314)&amp;"', 2, 1, "&amp;B314&amp;", "&amp;VLOOKUP(D314,Elements!$B$3:$G$56,6,FALSE)&amp;");"</f>
        <v>insert into result (RESULT_ID, VALUE_DISPLAY, VALUE_NUM, VALUE_MIN, VALUE_MAX, QUALIFIER, RESULT_STATUS_ID, EXPERIMENT_ID, SUBSTANCE_ID, RESULT_TYPE_ID ) values (312, ' 4.4%', 4.4, '', '', '', 2, 1, 4245982, 373);</v>
      </c>
      <c r="N314" t="str">
        <f t="shared" si="10"/>
        <v>insert into result_hierarchy(result_id, parent_result_id, hierarchy_type) values (312, 28, 'Derives');</v>
      </c>
    </row>
    <row r="315" spans="1:14">
      <c r="A315">
        <f>'Result import'!A320</f>
        <v>313</v>
      </c>
      <c r="B315">
        <f>'Result import'!B320</f>
        <v>4245982</v>
      </c>
      <c r="C315">
        <f>'Result import'!C320</f>
        <v>28</v>
      </c>
      <c r="D315" t="str">
        <f>'Result import'!D$6</f>
        <v>PI (avg)</v>
      </c>
      <c r="E315" t="str">
        <f>IF(ISERR(FIND(" ",'Result import'!E320)),"",LEFT('Result import'!E320,FIND(" ",'Result import'!E320)-1))</f>
        <v/>
      </c>
      <c r="F315">
        <f>IF(ISERR(FIND(" ",'Result import'!D320)),'Result import'!D320,VALUE(MID('Result import'!D320,FIND(" ",'Result import'!D320)+1,10)))</f>
        <v>7.2</v>
      </c>
      <c r="I315" t="s">
        <v>22</v>
      </c>
      <c r="J315" t="s">
        <v>1361</v>
      </c>
      <c r="K315" t="str">
        <f t="shared" si="9"/>
        <v xml:space="preserve"> 7.2%</v>
      </c>
      <c r="M315" t="str">
        <f>"insert into result (RESULT_ID, VALUE_DISPLAY, VALUE_NUM, VALUE_MIN, VALUE_MAX, QUALIFIER, RESULT_STATUS_ID, EXPERIMENT_ID, SUBSTANCE_ID, RESULT_TYPE_ID ) values ("&amp;A315&amp;", '"&amp;K315&amp;"', "&amp;F315&amp;", '"&amp;G315&amp;"', '"&amp;H315&amp;"', '"&amp;TRIM(E315)&amp;"', 2, 1, "&amp;B315&amp;", "&amp;VLOOKUP(D315,Elements!$B$3:$G$56,6,FALSE)&amp;");"</f>
        <v>insert into result (RESULT_ID, VALUE_DISPLAY, VALUE_NUM, VALUE_MIN, VALUE_MAX, QUALIFIER, RESULT_STATUS_ID, EXPERIMENT_ID, SUBSTANCE_ID, RESULT_TYPE_ID ) values (313, ' 7.2%', 7.2, '', '', '', 2, 1, 4245982, 373);</v>
      </c>
      <c r="N315" t="str">
        <f t="shared" si="10"/>
        <v>insert into result_hierarchy(result_id, parent_result_id, hierarchy_type) values (313, 28, 'Derives');</v>
      </c>
    </row>
    <row r="316" spans="1:14">
      <c r="A316">
        <f>'Result import'!A321</f>
        <v>314</v>
      </c>
      <c r="B316">
        <f>'Result import'!B321</f>
        <v>4245982</v>
      </c>
      <c r="C316">
        <f>'Result import'!C321</f>
        <v>28</v>
      </c>
      <c r="D316" t="str">
        <f>'Result import'!D$6</f>
        <v>PI (avg)</v>
      </c>
      <c r="E316" t="str">
        <f>IF(ISERR(FIND(" ",'Result import'!E321)),"",LEFT('Result import'!E321,FIND(" ",'Result import'!E321)-1))</f>
        <v/>
      </c>
      <c r="F316">
        <f>IF(ISERR(FIND(" ",'Result import'!D321)),'Result import'!D321,VALUE(MID('Result import'!D321,FIND(" ",'Result import'!D321)+1,10)))</f>
        <v>8.8000000000000007</v>
      </c>
      <c r="I316" t="s">
        <v>22</v>
      </c>
      <c r="J316" t="s">
        <v>1361</v>
      </c>
      <c r="K316" t="str">
        <f t="shared" si="9"/>
        <v xml:space="preserve"> 8.8%</v>
      </c>
      <c r="M316" t="str">
        <f>"insert into result (RESULT_ID, VALUE_DISPLAY, VALUE_NUM, VALUE_MIN, VALUE_MAX, QUALIFIER, RESULT_STATUS_ID, EXPERIMENT_ID, SUBSTANCE_ID, RESULT_TYPE_ID ) values ("&amp;A316&amp;", '"&amp;K316&amp;"', "&amp;F316&amp;", '"&amp;G316&amp;"', '"&amp;H316&amp;"', '"&amp;TRIM(E316)&amp;"', 2, 1, "&amp;B316&amp;", "&amp;VLOOKUP(D316,Elements!$B$3:$G$56,6,FALSE)&amp;");"</f>
        <v>insert into result (RESULT_ID, VALUE_DISPLAY, VALUE_NUM, VALUE_MIN, VALUE_MAX, QUALIFIER, RESULT_STATUS_ID, EXPERIMENT_ID, SUBSTANCE_ID, RESULT_TYPE_ID ) values (314, ' 8.8%', 8.8, '', '', '', 2, 1, 4245982, 373);</v>
      </c>
      <c r="N316" t="str">
        <f t="shared" si="10"/>
        <v>insert into result_hierarchy(result_id, parent_result_id, hierarchy_type) values (314, 28, 'Derives');</v>
      </c>
    </row>
    <row r="317" spans="1:14">
      <c r="A317">
        <f>'Result import'!A322</f>
        <v>315</v>
      </c>
      <c r="B317">
        <f>'Result import'!B322</f>
        <v>4245982</v>
      </c>
      <c r="C317">
        <f>'Result import'!C322</f>
        <v>28</v>
      </c>
      <c r="D317" t="str">
        <f>'Result import'!D$6</f>
        <v>PI (avg)</v>
      </c>
      <c r="E317" t="str">
        <f>IF(ISERR(FIND(" ",'Result import'!E322)),"",LEFT('Result import'!E322,FIND(" ",'Result import'!E322)-1))</f>
        <v/>
      </c>
      <c r="F317">
        <f>IF(ISERR(FIND(" ",'Result import'!D322)),'Result import'!D322,VALUE(MID('Result import'!D322,FIND(" ",'Result import'!D322)+1,10)))</f>
        <v>16.7</v>
      </c>
      <c r="I317" t="s">
        <v>22</v>
      </c>
      <c r="J317" t="s">
        <v>1361</v>
      </c>
      <c r="K317" t="str">
        <f t="shared" si="9"/>
        <v xml:space="preserve"> 16.7%</v>
      </c>
      <c r="M317" t="str">
        <f>"insert into result (RESULT_ID, VALUE_DISPLAY, VALUE_NUM, VALUE_MIN, VALUE_MAX, QUALIFIER, RESULT_STATUS_ID, EXPERIMENT_ID, SUBSTANCE_ID, RESULT_TYPE_ID ) values ("&amp;A317&amp;", '"&amp;K317&amp;"', "&amp;F317&amp;", '"&amp;G317&amp;"', '"&amp;H317&amp;"', '"&amp;TRIM(E317)&amp;"', 2, 1, "&amp;B317&amp;", "&amp;VLOOKUP(D317,Elements!$B$3:$G$56,6,FALSE)&amp;");"</f>
        <v>insert into result (RESULT_ID, VALUE_DISPLAY, VALUE_NUM, VALUE_MIN, VALUE_MAX, QUALIFIER, RESULT_STATUS_ID, EXPERIMENT_ID, SUBSTANCE_ID, RESULT_TYPE_ID ) values (315, ' 16.7%', 16.7, '', '', '', 2, 1, 4245982, 373);</v>
      </c>
      <c r="N317" t="str">
        <f t="shared" si="10"/>
        <v>insert into result_hierarchy(result_id, parent_result_id, hierarchy_type) values (315, 28, 'Derives');</v>
      </c>
    </row>
    <row r="318" spans="1:14">
      <c r="A318">
        <f>'Result import'!A323</f>
        <v>316</v>
      </c>
      <c r="B318">
        <f>'Result import'!B323</f>
        <v>4245982</v>
      </c>
      <c r="C318">
        <f>'Result import'!C323</f>
        <v>28</v>
      </c>
      <c r="D318" t="str">
        <f>'Result import'!D$6</f>
        <v>PI (avg)</v>
      </c>
      <c r="E318" t="str">
        <f>IF(ISERR(FIND(" ",'Result import'!E323)),"",LEFT('Result import'!E323,FIND(" ",'Result import'!E323)-1))</f>
        <v/>
      </c>
      <c r="F318">
        <f>IF(ISERR(FIND(" ",'Result import'!D323)),'Result import'!D323,VALUE(MID('Result import'!D323,FIND(" ",'Result import'!D323)+1,10)))</f>
        <v>26.1</v>
      </c>
      <c r="I318" t="s">
        <v>22</v>
      </c>
      <c r="J318" t="s">
        <v>1361</v>
      </c>
      <c r="K318" t="str">
        <f t="shared" si="9"/>
        <v xml:space="preserve"> 26.1%</v>
      </c>
      <c r="M318" t="str">
        <f>"insert into result (RESULT_ID, VALUE_DISPLAY, VALUE_NUM, VALUE_MIN, VALUE_MAX, QUALIFIER, RESULT_STATUS_ID, EXPERIMENT_ID, SUBSTANCE_ID, RESULT_TYPE_ID ) values ("&amp;A318&amp;", '"&amp;K318&amp;"', "&amp;F318&amp;", '"&amp;G318&amp;"', '"&amp;H318&amp;"', '"&amp;TRIM(E318)&amp;"', 2, 1, "&amp;B318&amp;", "&amp;VLOOKUP(D318,Elements!$B$3:$G$56,6,FALSE)&amp;");"</f>
        <v>insert into result (RESULT_ID, VALUE_DISPLAY, VALUE_NUM, VALUE_MIN, VALUE_MAX, QUALIFIER, RESULT_STATUS_ID, EXPERIMENT_ID, SUBSTANCE_ID, RESULT_TYPE_ID ) values (316, ' 26.1%', 26.1, '', '', '', 2, 1, 4245982, 373);</v>
      </c>
      <c r="N318" t="str">
        <f t="shared" si="10"/>
        <v>insert into result_hierarchy(result_id, parent_result_id, hierarchy_type) values (316, 28, 'Derives');</v>
      </c>
    </row>
    <row r="319" spans="1:14">
      <c r="A319">
        <f>'Result import'!A324</f>
        <v>317</v>
      </c>
      <c r="B319">
        <f>'Result import'!B324</f>
        <v>4245982</v>
      </c>
      <c r="C319">
        <f>'Result import'!C324</f>
        <v>28</v>
      </c>
      <c r="D319" t="str">
        <f>'Result import'!D$6</f>
        <v>PI (avg)</v>
      </c>
      <c r="E319" t="str">
        <f>IF(ISERR(FIND(" ",'Result import'!E324)),"",LEFT('Result import'!E324,FIND(" ",'Result import'!E324)-1))</f>
        <v/>
      </c>
      <c r="F319">
        <f>IF(ISERR(FIND(" ",'Result import'!D324)),'Result import'!D324,VALUE(MID('Result import'!D324,FIND(" ",'Result import'!D324)+1,10)))</f>
        <v>50.9</v>
      </c>
      <c r="I319" t="s">
        <v>22</v>
      </c>
      <c r="J319" t="s">
        <v>1361</v>
      </c>
      <c r="K319" t="str">
        <f t="shared" si="9"/>
        <v xml:space="preserve"> 50.9%</v>
      </c>
      <c r="M319" t="str">
        <f>"insert into result (RESULT_ID, VALUE_DISPLAY, VALUE_NUM, VALUE_MIN, VALUE_MAX, QUALIFIER, RESULT_STATUS_ID, EXPERIMENT_ID, SUBSTANCE_ID, RESULT_TYPE_ID ) values ("&amp;A319&amp;", '"&amp;K319&amp;"', "&amp;F319&amp;", '"&amp;G319&amp;"', '"&amp;H319&amp;"', '"&amp;TRIM(E319)&amp;"', 2, 1, "&amp;B319&amp;", "&amp;VLOOKUP(D319,Elements!$B$3:$G$56,6,FALSE)&amp;");"</f>
        <v>insert into result (RESULT_ID, VALUE_DISPLAY, VALUE_NUM, VALUE_MIN, VALUE_MAX, QUALIFIER, RESULT_STATUS_ID, EXPERIMENT_ID, SUBSTANCE_ID, RESULT_TYPE_ID ) values (317, ' 50.9%', 50.9, '', '', '', 2, 1, 4245982, 373);</v>
      </c>
      <c r="N319" t="str">
        <f t="shared" si="10"/>
        <v>insert into result_hierarchy(result_id, parent_result_id, hierarchy_type) values (317, 28, 'Derives');</v>
      </c>
    </row>
    <row r="320" spans="1:14">
      <c r="A320">
        <f>'Result import'!A325</f>
        <v>318</v>
      </c>
      <c r="B320">
        <f>'Result import'!B325</f>
        <v>4245982</v>
      </c>
      <c r="C320">
        <f>'Result import'!C325</f>
        <v>28</v>
      </c>
      <c r="D320" t="str">
        <f>'Result import'!D$6</f>
        <v>PI (avg)</v>
      </c>
      <c r="E320" t="str">
        <f>IF(ISERR(FIND(" ",'Result import'!E325)),"",LEFT('Result import'!E325,FIND(" ",'Result import'!E325)-1))</f>
        <v/>
      </c>
      <c r="F320">
        <f>IF(ISERR(FIND(" ",'Result import'!D325)),'Result import'!D325,VALUE(MID('Result import'!D325,FIND(" ",'Result import'!D325)+1,10)))</f>
        <v>73.900000000000006</v>
      </c>
      <c r="I320" t="s">
        <v>22</v>
      </c>
      <c r="J320" t="s">
        <v>1361</v>
      </c>
      <c r="K320" t="str">
        <f t="shared" si="9"/>
        <v xml:space="preserve"> 73.9%</v>
      </c>
      <c r="M320" t="str">
        <f>"insert into result (RESULT_ID, VALUE_DISPLAY, VALUE_NUM, VALUE_MIN, VALUE_MAX, QUALIFIER, RESULT_STATUS_ID, EXPERIMENT_ID, SUBSTANCE_ID, RESULT_TYPE_ID ) values ("&amp;A320&amp;", '"&amp;K320&amp;"', "&amp;F320&amp;", '"&amp;G320&amp;"', '"&amp;H320&amp;"', '"&amp;TRIM(E320)&amp;"', 2, 1, "&amp;B320&amp;", "&amp;VLOOKUP(D320,Elements!$B$3:$G$56,6,FALSE)&amp;");"</f>
        <v>insert into result (RESULT_ID, VALUE_DISPLAY, VALUE_NUM, VALUE_MIN, VALUE_MAX, QUALIFIER, RESULT_STATUS_ID, EXPERIMENT_ID, SUBSTANCE_ID, RESULT_TYPE_ID ) values (318, ' 73.9%', 73.9, '', '', '', 2, 1, 4245982, 373);</v>
      </c>
      <c r="N320" t="str">
        <f t="shared" si="10"/>
        <v>insert into result_hierarchy(result_id, parent_result_id, hierarchy_type) values (318, 28, 'Derives');</v>
      </c>
    </row>
    <row r="321" spans="1:14">
      <c r="A321">
        <f>'Result import'!A326</f>
        <v>319</v>
      </c>
      <c r="B321">
        <f>'Result import'!B326</f>
        <v>4245982</v>
      </c>
      <c r="C321">
        <f>'Result import'!C326</f>
        <v>28</v>
      </c>
      <c r="D321" t="str">
        <f>'Result import'!D$6</f>
        <v>PI (avg)</v>
      </c>
      <c r="E321" t="str">
        <f>IF(ISERR(FIND(" ",'Result import'!E326)),"",LEFT('Result import'!E326,FIND(" ",'Result import'!E326)-1))</f>
        <v/>
      </c>
      <c r="F321">
        <f>IF(ISERR(FIND(" ",'Result import'!D326)),'Result import'!D326,VALUE(MID('Result import'!D326,FIND(" ",'Result import'!D326)+1,10)))</f>
        <v>84.2</v>
      </c>
      <c r="I321" t="s">
        <v>22</v>
      </c>
      <c r="J321" t="s">
        <v>1361</v>
      </c>
      <c r="K321" t="str">
        <f t="shared" si="9"/>
        <v xml:space="preserve"> 84.2%</v>
      </c>
      <c r="M321" t="str">
        <f>"insert into result (RESULT_ID, VALUE_DISPLAY, VALUE_NUM, VALUE_MIN, VALUE_MAX, QUALIFIER, RESULT_STATUS_ID, EXPERIMENT_ID, SUBSTANCE_ID, RESULT_TYPE_ID ) values ("&amp;A321&amp;", '"&amp;K321&amp;"', "&amp;F321&amp;", '"&amp;G321&amp;"', '"&amp;H321&amp;"', '"&amp;TRIM(E321)&amp;"', 2, 1, "&amp;B321&amp;", "&amp;VLOOKUP(D321,Elements!$B$3:$G$56,6,FALSE)&amp;");"</f>
        <v>insert into result (RESULT_ID, VALUE_DISPLAY, VALUE_NUM, VALUE_MIN, VALUE_MAX, QUALIFIER, RESULT_STATUS_ID, EXPERIMENT_ID, SUBSTANCE_ID, RESULT_TYPE_ID ) values (319, ' 84.2%', 84.2, '', '', '', 2, 1, 4245982, 373);</v>
      </c>
      <c r="N321" t="str">
        <f t="shared" si="10"/>
        <v>insert into result_hierarchy(result_id, parent_result_id, hierarchy_type) values (319, 28, 'Derives');</v>
      </c>
    </row>
    <row r="322" spans="1:14">
      <c r="A322">
        <f>'Result import'!A327</f>
        <v>320</v>
      </c>
      <c r="B322">
        <f>'Result import'!B327</f>
        <v>4245982</v>
      </c>
      <c r="C322">
        <f>'Result import'!C327</f>
        <v>28</v>
      </c>
      <c r="D322" t="str">
        <f>'Result import'!D$6</f>
        <v>PI (avg)</v>
      </c>
      <c r="E322" t="str">
        <f>IF(ISERR(FIND(" ",'Result import'!E327)),"",LEFT('Result import'!E327,FIND(" ",'Result import'!E327)-1))</f>
        <v/>
      </c>
      <c r="F322">
        <f>IF(ISERR(FIND(" ",'Result import'!D327)),'Result import'!D327,VALUE(MID('Result import'!D327,FIND(" ",'Result import'!D327)+1,10)))</f>
        <v>101.9</v>
      </c>
      <c r="I322" t="s">
        <v>22</v>
      </c>
      <c r="J322" t="s">
        <v>1361</v>
      </c>
      <c r="K322" t="str">
        <f t="shared" si="9"/>
        <v xml:space="preserve"> 101.9%</v>
      </c>
      <c r="M322" t="str">
        <f>"insert into result (RESULT_ID, VALUE_DISPLAY, VALUE_NUM, VALUE_MIN, VALUE_MAX, QUALIFIER, RESULT_STATUS_ID, EXPERIMENT_ID, SUBSTANCE_ID, RESULT_TYPE_ID ) values ("&amp;A322&amp;", '"&amp;K322&amp;"', "&amp;F322&amp;", '"&amp;G322&amp;"', '"&amp;H322&amp;"', '"&amp;TRIM(E322)&amp;"', 2, 1, "&amp;B322&amp;", "&amp;VLOOKUP(D322,Elements!$B$3:$G$56,6,FALSE)&amp;");"</f>
        <v>insert into result (RESULT_ID, VALUE_DISPLAY, VALUE_NUM, VALUE_MIN, VALUE_MAX, QUALIFIER, RESULT_STATUS_ID, EXPERIMENT_ID, SUBSTANCE_ID, RESULT_TYPE_ID ) values (320, ' 101.9%', 101.9, '', '', '', 2, 1, 4245982, 373);</v>
      </c>
      <c r="N322" t="str">
        <f t="shared" si="10"/>
        <v>insert into result_hierarchy(result_id, parent_result_id, hierarchy_type) values (320, 28, 'Derives');</v>
      </c>
    </row>
    <row r="323" spans="1:14">
      <c r="A323">
        <f>'Result import'!A328</f>
        <v>321</v>
      </c>
      <c r="B323">
        <f>'Result import'!B328</f>
        <v>4244225</v>
      </c>
      <c r="C323">
        <f>'Result import'!C328</f>
        <v>29</v>
      </c>
      <c r="D323" t="str">
        <f>'Result import'!D$6</f>
        <v>PI (avg)</v>
      </c>
      <c r="E323" t="str">
        <f>IF(ISERR(FIND(" ",'Result import'!E328)),"",LEFT('Result import'!E328,FIND(" ",'Result import'!E328)-1))</f>
        <v/>
      </c>
      <c r="F323">
        <f>IF(ISERR(FIND(" ",'Result import'!D328)),'Result import'!D328,VALUE(MID('Result import'!D328,FIND(" ",'Result import'!D328)+1,10)))</f>
        <v>13.4</v>
      </c>
      <c r="I323" t="s">
        <v>22</v>
      </c>
      <c r="J323" t="s">
        <v>1361</v>
      </c>
      <c r="K323" t="str">
        <f t="shared" si="9"/>
        <v xml:space="preserve"> 13.4%</v>
      </c>
      <c r="M323" t="str">
        <f>"insert into result (RESULT_ID, VALUE_DISPLAY, VALUE_NUM, VALUE_MIN, VALUE_MAX, QUALIFIER, RESULT_STATUS_ID, EXPERIMENT_ID, SUBSTANCE_ID, RESULT_TYPE_ID ) values ("&amp;A323&amp;", '"&amp;K323&amp;"', "&amp;F323&amp;", '"&amp;G323&amp;"', '"&amp;H323&amp;"', '"&amp;TRIM(E323)&amp;"', 2, 1, "&amp;B323&amp;", "&amp;VLOOKUP(D323,Elements!$B$3:$G$56,6,FALSE)&amp;");"</f>
        <v>insert into result (RESULT_ID, VALUE_DISPLAY, VALUE_NUM, VALUE_MIN, VALUE_MAX, QUALIFIER, RESULT_STATUS_ID, EXPERIMENT_ID, SUBSTANCE_ID, RESULT_TYPE_ID ) values (321, ' 13.4%', 13.4, '', '', '', 2, 1, 4244225, 373);</v>
      </c>
      <c r="N323" t="str">
        <f t="shared" si="10"/>
        <v>insert into result_hierarchy(result_id, parent_result_id, hierarchy_type) values (321, 29, 'Derives');</v>
      </c>
    </row>
    <row r="324" spans="1:14">
      <c r="A324">
        <f>'Result import'!A329</f>
        <v>322</v>
      </c>
      <c r="B324">
        <f>'Result import'!B329</f>
        <v>4244225</v>
      </c>
      <c r="C324">
        <f>'Result import'!C329</f>
        <v>29</v>
      </c>
      <c r="D324" t="str">
        <f>'Result import'!D$6</f>
        <v>PI (avg)</v>
      </c>
      <c r="E324" t="str">
        <f>IF(ISERR(FIND(" ",'Result import'!E329)),"",LEFT('Result import'!E329,FIND(" ",'Result import'!E329)-1))</f>
        <v/>
      </c>
      <c r="F324">
        <f>IF(ISERR(FIND(" ",'Result import'!D329)),'Result import'!D329,VALUE(MID('Result import'!D329,FIND(" ",'Result import'!D329)+1,10)))</f>
        <v>13.1</v>
      </c>
      <c r="I324" t="s">
        <v>22</v>
      </c>
      <c r="J324" t="s">
        <v>1361</v>
      </c>
      <c r="K324" t="str">
        <f t="shared" ref="K324:K387" si="11">E324&amp;" "&amp;F324&amp;IF(ISBLANK(G324), "", G324&amp;" - "&amp;H324)&amp;I324</f>
        <v xml:space="preserve"> 13.1%</v>
      </c>
      <c r="M324" t="str">
        <f>"insert into result (RESULT_ID, VALUE_DISPLAY, VALUE_NUM, VALUE_MIN, VALUE_MAX, QUALIFIER, RESULT_STATUS_ID, EXPERIMENT_ID, SUBSTANCE_ID, RESULT_TYPE_ID ) values ("&amp;A324&amp;", '"&amp;K324&amp;"', "&amp;F324&amp;", '"&amp;G324&amp;"', '"&amp;H324&amp;"', '"&amp;TRIM(E324)&amp;"', 2, 1, "&amp;B324&amp;", "&amp;VLOOKUP(D324,Elements!$B$3:$G$56,6,FALSE)&amp;");"</f>
        <v>insert into result (RESULT_ID, VALUE_DISPLAY, VALUE_NUM, VALUE_MIN, VALUE_MAX, QUALIFIER, RESULT_STATUS_ID, EXPERIMENT_ID, SUBSTANCE_ID, RESULT_TYPE_ID ) values (322, ' 13.1%', 13.1, '', '', '', 2, 1, 4244225, 373);</v>
      </c>
      <c r="N324" t="str">
        <f t="shared" si="10"/>
        <v>insert into result_hierarchy(result_id, parent_result_id, hierarchy_type) values (322, 29, 'Derives');</v>
      </c>
    </row>
    <row r="325" spans="1:14">
      <c r="A325">
        <f>'Result import'!A330</f>
        <v>323</v>
      </c>
      <c r="B325">
        <f>'Result import'!B330</f>
        <v>4244225</v>
      </c>
      <c r="C325">
        <f>'Result import'!C330</f>
        <v>29</v>
      </c>
      <c r="D325" t="str">
        <f>'Result import'!D$6</f>
        <v>PI (avg)</v>
      </c>
      <c r="E325" t="str">
        <f>IF(ISERR(FIND(" ",'Result import'!E330)),"",LEFT('Result import'!E330,FIND(" ",'Result import'!E330)-1))</f>
        <v/>
      </c>
      <c r="F325">
        <f>IF(ISERR(FIND(" ",'Result import'!D330)),'Result import'!D330,VALUE(MID('Result import'!D330,FIND(" ",'Result import'!D330)+1,10)))</f>
        <v>14.5</v>
      </c>
      <c r="I325" t="s">
        <v>22</v>
      </c>
      <c r="J325" t="s">
        <v>1361</v>
      </c>
      <c r="K325" t="str">
        <f t="shared" si="11"/>
        <v xml:space="preserve"> 14.5%</v>
      </c>
      <c r="M325" t="str">
        <f>"insert into result (RESULT_ID, VALUE_DISPLAY, VALUE_NUM, VALUE_MIN, VALUE_MAX, QUALIFIER, RESULT_STATUS_ID, EXPERIMENT_ID, SUBSTANCE_ID, RESULT_TYPE_ID ) values ("&amp;A325&amp;", '"&amp;K325&amp;"', "&amp;F325&amp;", '"&amp;G325&amp;"', '"&amp;H325&amp;"', '"&amp;TRIM(E325)&amp;"', 2, 1, "&amp;B325&amp;", "&amp;VLOOKUP(D325,Elements!$B$3:$G$56,6,FALSE)&amp;");"</f>
        <v>insert into result (RESULT_ID, VALUE_DISPLAY, VALUE_NUM, VALUE_MIN, VALUE_MAX, QUALIFIER, RESULT_STATUS_ID, EXPERIMENT_ID, SUBSTANCE_ID, RESULT_TYPE_ID ) values (323, ' 14.5%', 14.5, '', '', '', 2, 1, 4244225, 373);</v>
      </c>
      <c r="N325" t="str">
        <f t="shared" si="10"/>
        <v>insert into result_hierarchy(result_id, parent_result_id, hierarchy_type) values (323, 29, 'Derives');</v>
      </c>
    </row>
    <row r="326" spans="1:14">
      <c r="A326">
        <f>'Result import'!A331</f>
        <v>324</v>
      </c>
      <c r="B326">
        <f>'Result import'!B331</f>
        <v>4244225</v>
      </c>
      <c r="C326">
        <f>'Result import'!C331</f>
        <v>29</v>
      </c>
      <c r="D326" t="str">
        <f>'Result import'!D$6</f>
        <v>PI (avg)</v>
      </c>
      <c r="E326" t="str">
        <f>IF(ISERR(FIND(" ",'Result import'!E331)),"",LEFT('Result import'!E331,FIND(" ",'Result import'!E331)-1))</f>
        <v/>
      </c>
      <c r="F326">
        <f>IF(ISERR(FIND(" ",'Result import'!D331)),'Result import'!D331,VALUE(MID('Result import'!D331,FIND(" ",'Result import'!D331)+1,10)))</f>
        <v>17.899999999999999</v>
      </c>
      <c r="I326" t="s">
        <v>22</v>
      </c>
      <c r="J326" t="s">
        <v>1361</v>
      </c>
      <c r="K326" t="str">
        <f t="shared" si="11"/>
        <v xml:space="preserve"> 17.9%</v>
      </c>
      <c r="M326" t="str">
        <f>"insert into result (RESULT_ID, VALUE_DISPLAY, VALUE_NUM, VALUE_MIN, VALUE_MAX, QUALIFIER, RESULT_STATUS_ID, EXPERIMENT_ID, SUBSTANCE_ID, RESULT_TYPE_ID ) values ("&amp;A326&amp;", '"&amp;K326&amp;"', "&amp;F326&amp;", '"&amp;G326&amp;"', '"&amp;H326&amp;"', '"&amp;TRIM(E326)&amp;"', 2, 1, "&amp;B326&amp;", "&amp;VLOOKUP(D326,Elements!$B$3:$G$56,6,FALSE)&amp;");"</f>
        <v>insert into result (RESULT_ID, VALUE_DISPLAY, VALUE_NUM, VALUE_MIN, VALUE_MAX, QUALIFIER, RESULT_STATUS_ID, EXPERIMENT_ID, SUBSTANCE_ID, RESULT_TYPE_ID ) values (324, ' 17.9%', 17.9, '', '', '', 2, 1, 4244225, 373);</v>
      </c>
      <c r="N326" t="str">
        <f t="shared" si="10"/>
        <v>insert into result_hierarchy(result_id, parent_result_id, hierarchy_type) values (324, 29, 'Derives');</v>
      </c>
    </row>
    <row r="327" spans="1:14">
      <c r="A327">
        <f>'Result import'!A332</f>
        <v>325</v>
      </c>
      <c r="B327">
        <f>'Result import'!B332</f>
        <v>4244225</v>
      </c>
      <c r="C327">
        <f>'Result import'!C332</f>
        <v>29</v>
      </c>
      <c r="D327" t="str">
        <f>'Result import'!D$6</f>
        <v>PI (avg)</v>
      </c>
      <c r="E327" t="str">
        <f>IF(ISERR(FIND(" ",'Result import'!E332)),"",LEFT('Result import'!E332,FIND(" ",'Result import'!E332)-1))</f>
        <v/>
      </c>
      <c r="F327">
        <f>IF(ISERR(FIND(" ",'Result import'!D332)),'Result import'!D332,VALUE(MID('Result import'!D332,FIND(" ",'Result import'!D332)+1,10)))</f>
        <v>22.7</v>
      </c>
      <c r="I327" t="s">
        <v>22</v>
      </c>
      <c r="J327" t="s">
        <v>1361</v>
      </c>
      <c r="K327" t="str">
        <f t="shared" si="11"/>
        <v xml:space="preserve"> 22.7%</v>
      </c>
      <c r="M327" t="str">
        <f>"insert into result (RESULT_ID, VALUE_DISPLAY, VALUE_NUM, VALUE_MIN, VALUE_MAX, QUALIFIER, RESULT_STATUS_ID, EXPERIMENT_ID, SUBSTANCE_ID, RESULT_TYPE_ID ) values ("&amp;A327&amp;", '"&amp;K327&amp;"', "&amp;F327&amp;", '"&amp;G327&amp;"', '"&amp;H327&amp;"', '"&amp;TRIM(E327)&amp;"', 2, 1, "&amp;B327&amp;", "&amp;VLOOKUP(D327,Elements!$B$3:$G$56,6,FALSE)&amp;");"</f>
        <v>insert into result (RESULT_ID, VALUE_DISPLAY, VALUE_NUM, VALUE_MIN, VALUE_MAX, QUALIFIER, RESULT_STATUS_ID, EXPERIMENT_ID, SUBSTANCE_ID, RESULT_TYPE_ID ) values (325, ' 22.7%', 22.7, '', '', '', 2, 1, 4244225, 373);</v>
      </c>
      <c r="N327" t="str">
        <f t="shared" si="10"/>
        <v>insert into result_hierarchy(result_id, parent_result_id, hierarchy_type) values (325, 29, 'Derives');</v>
      </c>
    </row>
    <row r="328" spans="1:14">
      <c r="A328">
        <f>'Result import'!A333</f>
        <v>326</v>
      </c>
      <c r="B328">
        <f>'Result import'!B333</f>
        <v>4244225</v>
      </c>
      <c r="C328">
        <f>'Result import'!C333</f>
        <v>29</v>
      </c>
      <c r="D328" t="str">
        <f>'Result import'!D$6</f>
        <v>PI (avg)</v>
      </c>
      <c r="E328" t="str">
        <f>IF(ISERR(FIND(" ",'Result import'!E333)),"",LEFT('Result import'!E333,FIND(" ",'Result import'!E333)-1))</f>
        <v/>
      </c>
      <c r="F328">
        <f>IF(ISERR(FIND(" ",'Result import'!D333)),'Result import'!D333,VALUE(MID('Result import'!D333,FIND(" ",'Result import'!D333)+1,10)))</f>
        <v>32.200000000000003</v>
      </c>
      <c r="I328" t="s">
        <v>22</v>
      </c>
      <c r="J328" t="s">
        <v>1361</v>
      </c>
      <c r="K328" t="str">
        <f t="shared" si="11"/>
        <v xml:space="preserve"> 32.2%</v>
      </c>
      <c r="M328" t="str">
        <f>"insert into result (RESULT_ID, VALUE_DISPLAY, VALUE_NUM, VALUE_MIN, VALUE_MAX, QUALIFIER, RESULT_STATUS_ID, EXPERIMENT_ID, SUBSTANCE_ID, RESULT_TYPE_ID ) values ("&amp;A328&amp;", '"&amp;K328&amp;"', "&amp;F328&amp;", '"&amp;G328&amp;"', '"&amp;H328&amp;"', '"&amp;TRIM(E328)&amp;"', 2, 1, "&amp;B328&amp;", "&amp;VLOOKUP(D328,Elements!$B$3:$G$56,6,FALSE)&amp;");"</f>
        <v>insert into result (RESULT_ID, VALUE_DISPLAY, VALUE_NUM, VALUE_MIN, VALUE_MAX, QUALIFIER, RESULT_STATUS_ID, EXPERIMENT_ID, SUBSTANCE_ID, RESULT_TYPE_ID ) values (326, ' 32.2%', 32.2, '', '', '', 2, 1, 4244225, 373);</v>
      </c>
      <c r="N328" t="str">
        <f t="shared" si="10"/>
        <v>insert into result_hierarchy(result_id, parent_result_id, hierarchy_type) values (326, 29, 'Derives');</v>
      </c>
    </row>
    <row r="329" spans="1:14">
      <c r="A329">
        <f>'Result import'!A334</f>
        <v>327</v>
      </c>
      <c r="B329">
        <f>'Result import'!B334</f>
        <v>4244225</v>
      </c>
      <c r="C329">
        <f>'Result import'!C334</f>
        <v>29</v>
      </c>
      <c r="D329" t="str">
        <f>'Result import'!D$6</f>
        <v>PI (avg)</v>
      </c>
      <c r="E329" t="str">
        <f>IF(ISERR(FIND(" ",'Result import'!E334)),"",LEFT('Result import'!E334,FIND(" ",'Result import'!E334)-1))</f>
        <v/>
      </c>
      <c r="F329">
        <f>IF(ISERR(FIND(" ",'Result import'!D334)),'Result import'!D334,VALUE(MID('Result import'!D334,FIND(" ",'Result import'!D334)+1,10)))</f>
        <v>47.7</v>
      </c>
      <c r="I329" t="s">
        <v>22</v>
      </c>
      <c r="J329" t="s">
        <v>1361</v>
      </c>
      <c r="K329" t="str">
        <f t="shared" si="11"/>
        <v xml:space="preserve"> 47.7%</v>
      </c>
      <c r="M329" t="str">
        <f>"insert into result (RESULT_ID, VALUE_DISPLAY, VALUE_NUM, VALUE_MIN, VALUE_MAX, QUALIFIER, RESULT_STATUS_ID, EXPERIMENT_ID, SUBSTANCE_ID, RESULT_TYPE_ID ) values ("&amp;A329&amp;", '"&amp;K329&amp;"', "&amp;F329&amp;", '"&amp;G329&amp;"', '"&amp;H329&amp;"', '"&amp;TRIM(E329)&amp;"', 2, 1, "&amp;B329&amp;", "&amp;VLOOKUP(D329,Elements!$B$3:$G$56,6,FALSE)&amp;");"</f>
        <v>insert into result (RESULT_ID, VALUE_DISPLAY, VALUE_NUM, VALUE_MIN, VALUE_MAX, QUALIFIER, RESULT_STATUS_ID, EXPERIMENT_ID, SUBSTANCE_ID, RESULT_TYPE_ID ) values (327, ' 47.7%', 47.7, '', '', '', 2, 1, 4244225, 373);</v>
      </c>
      <c r="N329" t="str">
        <f t="shared" si="10"/>
        <v>insert into result_hierarchy(result_id, parent_result_id, hierarchy_type) values (327, 29, 'Derives');</v>
      </c>
    </row>
    <row r="330" spans="1:14">
      <c r="A330">
        <f>'Result import'!A335</f>
        <v>328</v>
      </c>
      <c r="B330">
        <f>'Result import'!B335</f>
        <v>4244225</v>
      </c>
      <c r="C330">
        <f>'Result import'!C335</f>
        <v>29</v>
      </c>
      <c r="D330" t="str">
        <f>'Result import'!D$6</f>
        <v>PI (avg)</v>
      </c>
      <c r="E330" t="str">
        <f>IF(ISERR(FIND(" ",'Result import'!E335)),"",LEFT('Result import'!E335,FIND(" ",'Result import'!E335)-1))</f>
        <v/>
      </c>
      <c r="F330">
        <f>IF(ISERR(FIND(" ",'Result import'!D335)),'Result import'!D335,VALUE(MID('Result import'!D335,FIND(" ",'Result import'!D335)+1,10)))</f>
        <v>66.2</v>
      </c>
      <c r="I330" t="s">
        <v>22</v>
      </c>
      <c r="J330" t="s">
        <v>1361</v>
      </c>
      <c r="K330" t="str">
        <f t="shared" si="11"/>
        <v xml:space="preserve"> 66.2%</v>
      </c>
      <c r="M330" t="str">
        <f>"insert into result (RESULT_ID, VALUE_DISPLAY, VALUE_NUM, VALUE_MIN, VALUE_MAX, QUALIFIER, RESULT_STATUS_ID, EXPERIMENT_ID, SUBSTANCE_ID, RESULT_TYPE_ID ) values ("&amp;A330&amp;", '"&amp;K330&amp;"', "&amp;F330&amp;", '"&amp;G330&amp;"', '"&amp;H330&amp;"', '"&amp;TRIM(E330)&amp;"', 2, 1, "&amp;B330&amp;", "&amp;VLOOKUP(D330,Elements!$B$3:$G$56,6,FALSE)&amp;");"</f>
        <v>insert into result (RESULT_ID, VALUE_DISPLAY, VALUE_NUM, VALUE_MIN, VALUE_MAX, QUALIFIER, RESULT_STATUS_ID, EXPERIMENT_ID, SUBSTANCE_ID, RESULT_TYPE_ID ) values (328, ' 66.2%', 66.2, '', '', '', 2, 1, 4244225, 373);</v>
      </c>
      <c r="N330" t="str">
        <f t="shared" si="10"/>
        <v>insert into result_hierarchy(result_id, parent_result_id, hierarchy_type) values (328, 29, 'Derives');</v>
      </c>
    </row>
    <row r="331" spans="1:14">
      <c r="A331">
        <f>'Result import'!A336</f>
        <v>329</v>
      </c>
      <c r="B331">
        <f>'Result import'!B336</f>
        <v>4244225</v>
      </c>
      <c r="C331">
        <f>'Result import'!C336</f>
        <v>29</v>
      </c>
      <c r="D331" t="str">
        <f>'Result import'!D$6</f>
        <v>PI (avg)</v>
      </c>
      <c r="E331" t="str">
        <f>IF(ISERR(FIND(" ",'Result import'!E336)),"",LEFT('Result import'!E336,FIND(" ",'Result import'!E336)-1))</f>
        <v/>
      </c>
      <c r="F331">
        <f>IF(ISERR(FIND(" ",'Result import'!D336)),'Result import'!D336,VALUE(MID('Result import'!D336,FIND(" ",'Result import'!D336)+1,10)))</f>
        <v>83.5</v>
      </c>
      <c r="I331" t="s">
        <v>22</v>
      </c>
      <c r="J331" t="s">
        <v>1361</v>
      </c>
      <c r="K331" t="str">
        <f t="shared" si="11"/>
        <v xml:space="preserve"> 83.5%</v>
      </c>
      <c r="M331" t="str">
        <f>"insert into result (RESULT_ID, VALUE_DISPLAY, VALUE_NUM, VALUE_MIN, VALUE_MAX, QUALIFIER, RESULT_STATUS_ID, EXPERIMENT_ID, SUBSTANCE_ID, RESULT_TYPE_ID ) values ("&amp;A331&amp;", '"&amp;K331&amp;"', "&amp;F331&amp;", '"&amp;G331&amp;"', '"&amp;H331&amp;"', '"&amp;TRIM(E331)&amp;"', 2, 1, "&amp;B331&amp;", "&amp;VLOOKUP(D331,Elements!$B$3:$G$56,6,FALSE)&amp;");"</f>
        <v>insert into result (RESULT_ID, VALUE_DISPLAY, VALUE_NUM, VALUE_MIN, VALUE_MAX, QUALIFIER, RESULT_STATUS_ID, EXPERIMENT_ID, SUBSTANCE_ID, RESULT_TYPE_ID ) values (329, ' 83.5%', 83.5, '', '', '', 2, 1, 4244225, 373);</v>
      </c>
      <c r="N331" t="str">
        <f t="shared" si="10"/>
        <v>insert into result_hierarchy(result_id, parent_result_id, hierarchy_type) values (329, 29, 'Derives');</v>
      </c>
    </row>
    <row r="332" spans="1:14">
      <c r="A332">
        <f>'Result import'!A337</f>
        <v>330</v>
      </c>
      <c r="B332">
        <f>'Result import'!B337</f>
        <v>4244225</v>
      </c>
      <c r="C332">
        <f>'Result import'!C337</f>
        <v>29</v>
      </c>
      <c r="D332" t="str">
        <f>'Result import'!D$6</f>
        <v>PI (avg)</v>
      </c>
      <c r="E332" t="str">
        <f>IF(ISERR(FIND(" ",'Result import'!E337)),"",LEFT('Result import'!E337,FIND(" ",'Result import'!E337)-1))</f>
        <v/>
      </c>
      <c r="F332">
        <f>IF(ISERR(FIND(" ",'Result import'!D337)),'Result import'!D337,VALUE(MID('Result import'!D337,FIND(" ",'Result import'!D337)+1,10)))</f>
        <v>93.9</v>
      </c>
      <c r="I332" t="s">
        <v>22</v>
      </c>
      <c r="J332" t="s">
        <v>1361</v>
      </c>
      <c r="K332" t="str">
        <f t="shared" si="11"/>
        <v xml:space="preserve"> 93.9%</v>
      </c>
      <c r="M332" t="str">
        <f>"insert into result (RESULT_ID, VALUE_DISPLAY, VALUE_NUM, VALUE_MIN, VALUE_MAX, QUALIFIER, RESULT_STATUS_ID, EXPERIMENT_ID, SUBSTANCE_ID, RESULT_TYPE_ID ) values ("&amp;A332&amp;", '"&amp;K332&amp;"', "&amp;F332&amp;", '"&amp;G332&amp;"', '"&amp;H332&amp;"', '"&amp;TRIM(E332)&amp;"', 2, 1, "&amp;B332&amp;", "&amp;VLOOKUP(D332,Elements!$B$3:$G$56,6,FALSE)&amp;");"</f>
        <v>insert into result (RESULT_ID, VALUE_DISPLAY, VALUE_NUM, VALUE_MIN, VALUE_MAX, QUALIFIER, RESULT_STATUS_ID, EXPERIMENT_ID, SUBSTANCE_ID, RESULT_TYPE_ID ) values (330, ' 93.9%', 93.9, '', '', '', 2, 1, 4244225, 373);</v>
      </c>
      <c r="N332" t="str">
        <f t="shared" si="10"/>
        <v>insert into result_hierarchy(result_id, parent_result_id, hierarchy_type) values (330, 29, 'Derives');</v>
      </c>
    </row>
    <row r="333" spans="1:14">
      <c r="A333">
        <f>'Result import'!A338</f>
        <v>331</v>
      </c>
      <c r="B333">
        <f>'Result import'!B338</f>
        <v>4242836</v>
      </c>
      <c r="C333">
        <f>'Result import'!C338</f>
        <v>30</v>
      </c>
      <c r="D333" t="str">
        <f>'Result import'!D$6</f>
        <v>PI (avg)</v>
      </c>
      <c r="E333" t="str">
        <f>IF(ISERR(FIND(" ",'Result import'!E338)),"",LEFT('Result import'!E338,FIND(" ",'Result import'!E338)-1))</f>
        <v/>
      </c>
      <c r="F333">
        <f>IF(ISERR(FIND(" ",'Result import'!D338)),'Result import'!D338,VALUE(MID('Result import'!D338,FIND(" ",'Result import'!D338)+1,10)))</f>
        <v>4.5</v>
      </c>
      <c r="I333" t="s">
        <v>22</v>
      </c>
      <c r="J333" t="s">
        <v>1361</v>
      </c>
      <c r="K333" t="str">
        <f t="shared" si="11"/>
        <v xml:space="preserve"> 4.5%</v>
      </c>
      <c r="M333" t="str">
        <f>"insert into result (RESULT_ID, VALUE_DISPLAY, VALUE_NUM, VALUE_MIN, VALUE_MAX, QUALIFIER, RESULT_STATUS_ID, EXPERIMENT_ID, SUBSTANCE_ID, RESULT_TYPE_ID ) values ("&amp;A333&amp;", '"&amp;K333&amp;"', "&amp;F333&amp;", '"&amp;G333&amp;"', '"&amp;H333&amp;"', '"&amp;TRIM(E333)&amp;"', 2, 1, "&amp;B333&amp;", "&amp;VLOOKUP(D333,Elements!$B$3:$G$56,6,FALSE)&amp;");"</f>
        <v>insert into result (RESULT_ID, VALUE_DISPLAY, VALUE_NUM, VALUE_MIN, VALUE_MAX, QUALIFIER, RESULT_STATUS_ID, EXPERIMENT_ID, SUBSTANCE_ID, RESULT_TYPE_ID ) values (331, ' 4.5%', 4.5, '', '', '', 2, 1, 4242836, 373);</v>
      </c>
      <c r="N333" t="str">
        <f t="shared" si="10"/>
        <v>insert into result_hierarchy(result_id, parent_result_id, hierarchy_type) values (331, 30, 'Derives');</v>
      </c>
    </row>
    <row r="334" spans="1:14">
      <c r="A334">
        <f>'Result import'!A339</f>
        <v>332</v>
      </c>
      <c r="B334">
        <f>'Result import'!B339</f>
        <v>4242836</v>
      </c>
      <c r="C334">
        <f>'Result import'!C339</f>
        <v>30</v>
      </c>
      <c r="D334" t="str">
        <f>'Result import'!D$6</f>
        <v>PI (avg)</v>
      </c>
      <c r="E334" t="str">
        <f>IF(ISERR(FIND(" ",'Result import'!E339)),"",LEFT('Result import'!E339,FIND(" ",'Result import'!E339)-1))</f>
        <v/>
      </c>
      <c r="F334">
        <f>IF(ISERR(FIND(" ",'Result import'!D339)),'Result import'!D339,VALUE(MID('Result import'!D339,FIND(" ",'Result import'!D339)+1,10)))</f>
        <v>6.6</v>
      </c>
      <c r="I334" t="s">
        <v>22</v>
      </c>
      <c r="J334" t="s">
        <v>1361</v>
      </c>
      <c r="K334" t="str">
        <f t="shared" si="11"/>
        <v xml:space="preserve"> 6.6%</v>
      </c>
      <c r="M334" t="str">
        <f>"insert into result (RESULT_ID, VALUE_DISPLAY, VALUE_NUM, VALUE_MIN, VALUE_MAX, QUALIFIER, RESULT_STATUS_ID, EXPERIMENT_ID, SUBSTANCE_ID, RESULT_TYPE_ID ) values ("&amp;A334&amp;", '"&amp;K334&amp;"', "&amp;F334&amp;", '"&amp;G334&amp;"', '"&amp;H334&amp;"', '"&amp;TRIM(E334)&amp;"', 2, 1, "&amp;B334&amp;", "&amp;VLOOKUP(D334,Elements!$B$3:$G$56,6,FALSE)&amp;");"</f>
        <v>insert into result (RESULT_ID, VALUE_DISPLAY, VALUE_NUM, VALUE_MIN, VALUE_MAX, QUALIFIER, RESULT_STATUS_ID, EXPERIMENT_ID, SUBSTANCE_ID, RESULT_TYPE_ID ) values (332, ' 6.6%', 6.6, '', '', '', 2, 1, 4242836, 373);</v>
      </c>
      <c r="N334" t="str">
        <f t="shared" si="10"/>
        <v>insert into result_hierarchy(result_id, parent_result_id, hierarchy_type) values (332, 30, 'Derives');</v>
      </c>
    </row>
    <row r="335" spans="1:14">
      <c r="A335">
        <f>'Result import'!A340</f>
        <v>333</v>
      </c>
      <c r="B335">
        <f>'Result import'!B340</f>
        <v>4242836</v>
      </c>
      <c r="C335">
        <f>'Result import'!C340</f>
        <v>30</v>
      </c>
      <c r="D335" t="str">
        <f>'Result import'!D$6</f>
        <v>PI (avg)</v>
      </c>
      <c r="E335" t="str">
        <f>IF(ISERR(FIND(" ",'Result import'!E340)),"",LEFT('Result import'!E340,FIND(" ",'Result import'!E340)-1))</f>
        <v/>
      </c>
      <c r="F335">
        <f>IF(ISERR(FIND(" ",'Result import'!D340)),'Result import'!D340,VALUE(MID('Result import'!D340,FIND(" ",'Result import'!D340)+1,10)))</f>
        <v>9.1</v>
      </c>
      <c r="I335" t="s">
        <v>22</v>
      </c>
      <c r="J335" t="s">
        <v>1361</v>
      </c>
      <c r="K335" t="str">
        <f t="shared" si="11"/>
        <v xml:space="preserve"> 9.1%</v>
      </c>
      <c r="M335" t="str">
        <f>"insert into result (RESULT_ID, VALUE_DISPLAY, VALUE_NUM, VALUE_MIN, VALUE_MAX, QUALIFIER, RESULT_STATUS_ID, EXPERIMENT_ID, SUBSTANCE_ID, RESULT_TYPE_ID ) values ("&amp;A335&amp;", '"&amp;K335&amp;"', "&amp;F335&amp;", '"&amp;G335&amp;"', '"&amp;H335&amp;"', '"&amp;TRIM(E335)&amp;"', 2, 1, "&amp;B335&amp;", "&amp;VLOOKUP(D335,Elements!$B$3:$G$56,6,FALSE)&amp;");"</f>
        <v>insert into result (RESULT_ID, VALUE_DISPLAY, VALUE_NUM, VALUE_MIN, VALUE_MAX, QUALIFIER, RESULT_STATUS_ID, EXPERIMENT_ID, SUBSTANCE_ID, RESULT_TYPE_ID ) values (333, ' 9.1%', 9.1, '', '', '', 2, 1, 4242836, 373);</v>
      </c>
      <c r="N335" t="str">
        <f t="shared" si="10"/>
        <v>insert into result_hierarchy(result_id, parent_result_id, hierarchy_type) values (333, 30, 'Derives');</v>
      </c>
    </row>
    <row r="336" spans="1:14">
      <c r="A336">
        <f>'Result import'!A341</f>
        <v>334</v>
      </c>
      <c r="B336">
        <f>'Result import'!B341</f>
        <v>4242836</v>
      </c>
      <c r="C336">
        <f>'Result import'!C341</f>
        <v>30</v>
      </c>
      <c r="D336" t="str">
        <f>'Result import'!D$6</f>
        <v>PI (avg)</v>
      </c>
      <c r="E336" t="str">
        <f>IF(ISERR(FIND(" ",'Result import'!E341)),"",LEFT('Result import'!E341,FIND(" ",'Result import'!E341)-1))</f>
        <v/>
      </c>
      <c r="F336">
        <f>IF(ISERR(FIND(" ",'Result import'!D341)),'Result import'!D341,VALUE(MID('Result import'!D341,FIND(" ",'Result import'!D341)+1,10)))</f>
        <v>11.2</v>
      </c>
      <c r="I336" t="s">
        <v>22</v>
      </c>
      <c r="J336" t="s">
        <v>1361</v>
      </c>
      <c r="K336" t="str">
        <f t="shared" si="11"/>
        <v xml:space="preserve"> 11.2%</v>
      </c>
      <c r="M336" t="str">
        <f>"insert into result (RESULT_ID, VALUE_DISPLAY, VALUE_NUM, VALUE_MIN, VALUE_MAX, QUALIFIER, RESULT_STATUS_ID, EXPERIMENT_ID, SUBSTANCE_ID, RESULT_TYPE_ID ) values ("&amp;A336&amp;", '"&amp;K336&amp;"', "&amp;F336&amp;", '"&amp;G336&amp;"', '"&amp;H336&amp;"', '"&amp;TRIM(E336)&amp;"', 2, 1, "&amp;B336&amp;", "&amp;VLOOKUP(D336,Elements!$B$3:$G$56,6,FALSE)&amp;");"</f>
        <v>insert into result (RESULT_ID, VALUE_DISPLAY, VALUE_NUM, VALUE_MIN, VALUE_MAX, QUALIFIER, RESULT_STATUS_ID, EXPERIMENT_ID, SUBSTANCE_ID, RESULT_TYPE_ID ) values (334, ' 11.2%', 11.2, '', '', '', 2, 1, 4242836, 373);</v>
      </c>
      <c r="N336" t="str">
        <f t="shared" si="10"/>
        <v>insert into result_hierarchy(result_id, parent_result_id, hierarchy_type) values (334, 30, 'Derives');</v>
      </c>
    </row>
    <row r="337" spans="1:14">
      <c r="A337">
        <f>'Result import'!A342</f>
        <v>335</v>
      </c>
      <c r="B337">
        <f>'Result import'!B342</f>
        <v>4242836</v>
      </c>
      <c r="C337">
        <f>'Result import'!C342</f>
        <v>30</v>
      </c>
      <c r="D337" t="str">
        <f>'Result import'!D$6</f>
        <v>PI (avg)</v>
      </c>
      <c r="E337" t="str">
        <f>IF(ISERR(FIND(" ",'Result import'!E342)),"",LEFT('Result import'!E342,FIND(" ",'Result import'!E342)-1))</f>
        <v/>
      </c>
      <c r="F337">
        <f>IF(ISERR(FIND(" ",'Result import'!D342)),'Result import'!D342,VALUE(MID('Result import'!D342,FIND(" ",'Result import'!D342)+1,10)))</f>
        <v>17.100000000000001</v>
      </c>
      <c r="I337" t="s">
        <v>22</v>
      </c>
      <c r="J337" t="s">
        <v>1361</v>
      </c>
      <c r="K337" t="str">
        <f t="shared" si="11"/>
        <v xml:space="preserve"> 17.1%</v>
      </c>
      <c r="M337" t="str">
        <f>"insert into result (RESULT_ID, VALUE_DISPLAY, VALUE_NUM, VALUE_MIN, VALUE_MAX, QUALIFIER, RESULT_STATUS_ID, EXPERIMENT_ID, SUBSTANCE_ID, RESULT_TYPE_ID ) values ("&amp;A337&amp;", '"&amp;K337&amp;"', "&amp;F337&amp;", '"&amp;G337&amp;"', '"&amp;H337&amp;"', '"&amp;TRIM(E337)&amp;"', 2, 1, "&amp;B337&amp;", "&amp;VLOOKUP(D337,Elements!$B$3:$G$56,6,FALSE)&amp;");"</f>
        <v>insert into result (RESULT_ID, VALUE_DISPLAY, VALUE_NUM, VALUE_MIN, VALUE_MAX, QUALIFIER, RESULT_STATUS_ID, EXPERIMENT_ID, SUBSTANCE_ID, RESULT_TYPE_ID ) values (335, ' 17.1%', 17.1, '', '', '', 2, 1, 4242836, 373);</v>
      </c>
      <c r="N337" t="str">
        <f t="shared" si="10"/>
        <v>insert into result_hierarchy(result_id, parent_result_id, hierarchy_type) values (335, 30, 'Derives');</v>
      </c>
    </row>
    <row r="338" spans="1:14">
      <c r="A338">
        <f>'Result import'!A343</f>
        <v>336</v>
      </c>
      <c r="B338">
        <f>'Result import'!B343</f>
        <v>4242836</v>
      </c>
      <c r="C338">
        <f>'Result import'!C343</f>
        <v>30</v>
      </c>
      <c r="D338" t="str">
        <f>'Result import'!D$6</f>
        <v>PI (avg)</v>
      </c>
      <c r="E338" t="str">
        <f>IF(ISERR(FIND(" ",'Result import'!E343)),"",LEFT('Result import'!E343,FIND(" ",'Result import'!E343)-1))</f>
        <v/>
      </c>
      <c r="F338">
        <f>IF(ISERR(FIND(" ",'Result import'!D343)),'Result import'!D343,VALUE(MID('Result import'!D343,FIND(" ",'Result import'!D343)+1,10)))</f>
        <v>28.4</v>
      </c>
      <c r="I338" t="s">
        <v>22</v>
      </c>
      <c r="J338" t="s">
        <v>1361</v>
      </c>
      <c r="K338" t="str">
        <f t="shared" si="11"/>
        <v xml:space="preserve"> 28.4%</v>
      </c>
      <c r="M338" t="str">
        <f>"insert into result (RESULT_ID, VALUE_DISPLAY, VALUE_NUM, VALUE_MIN, VALUE_MAX, QUALIFIER, RESULT_STATUS_ID, EXPERIMENT_ID, SUBSTANCE_ID, RESULT_TYPE_ID ) values ("&amp;A338&amp;", '"&amp;K338&amp;"', "&amp;F338&amp;", '"&amp;G338&amp;"', '"&amp;H338&amp;"', '"&amp;TRIM(E338)&amp;"', 2, 1, "&amp;B338&amp;", "&amp;VLOOKUP(D338,Elements!$B$3:$G$56,6,FALSE)&amp;");"</f>
        <v>insert into result (RESULT_ID, VALUE_DISPLAY, VALUE_NUM, VALUE_MIN, VALUE_MAX, QUALIFIER, RESULT_STATUS_ID, EXPERIMENT_ID, SUBSTANCE_ID, RESULT_TYPE_ID ) values (336, ' 28.4%', 28.4, '', '', '', 2, 1, 4242836, 373);</v>
      </c>
      <c r="N338" t="str">
        <f t="shared" si="10"/>
        <v>insert into result_hierarchy(result_id, parent_result_id, hierarchy_type) values (336, 30, 'Derives');</v>
      </c>
    </row>
    <row r="339" spans="1:14">
      <c r="A339">
        <f>'Result import'!A344</f>
        <v>337</v>
      </c>
      <c r="B339">
        <f>'Result import'!B344</f>
        <v>4242836</v>
      </c>
      <c r="C339">
        <f>'Result import'!C344</f>
        <v>30</v>
      </c>
      <c r="D339" t="str">
        <f>'Result import'!D$6</f>
        <v>PI (avg)</v>
      </c>
      <c r="E339" t="str">
        <f>IF(ISERR(FIND(" ",'Result import'!E344)),"",LEFT('Result import'!E344,FIND(" ",'Result import'!E344)-1))</f>
        <v/>
      </c>
      <c r="F339">
        <f>IF(ISERR(FIND(" ",'Result import'!D344)),'Result import'!D344,VALUE(MID('Result import'!D344,FIND(" ",'Result import'!D344)+1,10)))</f>
        <v>48.6</v>
      </c>
      <c r="I339" t="s">
        <v>22</v>
      </c>
      <c r="J339" t="s">
        <v>1361</v>
      </c>
      <c r="K339" t="str">
        <f t="shared" si="11"/>
        <v xml:space="preserve"> 48.6%</v>
      </c>
      <c r="M339" t="str">
        <f>"insert into result (RESULT_ID, VALUE_DISPLAY, VALUE_NUM, VALUE_MIN, VALUE_MAX, QUALIFIER, RESULT_STATUS_ID, EXPERIMENT_ID, SUBSTANCE_ID, RESULT_TYPE_ID ) values ("&amp;A339&amp;", '"&amp;K339&amp;"', "&amp;F339&amp;", '"&amp;G339&amp;"', '"&amp;H339&amp;"', '"&amp;TRIM(E339)&amp;"', 2, 1, "&amp;B339&amp;", "&amp;VLOOKUP(D339,Elements!$B$3:$G$56,6,FALSE)&amp;");"</f>
        <v>insert into result (RESULT_ID, VALUE_DISPLAY, VALUE_NUM, VALUE_MIN, VALUE_MAX, QUALIFIER, RESULT_STATUS_ID, EXPERIMENT_ID, SUBSTANCE_ID, RESULT_TYPE_ID ) values (337, ' 48.6%', 48.6, '', '', '', 2, 1, 4242836, 373);</v>
      </c>
      <c r="N339" t="str">
        <f t="shared" si="10"/>
        <v>insert into result_hierarchy(result_id, parent_result_id, hierarchy_type) values (337, 30, 'Derives');</v>
      </c>
    </row>
    <row r="340" spans="1:14">
      <c r="A340">
        <f>'Result import'!A345</f>
        <v>338</v>
      </c>
      <c r="B340">
        <f>'Result import'!B345</f>
        <v>4242836</v>
      </c>
      <c r="C340">
        <f>'Result import'!C345</f>
        <v>30</v>
      </c>
      <c r="D340" t="str">
        <f>'Result import'!D$6</f>
        <v>PI (avg)</v>
      </c>
      <c r="E340" t="str">
        <f>IF(ISERR(FIND(" ",'Result import'!E345)),"",LEFT('Result import'!E345,FIND(" ",'Result import'!E345)-1))</f>
        <v/>
      </c>
      <c r="F340">
        <f>IF(ISERR(FIND(" ",'Result import'!D345)),'Result import'!D345,VALUE(MID('Result import'!D345,FIND(" ",'Result import'!D345)+1,10)))</f>
        <v>66.2</v>
      </c>
      <c r="I340" t="s">
        <v>22</v>
      </c>
      <c r="J340" t="s">
        <v>1361</v>
      </c>
      <c r="K340" t="str">
        <f t="shared" si="11"/>
        <v xml:space="preserve"> 66.2%</v>
      </c>
      <c r="M340" t="str">
        <f>"insert into result (RESULT_ID, VALUE_DISPLAY, VALUE_NUM, VALUE_MIN, VALUE_MAX, QUALIFIER, RESULT_STATUS_ID, EXPERIMENT_ID, SUBSTANCE_ID, RESULT_TYPE_ID ) values ("&amp;A340&amp;", '"&amp;K340&amp;"', "&amp;F340&amp;", '"&amp;G340&amp;"', '"&amp;H340&amp;"', '"&amp;TRIM(E340)&amp;"', 2, 1, "&amp;B340&amp;", "&amp;VLOOKUP(D340,Elements!$B$3:$G$56,6,FALSE)&amp;");"</f>
        <v>insert into result (RESULT_ID, VALUE_DISPLAY, VALUE_NUM, VALUE_MIN, VALUE_MAX, QUALIFIER, RESULT_STATUS_ID, EXPERIMENT_ID, SUBSTANCE_ID, RESULT_TYPE_ID ) values (338, ' 66.2%', 66.2, '', '', '', 2, 1, 4242836, 373);</v>
      </c>
      <c r="N340" t="str">
        <f t="shared" si="10"/>
        <v>insert into result_hierarchy(result_id, parent_result_id, hierarchy_type) values (338, 30, 'Derives');</v>
      </c>
    </row>
    <row r="341" spans="1:14">
      <c r="A341">
        <f>'Result import'!A346</f>
        <v>339</v>
      </c>
      <c r="B341">
        <f>'Result import'!B346</f>
        <v>4242836</v>
      </c>
      <c r="C341">
        <f>'Result import'!C346</f>
        <v>30</v>
      </c>
      <c r="D341" t="str">
        <f>'Result import'!D$6</f>
        <v>PI (avg)</v>
      </c>
      <c r="E341" t="str">
        <f>IF(ISERR(FIND(" ",'Result import'!E346)),"",LEFT('Result import'!E346,FIND(" ",'Result import'!E346)-1))</f>
        <v/>
      </c>
      <c r="F341">
        <f>IF(ISERR(FIND(" ",'Result import'!D346)),'Result import'!D346,VALUE(MID('Result import'!D346,FIND(" ",'Result import'!D346)+1,10)))</f>
        <v>90.4</v>
      </c>
      <c r="I341" t="s">
        <v>22</v>
      </c>
      <c r="J341" t="s">
        <v>1361</v>
      </c>
      <c r="K341" t="str">
        <f t="shared" si="11"/>
        <v xml:space="preserve"> 90.4%</v>
      </c>
      <c r="M341" t="str">
        <f>"insert into result (RESULT_ID, VALUE_DISPLAY, VALUE_NUM, VALUE_MIN, VALUE_MAX, QUALIFIER, RESULT_STATUS_ID, EXPERIMENT_ID, SUBSTANCE_ID, RESULT_TYPE_ID ) values ("&amp;A341&amp;", '"&amp;K341&amp;"', "&amp;F341&amp;", '"&amp;G341&amp;"', '"&amp;H341&amp;"', '"&amp;TRIM(E341)&amp;"', 2, 1, "&amp;B341&amp;", "&amp;VLOOKUP(D341,Elements!$B$3:$G$56,6,FALSE)&amp;");"</f>
        <v>insert into result (RESULT_ID, VALUE_DISPLAY, VALUE_NUM, VALUE_MIN, VALUE_MAX, QUALIFIER, RESULT_STATUS_ID, EXPERIMENT_ID, SUBSTANCE_ID, RESULT_TYPE_ID ) values (339, ' 90.4%', 90.4, '', '', '', 2, 1, 4242836, 373);</v>
      </c>
      <c r="N341" t="str">
        <f t="shared" si="10"/>
        <v>insert into result_hierarchy(result_id, parent_result_id, hierarchy_type) values (339, 30, 'Derives');</v>
      </c>
    </row>
    <row r="342" spans="1:14">
      <c r="A342">
        <f>'Result import'!A347</f>
        <v>340</v>
      </c>
      <c r="B342">
        <f>'Result import'!B347</f>
        <v>4242836</v>
      </c>
      <c r="C342">
        <f>'Result import'!C347</f>
        <v>30</v>
      </c>
      <c r="D342" t="str">
        <f>'Result import'!D$6</f>
        <v>PI (avg)</v>
      </c>
      <c r="E342" t="str">
        <f>IF(ISERR(FIND(" ",'Result import'!E347)),"",LEFT('Result import'!E347,FIND(" ",'Result import'!E347)-1))</f>
        <v/>
      </c>
      <c r="F342">
        <f>IF(ISERR(FIND(" ",'Result import'!D347)),'Result import'!D347,VALUE(MID('Result import'!D347,FIND(" ",'Result import'!D347)+1,10)))</f>
        <v>107.7</v>
      </c>
      <c r="I342" t="s">
        <v>22</v>
      </c>
      <c r="J342" t="s">
        <v>1361</v>
      </c>
      <c r="K342" t="str">
        <f t="shared" si="11"/>
        <v xml:space="preserve"> 107.7%</v>
      </c>
      <c r="M342" t="str">
        <f>"insert into result (RESULT_ID, VALUE_DISPLAY, VALUE_NUM, VALUE_MIN, VALUE_MAX, QUALIFIER, RESULT_STATUS_ID, EXPERIMENT_ID, SUBSTANCE_ID, RESULT_TYPE_ID ) values ("&amp;A342&amp;", '"&amp;K342&amp;"', "&amp;F342&amp;", '"&amp;G342&amp;"', '"&amp;H342&amp;"', '"&amp;TRIM(E342)&amp;"', 2, 1, "&amp;B342&amp;", "&amp;VLOOKUP(D342,Elements!$B$3:$G$56,6,FALSE)&amp;");"</f>
        <v>insert into result (RESULT_ID, VALUE_DISPLAY, VALUE_NUM, VALUE_MIN, VALUE_MAX, QUALIFIER, RESULT_STATUS_ID, EXPERIMENT_ID, SUBSTANCE_ID, RESULT_TYPE_ID ) values (340, ' 107.7%', 107.7, '', '', '', 2, 1, 4242836, 373);</v>
      </c>
      <c r="N342" t="str">
        <f t="shared" si="10"/>
        <v>insert into result_hierarchy(result_id, parent_result_id, hierarchy_type) values (340, 30, 'Derives');</v>
      </c>
    </row>
    <row r="343" spans="1:14">
      <c r="A343">
        <f>'Result import'!A348</f>
        <v>341</v>
      </c>
      <c r="B343">
        <f>'Result import'!B348</f>
        <v>7970469</v>
      </c>
      <c r="C343">
        <f>'Result import'!C348</f>
        <v>31</v>
      </c>
      <c r="D343" t="str">
        <f>'Result import'!D$6</f>
        <v>PI (avg)</v>
      </c>
      <c r="E343" t="str">
        <f>IF(ISERR(FIND(" ",'Result import'!E348)),"",LEFT('Result import'!E348,FIND(" ",'Result import'!E348)-1))</f>
        <v/>
      </c>
      <c r="F343">
        <f>IF(ISERR(FIND(" ",'Result import'!D348)),'Result import'!D348,VALUE(MID('Result import'!D348,FIND(" ",'Result import'!D348)+1,10)))</f>
        <v>5.0999999999999996</v>
      </c>
      <c r="I343" t="s">
        <v>22</v>
      </c>
      <c r="J343" t="s">
        <v>1361</v>
      </c>
      <c r="K343" t="str">
        <f t="shared" si="11"/>
        <v xml:space="preserve"> 5.1%</v>
      </c>
      <c r="M343" t="str">
        <f>"insert into result (RESULT_ID, VALUE_DISPLAY, VALUE_NUM, VALUE_MIN, VALUE_MAX, QUALIFIER, RESULT_STATUS_ID, EXPERIMENT_ID, SUBSTANCE_ID, RESULT_TYPE_ID ) values ("&amp;A343&amp;", '"&amp;K343&amp;"', "&amp;F343&amp;", '"&amp;G343&amp;"', '"&amp;H343&amp;"', '"&amp;TRIM(E343)&amp;"', 2, 1, "&amp;B343&amp;", "&amp;VLOOKUP(D343,Elements!$B$3:$G$56,6,FALSE)&amp;");"</f>
        <v>insert into result (RESULT_ID, VALUE_DISPLAY, VALUE_NUM, VALUE_MIN, VALUE_MAX, QUALIFIER, RESULT_STATUS_ID, EXPERIMENT_ID, SUBSTANCE_ID, RESULT_TYPE_ID ) values (341, ' 5.1%', 5.1, '', '', '', 2, 1, 7970469, 373);</v>
      </c>
      <c r="N343" t="str">
        <f t="shared" si="10"/>
        <v>insert into result_hierarchy(result_id, parent_result_id, hierarchy_type) values (341, 31, 'Derives');</v>
      </c>
    </row>
    <row r="344" spans="1:14">
      <c r="A344">
        <f>'Result import'!A349</f>
        <v>342</v>
      </c>
      <c r="B344">
        <f>'Result import'!B349</f>
        <v>7970469</v>
      </c>
      <c r="C344">
        <f>'Result import'!C349</f>
        <v>31</v>
      </c>
      <c r="D344" t="str">
        <f>'Result import'!D$6</f>
        <v>PI (avg)</v>
      </c>
      <c r="E344" t="str">
        <f>IF(ISERR(FIND(" ",'Result import'!E349)),"",LEFT('Result import'!E349,FIND(" ",'Result import'!E349)-1))</f>
        <v/>
      </c>
      <c r="F344">
        <f>IF(ISERR(FIND(" ",'Result import'!D349)),'Result import'!D349,VALUE(MID('Result import'!D349,FIND(" ",'Result import'!D349)+1,10)))</f>
        <v>6.2</v>
      </c>
      <c r="I344" t="s">
        <v>22</v>
      </c>
      <c r="J344" t="s">
        <v>1361</v>
      </c>
      <c r="K344" t="str">
        <f t="shared" si="11"/>
        <v xml:space="preserve"> 6.2%</v>
      </c>
      <c r="M344" t="str">
        <f>"insert into result (RESULT_ID, VALUE_DISPLAY, VALUE_NUM, VALUE_MIN, VALUE_MAX, QUALIFIER, RESULT_STATUS_ID, EXPERIMENT_ID, SUBSTANCE_ID, RESULT_TYPE_ID ) values ("&amp;A344&amp;", '"&amp;K344&amp;"', "&amp;F344&amp;", '"&amp;G344&amp;"', '"&amp;H344&amp;"', '"&amp;TRIM(E344)&amp;"', 2, 1, "&amp;B344&amp;", "&amp;VLOOKUP(D344,Elements!$B$3:$G$56,6,FALSE)&amp;");"</f>
        <v>insert into result (RESULT_ID, VALUE_DISPLAY, VALUE_NUM, VALUE_MIN, VALUE_MAX, QUALIFIER, RESULT_STATUS_ID, EXPERIMENT_ID, SUBSTANCE_ID, RESULT_TYPE_ID ) values (342, ' 6.2%', 6.2, '', '', '', 2, 1, 7970469, 373);</v>
      </c>
      <c r="N344" t="str">
        <f t="shared" si="10"/>
        <v>insert into result_hierarchy(result_id, parent_result_id, hierarchy_type) values (342, 31, 'Derives');</v>
      </c>
    </row>
    <row r="345" spans="1:14">
      <c r="A345">
        <f>'Result import'!A350</f>
        <v>343</v>
      </c>
      <c r="B345">
        <f>'Result import'!B350</f>
        <v>7970469</v>
      </c>
      <c r="C345">
        <f>'Result import'!C350</f>
        <v>31</v>
      </c>
      <c r="D345" t="str">
        <f>'Result import'!D$6</f>
        <v>PI (avg)</v>
      </c>
      <c r="E345" t="str">
        <f>IF(ISERR(FIND(" ",'Result import'!E350)),"",LEFT('Result import'!E350,FIND(" ",'Result import'!E350)-1))</f>
        <v/>
      </c>
      <c r="F345">
        <f>IF(ISERR(FIND(" ",'Result import'!D350)),'Result import'!D350,VALUE(MID('Result import'!D350,FIND(" ",'Result import'!D350)+1,10)))</f>
        <v>6.9</v>
      </c>
      <c r="I345" t="s">
        <v>22</v>
      </c>
      <c r="J345" t="s">
        <v>1361</v>
      </c>
      <c r="K345" t="str">
        <f t="shared" si="11"/>
        <v xml:space="preserve"> 6.9%</v>
      </c>
      <c r="M345" t="str">
        <f>"insert into result (RESULT_ID, VALUE_DISPLAY, VALUE_NUM, VALUE_MIN, VALUE_MAX, QUALIFIER, RESULT_STATUS_ID, EXPERIMENT_ID, SUBSTANCE_ID, RESULT_TYPE_ID ) values ("&amp;A345&amp;", '"&amp;K345&amp;"', "&amp;F345&amp;", '"&amp;G345&amp;"', '"&amp;H345&amp;"', '"&amp;TRIM(E345)&amp;"', 2, 1, "&amp;B345&amp;", "&amp;VLOOKUP(D345,Elements!$B$3:$G$56,6,FALSE)&amp;");"</f>
        <v>insert into result (RESULT_ID, VALUE_DISPLAY, VALUE_NUM, VALUE_MIN, VALUE_MAX, QUALIFIER, RESULT_STATUS_ID, EXPERIMENT_ID, SUBSTANCE_ID, RESULT_TYPE_ID ) values (343, ' 6.9%', 6.9, '', '', '', 2, 1, 7970469, 373);</v>
      </c>
      <c r="N345" t="str">
        <f t="shared" si="10"/>
        <v>insert into result_hierarchy(result_id, parent_result_id, hierarchy_type) values (343, 31, 'Derives');</v>
      </c>
    </row>
    <row r="346" spans="1:14">
      <c r="A346">
        <f>'Result import'!A351</f>
        <v>344</v>
      </c>
      <c r="B346">
        <f>'Result import'!B351</f>
        <v>7970469</v>
      </c>
      <c r="C346">
        <f>'Result import'!C351</f>
        <v>31</v>
      </c>
      <c r="D346" t="str">
        <f>'Result import'!D$6</f>
        <v>PI (avg)</v>
      </c>
      <c r="E346" t="str">
        <f>IF(ISERR(FIND(" ",'Result import'!E351)),"",LEFT('Result import'!E351,FIND(" ",'Result import'!E351)-1))</f>
        <v/>
      </c>
      <c r="F346">
        <f>IF(ISERR(FIND(" ",'Result import'!D351)),'Result import'!D351,VALUE(MID('Result import'!D351,FIND(" ",'Result import'!D351)+1,10)))</f>
        <v>10.3</v>
      </c>
      <c r="I346" t="s">
        <v>22</v>
      </c>
      <c r="J346" t="s">
        <v>1361</v>
      </c>
      <c r="K346" t="str">
        <f t="shared" si="11"/>
        <v xml:space="preserve"> 10.3%</v>
      </c>
      <c r="M346" t="str">
        <f>"insert into result (RESULT_ID, VALUE_DISPLAY, VALUE_NUM, VALUE_MIN, VALUE_MAX, QUALIFIER, RESULT_STATUS_ID, EXPERIMENT_ID, SUBSTANCE_ID, RESULT_TYPE_ID ) values ("&amp;A346&amp;", '"&amp;K346&amp;"', "&amp;F346&amp;", '"&amp;G346&amp;"', '"&amp;H346&amp;"', '"&amp;TRIM(E346)&amp;"', 2, 1, "&amp;B346&amp;", "&amp;VLOOKUP(D346,Elements!$B$3:$G$56,6,FALSE)&amp;");"</f>
        <v>insert into result (RESULT_ID, VALUE_DISPLAY, VALUE_NUM, VALUE_MIN, VALUE_MAX, QUALIFIER, RESULT_STATUS_ID, EXPERIMENT_ID, SUBSTANCE_ID, RESULT_TYPE_ID ) values (344, ' 10.3%', 10.3, '', '', '', 2, 1, 7970469, 373);</v>
      </c>
      <c r="N346" t="str">
        <f t="shared" si="10"/>
        <v>insert into result_hierarchy(result_id, parent_result_id, hierarchy_type) values (344, 31, 'Derives');</v>
      </c>
    </row>
    <row r="347" spans="1:14">
      <c r="A347">
        <f>'Result import'!A352</f>
        <v>345</v>
      </c>
      <c r="B347">
        <f>'Result import'!B352</f>
        <v>7970469</v>
      </c>
      <c r="C347">
        <f>'Result import'!C352</f>
        <v>31</v>
      </c>
      <c r="D347" t="str">
        <f>'Result import'!D$6</f>
        <v>PI (avg)</v>
      </c>
      <c r="E347" t="str">
        <f>IF(ISERR(FIND(" ",'Result import'!E352)),"",LEFT('Result import'!E352,FIND(" ",'Result import'!E352)-1))</f>
        <v/>
      </c>
      <c r="F347">
        <f>IF(ISERR(FIND(" ",'Result import'!D352)),'Result import'!D352,VALUE(MID('Result import'!D352,FIND(" ",'Result import'!D352)+1,10)))</f>
        <v>12.9</v>
      </c>
      <c r="I347" t="s">
        <v>22</v>
      </c>
      <c r="J347" t="s">
        <v>1361</v>
      </c>
      <c r="K347" t="str">
        <f t="shared" si="11"/>
        <v xml:space="preserve"> 12.9%</v>
      </c>
      <c r="M347" t="str">
        <f>"insert into result (RESULT_ID, VALUE_DISPLAY, VALUE_NUM, VALUE_MIN, VALUE_MAX, QUALIFIER, RESULT_STATUS_ID, EXPERIMENT_ID, SUBSTANCE_ID, RESULT_TYPE_ID ) values ("&amp;A347&amp;", '"&amp;K347&amp;"', "&amp;F347&amp;", '"&amp;G347&amp;"', '"&amp;H347&amp;"', '"&amp;TRIM(E347)&amp;"', 2, 1, "&amp;B347&amp;", "&amp;VLOOKUP(D347,Elements!$B$3:$G$56,6,FALSE)&amp;");"</f>
        <v>insert into result (RESULT_ID, VALUE_DISPLAY, VALUE_NUM, VALUE_MIN, VALUE_MAX, QUALIFIER, RESULT_STATUS_ID, EXPERIMENT_ID, SUBSTANCE_ID, RESULT_TYPE_ID ) values (345, ' 12.9%', 12.9, '', '', '', 2, 1, 7970469, 373);</v>
      </c>
      <c r="N347" t="str">
        <f t="shared" si="10"/>
        <v>insert into result_hierarchy(result_id, parent_result_id, hierarchy_type) values (345, 31, 'Derives');</v>
      </c>
    </row>
    <row r="348" spans="1:14">
      <c r="A348">
        <f>'Result import'!A353</f>
        <v>346</v>
      </c>
      <c r="B348">
        <f>'Result import'!B353</f>
        <v>7970469</v>
      </c>
      <c r="C348">
        <f>'Result import'!C353</f>
        <v>31</v>
      </c>
      <c r="D348" t="str">
        <f>'Result import'!D$6</f>
        <v>PI (avg)</v>
      </c>
      <c r="E348" t="str">
        <f>IF(ISERR(FIND(" ",'Result import'!E353)),"",LEFT('Result import'!E353,FIND(" ",'Result import'!E353)-1))</f>
        <v/>
      </c>
      <c r="F348">
        <f>IF(ISERR(FIND(" ",'Result import'!D353)),'Result import'!D353,VALUE(MID('Result import'!D353,FIND(" ",'Result import'!D353)+1,10)))</f>
        <v>23.9</v>
      </c>
      <c r="I348" t="s">
        <v>22</v>
      </c>
      <c r="J348" t="s">
        <v>1361</v>
      </c>
      <c r="K348" t="str">
        <f t="shared" si="11"/>
        <v xml:space="preserve"> 23.9%</v>
      </c>
      <c r="M348" t="str">
        <f>"insert into result (RESULT_ID, VALUE_DISPLAY, VALUE_NUM, VALUE_MIN, VALUE_MAX, QUALIFIER, RESULT_STATUS_ID, EXPERIMENT_ID, SUBSTANCE_ID, RESULT_TYPE_ID ) values ("&amp;A348&amp;", '"&amp;K348&amp;"', "&amp;F348&amp;", '"&amp;G348&amp;"', '"&amp;H348&amp;"', '"&amp;TRIM(E348)&amp;"', 2, 1, "&amp;B348&amp;", "&amp;VLOOKUP(D348,Elements!$B$3:$G$56,6,FALSE)&amp;");"</f>
        <v>insert into result (RESULT_ID, VALUE_DISPLAY, VALUE_NUM, VALUE_MIN, VALUE_MAX, QUALIFIER, RESULT_STATUS_ID, EXPERIMENT_ID, SUBSTANCE_ID, RESULT_TYPE_ID ) values (346, ' 23.9%', 23.9, '', '', '', 2, 1, 7970469, 373);</v>
      </c>
      <c r="N348" t="str">
        <f t="shared" si="10"/>
        <v>insert into result_hierarchy(result_id, parent_result_id, hierarchy_type) values (346, 31, 'Derives');</v>
      </c>
    </row>
    <row r="349" spans="1:14">
      <c r="A349">
        <f>'Result import'!A354</f>
        <v>347</v>
      </c>
      <c r="B349">
        <f>'Result import'!B354</f>
        <v>7970469</v>
      </c>
      <c r="C349">
        <f>'Result import'!C354</f>
        <v>31</v>
      </c>
      <c r="D349" t="str">
        <f>'Result import'!D$6</f>
        <v>PI (avg)</v>
      </c>
      <c r="E349" t="str">
        <f>IF(ISERR(FIND(" ",'Result import'!E354)),"",LEFT('Result import'!E354,FIND(" ",'Result import'!E354)-1))</f>
        <v/>
      </c>
      <c r="F349">
        <f>IF(ISERR(FIND(" ",'Result import'!D354)),'Result import'!D354,VALUE(MID('Result import'!D354,FIND(" ",'Result import'!D354)+1,10)))</f>
        <v>38.799999999999997</v>
      </c>
      <c r="I349" t="s">
        <v>22</v>
      </c>
      <c r="J349" t="s">
        <v>1361</v>
      </c>
      <c r="K349" t="str">
        <f t="shared" si="11"/>
        <v xml:space="preserve"> 38.8%</v>
      </c>
      <c r="M349" t="str">
        <f>"insert into result (RESULT_ID, VALUE_DISPLAY, VALUE_NUM, VALUE_MIN, VALUE_MAX, QUALIFIER, RESULT_STATUS_ID, EXPERIMENT_ID, SUBSTANCE_ID, RESULT_TYPE_ID ) values ("&amp;A349&amp;", '"&amp;K349&amp;"', "&amp;F349&amp;", '"&amp;G349&amp;"', '"&amp;H349&amp;"', '"&amp;TRIM(E349)&amp;"', 2, 1, "&amp;B349&amp;", "&amp;VLOOKUP(D349,Elements!$B$3:$G$56,6,FALSE)&amp;");"</f>
        <v>insert into result (RESULT_ID, VALUE_DISPLAY, VALUE_NUM, VALUE_MIN, VALUE_MAX, QUALIFIER, RESULT_STATUS_ID, EXPERIMENT_ID, SUBSTANCE_ID, RESULT_TYPE_ID ) values (347, ' 38.8%', 38.8, '', '', '', 2, 1, 7970469, 373);</v>
      </c>
      <c r="N349" t="str">
        <f t="shared" si="10"/>
        <v>insert into result_hierarchy(result_id, parent_result_id, hierarchy_type) values (347, 31, 'Derives');</v>
      </c>
    </row>
    <row r="350" spans="1:14">
      <c r="A350">
        <f>'Result import'!A355</f>
        <v>348</v>
      </c>
      <c r="B350">
        <f>'Result import'!B355</f>
        <v>7970469</v>
      </c>
      <c r="C350">
        <f>'Result import'!C355</f>
        <v>31</v>
      </c>
      <c r="D350" t="str">
        <f>'Result import'!D$6</f>
        <v>PI (avg)</v>
      </c>
      <c r="E350" t="str">
        <f>IF(ISERR(FIND(" ",'Result import'!E355)),"",LEFT('Result import'!E355,FIND(" ",'Result import'!E355)-1))</f>
        <v/>
      </c>
      <c r="F350">
        <f>IF(ISERR(FIND(" ",'Result import'!D355)),'Result import'!D355,VALUE(MID('Result import'!D355,FIND(" ",'Result import'!D355)+1,10)))</f>
        <v>67.099999999999994</v>
      </c>
      <c r="I350" t="s">
        <v>22</v>
      </c>
      <c r="J350" t="s">
        <v>1361</v>
      </c>
      <c r="K350" t="str">
        <f t="shared" si="11"/>
        <v xml:space="preserve"> 67.1%</v>
      </c>
      <c r="M350" t="str">
        <f>"insert into result (RESULT_ID, VALUE_DISPLAY, VALUE_NUM, VALUE_MIN, VALUE_MAX, QUALIFIER, RESULT_STATUS_ID, EXPERIMENT_ID, SUBSTANCE_ID, RESULT_TYPE_ID ) values ("&amp;A350&amp;", '"&amp;K350&amp;"', "&amp;F350&amp;", '"&amp;G350&amp;"', '"&amp;H350&amp;"', '"&amp;TRIM(E350)&amp;"', 2, 1, "&amp;B350&amp;", "&amp;VLOOKUP(D350,Elements!$B$3:$G$56,6,FALSE)&amp;");"</f>
        <v>insert into result (RESULT_ID, VALUE_DISPLAY, VALUE_NUM, VALUE_MIN, VALUE_MAX, QUALIFIER, RESULT_STATUS_ID, EXPERIMENT_ID, SUBSTANCE_ID, RESULT_TYPE_ID ) values (348, ' 67.1%', 67.1, '', '', '', 2, 1, 7970469, 373);</v>
      </c>
      <c r="N350" t="str">
        <f t="shared" si="10"/>
        <v>insert into result_hierarchy(result_id, parent_result_id, hierarchy_type) values (348, 31, 'Derives');</v>
      </c>
    </row>
    <row r="351" spans="1:14">
      <c r="A351">
        <f>'Result import'!A356</f>
        <v>349</v>
      </c>
      <c r="B351">
        <f>'Result import'!B356</f>
        <v>7970469</v>
      </c>
      <c r="C351">
        <f>'Result import'!C356</f>
        <v>31</v>
      </c>
      <c r="D351" t="str">
        <f>'Result import'!D$6</f>
        <v>PI (avg)</v>
      </c>
      <c r="E351" t="str">
        <f>IF(ISERR(FIND(" ",'Result import'!E356)),"",LEFT('Result import'!E356,FIND(" ",'Result import'!E356)-1))</f>
        <v/>
      </c>
      <c r="F351">
        <f>IF(ISERR(FIND(" ",'Result import'!D356)),'Result import'!D356,VALUE(MID('Result import'!D356,FIND(" ",'Result import'!D356)+1,10)))</f>
        <v>92</v>
      </c>
      <c r="I351" t="s">
        <v>22</v>
      </c>
      <c r="J351" t="s">
        <v>1361</v>
      </c>
      <c r="K351" t="str">
        <f t="shared" si="11"/>
        <v xml:space="preserve"> 92%</v>
      </c>
      <c r="M351" t="str">
        <f>"insert into result (RESULT_ID, VALUE_DISPLAY, VALUE_NUM, VALUE_MIN, VALUE_MAX, QUALIFIER, RESULT_STATUS_ID, EXPERIMENT_ID, SUBSTANCE_ID, RESULT_TYPE_ID ) values ("&amp;A351&amp;", '"&amp;K351&amp;"', "&amp;F351&amp;", '"&amp;G351&amp;"', '"&amp;H351&amp;"', '"&amp;TRIM(E351)&amp;"', 2, 1, "&amp;B351&amp;", "&amp;VLOOKUP(D351,Elements!$B$3:$G$56,6,FALSE)&amp;");"</f>
        <v>insert into result (RESULT_ID, VALUE_DISPLAY, VALUE_NUM, VALUE_MIN, VALUE_MAX, QUALIFIER, RESULT_STATUS_ID, EXPERIMENT_ID, SUBSTANCE_ID, RESULT_TYPE_ID ) values (349, ' 92%', 92, '', '', '', 2, 1, 7970469, 373);</v>
      </c>
      <c r="N351" t="str">
        <f t="shared" si="10"/>
        <v>insert into result_hierarchy(result_id, parent_result_id, hierarchy_type) values (349, 31, 'Derives');</v>
      </c>
    </row>
    <row r="352" spans="1:14">
      <c r="A352">
        <f>'Result import'!A357</f>
        <v>350</v>
      </c>
      <c r="B352">
        <f>'Result import'!B357</f>
        <v>7970469</v>
      </c>
      <c r="C352">
        <f>'Result import'!C357</f>
        <v>31</v>
      </c>
      <c r="D352" t="str">
        <f>'Result import'!D$6</f>
        <v>PI (avg)</v>
      </c>
      <c r="E352" t="str">
        <f>IF(ISERR(FIND(" ",'Result import'!E357)),"",LEFT('Result import'!E357,FIND(" ",'Result import'!E357)-1))</f>
        <v/>
      </c>
      <c r="F352">
        <f>IF(ISERR(FIND(" ",'Result import'!D357)),'Result import'!D357,VALUE(MID('Result import'!D357,FIND(" ",'Result import'!D357)+1,10)))</f>
        <v>104.9</v>
      </c>
      <c r="I352" t="s">
        <v>22</v>
      </c>
      <c r="J352" t="s">
        <v>1361</v>
      </c>
      <c r="K352" t="str">
        <f t="shared" si="11"/>
        <v xml:space="preserve"> 104.9%</v>
      </c>
      <c r="M352" t="str">
        <f>"insert into result (RESULT_ID, VALUE_DISPLAY, VALUE_NUM, VALUE_MIN, VALUE_MAX, QUALIFIER, RESULT_STATUS_ID, EXPERIMENT_ID, SUBSTANCE_ID, RESULT_TYPE_ID ) values ("&amp;A352&amp;", '"&amp;K352&amp;"', "&amp;F352&amp;", '"&amp;G352&amp;"', '"&amp;H352&amp;"', '"&amp;TRIM(E352)&amp;"', 2, 1, "&amp;B352&amp;", "&amp;VLOOKUP(D352,Elements!$B$3:$G$56,6,FALSE)&amp;");"</f>
        <v>insert into result (RESULT_ID, VALUE_DISPLAY, VALUE_NUM, VALUE_MIN, VALUE_MAX, QUALIFIER, RESULT_STATUS_ID, EXPERIMENT_ID, SUBSTANCE_ID, RESULT_TYPE_ID ) values (350, ' 104.9%', 104.9, '', '', '', 2, 1, 7970469, 373);</v>
      </c>
      <c r="N352" t="str">
        <f t="shared" si="10"/>
        <v>insert into result_hierarchy(result_id, parent_result_id, hierarchy_type) values (350, 31, 'Derives');</v>
      </c>
    </row>
    <row r="353" spans="1:14">
      <c r="A353">
        <f>'Result import'!A358</f>
        <v>351</v>
      </c>
      <c r="B353">
        <f>'Result import'!B358</f>
        <v>4262721</v>
      </c>
      <c r="C353">
        <f>'Result import'!C358</f>
        <v>32</v>
      </c>
      <c r="D353" t="str">
        <f>'Result import'!D$6</f>
        <v>PI (avg)</v>
      </c>
      <c r="E353" t="str">
        <f>IF(ISERR(FIND(" ",'Result import'!E358)),"",LEFT('Result import'!E358,FIND(" ",'Result import'!E358)-1))</f>
        <v/>
      </c>
      <c r="F353">
        <f>IF(ISERR(FIND(" ",'Result import'!D358)),'Result import'!D358,VALUE(MID('Result import'!D358,FIND(" ",'Result import'!D358)+1,10)))</f>
        <v>5</v>
      </c>
      <c r="I353" t="s">
        <v>22</v>
      </c>
      <c r="J353" t="s">
        <v>1361</v>
      </c>
      <c r="K353" t="str">
        <f t="shared" si="11"/>
        <v xml:space="preserve"> 5%</v>
      </c>
      <c r="M353" t="str">
        <f>"insert into result (RESULT_ID, VALUE_DISPLAY, VALUE_NUM, VALUE_MIN, VALUE_MAX, QUALIFIER, RESULT_STATUS_ID, EXPERIMENT_ID, SUBSTANCE_ID, RESULT_TYPE_ID ) values ("&amp;A353&amp;", '"&amp;K353&amp;"', "&amp;F353&amp;", '"&amp;G353&amp;"', '"&amp;H353&amp;"', '"&amp;TRIM(E353)&amp;"', 2, 1, "&amp;B353&amp;", "&amp;VLOOKUP(D353,Elements!$B$3:$G$56,6,FALSE)&amp;");"</f>
        <v>insert into result (RESULT_ID, VALUE_DISPLAY, VALUE_NUM, VALUE_MIN, VALUE_MAX, QUALIFIER, RESULT_STATUS_ID, EXPERIMENT_ID, SUBSTANCE_ID, RESULT_TYPE_ID ) values (351, ' 5%', 5, '', '', '', 2, 1, 4262721, 373);</v>
      </c>
      <c r="N353" t="str">
        <f t="shared" si="10"/>
        <v>insert into result_hierarchy(result_id, parent_result_id, hierarchy_type) values (351, 32, 'Derives');</v>
      </c>
    </row>
    <row r="354" spans="1:14">
      <c r="A354">
        <f>'Result import'!A359</f>
        <v>352</v>
      </c>
      <c r="B354">
        <f>'Result import'!B359</f>
        <v>4262721</v>
      </c>
      <c r="C354">
        <f>'Result import'!C359</f>
        <v>32</v>
      </c>
      <c r="D354" t="str">
        <f>'Result import'!D$6</f>
        <v>PI (avg)</v>
      </c>
      <c r="E354" t="str">
        <f>IF(ISERR(FIND(" ",'Result import'!E359)),"",LEFT('Result import'!E359,FIND(" ",'Result import'!E359)-1))</f>
        <v/>
      </c>
      <c r="F354">
        <f>IF(ISERR(FIND(" ",'Result import'!D359)),'Result import'!D359,VALUE(MID('Result import'!D359,FIND(" ",'Result import'!D359)+1,10)))</f>
        <v>6.1</v>
      </c>
      <c r="I354" t="s">
        <v>22</v>
      </c>
      <c r="J354" t="s">
        <v>1361</v>
      </c>
      <c r="K354" t="str">
        <f t="shared" si="11"/>
        <v xml:space="preserve"> 6.1%</v>
      </c>
      <c r="M354" t="str">
        <f>"insert into result (RESULT_ID, VALUE_DISPLAY, VALUE_NUM, VALUE_MIN, VALUE_MAX, QUALIFIER, RESULT_STATUS_ID, EXPERIMENT_ID, SUBSTANCE_ID, RESULT_TYPE_ID ) values ("&amp;A354&amp;", '"&amp;K354&amp;"', "&amp;F354&amp;", '"&amp;G354&amp;"', '"&amp;H354&amp;"', '"&amp;TRIM(E354)&amp;"', 2, 1, "&amp;B354&amp;", "&amp;VLOOKUP(D354,Elements!$B$3:$G$56,6,FALSE)&amp;");"</f>
        <v>insert into result (RESULT_ID, VALUE_DISPLAY, VALUE_NUM, VALUE_MIN, VALUE_MAX, QUALIFIER, RESULT_STATUS_ID, EXPERIMENT_ID, SUBSTANCE_ID, RESULT_TYPE_ID ) values (352, ' 6.1%', 6.1, '', '', '', 2, 1, 4262721, 373);</v>
      </c>
      <c r="N354" t="str">
        <f t="shared" si="10"/>
        <v>insert into result_hierarchy(result_id, parent_result_id, hierarchy_type) values (352, 32, 'Derives');</v>
      </c>
    </row>
    <row r="355" spans="1:14">
      <c r="A355">
        <f>'Result import'!A360</f>
        <v>353</v>
      </c>
      <c r="B355">
        <f>'Result import'!B360</f>
        <v>4262721</v>
      </c>
      <c r="C355">
        <f>'Result import'!C360</f>
        <v>32</v>
      </c>
      <c r="D355" t="str">
        <f>'Result import'!D$6</f>
        <v>PI (avg)</v>
      </c>
      <c r="E355" t="str">
        <f>IF(ISERR(FIND(" ",'Result import'!E360)),"",LEFT('Result import'!E360,FIND(" ",'Result import'!E360)-1))</f>
        <v/>
      </c>
      <c r="F355">
        <f>IF(ISERR(FIND(" ",'Result import'!D360)),'Result import'!D360,VALUE(MID('Result import'!D360,FIND(" ",'Result import'!D360)+1,10)))</f>
        <v>9.5</v>
      </c>
      <c r="I355" t="s">
        <v>22</v>
      </c>
      <c r="J355" t="s">
        <v>1361</v>
      </c>
      <c r="K355" t="str">
        <f t="shared" si="11"/>
        <v xml:space="preserve"> 9.5%</v>
      </c>
      <c r="M355" t="str">
        <f>"insert into result (RESULT_ID, VALUE_DISPLAY, VALUE_NUM, VALUE_MIN, VALUE_MAX, QUALIFIER, RESULT_STATUS_ID, EXPERIMENT_ID, SUBSTANCE_ID, RESULT_TYPE_ID ) values ("&amp;A355&amp;", '"&amp;K355&amp;"', "&amp;F355&amp;", '"&amp;G355&amp;"', '"&amp;H355&amp;"', '"&amp;TRIM(E355)&amp;"', 2, 1, "&amp;B355&amp;", "&amp;VLOOKUP(D355,Elements!$B$3:$G$56,6,FALSE)&amp;");"</f>
        <v>insert into result (RESULT_ID, VALUE_DISPLAY, VALUE_NUM, VALUE_MIN, VALUE_MAX, QUALIFIER, RESULT_STATUS_ID, EXPERIMENT_ID, SUBSTANCE_ID, RESULT_TYPE_ID ) values (353, ' 9.5%', 9.5, '', '', '', 2, 1, 4262721, 373);</v>
      </c>
      <c r="N355" t="str">
        <f t="shared" si="10"/>
        <v>insert into result_hierarchy(result_id, parent_result_id, hierarchy_type) values (353, 32, 'Derives');</v>
      </c>
    </row>
    <row r="356" spans="1:14">
      <c r="A356">
        <f>'Result import'!A361</f>
        <v>354</v>
      </c>
      <c r="B356">
        <f>'Result import'!B361</f>
        <v>4262721</v>
      </c>
      <c r="C356">
        <f>'Result import'!C361</f>
        <v>32</v>
      </c>
      <c r="D356" t="str">
        <f>'Result import'!D$6</f>
        <v>PI (avg)</v>
      </c>
      <c r="E356" t="str">
        <f>IF(ISERR(FIND(" ",'Result import'!E361)),"",LEFT('Result import'!E361,FIND(" ",'Result import'!E361)-1))</f>
        <v/>
      </c>
      <c r="F356">
        <f>IF(ISERR(FIND(" ",'Result import'!D361)),'Result import'!D361,VALUE(MID('Result import'!D361,FIND(" ",'Result import'!D361)+1,10)))</f>
        <v>12.4</v>
      </c>
      <c r="I356" t="s">
        <v>22</v>
      </c>
      <c r="J356" t="s">
        <v>1361</v>
      </c>
      <c r="K356" t="str">
        <f t="shared" si="11"/>
        <v xml:space="preserve"> 12.4%</v>
      </c>
      <c r="M356" t="str">
        <f>"insert into result (RESULT_ID, VALUE_DISPLAY, VALUE_NUM, VALUE_MIN, VALUE_MAX, QUALIFIER, RESULT_STATUS_ID, EXPERIMENT_ID, SUBSTANCE_ID, RESULT_TYPE_ID ) values ("&amp;A356&amp;", '"&amp;K356&amp;"', "&amp;F356&amp;", '"&amp;G356&amp;"', '"&amp;H356&amp;"', '"&amp;TRIM(E356)&amp;"', 2, 1, "&amp;B356&amp;", "&amp;VLOOKUP(D356,Elements!$B$3:$G$56,6,FALSE)&amp;");"</f>
        <v>insert into result (RESULT_ID, VALUE_DISPLAY, VALUE_NUM, VALUE_MIN, VALUE_MAX, QUALIFIER, RESULT_STATUS_ID, EXPERIMENT_ID, SUBSTANCE_ID, RESULT_TYPE_ID ) values (354, ' 12.4%', 12.4, '', '', '', 2, 1, 4262721, 373);</v>
      </c>
      <c r="N356" t="str">
        <f t="shared" si="10"/>
        <v>insert into result_hierarchy(result_id, parent_result_id, hierarchy_type) values (354, 32, 'Derives');</v>
      </c>
    </row>
    <row r="357" spans="1:14">
      <c r="A357">
        <f>'Result import'!A362</f>
        <v>355</v>
      </c>
      <c r="B357">
        <f>'Result import'!B362</f>
        <v>4262721</v>
      </c>
      <c r="C357">
        <f>'Result import'!C362</f>
        <v>32</v>
      </c>
      <c r="D357" t="str">
        <f>'Result import'!D$6</f>
        <v>PI (avg)</v>
      </c>
      <c r="E357" t="str">
        <f>IF(ISERR(FIND(" ",'Result import'!E362)),"",LEFT('Result import'!E362,FIND(" ",'Result import'!E362)-1))</f>
        <v/>
      </c>
      <c r="F357">
        <f>IF(ISERR(FIND(" ",'Result import'!D362)),'Result import'!D362,VALUE(MID('Result import'!D362,FIND(" ",'Result import'!D362)+1,10)))</f>
        <v>15.5</v>
      </c>
      <c r="I357" t="s">
        <v>22</v>
      </c>
      <c r="J357" t="s">
        <v>1361</v>
      </c>
      <c r="K357" t="str">
        <f t="shared" si="11"/>
        <v xml:space="preserve"> 15.5%</v>
      </c>
      <c r="M357" t="str">
        <f>"insert into result (RESULT_ID, VALUE_DISPLAY, VALUE_NUM, VALUE_MIN, VALUE_MAX, QUALIFIER, RESULT_STATUS_ID, EXPERIMENT_ID, SUBSTANCE_ID, RESULT_TYPE_ID ) values ("&amp;A357&amp;", '"&amp;K357&amp;"', "&amp;F357&amp;", '"&amp;G357&amp;"', '"&amp;H357&amp;"', '"&amp;TRIM(E357)&amp;"', 2, 1, "&amp;B357&amp;", "&amp;VLOOKUP(D357,Elements!$B$3:$G$56,6,FALSE)&amp;");"</f>
        <v>insert into result (RESULT_ID, VALUE_DISPLAY, VALUE_NUM, VALUE_MIN, VALUE_MAX, QUALIFIER, RESULT_STATUS_ID, EXPERIMENT_ID, SUBSTANCE_ID, RESULT_TYPE_ID ) values (355, ' 15.5%', 15.5, '', '', '', 2, 1, 4262721, 373);</v>
      </c>
      <c r="N357" t="str">
        <f t="shared" si="10"/>
        <v>insert into result_hierarchy(result_id, parent_result_id, hierarchy_type) values (355, 32, 'Derives');</v>
      </c>
    </row>
    <row r="358" spans="1:14">
      <c r="A358">
        <f>'Result import'!A363</f>
        <v>356</v>
      </c>
      <c r="B358">
        <f>'Result import'!B363</f>
        <v>4262721</v>
      </c>
      <c r="C358">
        <f>'Result import'!C363</f>
        <v>32</v>
      </c>
      <c r="D358" t="str">
        <f>'Result import'!D$6</f>
        <v>PI (avg)</v>
      </c>
      <c r="E358" t="str">
        <f>IF(ISERR(FIND(" ",'Result import'!E363)),"",LEFT('Result import'!E363,FIND(" ",'Result import'!E363)-1))</f>
        <v/>
      </c>
      <c r="F358">
        <f>IF(ISERR(FIND(" ",'Result import'!D363)),'Result import'!D363,VALUE(MID('Result import'!D363,FIND(" ",'Result import'!D363)+1,10)))</f>
        <v>25.9</v>
      </c>
      <c r="I358" t="s">
        <v>22</v>
      </c>
      <c r="J358" t="s">
        <v>1361</v>
      </c>
      <c r="K358" t="str">
        <f t="shared" si="11"/>
        <v xml:space="preserve"> 25.9%</v>
      </c>
      <c r="M358" t="str">
        <f>"insert into result (RESULT_ID, VALUE_DISPLAY, VALUE_NUM, VALUE_MIN, VALUE_MAX, QUALIFIER, RESULT_STATUS_ID, EXPERIMENT_ID, SUBSTANCE_ID, RESULT_TYPE_ID ) values ("&amp;A358&amp;", '"&amp;K358&amp;"', "&amp;F358&amp;", '"&amp;G358&amp;"', '"&amp;H358&amp;"', '"&amp;TRIM(E358)&amp;"', 2, 1, "&amp;B358&amp;", "&amp;VLOOKUP(D358,Elements!$B$3:$G$56,6,FALSE)&amp;");"</f>
        <v>insert into result (RESULT_ID, VALUE_DISPLAY, VALUE_NUM, VALUE_MIN, VALUE_MAX, QUALIFIER, RESULT_STATUS_ID, EXPERIMENT_ID, SUBSTANCE_ID, RESULT_TYPE_ID ) values (356, ' 25.9%', 25.9, '', '', '', 2, 1, 4262721, 373);</v>
      </c>
      <c r="N358" t="str">
        <f t="shared" si="10"/>
        <v>insert into result_hierarchy(result_id, parent_result_id, hierarchy_type) values (356, 32, 'Derives');</v>
      </c>
    </row>
    <row r="359" spans="1:14">
      <c r="A359">
        <f>'Result import'!A364</f>
        <v>357</v>
      </c>
      <c r="B359">
        <f>'Result import'!B364</f>
        <v>4262721</v>
      </c>
      <c r="C359">
        <f>'Result import'!C364</f>
        <v>32</v>
      </c>
      <c r="D359" t="str">
        <f>'Result import'!D$6</f>
        <v>PI (avg)</v>
      </c>
      <c r="E359" t="str">
        <f>IF(ISERR(FIND(" ",'Result import'!E364)),"",LEFT('Result import'!E364,FIND(" ",'Result import'!E364)-1))</f>
        <v/>
      </c>
      <c r="F359">
        <f>IF(ISERR(FIND(" ",'Result import'!D364)),'Result import'!D364,VALUE(MID('Result import'!D364,FIND(" ",'Result import'!D364)+1,10)))</f>
        <v>39.700000000000003</v>
      </c>
      <c r="I359" t="s">
        <v>22</v>
      </c>
      <c r="J359" t="s">
        <v>1361</v>
      </c>
      <c r="K359" t="str">
        <f t="shared" si="11"/>
        <v xml:space="preserve"> 39.7%</v>
      </c>
      <c r="M359" t="str">
        <f>"insert into result (RESULT_ID, VALUE_DISPLAY, VALUE_NUM, VALUE_MIN, VALUE_MAX, QUALIFIER, RESULT_STATUS_ID, EXPERIMENT_ID, SUBSTANCE_ID, RESULT_TYPE_ID ) values ("&amp;A359&amp;", '"&amp;K359&amp;"', "&amp;F359&amp;", '"&amp;G359&amp;"', '"&amp;H359&amp;"', '"&amp;TRIM(E359)&amp;"', 2, 1, "&amp;B359&amp;", "&amp;VLOOKUP(D359,Elements!$B$3:$G$56,6,FALSE)&amp;");"</f>
        <v>insert into result (RESULT_ID, VALUE_DISPLAY, VALUE_NUM, VALUE_MIN, VALUE_MAX, QUALIFIER, RESULT_STATUS_ID, EXPERIMENT_ID, SUBSTANCE_ID, RESULT_TYPE_ID ) values (357, ' 39.7%', 39.7, '', '', '', 2, 1, 4262721, 373);</v>
      </c>
      <c r="N359" t="str">
        <f t="shared" si="10"/>
        <v>insert into result_hierarchy(result_id, parent_result_id, hierarchy_type) values (357, 32, 'Derives');</v>
      </c>
    </row>
    <row r="360" spans="1:14">
      <c r="A360">
        <f>'Result import'!A365</f>
        <v>358</v>
      </c>
      <c r="B360">
        <f>'Result import'!B365</f>
        <v>4262721</v>
      </c>
      <c r="C360">
        <f>'Result import'!C365</f>
        <v>32</v>
      </c>
      <c r="D360" t="str">
        <f>'Result import'!D$6</f>
        <v>PI (avg)</v>
      </c>
      <c r="E360" t="str">
        <f>IF(ISERR(FIND(" ",'Result import'!E365)),"",LEFT('Result import'!E365,FIND(" ",'Result import'!E365)-1))</f>
        <v/>
      </c>
      <c r="F360">
        <f>IF(ISERR(FIND(" ",'Result import'!D365)),'Result import'!D365,VALUE(MID('Result import'!D365,FIND(" ",'Result import'!D365)+1,10)))</f>
        <v>66.5</v>
      </c>
      <c r="I360" t="s">
        <v>22</v>
      </c>
      <c r="J360" t="s">
        <v>1361</v>
      </c>
      <c r="K360" t="str">
        <f t="shared" si="11"/>
        <v xml:space="preserve"> 66.5%</v>
      </c>
      <c r="M360" t="str">
        <f>"insert into result (RESULT_ID, VALUE_DISPLAY, VALUE_NUM, VALUE_MIN, VALUE_MAX, QUALIFIER, RESULT_STATUS_ID, EXPERIMENT_ID, SUBSTANCE_ID, RESULT_TYPE_ID ) values ("&amp;A360&amp;", '"&amp;K360&amp;"', "&amp;F360&amp;", '"&amp;G360&amp;"', '"&amp;H360&amp;"', '"&amp;TRIM(E360)&amp;"', 2, 1, "&amp;B360&amp;", "&amp;VLOOKUP(D360,Elements!$B$3:$G$56,6,FALSE)&amp;");"</f>
        <v>insert into result (RESULT_ID, VALUE_DISPLAY, VALUE_NUM, VALUE_MIN, VALUE_MAX, QUALIFIER, RESULT_STATUS_ID, EXPERIMENT_ID, SUBSTANCE_ID, RESULT_TYPE_ID ) values (358, ' 66.5%', 66.5, '', '', '', 2, 1, 4262721, 373);</v>
      </c>
      <c r="N360" t="str">
        <f t="shared" si="10"/>
        <v>insert into result_hierarchy(result_id, parent_result_id, hierarchy_type) values (358, 32, 'Derives');</v>
      </c>
    </row>
    <row r="361" spans="1:14">
      <c r="A361">
        <f>'Result import'!A366</f>
        <v>359</v>
      </c>
      <c r="B361">
        <f>'Result import'!B366</f>
        <v>4262721</v>
      </c>
      <c r="C361">
        <f>'Result import'!C366</f>
        <v>32</v>
      </c>
      <c r="D361" t="str">
        <f>'Result import'!D$6</f>
        <v>PI (avg)</v>
      </c>
      <c r="E361" t="str">
        <f>IF(ISERR(FIND(" ",'Result import'!E366)),"",LEFT('Result import'!E366,FIND(" ",'Result import'!E366)-1))</f>
        <v/>
      </c>
      <c r="F361">
        <f>IF(ISERR(FIND(" ",'Result import'!D366)),'Result import'!D366,VALUE(MID('Result import'!D366,FIND(" ",'Result import'!D366)+1,10)))</f>
        <v>90.6</v>
      </c>
      <c r="I361" t="s">
        <v>22</v>
      </c>
      <c r="J361" t="s">
        <v>1361</v>
      </c>
      <c r="K361" t="str">
        <f t="shared" si="11"/>
        <v xml:space="preserve"> 90.6%</v>
      </c>
      <c r="M361" t="str">
        <f>"insert into result (RESULT_ID, VALUE_DISPLAY, VALUE_NUM, VALUE_MIN, VALUE_MAX, QUALIFIER, RESULT_STATUS_ID, EXPERIMENT_ID, SUBSTANCE_ID, RESULT_TYPE_ID ) values ("&amp;A361&amp;", '"&amp;K361&amp;"', "&amp;F361&amp;", '"&amp;G361&amp;"', '"&amp;H361&amp;"', '"&amp;TRIM(E361)&amp;"', 2, 1, "&amp;B361&amp;", "&amp;VLOOKUP(D361,Elements!$B$3:$G$56,6,FALSE)&amp;");"</f>
        <v>insert into result (RESULT_ID, VALUE_DISPLAY, VALUE_NUM, VALUE_MIN, VALUE_MAX, QUALIFIER, RESULT_STATUS_ID, EXPERIMENT_ID, SUBSTANCE_ID, RESULT_TYPE_ID ) values (359, ' 90.6%', 90.6, '', '', '', 2, 1, 4262721, 373);</v>
      </c>
      <c r="N361" t="str">
        <f t="shared" si="10"/>
        <v>insert into result_hierarchy(result_id, parent_result_id, hierarchy_type) values (359, 32, 'Derives');</v>
      </c>
    </row>
    <row r="362" spans="1:14">
      <c r="A362">
        <f>'Result import'!A367</f>
        <v>360</v>
      </c>
      <c r="B362">
        <f>'Result import'!B367</f>
        <v>4262721</v>
      </c>
      <c r="C362">
        <f>'Result import'!C367</f>
        <v>32</v>
      </c>
      <c r="D362" t="str">
        <f>'Result import'!D$6</f>
        <v>PI (avg)</v>
      </c>
      <c r="E362" t="str">
        <f>IF(ISERR(FIND(" ",'Result import'!E367)),"",LEFT('Result import'!E367,FIND(" ",'Result import'!E367)-1))</f>
        <v/>
      </c>
      <c r="F362">
        <f>IF(ISERR(FIND(" ",'Result import'!D367)),'Result import'!D367,VALUE(MID('Result import'!D367,FIND(" ",'Result import'!D367)+1,10)))</f>
        <v>108.8</v>
      </c>
      <c r="I362" t="s">
        <v>22</v>
      </c>
      <c r="J362" t="s">
        <v>1361</v>
      </c>
      <c r="K362" t="str">
        <f t="shared" si="11"/>
        <v xml:space="preserve"> 108.8%</v>
      </c>
      <c r="M362" t="str">
        <f>"insert into result (RESULT_ID, VALUE_DISPLAY, VALUE_NUM, VALUE_MIN, VALUE_MAX, QUALIFIER, RESULT_STATUS_ID, EXPERIMENT_ID, SUBSTANCE_ID, RESULT_TYPE_ID ) values ("&amp;A362&amp;", '"&amp;K362&amp;"', "&amp;F362&amp;", '"&amp;G362&amp;"', '"&amp;H362&amp;"', '"&amp;TRIM(E362)&amp;"', 2, 1, "&amp;B362&amp;", "&amp;VLOOKUP(D362,Elements!$B$3:$G$56,6,FALSE)&amp;");"</f>
        <v>insert into result (RESULT_ID, VALUE_DISPLAY, VALUE_NUM, VALUE_MIN, VALUE_MAX, QUALIFIER, RESULT_STATUS_ID, EXPERIMENT_ID, SUBSTANCE_ID, RESULT_TYPE_ID ) values (360, ' 108.8%', 108.8, '', '', '', 2, 1, 4262721, 373);</v>
      </c>
      <c r="N362" t="str">
        <f t="shared" si="10"/>
        <v>insert into result_hierarchy(result_id, parent_result_id, hierarchy_type) values (360, 32, 'Derives');</v>
      </c>
    </row>
    <row r="363" spans="1:14">
      <c r="A363">
        <f>'Result import'!A368</f>
        <v>361</v>
      </c>
      <c r="B363">
        <f>'Result import'!B368</f>
        <v>844679</v>
      </c>
      <c r="C363">
        <f>'Result import'!C368</f>
        <v>33</v>
      </c>
      <c r="D363" t="str">
        <f>'Result import'!D$6</f>
        <v>PI (avg)</v>
      </c>
      <c r="E363" t="str">
        <f>IF(ISERR(FIND(" ",'Result import'!E368)),"",LEFT('Result import'!E368,FIND(" ",'Result import'!E368)-1))</f>
        <v/>
      </c>
      <c r="F363">
        <f>IF(ISERR(FIND(" ",'Result import'!D368)),'Result import'!D368,VALUE(MID('Result import'!D368,FIND(" ",'Result import'!D368)+1,10)))</f>
        <v>13</v>
      </c>
      <c r="I363" t="s">
        <v>22</v>
      </c>
      <c r="J363" t="s">
        <v>1361</v>
      </c>
      <c r="K363" t="str">
        <f t="shared" si="11"/>
        <v xml:space="preserve"> 13%</v>
      </c>
      <c r="M363" t="str">
        <f>"insert into result (RESULT_ID, VALUE_DISPLAY, VALUE_NUM, VALUE_MIN, VALUE_MAX, QUALIFIER, RESULT_STATUS_ID, EXPERIMENT_ID, SUBSTANCE_ID, RESULT_TYPE_ID ) values ("&amp;A363&amp;", '"&amp;K363&amp;"', "&amp;F363&amp;", '"&amp;G363&amp;"', '"&amp;H363&amp;"', '"&amp;TRIM(E363)&amp;"', 2, 1, "&amp;B363&amp;", "&amp;VLOOKUP(D363,Elements!$B$3:$G$56,6,FALSE)&amp;");"</f>
        <v>insert into result (RESULT_ID, VALUE_DISPLAY, VALUE_NUM, VALUE_MIN, VALUE_MAX, QUALIFIER, RESULT_STATUS_ID, EXPERIMENT_ID, SUBSTANCE_ID, RESULT_TYPE_ID ) values (361, ' 13%', 13, '', '', '', 2, 1, 844679, 373);</v>
      </c>
      <c r="N363" t="str">
        <f t="shared" si="10"/>
        <v>insert into result_hierarchy(result_id, parent_result_id, hierarchy_type) values (361, 33, 'Derives');</v>
      </c>
    </row>
    <row r="364" spans="1:14">
      <c r="A364">
        <f>'Result import'!A369</f>
        <v>362</v>
      </c>
      <c r="B364">
        <f>'Result import'!B369</f>
        <v>844679</v>
      </c>
      <c r="C364">
        <f>'Result import'!C369</f>
        <v>33</v>
      </c>
      <c r="D364" t="str">
        <f>'Result import'!D$6</f>
        <v>PI (avg)</v>
      </c>
      <c r="E364" t="str">
        <f>IF(ISERR(FIND(" ",'Result import'!E369)),"",LEFT('Result import'!E369,FIND(" ",'Result import'!E369)-1))</f>
        <v/>
      </c>
      <c r="F364">
        <f>IF(ISERR(FIND(" ",'Result import'!D369)),'Result import'!D369,VALUE(MID('Result import'!D369,FIND(" ",'Result import'!D369)+1,10)))</f>
        <v>14.4</v>
      </c>
      <c r="I364" t="s">
        <v>22</v>
      </c>
      <c r="J364" t="s">
        <v>1361</v>
      </c>
      <c r="K364" t="str">
        <f t="shared" si="11"/>
        <v xml:space="preserve"> 14.4%</v>
      </c>
      <c r="M364" t="str">
        <f>"insert into result (RESULT_ID, VALUE_DISPLAY, VALUE_NUM, VALUE_MIN, VALUE_MAX, QUALIFIER, RESULT_STATUS_ID, EXPERIMENT_ID, SUBSTANCE_ID, RESULT_TYPE_ID ) values ("&amp;A364&amp;", '"&amp;K364&amp;"', "&amp;F364&amp;", '"&amp;G364&amp;"', '"&amp;H364&amp;"', '"&amp;TRIM(E364)&amp;"', 2, 1, "&amp;B364&amp;", "&amp;VLOOKUP(D364,Elements!$B$3:$G$56,6,FALSE)&amp;");"</f>
        <v>insert into result (RESULT_ID, VALUE_DISPLAY, VALUE_NUM, VALUE_MIN, VALUE_MAX, QUALIFIER, RESULT_STATUS_ID, EXPERIMENT_ID, SUBSTANCE_ID, RESULT_TYPE_ID ) values (362, ' 14.4%', 14.4, '', '', '', 2, 1, 844679, 373);</v>
      </c>
      <c r="N364" t="str">
        <f t="shared" ref="N364:N427" si="12">"insert into result_hierarchy(result_id, parent_result_id, hierarchy_type) values ("&amp;A364&amp;", "&amp;C364&amp;", '"&amp;J364&amp;"');"</f>
        <v>insert into result_hierarchy(result_id, parent_result_id, hierarchy_type) values (362, 33, 'Derives');</v>
      </c>
    </row>
    <row r="365" spans="1:14">
      <c r="A365">
        <f>'Result import'!A370</f>
        <v>363</v>
      </c>
      <c r="B365">
        <f>'Result import'!B370</f>
        <v>844679</v>
      </c>
      <c r="C365">
        <f>'Result import'!C370</f>
        <v>33</v>
      </c>
      <c r="D365" t="str">
        <f>'Result import'!D$6</f>
        <v>PI (avg)</v>
      </c>
      <c r="E365" t="str">
        <f>IF(ISERR(FIND(" ",'Result import'!E370)),"",LEFT('Result import'!E370,FIND(" ",'Result import'!E370)-1))</f>
        <v/>
      </c>
      <c r="F365">
        <f>IF(ISERR(FIND(" ",'Result import'!D370)),'Result import'!D370,VALUE(MID('Result import'!D370,FIND(" ",'Result import'!D370)+1,10)))</f>
        <v>15.6</v>
      </c>
      <c r="I365" t="s">
        <v>22</v>
      </c>
      <c r="J365" t="s">
        <v>1361</v>
      </c>
      <c r="K365" t="str">
        <f t="shared" si="11"/>
        <v xml:space="preserve"> 15.6%</v>
      </c>
      <c r="M365" t="str">
        <f>"insert into result (RESULT_ID, VALUE_DISPLAY, VALUE_NUM, VALUE_MIN, VALUE_MAX, QUALIFIER, RESULT_STATUS_ID, EXPERIMENT_ID, SUBSTANCE_ID, RESULT_TYPE_ID ) values ("&amp;A365&amp;", '"&amp;K365&amp;"', "&amp;F365&amp;", '"&amp;G365&amp;"', '"&amp;H365&amp;"', '"&amp;TRIM(E365)&amp;"', 2, 1, "&amp;B365&amp;", "&amp;VLOOKUP(D365,Elements!$B$3:$G$56,6,FALSE)&amp;");"</f>
        <v>insert into result (RESULT_ID, VALUE_DISPLAY, VALUE_NUM, VALUE_MIN, VALUE_MAX, QUALIFIER, RESULT_STATUS_ID, EXPERIMENT_ID, SUBSTANCE_ID, RESULT_TYPE_ID ) values (363, ' 15.6%', 15.6, '', '', '', 2, 1, 844679, 373);</v>
      </c>
      <c r="N365" t="str">
        <f t="shared" si="12"/>
        <v>insert into result_hierarchy(result_id, parent_result_id, hierarchy_type) values (363, 33, 'Derives');</v>
      </c>
    </row>
    <row r="366" spans="1:14">
      <c r="A366">
        <f>'Result import'!A371</f>
        <v>364</v>
      </c>
      <c r="B366">
        <f>'Result import'!B371</f>
        <v>844679</v>
      </c>
      <c r="C366">
        <f>'Result import'!C371</f>
        <v>33</v>
      </c>
      <c r="D366" t="str">
        <f>'Result import'!D$6</f>
        <v>PI (avg)</v>
      </c>
      <c r="E366" t="str">
        <f>IF(ISERR(FIND(" ",'Result import'!E371)),"",LEFT('Result import'!E371,FIND(" ",'Result import'!E371)-1))</f>
        <v/>
      </c>
      <c r="F366">
        <f>IF(ISERR(FIND(" ",'Result import'!D371)),'Result import'!D371,VALUE(MID('Result import'!D371,FIND(" ",'Result import'!D371)+1,10)))</f>
        <v>16.5</v>
      </c>
      <c r="I366" t="s">
        <v>22</v>
      </c>
      <c r="J366" t="s">
        <v>1361</v>
      </c>
      <c r="K366" t="str">
        <f t="shared" si="11"/>
        <v xml:space="preserve"> 16.5%</v>
      </c>
      <c r="M366" t="str">
        <f>"insert into result (RESULT_ID, VALUE_DISPLAY, VALUE_NUM, VALUE_MIN, VALUE_MAX, QUALIFIER, RESULT_STATUS_ID, EXPERIMENT_ID, SUBSTANCE_ID, RESULT_TYPE_ID ) values ("&amp;A366&amp;", '"&amp;K366&amp;"', "&amp;F366&amp;", '"&amp;G366&amp;"', '"&amp;H366&amp;"', '"&amp;TRIM(E366)&amp;"', 2, 1, "&amp;B366&amp;", "&amp;VLOOKUP(D366,Elements!$B$3:$G$56,6,FALSE)&amp;");"</f>
        <v>insert into result (RESULT_ID, VALUE_DISPLAY, VALUE_NUM, VALUE_MIN, VALUE_MAX, QUALIFIER, RESULT_STATUS_ID, EXPERIMENT_ID, SUBSTANCE_ID, RESULT_TYPE_ID ) values (364, ' 16.5%', 16.5, '', '', '', 2, 1, 844679, 373);</v>
      </c>
      <c r="N366" t="str">
        <f t="shared" si="12"/>
        <v>insert into result_hierarchy(result_id, parent_result_id, hierarchy_type) values (364, 33, 'Derives');</v>
      </c>
    </row>
    <row r="367" spans="1:14">
      <c r="A367">
        <f>'Result import'!A372</f>
        <v>365</v>
      </c>
      <c r="B367">
        <f>'Result import'!B372</f>
        <v>844679</v>
      </c>
      <c r="C367">
        <f>'Result import'!C372</f>
        <v>33</v>
      </c>
      <c r="D367" t="str">
        <f>'Result import'!D$6</f>
        <v>PI (avg)</v>
      </c>
      <c r="E367" t="str">
        <f>IF(ISERR(FIND(" ",'Result import'!E372)),"",LEFT('Result import'!E372,FIND(" ",'Result import'!E372)-1))</f>
        <v/>
      </c>
      <c r="F367">
        <f>IF(ISERR(FIND(" ",'Result import'!D372)),'Result import'!D372,VALUE(MID('Result import'!D372,FIND(" ",'Result import'!D372)+1,10)))</f>
        <v>20.3</v>
      </c>
      <c r="I367" t="s">
        <v>22</v>
      </c>
      <c r="J367" t="s">
        <v>1361</v>
      </c>
      <c r="K367" t="str">
        <f t="shared" si="11"/>
        <v xml:space="preserve"> 20.3%</v>
      </c>
      <c r="M367" t="str">
        <f>"insert into result (RESULT_ID, VALUE_DISPLAY, VALUE_NUM, VALUE_MIN, VALUE_MAX, QUALIFIER, RESULT_STATUS_ID, EXPERIMENT_ID, SUBSTANCE_ID, RESULT_TYPE_ID ) values ("&amp;A367&amp;", '"&amp;K367&amp;"', "&amp;F367&amp;", '"&amp;G367&amp;"', '"&amp;H367&amp;"', '"&amp;TRIM(E367)&amp;"', 2, 1, "&amp;B367&amp;", "&amp;VLOOKUP(D367,Elements!$B$3:$G$56,6,FALSE)&amp;");"</f>
        <v>insert into result (RESULT_ID, VALUE_DISPLAY, VALUE_NUM, VALUE_MIN, VALUE_MAX, QUALIFIER, RESULT_STATUS_ID, EXPERIMENT_ID, SUBSTANCE_ID, RESULT_TYPE_ID ) values (365, ' 20.3%', 20.3, '', '', '', 2, 1, 844679, 373);</v>
      </c>
      <c r="N367" t="str">
        <f t="shared" si="12"/>
        <v>insert into result_hierarchy(result_id, parent_result_id, hierarchy_type) values (365, 33, 'Derives');</v>
      </c>
    </row>
    <row r="368" spans="1:14">
      <c r="A368">
        <f>'Result import'!A373</f>
        <v>366</v>
      </c>
      <c r="B368">
        <f>'Result import'!B373</f>
        <v>844679</v>
      </c>
      <c r="C368">
        <f>'Result import'!C373</f>
        <v>33</v>
      </c>
      <c r="D368" t="str">
        <f>'Result import'!D$6</f>
        <v>PI (avg)</v>
      </c>
      <c r="E368" t="str">
        <f>IF(ISERR(FIND(" ",'Result import'!E373)),"",LEFT('Result import'!E373,FIND(" ",'Result import'!E373)-1))</f>
        <v/>
      </c>
      <c r="F368">
        <f>IF(ISERR(FIND(" ",'Result import'!D373)),'Result import'!D373,VALUE(MID('Result import'!D373,FIND(" ",'Result import'!D373)+1,10)))</f>
        <v>28.8</v>
      </c>
      <c r="I368" t="s">
        <v>22</v>
      </c>
      <c r="J368" t="s">
        <v>1361</v>
      </c>
      <c r="K368" t="str">
        <f t="shared" si="11"/>
        <v xml:space="preserve"> 28.8%</v>
      </c>
      <c r="M368" t="str">
        <f>"insert into result (RESULT_ID, VALUE_DISPLAY, VALUE_NUM, VALUE_MIN, VALUE_MAX, QUALIFIER, RESULT_STATUS_ID, EXPERIMENT_ID, SUBSTANCE_ID, RESULT_TYPE_ID ) values ("&amp;A368&amp;", '"&amp;K368&amp;"', "&amp;F368&amp;", '"&amp;G368&amp;"', '"&amp;H368&amp;"', '"&amp;TRIM(E368)&amp;"', 2, 1, "&amp;B368&amp;", "&amp;VLOOKUP(D368,Elements!$B$3:$G$56,6,FALSE)&amp;");"</f>
        <v>insert into result (RESULT_ID, VALUE_DISPLAY, VALUE_NUM, VALUE_MIN, VALUE_MAX, QUALIFIER, RESULT_STATUS_ID, EXPERIMENT_ID, SUBSTANCE_ID, RESULT_TYPE_ID ) values (366, ' 28.8%', 28.8, '', '', '', 2, 1, 844679, 373);</v>
      </c>
      <c r="N368" t="str">
        <f t="shared" si="12"/>
        <v>insert into result_hierarchy(result_id, parent_result_id, hierarchy_type) values (366, 33, 'Derives');</v>
      </c>
    </row>
    <row r="369" spans="1:14">
      <c r="A369">
        <f>'Result import'!A374</f>
        <v>367</v>
      </c>
      <c r="B369">
        <f>'Result import'!B374</f>
        <v>844679</v>
      </c>
      <c r="C369">
        <f>'Result import'!C374</f>
        <v>33</v>
      </c>
      <c r="D369" t="str">
        <f>'Result import'!D$6</f>
        <v>PI (avg)</v>
      </c>
      <c r="E369" t="str">
        <f>IF(ISERR(FIND(" ",'Result import'!E374)),"",LEFT('Result import'!E374,FIND(" ",'Result import'!E374)-1))</f>
        <v/>
      </c>
      <c r="F369">
        <f>IF(ISERR(FIND(" ",'Result import'!D374)),'Result import'!D374,VALUE(MID('Result import'!D374,FIND(" ",'Result import'!D374)+1,10)))</f>
        <v>41.4</v>
      </c>
      <c r="I369" t="s">
        <v>22</v>
      </c>
      <c r="J369" t="s">
        <v>1361</v>
      </c>
      <c r="K369" t="str">
        <f t="shared" si="11"/>
        <v xml:space="preserve"> 41.4%</v>
      </c>
      <c r="M369" t="str">
        <f>"insert into result (RESULT_ID, VALUE_DISPLAY, VALUE_NUM, VALUE_MIN, VALUE_MAX, QUALIFIER, RESULT_STATUS_ID, EXPERIMENT_ID, SUBSTANCE_ID, RESULT_TYPE_ID ) values ("&amp;A369&amp;", '"&amp;K369&amp;"', "&amp;F369&amp;", '"&amp;G369&amp;"', '"&amp;H369&amp;"', '"&amp;TRIM(E369)&amp;"', 2, 1, "&amp;B369&amp;", "&amp;VLOOKUP(D369,Elements!$B$3:$G$56,6,FALSE)&amp;");"</f>
        <v>insert into result (RESULT_ID, VALUE_DISPLAY, VALUE_NUM, VALUE_MIN, VALUE_MAX, QUALIFIER, RESULT_STATUS_ID, EXPERIMENT_ID, SUBSTANCE_ID, RESULT_TYPE_ID ) values (367, ' 41.4%', 41.4, '', '', '', 2, 1, 844679, 373);</v>
      </c>
      <c r="N369" t="str">
        <f t="shared" si="12"/>
        <v>insert into result_hierarchy(result_id, parent_result_id, hierarchy_type) values (367, 33, 'Derives');</v>
      </c>
    </row>
    <row r="370" spans="1:14">
      <c r="A370">
        <f>'Result import'!A375</f>
        <v>368</v>
      </c>
      <c r="B370">
        <f>'Result import'!B375</f>
        <v>844679</v>
      </c>
      <c r="C370">
        <f>'Result import'!C375</f>
        <v>33</v>
      </c>
      <c r="D370" t="str">
        <f>'Result import'!D$6</f>
        <v>PI (avg)</v>
      </c>
      <c r="E370" t="str">
        <f>IF(ISERR(FIND(" ",'Result import'!E375)),"",LEFT('Result import'!E375,FIND(" ",'Result import'!E375)-1))</f>
        <v/>
      </c>
      <c r="F370">
        <f>IF(ISERR(FIND(" ",'Result import'!D375)),'Result import'!D375,VALUE(MID('Result import'!D375,FIND(" ",'Result import'!D375)+1,10)))</f>
        <v>59.1</v>
      </c>
      <c r="I370" t="s">
        <v>22</v>
      </c>
      <c r="J370" t="s">
        <v>1361</v>
      </c>
      <c r="K370" t="str">
        <f t="shared" si="11"/>
        <v xml:space="preserve"> 59.1%</v>
      </c>
      <c r="M370" t="str">
        <f>"insert into result (RESULT_ID, VALUE_DISPLAY, VALUE_NUM, VALUE_MIN, VALUE_MAX, QUALIFIER, RESULT_STATUS_ID, EXPERIMENT_ID, SUBSTANCE_ID, RESULT_TYPE_ID ) values ("&amp;A370&amp;", '"&amp;K370&amp;"', "&amp;F370&amp;", '"&amp;G370&amp;"', '"&amp;H370&amp;"', '"&amp;TRIM(E370)&amp;"', 2, 1, "&amp;B370&amp;", "&amp;VLOOKUP(D370,Elements!$B$3:$G$56,6,FALSE)&amp;");"</f>
        <v>insert into result (RESULT_ID, VALUE_DISPLAY, VALUE_NUM, VALUE_MIN, VALUE_MAX, QUALIFIER, RESULT_STATUS_ID, EXPERIMENT_ID, SUBSTANCE_ID, RESULT_TYPE_ID ) values (368, ' 59.1%', 59.1, '', '', '', 2, 1, 844679, 373);</v>
      </c>
      <c r="N370" t="str">
        <f t="shared" si="12"/>
        <v>insert into result_hierarchy(result_id, parent_result_id, hierarchy_type) values (368, 33, 'Derives');</v>
      </c>
    </row>
    <row r="371" spans="1:14">
      <c r="A371">
        <f>'Result import'!A376</f>
        <v>369</v>
      </c>
      <c r="B371">
        <f>'Result import'!B376</f>
        <v>844679</v>
      </c>
      <c r="C371">
        <f>'Result import'!C376</f>
        <v>33</v>
      </c>
      <c r="D371" t="str">
        <f>'Result import'!D$6</f>
        <v>PI (avg)</v>
      </c>
      <c r="E371" t="str">
        <f>IF(ISERR(FIND(" ",'Result import'!E376)),"",LEFT('Result import'!E376,FIND(" ",'Result import'!E376)-1))</f>
        <v/>
      </c>
      <c r="F371">
        <f>IF(ISERR(FIND(" ",'Result import'!D376)),'Result import'!D376,VALUE(MID('Result import'!D376,FIND(" ",'Result import'!D376)+1,10)))</f>
        <v>90.2</v>
      </c>
      <c r="I371" t="s">
        <v>22</v>
      </c>
      <c r="J371" t="s">
        <v>1361</v>
      </c>
      <c r="K371" t="str">
        <f t="shared" si="11"/>
        <v xml:space="preserve"> 90.2%</v>
      </c>
      <c r="M371" t="str">
        <f>"insert into result (RESULT_ID, VALUE_DISPLAY, VALUE_NUM, VALUE_MIN, VALUE_MAX, QUALIFIER, RESULT_STATUS_ID, EXPERIMENT_ID, SUBSTANCE_ID, RESULT_TYPE_ID ) values ("&amp;A371&amp;", '"&amp;K371&amp;"', "&amp;F371&amp;", '"&amp;G371&amp;"', '"&amp;H371&amp;"', '"&amp;TRIM(E371)&amp;"', 2, 1, "&amp;B371&amp;", "&amp;VLOOKUP(D371,Elements!$B$3:$G$56,6,FALSE)&amp;");"</f>
        <v>insert into result (RESULT_ID, VALUE_DISPLAY, VALUE_NUM, VALUE_MIN, VALUE_MAX, QUALIFIER, RESULT_STATUS_ID, EXPERIMENT_ID, SUBSTANCE_ID, RESULT_TYPE_ID ) values (369, ' 90.2%', 90.2, '', '', '', 2, 1, 844679, 373);</v>
      </c>
      <c r="N371" t="str">
        <f t="shared" si="12"/>
        <v>insert into result_hierarchy(result_id, parent_result_id, hierarchy_type) values (369, 33, 'Derives');</v>
      </c>
    </row>
    <row r="372" spans="1:14">
      <c r="A372">
        <f>'Result import'!A377</f>
        <v>370</v>
      </c>
      <c r="B372">
        <f>'Result import'!B377</f>
        <v>844679</v>
      </c>
      <c r="C372">
        <f>'Result import'!C377</f>
        <v>33</v>
      </c>
      <c r="D372" t="str">
        <f>'Result import'!D$6</f>
        <v>PI (avg)</v>
      </c>
      <c r="E372" t="str">
        <f>IF(ISERR(FIND(" ",'Result import'!E377)),"",LEFT('Result import'!E377,FIND(" ",'Result import'!E377)-1))</f>
        <v/>
      </c>
      <c r="F372">
        <f>IF(ISERR(FIND(" ",'Result import'!D377)),'Result import'!D377,VALUE(MID('Result import'!D377,FIND(" ",'Result import'!D377)+1,10)))</f>
        <v>97.9</v>
      </c>
      <c r="I372" t="s">
        <v>22</v>
      </c>
      <c r="J372" t="s">
        <v>1361</v>
      </c>
      <c r="K372" t="str">
        <f t="shared" si="11"/>
        <v xml:space="preserve"> 97.9%</v>
      </c>
      <c r="M372" t="str">
        <f>"insert into result (RESULT_ID, VALUE_DISPLAY, VALUE_NUM, VALUE_MIN, VALUE_MAX, QUALIFIER, RESULT_STATUS_ID, EXPERIMENT_ID, SUBSTANCE_ID, RESULT_TYPE_ID ) values ("&amp;A372&amp;", '"&amp;K372&amp;"', "&amp;F372&amp;", '"&amp;G372&amp;"', '"&amp;H372&amp;"', '"&amp;TRIM(E372)&amp;"', 2, 1, "&amp;B372&amp;", "&amp;VLOOKUP(D372,Elements!$B$3:$G$56,6,FALSE)&amp;");"</f>
        <v>insert into result (RESULT_ID, VALUE_DISPLAY, VALUE_NUM, VALUE_MIN, VALUE_MAX, QUALIFIER, RESULT_STATUS_ID, EXPERIMENT_ID, SUBSTANCE_ID, RESULT_TYPE_ID ) values (370, ' 97.9%', 97.9, '', '', '', 2, 1, 844679, 373);</v>
      </c>
      <c r="N372" t="str">
        <f t="shared" si="12"/>
        <v>insert into result_hierarchy(result_id, parent_result_id, hierarchy_type) values (370, 33, 'Derives');</v>
      </c>
    </row>
    <row r="373" spans="1:14">
      <c r="A373">
        <f>'Result import'!A378</f>
        <v>371</v>
      </c>
      <c r="B373">
        <f>'Result import'!B378</f>
        <v>4260761</v>
      </c>
      <c r="C373">
        <f>'Result import'!C378</f>
        <v>34</v>
      </c>
      <c r="D373" t="str">
        <f>'Result import'!D$6</f>
        <v>PI (avg)</v>
      </c>
      <c r="E373" t="str">
        <f>IF(ISERR(FIND(" ",'Result import'!E378)),"",LEFT('Result import'!E378,FIND(" ",'Result import'!E378)-1))</f>
        <v/>
      </c>
      <c r="F373">
        <f>IF(ISERR(FIND(" ",'Result import'!D378)),'Result import'!D378,VALUE(MID('Result import'!D378,FIND(" ",'Result import'!D378)+1,10)))</f>
        <v>12.7</v>
      </c>
      <c r="I373" t="s">
        <v>22</v>
      </c>
      <c r="J373" t="s">
        <v>1361</v>
      </c>
      <c r="K373" t="str">
        <f t="shared" si="11"/>
        <v xml:space="preserve"> 12.7%</v>
      </c>
      <c r="M373" t="str">
        <f>"insert into result (RESULT_ID, VALUE_DISPLAY, VALUE_NUM, VALUE_MIN, VALUE_MAX, QUALIFIER, RESULT_STATUS_ID, EXPERIMENT_ID, SUBSTANCE_ID, RESULT_TYPE_ID ) values ("&amp;A373&amp;", '"&amp;K373&amp;"', "&amp;F373&amp;", '"&amp;G373&amp;"', '"&amp;H373&amp;"', '"&amp;TRIM(E373)&amp;"', 2, 1, "&amp;B373&amp;", "&amp;VLOOKUP(D373,Elements!$B$3:$G$56,6,FALSE)&amp;");"</f>
        <v>insert into result (RESULT_ID, VALUE_DISPLAY, VALUE_NUM, VALUE_MIN, VALUE_MAX, QUALIFIER, RESULT_STATUS_ID, EXPERIMENT_ID, SUBSTANCE_ID, RESULT_TYPE_ID ) values (371, ' 12.7%', 12.7, '', '', '', 2, 1, 4260761, 373);</v>
      </c>
      <c r="N373" t="str">
        <f t="shared" si="12"/>
        <v>insert into result_hierarchy(result_id, parent_result_id, hierarchy_type) values (371, 34, 'Derives');</v>
      </c>
    </row>
    <row r="374" spans="1:14">
      <c r="A374">
        <f>'Result import'!A379</f>
        <v>372</v>
      </c>
      <c r="B374">
        <f>'Result import'!B379</f>
        <v>4260761</v>
      </c>
      <c r="C374">
        <f>'Result import'!C379</f>
        <v>34</v>
      </c>
      <c r="D374" t="str">
        <f>'Result import'!D$6</f>
        <v>PI (avg)</v>
      </c>
      <c r="E374" t="str">
        <f>IF(ISERR(FIND(" ",'Result import'!E379)),"",LEFT('Result import'!E379,FIND(" ",'Result import'!E379)-1))</f>
        <v/>
      </c>
      <c r="F374">
        <f>IF(ISERR(FIND(" ",'Result import'!D379)),'Result import'!D379,VALUE(MID('Result import'!D379,FIND(" ",'Result import'!D379)+1,10)))</f>
        <v>14.1</v>
      </c>
      <c r="I374" t="s">
        <v>22</v>
      </c>
      <c r="J374" t="s">
        <v>1361</v>
      </c>
      <c r="K374" t="str">
        <f t="shared" si="11"/>
        <v xml:space="preserve"> 14.1%</v>
      </c>
      <c r="M374" t="str">
        <f>"insert into result (RESULT_ID, VALUE_DISPLAY, VALUE_NUM, VALUE_MIN, VALUE_MAX, QUALIFIER, RESULT_STATUS_ID, EXPERIMENT_ID, SUBSTANCE_ID, RESULT_TYPE_ID ) values ("&amp;A374&amp;", '"&amp;K374&amp;"', "&amp;F374&amp;", '"&amp;G374&amp;"', '"&amp;H374&amp;"', '"&amp;TRIM(E374)&amp;"', 2, 1, "&amp;B374&amp;", "&amp;VLOOKUP(D374,Elements!$B$3:$G$56,6,FALSE)&amp;");"</f>
        <v>insert into result (RESULT_ID, VALUE_DISPLAY, VALUE_NUM, VALUE_MIN, VALUE_MAX, QUALIFIER, RESULT_STATUS_ID, EXPERIMENT_ID, SUBSTANCE_ID, RESULT_TYPE_ID ) values (372, ' 14.1%', 14.1, '', '', '', 2, 1, 4260761, 373);</v>
      </c>
      <c r="N374" t="str">
        <f t="shared" si="12"/>
        <v>insert into result_hierarchy(result_id, parent_result_id, hierarchy_type) values (372, 34, 'Derives');</v>
      </c>
    </row>
    <row r="375" spans="1:14">
      <c r="A375">
        <f>'Result import'!A380</f>
        <v>373</v>
      </c>
      <c r="B375">
        <f>'Result import'!B380</f>
        <v>4260761</v>
      </c>
      <c r="C375">
        <f>'Result import'!C380</f>
        <v>34</v>
      </c>
      <c r="D375" t="str">
        <f>'Result import'!D$6</f>
        <v>PI (avg)</v>
      </c>
      <c r="E375" t="str">
        <f>IF(ISERR(FIND(" ",'Result import'!E380)),"",LEFT('Result import'!E380,FIND(" ",'Result import'!E380)-1))</f>
        <v/>
      </c>
      <c r="F375">
        <f>IF(ISERR(FIND(" ",'Result import'!D380)),'Result import'!D380,VALUE(MID('Result import'!D380,FIND(" ",'Result import'!D380)+1,10)))</f>
        <v>15.9</v>
      </c>
      <c r="I375" t="s">
        <v>22</v>
      </c>
      <c r="J375" t="s">
        <v>1361</v>
      </c>
      <c r="K375" t="str">
        <f t="shared" si="11"/>
        <v xml:space="preserve"> 15.9%</v>
      </c>
      <c r="M375" t="str">
        <f>"insert into result (RESULT_ID, VALUE_DISPLAY, VALUE_NUM, VALUE_MIN, VALUE_MAX, QUALIFIER, RESULT_STATUS_ID, EXPERIMENT_ID, SUBSTANCE_ID, RESULT_TYPE_ID ) values ("&amp;A375&amp;", '"&amp;K375&amp;"', "&amp;F375&amp;", '"&amp;G375&amp;"', '"&amp;H375&amp;"', '"&amp;TRIM(E375)&amp;"', 2, 1, "&amp;B375&amp;", "&amp;VLOOKUP(D375,Elements!$B$3:$G$56,6,FALSE)&amp;");"</f>
        <v>insert into result (RESULT_ID, VALUE_DISPLAY, VALUE_NUM, VALUE_MIN, VALUE_MAX, QUALIFIER, RESULT_STATUS_ID, EXPERIMENT_ID, SUBSTANCE_ID, RESULT_TYPE_ID ) values (373, ' 15.9%', 15.9, '', '', '', 2, 1, 4260761, 373);</v>
      </c>
      <c r="N375" t="str">
        <f t="shared" si="12"/>
        <v>insert into result_hierarchy(result_id, parent_result_id, hierarchy_type) values (373, 34, 'Derives');</v>
      </c>
    </row>
    <row r="376" spans="1:14">
      <c r="A376">
        <f>'Result import'!A381</f>
        <v>374</v>
      </c>
      <c r="B376">
        <f>'Result import'!B381</f>
        <v>4260761</v>
      </c>
      <c r="C376">
        <f>'Result import'!C381</f>
        <v>34</v>
      </c>
      <c r="D376" t="str">
        <f>'Result import'!D$6</f>
        <v>PI (avg)</v>
      </c>
      <c r="E376" t="str">
        <f>IF(ISERR(FIND(" ",'Result import'!E381)),"",LEFT('Result import'!E381,FIND(" ",'Result import'!E381)-1))</f>
        <v/>
      </c>
      <c r="F376">
        <f>IF(ISERR(FIND(" ",'Result import'!D381)),'Result import'!D381,VALUE(MID('Result import'!D381,FIND(" ",'Result import'!D381)+1,10)))</f>
        <v>15.6</v>
      </c>
      <c r="I376" t="s">
        <v>22</v>
      </c>
      <c r="J376" t="s">
        <v>1361</v>
      </c>
      <c r="K376" t="str">
        <f t="shared" si="11"/>
        <v xml:space="preserve"> 15.6%</v>
      </c>
      <c r="M376" t="str">
        <f>"insert into result (RESULT_ID, VALUE_DISPLAY, VALUE_NUM, VALUE_MIN, VALUE_MAX, QUALIFIER, RESULT_STATUS_ID, EXPERIMENT_ID, SUBSTANCE_ID, RESULT_TYPE_ID ) values ("&amp;A376&amp;", '"&amp;K376&amp;"', "&amp;F376&amp;", '"&amp;G376&amp;"', '"&amp;H376&amp;"', '"&amp;TRIM(E376)&amp;"', 2, 1, "&amp;B376&amp;", "&amp;VLOOKUP(D376,Elements!$B$3:$G$56,6,FALSE)&amp;");"</f>
        <v>insert into result (RESULT_ID, VALUE_DISPLAY, VALUE_NUM, VALUE_MIN, VALUE_MAX, QUALIFIER, RESULT_STATUS_ID, EXPERIMENT_ID, SUBSTANCE_ID, RESULT_TYPE_ID ) values (374, ' 15.6%', 15.6, '', '', '', 2, 1, 4260761, 373);</v>
      </c>
      <c r="N376" t="str">
        <f t="shared" si="12"/>
        <v>insert into result_hierarchy(result_id, parent_result_id, hierarchy_type) values (374, 34, 'Derives');</v>
      </c>
    </row>
    <row r="377" spans="1:14">
      <c r="A377">
        <f>'Result import'!A382</f>
        <v>375</v>
      </c>
      <c r="B377">
        <f>'Result import'!B382</f>
        <v>4260761</v>
      </c>
      <c r="C377">
        <f>'Result import'!C382</f>
        <v>34</v>
      </c>
      <c r="D377" t="str">
        <f>'Result import'!D$6</f>
        <v>PI (avg)</v>
      </c>
      <c r="E377" t="str">
        <f>IF(ISERR(FIND(" ",'Result import'!E382)),"",LEFT('Result import'!E382,FIND(" ",'Result import'!E382)-1))</f>
        <v/>
      </c>
      <c r="F377">
        <f>IF(ISERR(FIND(" ",'Result import'!D382)),'Result import'!D382,VALUE(MID('Result import'!D382,FIND(" ",'Result import'!D382)+1,10)))</f>
        <v>18.100000000000001</v>
      </c>
      <c r="I377" t="s">
        <v>22</v>
      </c>
      <c r="J377" t="s">
        <v>1361</v>
      </c>
      <c r="K377" t="str">
        <f t="shared" si="11"/>
        <v xml:space="preserve"> 18.1%</v>
      </c>
      <c r="M377" t="str">
        <f>"insert into result (RESULT_ID, VALUE_DISPLAY, VALUE_NUM, VALUE_MIN, VALUE_MAX, QUALIFIER, RESULT_STATUS_ID, EXPERIMENT_ID, SUBSTANCE_ID, RESULT_TYPE_ID ) values ("&amp;A377&amp;", '"&amp;K377&amp;"', "&amp;F377&amp;", '"&amp;G377&amp;"', '"&amp;H377&amp;"', '"&amp;TRIM(E377)&amp;"', 2, 1, "&amp;B377&amp;", "&amp;VLOOKUP(D377,Elements!$B$3:$G$56,6,FALSE)&amp;");"</f>
        <v>insert into result (RESULT_ID, VALUE_DISPLAY, VALUE_NUM, VALUE_MIN, VALUE_MAX, QUALIFIER, RESULT_STATUS_ID, EXPERIMENT_ID, SUBSTANCE_ID, RESULT_TYPE_ID ) values (375, ' 18.1%', 18.1, '', '', '', 2, 1, 4260761, 373);</v>
      </c>
      <c r="N377" t="str">
        <f t="shared" si="12"/>
        <v>insert into result_hierarchy(result_id, parent_result_id, hierarchy_type) values (375, 34, 'Derives');</v>
      </c>
    </row>
    <row r="378" spans="1:14">
      <c r="A378">
        <f>'Result import'!A383</f>
        <v>376</v>
      </c>
      <c r="B378">
        <f>'Result import'!B383</f>
        <v>4260761</v>
      </c>
      <c r="C378">
        <f>'Result import'!C383</f>
        <v>34</v>
      </c>
      <c r="D378" t="str">
        <f>'Result import'!D$6</f>
        <v>PI (avg)</v>
      </c>
      <c r="E378" t="str">
        <f>IF(ISERR(FIND(" ",'Result import'!E383)),"",LEFT('Result import'!E383,FIND(" ",'Result import'!E383)-1))</f>
        <v/>
      </c>
      <c r="F378">
        <f>IF(ISERR(FIND(" ",'Result import'!D383)),'Result import'!D383,VALUE(MID('Result import'!D383,FIND(" ",'Result import'!D383)+1,10)))</f>
        <v>26.5</v>
      </c>
      <c r="I378" t="s">
        <v>22</v>
      </c>
      <c r="J378" t="s">
        <v>1361</v>
      </c>
      <c r="K378" t="str">
        <f t="shared" si="11"/>
        <v xml:space="preserve"> 26.5%</v>
      </c>
      <c r="M378" t="str">
        <f>"insert into result (RESULT_ID, VALUE_DISPLAY, VALUE_NUM, VALUE_MIN, VALUE_MAX, QUALIFIER, RESULT_STATUS_ID, EXPERIMENT_ID, SUBSTANCE_ID, RESULT_TYPE_ID ) values ("&amp;A378&amp;", '"&amp;K378&amp;"', "&amp;F378&amp;", '"&amp;G378&amp;"', '"&amp;H378&amp;"', '"&amp;TRIM(E378)&amp;"', 2, 1, "&amp;B378&amp;", "&amp;VLOOKUP(D378,Elements!$B$3:$G$56,6,FALSE)&amp;");"</f>
        <v>insert into result (RESULT_ID, VALUE_DISPLAY, VALUE_NUM, VALUE_MIN, VALUE_MAX, QUALIFIER, RESULT_STATUS_ID, EXPERIMENT_ID, SUBSTANCE_ID, RESULT_TYPE_ID ) values (376, ' 26.5%', 26.5, '', '', '', 2, 1, 4260761, 373);</v>
      </c>
      <c r="N378" t="str">
        <f t="shared" si="12"/>
        <v>insert into result_hierarchy(result_id, parent_result_id, hierarchy_type) values (376, 34, 'Derives');</v>
      </c>
    </row>
    <row r="379" spans="1:14">
      <c r="A379">
        <f>'Result import'!A384</f>
        <v>377</v>
      </c>
      <c r="B379">
        <f>'Result import'!B384</f>
        <v>4260761</v>
      </c>
      <c r="C379">
        <f>'Result import'!C384</f>
        <v>34</v>
      </c>
      <c r="D379" t="str">
        <f>'Result import'!D$6</f>
        <v>PI (avg)</v>
      </c>
      <c r="E379" t="str">
        <f>IF(ISERR(FIND(" ",'Result import'!E384)),"",LEFT('Result import'!E384,FIND(" ",'Result import'!E384)-1))</f>
        <v/>
      </c>
      <c r="F379">
        <f>IF(ISERR(FIND(" ",'Result import'!D384)),'Result import'!D384,VALUE(MID('Result import'!D384,FIND(" ",'Result import'!D384)+1,10)))</f>
        <v>40.1</v>
      </c>
      <c r="I379" t="s">
        <v>22</v>
      </c>
      <c r="J379" t="s">
        <v>1361</v>
      </c>
      <c r="K379" t="str">
        <f t="shared" si="11"/>
        <v xml:space="preserve"> 40.1%</v>
      </c>
      <c r="M379" t="str">
        <f>"insert into result (RESULT_ID, VALUE_DISPLAY, VALUE_NUM, VALUE_MIN, VALUE_MAX, QUALIFIER, RESULT_STATUS_ID, EXPERIMENT_ID, SUBSTANCE_ID, RESULT_TYPE_ID ) values ("&amp;A379&amp;", '"&amp;K379&amp;"', "&amp;F379&amp;", '"&amp;G379&amp;"', '"&amp;H379&amp;"', '"&amp;TRIM(E379)&amp;"', 2, 1, "&amp;B379&amp;", "&amp;VLOOKUP(D379,Elements!$B$3:$G$56,6,FALSE)&amp;");"</f>
        <v>insert into result (RESULT_ID, VALUE_DISPLAY, VALUE_NUM, VALUE_MIN, VALUE_MAX, QUALIFIER, RESULT_STATUS_ID, EXPERIMENT_ID, SUBSTANCE_ID, RESULT_TYPE_ID ) values (377, ' 40.1%', 40.1, '', '', '', 2, 1, 4260761, 373);</v>
      </c>
      <c r="N379" t="str">
        <f t="shared" si="12"/>
        <v>insert into result_hierarchy(result_id, parent_result_id, hierarchy_type) values (377, 34, 'Derives');</v>
      </c>
    </row>
    <row r="380" spans="1:14">
      <c r="A380">
        <f>'Result import'!A385</f>
        <v>378</v>
      </c>
      <c r="B380">
        <f>'Result import'!B385</f>
        <v>4260761</v>
      </c>
      <c r="C380">
        <f>'Result import'!C385</f>
        <v>34</v>
      </c>
      <c r="D380" t="str">
        <f>'Result import'!D$6</f>
        <v>PI (avg)</v>
      </c>
      <c r="E380" t="str">
        <f>IF(ISERR(FIND(" ",'Result import'!E385)),"",LEFT('Result import'!E385,FIND(" ",'Result import'!E385)-1))</f>
        <v/>
      </c>
      <c r="F380">
        <f>IF(ISERR(FIND(" ",'Result import'!D385)),'Result import'!D385,VALUE(MID('Result import'!D385,FIND(" ",'Result import'!D385)+1,10)))</f>
        <v>61.2</v>
      </c>
      <c r="I380" t="s">
        <v>22</v>
      </c>
      <c r="J380" t="s">
        <v>1361</v>
      </c>
      <c r="K380" t="str">
        <f t="shared" si="11"/>
        <v xml:space="preserve"> 61.2%</v>
      </c>
      <c r="M380" t="str">
        <f>"insert into result (RESULT_ID, VALUE_DISPLAY, VALUE_NUM, VALUE_MIN, VALUE_MAX, QUALIFIER, RESULT_STATUS_ID, EXPERIMENT_ID, SUBSTANCE_ID, RESULT_TYPE_ID ) values ("&amp;A380&amp;", '"&amp;K380&amp;"', "&amp;F380&amp;", '"&amp;G380&amp;"', '"&amp;H380&amp;"', '"&amp;TRIM(E380)&amp;"', 2, 1, "&amp;B380&amp;", "&amp;VLOOKUP(D380,Elements!$B$3:$G$56,6,FALSE)&amp;");"</f>
        <v>insert into result (RESULT_ID, VALUE_DISPLAY, VALUE_NUM, VALUE_MIN, VALUE_MAX, QUALIFIER, RESULT_STATUS_ID, EXPERIMENT_ID, SUBSTANCE_ID, RESULT_TYPE_ID ) values (378, ' 61.2%', 61.2, '', '', '', 2, 1, 4260761, 373);</v>
      </c>
      <c r="N380" t="str">
        <f t="shared" si="12"/>
        <v>insert into result_hierarchy(result_id, parent_result_id, hierarchy_type) values (378, 34, 'Derives');</v>
      </c>
    </row>
    <row r="381" spans="1:14">
      <c r="A381">
        <f>'Result import'!A386</f>
        <v>379</v>
      </c>
      <c r="B381">
        <f>'Result import'!B386</f>
        <v>4260761</v>
      </c>
      <c r="C381">
        <f>'Result import'!C386</f>
        <v>34</v>
      </c>
      <c r="D381" t="str">
        <f>'Result import'!D$6</f>
        <v>PI (avg)</v>
      </c>
      <c r="E381" t="str">
        <f>IF(ISERR(FIND(" ",'Result import'!E386)),"",LEFT('Result import'!E386,FIND(" ",'Result import'!E386)-1))</f>
        <v/>
      </c>
      <c r="F381">
        <f>IF(ISERR(FIND(" ",'Result import'!D386)),'Result import'!D386,VALUE(MID('Result import'!D386,FIND(" ",'Result import'!D386)+1,10)))</f>
        <v>82.3</v>
      </c>
      <c r="I381" t="s">
        <v>22</v>
      </c>
      <c r="J381" t="s">
        <v>1361</v>
      </c>
      <c r="K381" t="str">
        <f t="shared" si="11"/>
        <v xml:space="preserve"> 82.3%</v>
      </c>
      <c r="M381" t="str">
        <f>"insert into result (RESULT_ID, VALUE_DISPLAY, VALUE_NUM, VALUE_MIN, VALUE_MAX, QUALIFIER, RESULT_STATUS_ID, EXPERIMENT_ID, SUBSTANCE_ID, RESULT_TYPE_ID ) values ("&amp;A381&amp;", '"&amp;K381&amp;"', "&amp;F381&amp;", '"&amp;G381&amp;"', '"&amp;H381&amp;"', '"&amp;TRIM(E381)&amp;"', 2, 1, "&amp;B381&amp;", "&amp;VLOOKUP(D381,Elements!$B$3:$G$56,6,FALSE)&amp;");"</f>
        <v>insert into result (RESULT_ID, VALUE_DISPLAY, VALUE_NUM, VALUE_MIN, VALUE_MAX, QUALIFIER, RESULT_STATUS_ID, EXPERIMENT_ID, SUBSTANCE_ID, RESULT_TYPE_ID ) values (379, ' 82.3%', 82.3, '', '', '', 2, 1, 4260761, 373);</v>
      </c>
      <c r="N381" t="str">
        <f t="shared" si="12"/>
        <v>insert into result_hierarchy(result_id, parent_result_id, hierarchy_type) values (379, 34, 'Derives');</v>
      </c>
    </row>
    <row r="382" spans="1:14">
      <c r="A382">
        <f>'Result import'!A387</f>
        <v>380</v>
      </c>
      <c r="B382">
        <f>'Result import'!B387</f>
        <v>4260761</v>
      </c>
      <c r="C382">
        <f>'Result import'!C387</f>
        <v>34</v>
      </c>
      <c r="D382" t="str">
        <f>'Result import'!D$6</f>
        <v>PI (avg)</v>
      </c>
      <c r="E382" t="str">
        <f>IF(ISERR(FIND(" ",'Result import'!E387)),"",LEFT('Result import'!E387,FIND(" ",'Result import'!E387)-1))</f>
        <v/>
      </c>
      <c r="F382">
        <f>IF(ISERR(FIND(" ",'Result import'!D387)),'Result import'!D387,VALUE(MID('Result import'!D387,FIND(" ",'Result import'!D387)+1,10)))</f>
        <v>96.4</v>
      </c>
      <c r="I382" t="s">
        <v>22</v>
      </c>
      <c r="J382" t="s">
        <v>1361</v>
      </c>
      <c r="K382" t="str">
        <f t="shared" si="11"/>
        <v xml:space="preserve"> 96.4%</v>
      </c>
      <c r="M382" t="str">
        <f>"insert into result (RESULT_ID, VALUE_DISPLAY, VALUE_NUM, VALUE_MIN, VALUE_MAX, QUALIFIER, RESULT_STATUS_ID, EXPERIMENT_ID, SUBSTANCE_ID, RESULT_TYPE_ID ) values ("&amp;A382&amp;", '"&amp;K382&amp;"', "&amp;F382&amp;", '"&amp;G382&amp;"', '"&amp;H382&amp;"', '"&amp;TRIM(E382)&amp;"', 2, 1, "&amp;B382&amp;", "&amp;VLOOKUP(D382,Elements!$B$3:$G$56,6,FALSE)&amp;");"</f>
        <v>insert into result (RESULT_ID, VALUE_DISPLAY, VALUE_NUM, VALUE_MIN, VALUE_MAX, QUALIFIER, RESULT_STATUS_ID, EXPERIMENT_ID, SUBSTANCE_ID, RESULT_TYPE_ID ) values (380, ' 96.4%', 96.4, '', '', '', 2, 1, 4260761, 373);</v>
      </c>
      <c r="N382" t="str">
        <f t="shared" si="12"/>
        <v>insert into result_hierarchy(result_id, parent_result_id, hierarchy_type) values (380, 34, 'Derives');</v>
      </c>
    </row>
    <row r="383" spans="1:14">
      <c r="A383">
        <f>'Result import'!A388</f>
        <v>381</v>
      </c>
      <c r="B383">
        <f>'Result import'!B388</f>
        <v>7976469</v>
      </c>
      <c r="C383">
        <f>'Result import'!C388</f>
        <v>35</v>
      </c>
      <c r="D383" t="str">
        <f>'Result import'!D$6</f>
        <v>PI (avg)</v>
      </c>
      <c r="E383" t="str">
        <f>IF(ISERR(FIND(" ",'Result import'!E388)),"",LEFT('Result import'!E388,FIND(" ",'Result import'!E388)-1))</f>
        <v/>
      </c>
      <c r="F383">
        <f>IF(ISERR(FIND(" ",'Result import'!D388)),'Result import'!D388,VALUE(MID('Result import'!D388,FIND(" ",'Result import'!D388)+1,10)))</f>
        <v>1.2</v>
      </c>
      <c r="I383" t="s">
        <v>22</v>
      </c>
      <c r="J383" t="s">
        <v>1361</v>
      </c>
      <c r="K383" t="str">
        <f t="shared" si="11"/>
        <v xml:space="preserve"> 1.2%</v>
      </c>
      <c r="M383" t="str">
        <f>"insert into result (RESULT_ID, VALUE_DISPLAY, VALUE_NUM, VALUE_MIN, VALUE_MAX, QUALIFIER, RESULT_STATUS_ID, EXPERIMENT_ID, SUBSTANCE_ID, RESULT_TYPE_ID ) values ("&amp;A383&amp;", '"&amp;K383&amp;"', "&amp;F383&amp;", '"&amp;G383&amp;"', '"&amp;H383&amp;"', '"&amp;TRIM(E383)&amp;"', 2, 1, "&amp;B383&amp;", "&amp;VLOOKUP(D383,Elements!$B$3:$G$56,6,FALSE)&amp;");"</f>
        <v>insert into result (RESULT_ID, VALUE_DISPLAY, VALUE_NUM, VALUE_MIN, VALUE_MAX, QUALIFIER, RESULT_STATUS_ID, EXPERIMENT_ID, SUBSTANCE_ID, RESULT_TYPE_ID ) values (381, ' 1.2%', 1.2, '', '', '', 2, 1, 7976469, 373);</v>
      </c>
      <c r="N383" t="str">
        <f t="shared" si="12"/>
        <v>insert into result_hierarchy(result_id, parent_result_id, hierarchy_type) values (381, 35, 'Derives');</v>
      </c>
    </row>
    <row r="384" spans="1:14">
      <c r="A384">
        <f>'Result import'!A389</f>
        <v>382</v>
      </c>
      <c r="B384">
        <f>'Result import'!B389</f>
        <v>7976469</v>
      </c>
      <c r="C384">
        <f>'Result import'!C389</f>
        <v>35</v>
      </c>
      <c r="D384" t="str">
        <f>'Result import'!D$6</f>
        <v>PI (avg)</v>
      </c>
      <c r="E384" t="str">
        <f>IF(ISERR(FIND(" ",'Result import'!E389)),"",LEFT('Result import'!E389,FIND(" ",'Result import'!E389)-1))</f>
        <v/>
      </c>
      <c r="F384">
        <f>IF(ISERR(FIND(" ",'Result import'!D389)),'Result import'!D389,VALUE(MID('Result import'!D389,FIND(" ",'Result import'!D389)+1,10)))</f>
        <v>2.2999999999999998</v>
      </c>
      <c r="I384" t="s">
        <v>22</v>
      </c>
      <c r="J384" t="s">
        <v>1361</v>
      </c>
      <c r="K384" t="str">
        <f t="shared" si="11"/>
        <v xml:space="preserve"> 2.3%</v>
      </c>
      <c r="M384" t="str">
        <f>"insert into result (RESULT_ID, VALUE_DISPLAY, VALUE_NUM, VALUE_MIN, VALUE_MAX, QUALIFIER, RESULT_STATUS_ID, EXPERIMENT_ID, SUBSTANCE_ID, RESULT_TYPE_ID ) values ("&amp;A384&amp;", '"&amp;K384&amp;"', "&amp;F384&amp;", '"&amp;G384&amp;"', '"&amp;H384&amp;"', '"&amp;TRIM(E384)&amp;"', 2, 1, "&amp;B384&amp;", "&amp;VLOOKUP(D384,Elements!$B$3:$G$56,6,FALSE)&amp;");"</f>
        <v>insert into result (RESULT_ID, VALUE_DISPLAY, VALUE_NUM, VALUE_MIN, VALUE_MAX, QUALIFIER, RESULT_STATUS_ID, EXPERIMENT_ID, SUBSTANCE_ID, RESULT_TYPE_ID ) values (382, ' 2.3%', 2.3, '', '', '', 2, 1, 7976469, 373);</v>
      </c>
      <c r="N384" t="str">
        <f t="shared" si="12"/>
        <v>insert into result_hierarchy(result_id, parent_result_id, hierarchy_type) values (382, 35, 'Derives');</v>
      </c>
    </row>
    <row r="385" spans="1:14">
      <c r="A385">
        <f>'Result import'!A390</f>
        <v>383</v>
      </c>
      <c r="B385">
        <f>'Result import'!B390</f>
        <v>7976469</v>
      </c>
      <c r="C385">
        <f>'Result import'!C390</f>
        <v>35</v>
      </c>
      <c r="D385" t="str">
        <f>'Result import'!D$6</f>
        <v>PI (avg)</v>
      </c>
      <c r="E385" t="str">
        <f>IF(ISERR(FIND(" ",'Result import'!E390)),"",LEFT('Result import'!E390,FIND(" ",'Result import'!E390)-1))</f>
        <v/>
      </c>
      <c r="F385">
        <f>IF(ISERR(FIND(" ",'Result import'!D390)),'Result import'!D390,VALUE(MID('Result import'!D390,FIND(" ",'Result import'!D390)+1,10)))</f>
        <v>4.5</v>
      </c>
      <c r="I385" t="s">
        <v>22</v>
      </c>
      <c r="J385" t="s">
        <v>1361</v>
      </c>
      <c r="K385" t="str">
        <f t="shared" si="11"/>
        <v xml:space="preserve"> 4.5%</v>
      </c>
      <c r="M385" t="str">
        <f>"insert into result (RESULT_ID, VALUE_DISPLAY, VALUE_NUM, VALUE_MIN, VALUE_MAX, QUALIFIER, RESULT_STATUS_ID, EXPERIMENT_ID, SUBSTANCE_ID, RESULT_TYPE_ID ) values ("&amp;A385&amp;", '"&amp;K385&amp;"', "&amp;F385&amp;", '"&amp;G385&amp;"', '"&amp;H385&amp;"', '"&amp;TRIM(E385)&amp;"', 2, 1, "&amp;B385&amp;", "&amp;VLOOKUP(D385,Elements!$B$3:$G$56,6,FALSE)&amp;");"</f>
        <v>insert into result (RESULT_ID, VALUE_DISPLAY, VALUE_NUM, VALUE_MIN, VALUE_MAX, QUALIFIER, RESULT_STATUS_ID, EXPERIMENT_ID, SUBSTANCE_ID, RESULT_TYPE_ID ) values (383, ' 4.5%', 4.5, '', '', '', 2, 1, 7976469, 373);</v>
      </c>
      <c r="N385" t="str">
        <f t="shared" si="12"/>
        <v>insert into result_hierarchy(result_id, parent_result_id, hierarchy_type) values (383, 35, 'Derives');</v>
      </c>
    </row>
    <row r="386" spans="1:14">
      <c r="A386">
        <f>'Result import'!A391</f>
        <v>384</v>
      </c>
      <c r="B386">
        <f>'Result import'!B391</f>
        <v>7976469</v>
      </c>
      <c r="C386">
        <f>'Result import'!C391</f>
        <v>35</v>
      </c>
      <c r="D386" t="str">
        <f>'Result import'!D$6</f>
        <v>PI (avg)</v>
      </c>
      <c r="E386" t="str">
        <f>IF(ISERR(FIND(" ",'Result import'!E391)),"",LEFT('Result import'!E391,FIND(" ",'Result import'!E391)-1))</f>
        <v/>
      </c>
      <c r="F386">
        <f>IF(ISERR(FIND(" ",'Result import'!D391)),'Result import'!D391,VALUE(MID('Result import'!D391,FIND(" ",'Result import'!D391)+1,10)))</f>
        <v>6.7</v>
      </c>
      <c r="I386" t="s">
        <v>22</v>
      </c>
      <c r="J386" t="s">
        <v>1361</v>
      </c>
      <c r="K386" t="str">
        <f t="shared" si="11"/>
        <v xml:space="preserve"> 6.7%</v>
      </c>
      <c r="M386" t="str">
        <f>"insert into result (RESULT_ID, VALUE_DISPLAY, VALUE_NUM, VALUE_MIN, VALUE_MAX, QUALIFIER, RESULT_STATUS_ID, EXPERIMENT_ID, SUBSTANCE_ID, RESULT_TYPE_ID ) values ("&amp;A386&amp;", '"&amp;K386&amp;"', "&amp;F386&amp;", '"&amp;G386&amp;"', '"&amp;H386&amp;"', '"&amp;TRIM(E386)&amp;"', 2, 1, "&amp;B386&amp;", "&amp;VLOOKUP(D386,Elements!$B$3:$G$56,6,FALSE)&amp;");"</f>
        <v>insert into result (RESULT_ID, VALUE_DISPLAY, VALUE_NUM, VALUE_MIN, VALUE_MAX, QUALIFIER, RESULT_STATUS_ID, EXPERIMENT_ID, SUBSTANCE_ID, RESULT_TYPE_ID ) values (384, ' 6.7%', 6.7, '', '', '', 2, 1, 7976469, 373);</v>
      </c>
      <c r="N386" t="str">
        <f t="shared" si="12"/>
        <v>insert into result_hierarchy(result_id, parent_result_id, hierarchy_type) values (384, 35, 'Derives');</v>
      </c>
    </row>
    <row r="387" spans="1:14">
      <c r="A387">
        <f>'Result import'!A392</f>
        <v>385</v>
      </c>
      <c r="B387">
        <f>'Result import'!B392</f>
        <v>7976469</v>
      </c>
      <c r="C387">
        <f>'Result import'!C392</f>
        <v>35</v>
      </c>
      <c r="D387" t="str">
        <f>'Result import'!D$6</f>
        <v>PI (avg)</v>
      </c>
      <c r="E387" t="str">
        <f>IF(ISERR(FIND(" ",'Result import'!E392)),"",LEFT('Result import'!E392,FIND(" ",'Result import'!E392)-1))</f>
        <v/>
      </c>
      <c r="F387">
        <f>IF(ISERR(FIND(" ",'Result import'!D392)),'Result import'!D392,VALUE(MID('Result import'!D392,FIND(" ",'Result import'!D392)+1,10)))</f>
        <v>10.9</v>
      </c>
      <c r="I387" t="s">
        <v>22</v>
      </c>
      <c r="J387" t="s">
        <v>1361</v>
      </c>
      <c r="K387" t="str">
        <f t="shared" si="11"/>
        <v xml:space="preserve"> 10.9%</v>
      </c>
      <c r="M387" t="str">
        <f>"insert into result (RESULT_ID, VALUE_DISPLAY, VALUE_NUM, VALUE_MIN, VALUE_MAX, QUALIFIER, RESULT_STATUS_ID, EXPERIMENT_ID, SUBSTANCE_ID, RESULT_TYPE_ID ) values ("&amp;A387&amp;", '"&amp;K387&amp;"', "&amp;F387&amp;", '"&amp;G387&amp;"', '"&amp;H387&amp;"', '"&amp;TRIM(E387)&amp;"', 2, 1, "&amp;B387&amp;", "&amp;VLOOKUP(D387,Elements!$B$3:$G$56,6,FALSE)&amp;");"</f>
        <v>insert into result (RESULT_ID, VALUE_DISPLAY, VALUE_NUM, VALUE_MIN, VALUE_MAX, QUALIFIER, RESULT_STATUS_ID, EXPERIMENT_ID, SUBSTANCE_ID, RESULT_TYPE_ID ) values (385, ' 10.9%', 10.9, '', '', '', 2, 1, 7976469, 373);</v>
      </c>
      <c r="N387" t="str">
        <f t="shared" si="12"/>
        <v>insert into result_hierarchy(result_id, parent_result_id, hierarchy_type) values (385, 35, 'Derives');</v>
      </c>
    </row>
    <row r="388" spans="1:14">
      <c r="A388">
        <f>'Result import'!A393</f>
        <v>386</v>
      </c>
      <c r="B388">
        <f>'Result import'!B393</f>
        <v>7976469</v>
      </c>
      <c r="C388">
        <f>'Result import'!C393</f>
        <v>35</v>
      </c>
      <c r="D388" t="str">
        <f>'Result import'!D$6</f>
        <v>PI (avg)</v>
      </c>
      <c r="E388" t="str">
        <f>IF(ISERR(FIND(" ",'Result import'!E393)),"",LEFT('Result import'!E393,FIND(" ",'Result import'!E393)-1))</f>
        <v/>
      </c>
      <c r="F388">
        <f>IF(ISERR(FIND(" ",'Result import'!D393)),'Result import'!D393,VALUE(MID('Result import'!D393,FIND(" ",'Result import'!D393)+1,10)))</f>
        <v>18.899999999999999</v>
      </c>
      <c r="I388" t="s">
        <v>22</v>
      </c>
      <c r="J388" t="s">
        <v>1361</v>
      </c>
      <c r="K388" t="str">
        <f t="shared" ref="K388:K451" si="13">E388&amp;" "&amp;F388&amp;IF(ISBLANK(G388), "", G388&amp;" - "&amp;H388)&amp;I388</f>
        <v xml:space="preserve"> 18.9%</v>
      </c>
      <c r="M388" t="str">
        <f>"insert into result (RESULT_ID, VALUE_DISPLAY, VALUE_NUM, VALUE_MIN, VALUE_MAX, QUALIFIER, RESULT_STATUS_ID, EXPERIMENT_ID, SUBSTANCE_ID, RESULT_TYPE_ID ) values ("&amp;A388&amp;", '"&amp;K388&amp;"', "&amp;F388&amp;", '"&amp;G388&amp;"', '"&amp;H388&amp;"', '"&amp;TRIM(E388)&amp;"', 2, 1, "&amp;B388&amp;", "&amp;VLOOKUP(D388,Elements!$B$3:$G$56,6,FALSE)&amp;");"</f>
        <v>insert into result (RESULT_ID, VALUE_DISPLAY, VALUE_NUM, VALUE_MIN, VALUE_MAX, QUALIFIER, RESULT_STATUS_ID, EXPERIMENT_ID, SUBSTANCE_ID, RESULT_TYPE_ID ) values (386, ' 18.9%', 18.9, '', '', '', 2, 1, 7976469, 373);</v>
      </c>
      <c r="N388" t="str">
        <f t="shared" si="12"/>
        <v>insert into result_hierarchy(result_id, parent_result_id, hierarchy_type) values (386, 35, 'Derives');</v>
      </c>
    </row>
    <row r="389" spans="1:14">
      <c r="A389">
        <f>'Result import'!A394</f>
        <v>387</v>
      </c>
      <c r="B389">
        <f>'Result import'!B394</f>
        <v>7976469</v>
      </c>
      <c r="C389">
        <f>'Result import'!C394</f>
        <v>35</v>
      </c>
      <c r="D389" t="str">
        <f>'Result import'!D$6</f>
        <v>PI (avg)</v>
      </c>
      <c r="E389" t="str">
        <f>IF(ISERR(FIND(" ",'Result import'!E394)),"",LEFT('Result import'!E394,FIND(" ",'Result import'!E394)-1))</f>
        <v/>
      </c>
      <c r="F389">
        <f>IF(ISERR(FIND(" ",'Result import'!D394)),'Result import'!D394,VALUE(MID('Result import'!D394,FIND(" ",'Result import'!D394)+1,10)))</f>
        <v>36.5</v>
      </c>
      <c r="I389" t="s">
        <v>22</v>
      </c>
      <c r="J389" t="s">
        <v>1361</v>
      </c>
      <c r="K389" t="str">
        <f t="shared" si="13"/>
        <v xml:space="preserve"> 36.5%</v>
      </c>
      <c r="M389" t="str">
        <f>"insert into result (RESULT_ID, VALUE_DISPLAY, VALUE_NUM, VALUE_MIN, VALUE_MAX, QUALIFIER, RESULT_STATUS_ID, EXPERIMENT_ID, SUBSTANCE_ID, RESULT_TYPE_ID ) values ("&amp;A389&amp;", '"&amp;K389&amp;"', "&amp;F389&amp;", '"&amp;G389&amp;"', '"&amp;H389&amp;"', '"&amp;TRIM(E389)&amp;"', 2, 1, "&amp;B389&amp;", "&amp;VLOOKUP(D389,Elements!$B$3:$G$56,6,FALSE)&amp;");"</f>
        <v>insert into result (RESULT_ID, VALUE_DISPLAY, VALUE_NUM, VALUE_MIN, VALUE_MAX, QUALIFIER, RESULT_STATUS_ID, EXPERIMENT_ID, SUBSTANCE_ID, RESULT_TYPE_ID ) values (387, ' 36.5%', 36.5, '', '', '', 2, 1, 7976469, 373);</v>
      </c>
      <c r="N389" t="str">
        <f t="shared" si="12"/>
        <v>insert into result_hierarchy(result_id, parent_result_id, hierarchy_type) values (387, 35, 'Derives');</v>
      </c>
    </row>
    <row r="390" spans="1:14">
      <c r="A390">
        <f>'Result import'!A395</f>
        <v>388</v>
      </c>
      <c r="B390">
        <f>'Result import'!B395</f>
        <v>7976469</v>
      </c>
      <c r="C390">
        <f>'Result import'!C395</f>
        <v>35</v>
      </c>
      <c r="D390" t="str">
        <f>'Result import'!D$6</f>
        <v>PI (avg)</v>
      </c>
      <c r="E390" t="str">
        <f>IF(ISERR(FIND(" ",'Result import'!E395)),"",LEFT('Result import'!E395,FIND(" ",'Result import'!E395)-1))</f>
        <v/>
      </c>
      <c r="F390">
        <f>IF(ISERR(FIND(" ",'Result import'!D395)),'Result import'!D395,VALUE(MID('Result import'!D395,FIND(" ",'Result import'!D395)+1,10)))</f>
        <v>56.3</v>
      </c>
      <c r="I390" t="s">
        <v>22</v>
      </c>
      <c r="J390" t="s">
        <v>1361</v>
      </c>
      <c r="K390" t="str">
        <f t="shared" si="13"/>
        <v xml:space="preserve"> 56.3%</v>
      </c>
      <c r="M390" t="str">
        <f>"insert into result (RESULT_ID, VALUE_DISPLAY, VALUE_NUM, VALUE_MIN, VALUE_MAX, QUALIFIER, RESULT_STATUS_ID, EXPERIMENT_ID, SUBSTANCE_ID, RESULT_TYPE_ID ) values ("&amp;A390&amp;", '"&amp;K390&amp;"', "&amp;F390&amp;", '"&amp;G390&amp;"', '"&amp;H390&amp;"', '"&amp;TRIM(E390)&amp;"', 2, 1, "&amp;B390&amp;", "&amp;VLOOKUP(D390,Elements!$B$3:$G$56,6,FALSE)&amp;");"</f>
        <v>insert into result (RESULT_ID, VALUE_DISPLAY, VALUE_NUM, VALUE_MIN, VALUE_MAX, QUALIFIER, RESULT_STATUS_ID, EXPERIMENT_ID, SUBSTANCE_ID, RESULT_TYPE_ID ) values (388, ' 56.3%', 56.3, '', '', '', 2, 1, 7976469, 373);</v>
      </c>
      <c r="N390" t="str">
        <f t="shared" si="12"/>
        <v>insert into result_hierarchy(result_id, parent_result_id, hierarchy_type) values (388, 35, 'Derives');</v>
      </c>
    </row>
    <row r="391" spans="1:14">
      <c r="A391">
        <f>'Result import'!A396</f>
        <v>389</v>
      </c>
      <c r="B391">
        <f>'Result import'!B396</f>
        <v>7976469</v>
      </c>
      <c r="C391">
        <f>'Result import'!C396</f>
        <v>35</v>
      </c>
      <c r="D391" t="str">
        <f>'Result import'!D$6</f>
        <v>PI (avg)</v>
      </c>
      <c r="E391" t="str">
        <f>IF(ISERR(FIND(" ",'Result import'!E396)),"",LEFT('Result import'!E396,FIND(" ",'Result import'!E396)-1))</f>
        <v/>
      </c>
      <c r="F391">
        <f>IF(ISERR(FIND(" ",'Result import'!D396)),'Result import'!D396,VALUE(MID('Result import'!D396,FIND(" ",'Result import'!D396)+1,10)))</f>
        <v>80.7</v>
      </c>
      <c r="I391" t="s">
        <v>22</v>
      </c>
      <c r="J391" t="s">
        <v>1361</v>
      </c>
      <c r="K391" t="str">
        <f t="shared" si="13"/>
        <v xml:space="preserve"> 80.7%</v>
      </c>
      <c r="M391" t="str">
        <f>"insert into result (RESULT_ID, VALUE_DISPLAY, VALUE_NUM, VALUE_MIN, VALUE_MAX, QUALIFIER, RESULT_STATUS_ID, EXPERIMENT_ID, SUBSTANCE_ID, RESULT_TYPE_ID ) values ("&amp;A391&amp;", '"&amp;K391&amp;"', "&amp;F391&amp;", '"&amp;G391&amp;"', '"&amp;H391&amp;"', '"&amp;TRIM(E391)&amp;"', 2, 1, "&amp;B391&amp;", "&amp;VLOOKUP(D391,Elements!$B$3:$G$56,6,FALSE)&amp;");"</f>
        <v>insert into result (RESULT_ID, VALUE_DISPLAY, VALUE_NUM, VALUE_MIN, VALUE_MAX, QUALIFIER, RESULT_STATUS_ID, EXPERIMENT_ID, SUBSTANCE_ID, RESULT_TYPE_ID ) values (389, ' 80.7%', 80.7, '', '', '', 2, 1, 7976469, 373);</v>
      </c>
      <c r="N391" t="str">
        <f t="shared" si="12"/>
        <v>insert into result_hierarchy(result_id, parent_result_id, hierarchy_type) values (389, 35, 'Derives');</v>
      </c>
    </row>
    <row r="392" spans="1:14">
      <c r="A392">
        <f>'Result import'!A397</f>
        <v>390</v>
      </c>
      <c r="B392">
        <f>'Result import'!B397</f>
        <v>7976469</v>
      </c>
      <c r="C392">
        <f>'Result import'!C397</f>
        <v>35</v>
      </c>
      <c r="D392" t="str">
        <f>'Result import'!D$6</f>
        <v>PI (avg)</v>
      </c>
      <c r="E392" t="str">
        <f>IF(ISERR(FIND(" ",'Result import'!E397)),"",LEFT('Result import'!E397,FIND(" ",'Result import'!E397)-1))</f>
        <v/>
      </c>
      <c r="F392">
        <f>IF(ISERR(FIND(" ",'Result import'!D397)),'Result import'!D397,VALUE(MID('Result import'!D397,FIND(" ",'Result import'!D397)+1,10)))</f>
        <v>101.3</v>
      </c>
      <c r="I392" t="s">
        <v>22</v>
      </c>
      <c r="J392" t="s">
        <v>1361</v>
      </c>
      <c r="K392" t="str">
        <f t="shared" si="13"/>
        <v xml:space="preserve"> 101.3%</v>
      </c>
      <c r="M392" t="str">
        <f>"insert into result (RESULT_ID, VALUE_DISPLAY, VALUE_NUM, VALUE_MIN, VALUE_MAX, QUALIFIER, RESULT_STATUS_ID, EXPERIMENT_ID, SUBSTANCE_ID, RESULT_TYPE_ID ) values ("&amp;A392&amp;", '"&amp;K392&amp;"', "&amp;F392&amp;", '"&amp;G392&amp;"', '"&amp;H392&amp;"', '"&amp;TRIM(E392)&amp;"', 2, 1, "&amp;B392&amp;", "&amp;VLOOKUP(D392,Elements!$B$3:$G$56,6,FALSE)&amp;");"</f>
        <v>insert into result (RESULT_ID, VALUE_DISPLAY, VALUE_NUM, VALUE_MIN, VALUE_MAX, QUALIFIER, RESULT_STATUS_ID, EXPERIMENT_ID, SUBSTANCE_ID, RESULT_TYPE_ID ) values (390, ' 101.3%', 101.3, '', '', '', 2, 1, 7976469, 373);</v>
      </c>
      <c r="N392" t="str">
        <f t="shared" si="12"/>
        <v>insert into result_hierarchy(result_id, parent_result_id, hierarchy_type) values (390, 35, 'Derives');</v>
      </c>
    </row>
    <row r="393" spans="1:14">
      <c r="A393">
        <f>'Result import'!A398</f>
        <v>391</v>
      </c>
      <c r="B393">
        <f>'Result import'!B398</f>
        <v>4264645</v>
      </c>
      <c r="C393">
        <f>'Result import'!C398</f>
        <v>36</v>
      </c>
      <c r="D393" t="str">
        <f>'Result import'!D$6</f>
        <v>PI (avg)</v>
      </c>
      <c r="E393" t="str">
        <f>IF(ISERR(FIND(" ",'Result import'!E398)),"",LEFT('Result import'!E398,FIND(" ",'Result import'!E398)-1))</f>
        <v/>
      </c>
      <c r="F393">
        <f>IF(ISERR(FIND(" ",'Result import'!D398)),'Result import'!D398,VALUE(MID('Result import'!D398,FIND(" ",'Result import'!D398)+1,10)))</f>
        <v>12.9</v>
      </c>
      <c r="I393" t="s">
        <v>22</v>
      </c>
      <c r="J393" t="s">
        <v>1361</v>
      </c>
      <c r="K393" t="str">
        <f t="shared" si="13"/>
        <v xml:space="preserve"> 12.9%</v>
      </c>
      <c r="M393" t="str">
        <f>"insert into result (RESULT_ID, VALUE_DISPLAY, VALUE_NUM, VALUE_MIN, VALUE_MAX, QUALIFIER, RESULT_STATUS_ID, EXPERIMENT_ID, SUBSTANCE_ID, RESULT_TYPE_ID ) values ("&amp;A393&amp;", '"&amp;K393&amp;"', "&amp;F393&amp;", '"&amp;G393&amp;"', '"&amp;H393&amp;"', '"&amp;TRIM(E393)&amp;"', 2, 1, "&amp;B393&amp;", "&amp;VLOOKUP(D393,Elements!$B$3:$G$56,6,FALSE)&amp;");"</f>
        <v>insert into result (RESULT_ID, VALUE_DISPLAY, VALUE_NUM, VALUE_MIN, VALUE_MAX, QUALIFIER, RESULT_STATUS_ID, EXPERIMENT_ID, SUBSTANCE_ID, RESULT_TYPE_ID ) values (391, ' 12.9%', 12.9, '', '', '', 2, 1, 4264645, 373);</v>
      </c>
      <c r="N393" t="str">
        <f t="shared" si="12"/>
        <v>insert into result_hierarchy(result_id, parent_result_id, hierarchy_type) values (391, 36, 'Derives');</v>
      </c>
    </row>
    <row r="394" spans="1:14">
      <c r="A394">
        <f>'Result import'!A399</f>
        <v>392</v>
      </c>
      <c r="B394">
        <f>'Result import'!B399</f>
        <v>4264645</v>
      </c>
      <c r="C394">
        <f>'Result import'!C399</f>
        <v>36</v>
      </c>
      <c r="D394" t="str">
        <f>'Result import'!D$6</f>
        <v>PI (avg)</v>
      </c>
      <c r="E394" t="str">
        <f>IF(ISERR(FIND(" ",'Result import'!E399)),"",LEFT('Result import'!E399,FIND(" ",'Result import'!E399)-1))</f>
        <v/>
      </c>
      <c r="F394">
        <f>IF(ISERR(FIND(" ",'Result import'!D399)),'Result import'!D399,VALUE(MID('Result import'!D399,FIND(" ",'Result import'!D399)+1,10)))</f>
        <v>13.2</v>
      </c>
      <c r="I394" t="s">
        <v>22</v>
      </c>
      <c r="J394" t="s">
        <v>1361</v>
      </c>
      <c r="K394" t="str">
        <f t="shared" si="13"/>
        <v xml:space="preserve"> 13.2%</v>
      </c>
      <c r="M394" t="str">
        <f>"insert into result (RESULT_ID, VALUE_DISPLAY, VALUE_NUM, VALUE_MIN, VALUE_MAX, QUALIFIER, RESULT_STATUS_ID, EXPERIMENT_ID, SUBSTANCE_ID, RESULT_TYPE_ID ) values ("&amp;A394&amp;", '"&amp;K394&amp;"', "&amp;F394&amp;", '"&amp;G394&amp;"', '"&amp;H394&amp;"', '"&amp;TRIM(E394)&amp;"', 2, 1, "&amp;B394&amp;", "&amp;VLOOKUP(D394,Elements!$B$3:$G$56,6,FALSE)&amp;");"</f>
        <v>insert into result (RESULT_ID, VALUE_DISPLAY, VALUE_NUM, VALUE_MIN, VALUE_MAX, QUALIFIER, RESULT_STATUS_ID, EXPERIMENT_ID, SUBSTANCE_ID, RESULT_TYPE_ID ) values (392, ' 13.2%', 13.2, '', '', '', 2, 1, 4264645, 373);</v>
      </c>
      <c r="N394" t="str">
        <f t="shared" si="12"/>
        <v>insert into result_hierarchy(result_id, parent_result_id, hierarchy_type) values (392, 36, 'Derives');</v>
      </c>
    </row>
    <row r="395" spans="1:14">
      <c r="A395">
        <f>'Result import'!A400</f>
        <v>393</v>
      </c>
      <c r="B395">
        <f>'Result import'!B400</f>
        <v>4264645</v>
      </c>
      <c r="C395">
        <f>'Result import'!C400</f>
        <v>36</v>
      </c>
      <c r="D395" t="str">
        <f>'Result import'!D$6</f>
        <v>PI (avg)</v>
      </c>
      <c r="E395" t="str">
        <f>IF(ISERR(FIND(" ",'Result import'!E400)),"",LEFT('Result import'!E400,FIND(" ",'Result import'!E400)-1))</f>
        <v/>
      </c>
      <c r="F395">
        <f>IF(ISERR(FIND(" ",'Result import'!D400)),'Result import'!D400,VALUE(MID('Result import'!D400,FIND(" ",'Result import'!D400)+1,10)))</f>
        <v>13</v>
      </c>
      <c r="I395" t="s">
        <v>22</v>
      </c>
      <c r="J395" t="s">
        <v>1361</v>
      </c>
      <c r="K395" t="str">
        <f t="shared" si="13"/>
        <v xml:space="preserve"> 13%</v>
      </c>
      <c r="M395" t="str">
        <f>"insert into result (RESULT_ID, VALUE_DISPLAY, VALUE_NUM, VALUE_MIN, VALUE_MAX, QUALIFIER, RESULT_STATUS_ID, EXPERIMENT_ID, SUBSTANCE_ID, RESULT_TYPE_ID ) values ("&amp;A395&amp;", '"&amp;K395&amp;"', "&amp;F395&amp;", '"&amp;G395&amp;"', '"&amp;H395&amp;"', '"&amp;TRIM(E395)&amp;"', 2, 1, "&amp;B395&amp;", "&amp;VLOOKUP(D395,Elements!$B$3:$G$56,6,FALSE)&amp;");"</f>
        <v>insert into result (RESULT_ID, VALUE_DISPLAY, VALUE_NUM, VALUE_MIN, VALUE_MAX, QUALIFIER, RESULT_STATUS_ID, EXPERIMENT_ID, SUBSTANCE_ID, RESULT_TYPE_ID ) values (393, ' 13%', 13, '', '', '', 2, 1, 4264645, 373);</v>
      </c>
      <c r="N395" t="str">
        <f t="shared" si="12"/>
        <v>insert into result_hierarchy(result_id, parent_result_id, hierarchy_type) values (393, 36, 'Derives');</v>
      </c>
    </row>
    <row r="396" spans="1:14">
      <c r="A396">
        <f>'Result import'!A401</f>
        <v>394</v>
      </c>
      <c r="B396">
        <f>'Result import'!B401</f>
        <v>4264645</v>
      </c>
      <c r="C396">
        <f>'Result import'!C401</f>
        <v>36</v>
      </c>
      <c r="D396" t="str">
        <f>'Result import'!D$6</f>
        <v>PI (avg)</v>
      </c>
      <c r="E396" t="str">
        <f>IF(ISERR(FIND(" ",'Result import'!E401)),"",LEFT('Result import'!E401,FIND(" ",'Result import'!E401)-1))</f>
        <v/>
      </c>
      <c r="F396">
        <f>IF(ISERR(FIND(" ",'Result import'!D401)),'Result import'!D401,VALUE(MID('Result import'!D401,FIND(" ",'Result import'!D401)+1,10)))</f>
        <v>16</v>
      </c>
      <c r="I396" t="s">
        <v>22</v>
      </c>
      <c r="J396" t="s">
        <v>1361</v>
      </c>
      <c r="K396" t="str">
        <f t="shared" si="13"/>
        <v xml:space="preserve"> 16%</v>
      </c>
      <c r="M396" t="str">
        <f>"insert into result (RESULT_ID, VALUE_DISPLAY, VALUE_NUM, VALUE_MIN, VALUE_MAX, QUALIFIER, RESULT_STATUS_ID, EXPERIMENT_ID, SUBSTANCE_ID, RESULT_TYPE_ID ) values ("&amp;A396&amp;", '"&amp;K396&amp;"', "&amp;F396&amp;", '"&amp;G396&amp;"', '"&amp;H396&amp;"', '"&amp;TRIM(E396)&amp;"', 2, 1, "&amp;B396&amp;", "&amp;VLOOKUP(D396,Elements!$B$3:$G$56,6,FALSE)&amp;");"</f>
        <v>insert into result (RESULT_ID, VALUE_DISPLAY, VALUE_NUM, VALUE_MIN, VALUE_MAX, QUALIFIER, RESULT_STATUS_ID, EXPERIMENT_ID, SUBSTANCE_ID, RESULT_TYPE_ID ) values (394, ' 16%', 16, '', '', '', 2, 1, 4264645, 373);</v>
      </c>
      <c r="N396" t="str">
        <f t="shared" si="12"/>
        <v>insert into result_hierarchy(result_id, parent_result_id, hierarchy_type) values (394, 36, 'Derives');</v>
      </c>
    </row>
    <row r="397" spans="1:14">
      <c r="A397">
        <f>'Result import'!A402</f>
        <v>395</v>
      </c>
      <c r="B397">
        <f>'Result import'!B402</f>
        <v>4264645</v>
      </c>
      <c r="C397">
        <f>'Result import'!C402</f>
        <v>36</v>
      </c>
      <c r="D397" t="str">
        <f>'Result import'!D$6</f>
        <v>PI (avg)</v>
      </c>
      <c r="E397" t="str">
        <f>IF(ISERR(FIND(" ",'Result import'!E402)),"",LEFT('Result import'!E402,FIND(" ",'Result import'!E402)-1))</f>
        <v/>
      </c>
      <c r="F397">
        <f>IF(ISERR(FIND(" ",'Result import'!D402)),'Result import'!D402,VALUE(MID('Result import'!D402,FIND(" ",'Result import'!D402)+1,10)))</f>
        <v>19.5</v>
      </c>
      <c r="I397" t="s">
        <v>22</v>
      </c>
      <c r="J397" t="s">
        <v>1361</v>
      </c>
      <c r="K397" t="str">
        <f t="shared" si="13"/>
        <v xml:space="preserve"> 19.5%</v>
      </c>
      <c r="M397" t="str">
        <f>"insert into result (RESULT_ID, VALUE_DISPLAY, VALUE_NUM, VALUE_MIN, VALUE_MAX, QUALIFIER, RESULT_STATUS_ID, EXPERIMENT_ID, SUBSTANCE_ID, RESULT_TYPE_ID ) values ("&amp;A397&amp;", '"&amp;K397&amp;"', "&amp;F397&amp;", '"&amp;G397&amp;"', '"&amp;H397&amp;"', '"&amp;TRIM(E397)&amp;"', 2, 1, "&amp;B397&amp;", "&amp;VLOOKUP(D397,Elements!$B$3:$G$56,6,FALSE)&amp;");"</f>
        <v>insert into result (RESULT_ID, VALUE_DISPLAY, VALUE_NUM, VALUE_MIN, VALUE_MAX, QUALIFIER, RESULT_STATUS_ID, EXPERIMENT_ID, SUBSTANCE_ID, RESULT_TYPE_ID ) values (395, ' 19.5%', 19.5, '', '', '', 2, 1, 4264645, 373);</v>
      </c>
      <c r="N397" t="str">
        <f t="shared" si="12"/>
        <v>insert into result_hierarchy(result_id, parent_result_id, hierarchy_type) values (395, 36, 'Derives');</v>
      </c>
    </row>
    <row r="398" spans="1:14">
      <c r="A398">
        <f>'Result import'!A403</f>
        <v>396</v>
      </c>
      <c r="B398">
        <f>'Result import'!B403</f>
        <v>4264645</v>
      </c>
      <c r="C398">
        <f>'Result import'!C403</f>
        <v>36</v>
      </c>
      <c r="D398" t="str">
        <f>'Result import'!D$6</f>
        <v>PI (avg)</v>
      </c>
      <c r="E398" t="str">
        <f>IF(ISERR(FIND(" ",'Result import'!E403)),"",LEFT('Result import'!E403,FIND(" ",'Result import'!E403)-1))</f>
        <v/>
      </c>
      <c r="F398">
        <f>IF(ISERR(FIND(" ",'Result import'!D403)),'Result import'!D403,VALUE(MID('Result import'!D403,FIND(" ",'Result import'!D403)+1,10)))</f>
        <v>26.9</v>
      </c>
      <c r="I398" t="s">
        <v>22</v>
      </c>
      <c r="J398" t="s">
        <v>1361</v>
      </c>
      <c r="K398" t="str">
        <f t="shared" si="13"/>
        <v xml:space="preserve"> 26.9%</v>
      </c>
      <c r="M398" t="str">
        <f>"insert into result (RESULT_ID, VALUE_DISPLAY, VALUE_NUM, VALUE_MIN, VALUE_MAX, QUALIFIER, RESULT_STATUS_ID, EXPERIMENT_ID, SUBSTANCE_ID, RESULT_TYPE_ID ) values ("&amp;A398&amp;", '"&amp;K398&amp;"', "&amp;F398&amp;", '"&amp;G398&amp;"', '"&amp;H398&amp;"', '"&amp;TRIM(E398)&amp;"', 2, 1, "&amp;B398&amp;", "&amp;VLOOKUP(D398,Elements!$B$3:$G$56,6,FALSE)&amp;");"</f>
        <v>insert into result (RESULT_ID, VALUE_DISPLAY, VALUE_NUM, VALUE_MIN, VALUE_MAX, QUALIFIER, RESULT_STATUS_ID, EXPERIMENT_ID, SUBSTANCE_ID, RESULT_TYPE_ID ) values (396, ' 26.9%', 26.9, '', '', '', 2, 1, 4264645, 373);</v>
      </c>
      <c r="N398" t="str">
        <f t="shared" si="12"/>
        <v>insert into result_hierarchy(result_id, parent_result_id, hierarchy_type) values (396, 36, 'Derives');</v>
      </c>
    </row>
    <row r="399" spans="1:14">
      <c r="A399">
        <f>'Result import'!A404</f>
        <v>397</v>
      </c>
      <c r="B399">
        <f>'Result import'!B404</f>
        <v>4264645</v>
      </c>
      <c r="C399">
        <f>'Result import'!C404</f>
        <v>36</v>
      </c>
      <c r="D399" t="str">
        <f>'Result import'!D$6</f>
        <v>PI (avg)</v>
      </c>
      <c r="E399" t="str">
        <f>IF(ISERR(FIND(" ",'Result import'!E404)),"",LEFT('Result import'!E404,FIND(" ",'Result import'!E404)-1))</f>
        <v/>
      </c>
      <c r="F399">
        <f>IF(ISERR(FIND(" ",'Result import'!D404)),'Result import'!D404,VALUE(MID('Result import'!D404,FIND(" ",'Result import'!D404)+1,10)))</f>
        <v>39</v>
      </c>
      <c r="I399" t="s">
        <v>22</v>
      </c>
      <c r="J399" t="s">
        <v>1361</v>
      </c>
      <c r="K399" t="str">
        <f t="shared" si="13"/>
        <v xml:space="preserve"> 39%</v>
      </c>
      <c r="M399" t="str">
        <f>"insert into result (RESULT_ID, VALUE_DISPLAY, VALUE_NUM, VALUE_MIN, VALUE_MAX, QUALIFIER, RESULT_STATUS_ID, EXPERIMENT_ID, SUBSTANCE_ID, RESULT_TYPE_ID ) values ("&amp;A399&amp;", '"&amp;K399&amp;"', "&amp;F399&amp;", '"&amp;G399&amp;"', '"&amp;H399&amp;"', '"&amp;TRIM(E399)&amp;"', 2, 1, "&amp;B399&amp;", "&amp;VLOOKUP(D399,Elements!$B$3:$G$56,6,FALSE)&amp;");"</f>
        <v>insert into result (RESULT_ID, VALUE_DISPLAY, VALUE_NUM, VALUE_MIN, VALUE_MAX, QUALIFIER, RESULT_STATUS_ID, EXPERIMENT_ID, SUBSTANCE_ID, RESULT_TYPE_ID ) values (397, ' 39%', 39, '', '', '', 2, 1, 4264645, 373);</v>
      </c>
      <c r="N399" t="str">
        <f t="shared" si="12"/>
        <v>insert into result_hierarchy(result_id, parent_result_id, hierarchy_type) values (397, 36, 'Derives');</v>
      </c>
    </row>
    <row r="400" spans="1:14">
      <c r="A400">
        <f>'Result import'!A405</f>
        <v>398</v>
      </c>
      <c r="B400">
        <f>'Result import'!B405</f>
        <v>4264645</v>
      </c>
      <c r="C400">
        <f>'Result import'!C405</f>
        <v>36</v>
      </c>
      <c r="D400" t="str">
        <f>'Result import'!D$6</f>
        <v>PI (avg)</v>
      </c>
      <c r="E400" t="str">
        <f>IF(ISERR(FIND(" ",'Result import'!E405)),"",LEFT('Result import'!E405,FIND(" ",'Result import'!E405)-1))</f>
        <v/>
      </c>
      <c r="F400">
        <f>IF(ISERR(FIND(" ",'Result import'!D405)),'Result import'!D405,VALUE(MID('Result import'!D405,FIND(" ",'Result import'!D405)+1,10)))</f>
        <v>56</v>
      </c>
      <c r="I400" t="s">
        <v>22</v>
      </c>
      <c r="J400" t="s">
        <v>1361</v>
      </c>
      <c r="K400" t="str">
        <f t="shared" si="13"/>
        <v xml:space="preserve"> 56%</v>
      </c>
      <c r="M400" t="str">
        <f>"insert into result (RESULT_ID, VALUE_DISPLAY, VALUE_NUM, VALUE_MIN, VALUE_MAX, QUALIFIER, RESULT_STATUS_ID, EXPERIMENT_ID, SUBSTANCE_ID, RESULT_TYPE_ID ) values ("&amp;A400&amp;", '"&amp;K400&amp;"', "&amp;F400&amp;", '"&amp;G400&amp;"', '"&amp;H400&amp;"', '"&amp;TRIM(E400)&amp;"', 2, 1, "&amp;B400&amp;", "&amp;VLOOKUP(D400,Elements!$B$3:$G$56,6,FALSE)&amp;");"</f>
        <v>insert into result (RESULT_ID, VALUE_DISPLAY, VALUE_NUM, VALUE_MIN, VALUE_MAX, QUALIFIER, RESULT_STATUS_ID, EXPERIMENT_ID, SUBSTANCE_ID, RESULT_TYPE_ID ) values (398, ' 56%', 56, '', '', '', 2, 1, 4264645, 373);</v>
      </c>
      <c r="N400" t="str">
        <f t="shared" si="12"/>
        <v>insert into result_hierarchy(result_id, parent_result_id, hierarchy_type) values (398, 36, 'Derives');</v>
      </c>
    </row>
    <row r="401" spans="1:14">
      <c r="A401">
        <f>'Result import'!A406</f>
        <v>399</v>
      </c>
      <c r="B401">
        <f>'Result import'!B406</f>
        <v>4264645</v>
      </c>
      <c r="C401">
        <f>'Result import'!C406</f>
        <v>36</v>
      </c>
      <c r="D401" t="str">
        <f>'Result import'!D$6</f>
        <v>PI (avg)</v>
      </c>
      <c r="E401" t="str">
        <f>IF(ISERR(FIND(" ",'Result import'!E406)),"",LEFT('Result import'!E406,FIND(" ",'Result import'!E406)-1))</f>
        <v/>
      </c>
      <c r="F401">
        <f>IF(ISERR(FIND(" ",'Result import'!D406)),'Result import'!D406,VALUE(MID('Result import'!D406,FIND(" ",'Result import'!D406)+1,10)))</f>
        <v>74.900000000000006</v>
      </c>
      <c r="I401" t="s">
        <v>22</v>
      </c>
      <c r="J401" t="s">
        <v>1361</v>
      </c>
      <c r="K401" t="str">
        <f t="shared" si="13"/>
        <v xml:space="preserve"> 74.9%</v>
      </c>
      <c r="M401" t="str">
        <f>"insert into result (RESULT_ID, VALUE_DISPLAY, VALUE_NUM, VALUE_MIN, VALUE_MAX, QUALIFIER, RESULT_STATUS_ID, EXPERIMENT_ID, SUBSTANCE_ID, RESULT_TYPE_ID ) values ("&amp;A401&amp;", '"&amp;K401&amp;"', "&amp;F401&amp;", '"&amp;G401&amp;"', '"&amp;H401&amp;"', '"&amp;TRIM(E401)&amp;"', 2, 1, "&amp;B401&amp;", "&amp;VLOOKUP(D401,Elements!$B$3:$G$56,6,FALSE)&amp;");"</f>
        <v>insert into result (RESULT_ID, VALUE_DISPLAY, VALUE_NUM, VALUE_MIN, VALUE_MAX, QUALIFIER, RESULT_STATUS_ID, EXPERIMENT_ID, SUBSTANCE_ID, RESULT_TYPE_ID ) values (399, ' 74.9%', 74.9, '', '', '', 2, 1, 4264645, 373);</v>
      </c>
      <c r="N401" t="str">
        <f t="shared" si="12"/>
        <v>insert into result_hierarchy(result_id, parent_result_id, hierarchy_type) values (399, 36, 'Derives');</v>
      </c>
    </row>
    <row r="402" spans="1:14">
      <c r="A402">
        <f>'Result import'!A407</f>
        <v>400</v>
      </c>
      <c r="B402">
        <f>'Result import'!B407</f>
        <v>4264645</v>
      </c>
      <c r="C402">
        <f>'Result import'!C407</f>
        <v>36</v>
      </c>
      <c r="D402" t="str">
        <f>'Result import'!D$6</f>
        <v>PI (avg)</v>
      </c>
      <c r="E402" t="str">
        <f>IF(ISERR(FIND(" ",'Result import'!E407)),"",LEFT('Result import'!E407,FIND(" ",'Result import'!E407)-1))</f>
        <v/>
      </c>
      <c r="F402">
        <f>IF(ISERR(FIND(" ",'Result import'!D407)),'Result import'!D407,VALUE(MID('Result import'!D407,FIND(" ",'Result import'!D407)+1,10)))</f>
        <v>96.4</v>
      </c>
      <c r="I402" t="s">
        <v>22</v>
      </c>
      <c r="J402" t="s">
        <v>1361</v>
      </c>
      <c r="K402" t="str">
        <f t="shared" si="13"/>
        <v xml:space="preserve"> 96.4%</v>
      </c>
      <c r="M402" t="str">
        <f>"insert into result (RESULT_ID, VALUE_DISPLAY, VALUE_NUM, VALUE_MIN, VALUE_MAX, QUALIFIER, RESULT_STATUS_ID, EXPERIMENT_ID, SUBSTANCE_ID, RESULT_TYPE_ID ) values ("&amp;A402&amp;", '"&amp;K402&amp;"', "&amp;F402&amp;", '"&amp;G402&amp;"', '"&amp;H402&amp;"', '"&amp;TRIM(E402)&amp;"', 2, 1, "&amp;B402&amp;", "&amp;VLOOKUP(D402,Elements!$B$3:$G$56,6,FALSE)&amp;");"</f>
        <v>insert into result (RESULT_ID, VALUE_DISPLAY, VALUE_NUM, VALUE_MIN, VALUE_MAX, QUALIFIER, RESULT_STATUS_ID, EXPERIMENT_ID, SUBSTANCE_ID, RESULT_TYPE_ID ) values (400, ' 96.4%', 96.4, '', '', '', 2, 1, 4264645, 373);</v>
      </c>
      <c r="N402" t="str">
        <f t="shared" si="12"/>
        <v>insert into result_hierarchy(result_id, parent_result_id, hierarchy_type) values (400, 36, 'Derives');</v>
      </c>
    </row>
    <row r="403" spans="1:14">
      <c r="A403">
        <f>'Result import'!A408</f>
        <v>401</v>
      </c>
      <c r="B403">
        <f>'Result import'!B408</f>
        <v>4265686</v>
      </c>
      <c r="C403">
        <f>'Result import'!C408</f>
        <v>37</v>
      </c>
      <c r="D403" t="str">
        <f>'Result import'!D$6</f>
        <v>PI (avg)</v>
      </c>
      <c r="E403" t="str">
        <f>IF(ISERR(FIND(" ",'Result import'!E408)),"",LEFT('Result import'!E408,FIND(" ",'Result import'!E408)-1))</f>
        <v/>
      </c>
      <c r="F403">
        <f>IF(ISERR(FIND(" ",'Result import'!D408)),'Result import'!D408,VALUE(MID('Result import'!D408,FIND(" ",'Result import'!D408)+1,10)))</f>
        <v>-0.5</v>
      </c>
      <c r="I403" t="s">
        <v>22</v>
      </c>
      <c r="J403" t="s">
        <v>1361</v>
      </c>
      <c r="K403" t="str">
        <f t="shared" si="13"/>
        <v xml:space="preserve"> -0.5%</v>
      </c>
      <c r="M403" t="str">
        <f>"insert into result (RESULT_ID, VALUE_DISPLAY, VALUE_NUM, VALUE_MIN, VALUE_MAX, QUALIFIER, RESULT_STATUS_ID, EXPERIMENT_ID, SUBSTANCE_ID, RESULT_TYPE_ID ) values ("&amp;A403&amp;", '"&amp;K403&amp;"', "&amp;F403&amp;", '"&amp;G403&amp;"', '"&amp;H403&amp;"', '"&amp;TRIM(E403)&amp;"', 2, 1, "&amp;B403&amp;", "&amp;VLOOKUP(D403,Elements!$B$3:$G$56,6,FALSE)&amp;");"</f>
        <v>insert into result (RESULT_ID, VALUE_DISPLAY, VALUE_NUM, VALUE_MIN, VALUE_MAX, QUALIFIER, RESULT_STATUS_ID, EXPERIMENT_ID, SUBSTANCE_ID, RESULT_TYPE_ID ) values (401, ' -0.5%', -0.5, '', '', '', 2, 1, 4265686, 373);</v>
      </c>
      <c r="N403" t="str">
        <f t="shared" si="12"/>
        <v>insert into result_hierarchy(result_id, parent_result_id, hierarchy_type) values (401, 37, 'Derives');</v>
      </c>
    </row>
    <row r="404" spans="1:14">
      <c r="A404">
        <f>'Result import'!A409</f>
        <v>402</v>
      </c>
      <c r="B404">
        <f>'Result import'!B409</f>
        <v>4265686</v>
      </c>
      <c r="C404">
        <f>'Result import'!C409</f>
        <v>37</v>
      </c>
      <c r="D404" t="str">
        <f>'Result import'!D$6</f>
        <v>PI (avg)</v>
      </c>
      <c r="E404" t="str">
        <f>IF(ISERR(FIND(" ",'Result import'!E409)),"",LEFT('Result import'!E409,FIND(" ",'Result import'!E409)-1))</f>
        <v/>
      </c>
      <c r="F404">
        <f>IF(ISERR(FIND(" ",'Result import'!D409)),'Result import'!D409,VALUE(MID('Result import'!D409,FIND(" ",'Result import'!D409)+1,10)))</f>
        <v>1.3</v>
      </c>
      <c r="I404" t="s">
        <v>22</v>
      </c>
      <c r="J404" t="s">
        <v>1361</v>
      </c>
      <c r="K404" t="str">
        <f t="shared" si="13"/>
        <v xml:space="preserve"> 1.3%</v>
      </c>
      <c r="M404" t="str">
        <f>"insert into result (RESULT_ID, VALUE_DISPLAY, VALUE_NUM, VALUE_MIN, VALUE_MAX, QUALIFIER, RESULT_STATUS_ID, EXPERIMENT_ID, SUBSTANCE_ID, RESULT_TYPE_ID ) values ("&amp;A404&amp;", '"&amp;K404&amp;"', "&amp;F404&amp;", '"&amp;G404&amp;"', '"&amp;H404&amp;"', '"&amp;TRIM(E404)&amp;"', 2, 1, "&amp;B404&amp;", "&amp;VLOOKUP(D404,Elements!$B$3:$G$56,6,FALSE)&amp;");"</f>
        <v>insert into result (RESULT_ID, VALUE_DISPLAY, VALUE_NUM, VALUE_MIN, VALUE_MAX, QUALIFIER, RESULT_STATUS_ID, EXPERIMENT_ID, SUBSTANCE_ID, RESULT_TYPE_ID ) values (402, ' 1.3%', 1.3, '', '', '', 2, 1, 4265686, 373);</v>
      </c>
      <c r="N404" t="str">
        <f t="shared" si="12"/>
        <v>insert into result_hierarchy(result_id, parent_result_id, hierarchy_type) values (402, 37, 'Derives');</v>
      </c>
    </row>
    <row r="405" spans="1:14">
      <c r="A405">
        <f>'Result import'!A410</f>
        <v>403</v>
      </c>
      <c r="B405">
        <f>'Result import'!B410</f>
        <v>4265686</v>
      </c>
      <c r="C405">
        <f>'Result import'!C410</f>
        <v>37</v>
      </c>
      <c r="D405" t="str">
        <f>'Result import'!D$6</f>
        <v>PI (avg)</v>
      </c>
      <c r="E405" t="str">
        <f>IF(ISERR(FIND(" ",'Result import'!E410)),"",LEFT('Result import'!E410,FIND(" ",'Result import'!E410)-1))</f>
        <v/>
      </c>
      <c r="F405">
        <f>IF(ISERR(FIND(" ",'Result import'!D410)),'Result import'!D410,VALUE(MID('Result import'!D410,FIND(" ",'Result import'!D410)+1,10)))</f>
        <v>1.7</v>
      </c>
      <c r="I405" t="s">
        <v>22</v>
      </c>
      <c r="J405" t="s">
        <v>1361</v>
      </c>
      <c r="K405" t="str">
        <f t="shared" si="13"/>
        <v xml:space="preserve"> 1.7%</v>
      </c>
      <c r="M405" t="str">
        <f>"insert into result (RESULT_ID, VALUE_DISPLAY, VALUE_NUM, VALUE_MIN, VALUE_MAX, QUALIFIER, RESULT_STATUS_ID, EXPERIMENT_ID, SUBSTANCE_ID, RESULT_TYPE_ID ) values ("&amp;A405&amp;", '"&amp;K405&amp;"', "&amp;F405&amp;", '"&amp;G405&amp;"', '"&amp;H405&amp;"', '"&amp;TRIM(E405)&amp;"', 2, 1, "&amp;B405&amp;", "&amp;VLOOKUP(D405,Elements!$B$3:$G$56,6,FALSE)&amp;");"</f>
        <v>insert into result (RESULT_ID, VALUE_DISPLAY, VALUE_NUM, VALUE_MIN, VALUE_MAX, QUALIFIER, RESULT_STATUS_ID, EXPERIMENT_ID, SUBSTANCE_ID, RESULT_TYPE_ID ) values (403, ' 1.7%', 1.7, '', '', '', 2, 1, 4265686, 373);</v>
      </c>
      <c r="N405" t="str">
        <f t="shared" si="12"/>
        <v>insert into result_hierarchy(result_id, parent_result_id, hierarchy_type) values (403, 37, 'Derives');</v>
      </c>
    </row>
    <row r="406" spans="1:14">
      <c r="A406">
        <f>'Result import'!A411</f>
        <v>404</v>
      </c>
      <c r="B406">
        <f>'Result import'!B411</f>
        <v>4265686</v>
      </c>
      <c r="C406">
        <f>'Result import'!C411</f>
        <v>37</v>
      </c>
      <c r="D406" t="str">
        <f>'Result import'!D$6</f>
        <v>PI (avg)</v>
      </c>
      <c r="E406" t="str">
        <f>IF(ISERR(FIND(" ",'Result import'!E411)),"",LEFT('Result import'!E411,FIND(" ",'Result import'!E411)-1))</f>
        <v/>
      </c>
      <c r="F406">
        <f>IF(ISERR(FIND(" ",'Result import'!D411)),'Result import'!D411,VALUE(MID('Result import'!D411,FIND(" ",'Result import'!D411)+1,10)))</f>
        <v>3.7</v>
      </c>
      <c r="I406" t="s">
        <v>22</v>
      </c>
      <c r="J406" t="s">
        <v>1361</v>
      </c>
      <c r="K406" t="str">
        <f t="shared" si="13"/>
        <v xml:space="preserve"> 3.7%</v>
      </c>
      <c r="M406" t="str">
        <f>"insert into result (RESULT_ID, VALUE_DISPLAY, VALUE_NUM, VALUE_MIN, VALUE_MAX, QUALIFIER, RESULT_STATUS_ID, EXPERIMENT_ID, SUBSTANCE_ID, RESULT_TYPE_ID ) values ("&amp;A406&amp;", '"&amp;K406&amp;"', "&amp;F406&amp;", '"&amp;G406&amp;"', '"&amp;H406&amp;"', '"&amp;TRIM(E406)&amp;"', 2, 1, "&amp;B406&amp;", "&amp;VLOOKUP(D406,Elements!$B$3:$G$56,6,FALSE)&amp;");"</f>
        <v>insert into result (RESULT_ID, VALUE_DISPLAY, VALUE_NUM, VALUE_MIN, VALUE_MAX, QUALIFIER, RESULT_STATUS_ID, EXPERIMENT_ID, SUBSTANCE_ID, RESULT_TYPE_ID ) values (404, ' 3.7%', 3.7, '', '', '', 2, 1, 4265686, 373);</v>
      </c>
      <c r="N406" t="str">
        <f t="shared" si="12"/>
        <v>insert into result_hierarchy(result_id, parent_result_id, hierarchy_type) values (404, 37, 'Derives');</v>
      </c>
    </row>
    <row r="407" spans="1:14">
      <c r="A407">
        <f>'Result import'!A412</f>
        <v>405</v>
      </c>
      <c r="B407">
        <f>'Result import'!B412</f>
        <v>4265686</v>
      </c>
      <c r="C407">
        <f>'Result import'!C412</f>
        <v>37</v>
      </c>
      <c r="D407" t="str">
        <f>'Result import'!D$6</f>
        <v>PI (avg)</v>
      </c>
      <c r="E407" t="str">
        <f>IF(ISERR(FIND(" ",'Result import'!E412)),"",LEFT('Result import'!E412,FIND(" ",'Result import'!E412)-1))</f>
        <v/>
      </c>
      <c r="F407">
        <f>IF(ISERR(FIND(" ",'Result import'!D412)),'Result import'!D412,VALUE(MID('Result import'!D412,FIND(" ",'Result import'!D412)+1,10)))</f>
        <v>6.6</v>
      </c>
      <c r="I407" t="s">
        <v>22</v>
      </c>
      <c r="J407" t="s">
        <v>1361</v>
      </c>
      <c r="K407" t="str">
        <f t="shared" si="13"/>
        <v xml:space="preserve"> 6.6%</v>
      </c>
      <c r="M407" t="str">
        <f>"insert into result (RESULT_ID, VALUE_DISPLAY, VALUE_NUM, VALUE_MIN, VALUE_MAX, QUALIFIER, RESULT_STATUS_ID, EXPERIMENT_ID, SUBSTANCE_ID, RESULT_TYPE_ID ) values ("&amp;A407&amp;", '"&amp;K407&amp;"', "&amp;F407&amp;", '"&amp;G407&amp;"', '"&amp;H407&amp;"', '"&amp;TRIM(E407)&amp;"', 2, 1, "&amp;B407&amp;", "&amp;VLOOKUP(D407,Elements!$B$3:$G$56,6,FALSE)&amp;");"</f>
        <v>insert into result (RESULT_ID, VALUE_DISPLAY, VALUE_NUM, VALUE_MIN, VALUE_MAX, QUALIFIER, RESULT_STATUS_ID, EXPERIMENT_ID, SUBSTANCE_ID, RESULT_TYPE_ID ) values (405, ' 6.6%', 6.6, '', '', '', 2, 1, 4265686, 373);</v>
      </c>
      <c r="N407" t="str">
        <f t="shared" si="12"/>
        <v>insert into result_hierarchy(result_id, parent_result_id, hierarchy_type) values (405, 37, 'Derives');</v>
      </c>
    </row>
    <row r="408" spans="1:14">
      <c r="A408">
        <f>'Result import'!A413</f>
        <v>406</v>
      </c>
      <c r="B408">
        <f>'Result import'!B413</f>
        <v>4265686</v>
      </c>
      <c r="C408">
        <f>'Result import'!C413</f>
        <v>37</v>
      </c>
      <c r="D408" t="str">
        <f>'Result import'!D$6</f>
        <v>PI (avg)</v>
      </c>
      <c r="E408" t="str">
        <f>IF(ISERR(FIND(" ",'Result import'!E413)),"",LEFT('Result import'!E413,FIND(" ",'Result import'!E413)-1))</f>
        <v/>
      </c>
      <c r="F408">
        <f>IF(ISERR(FIND(" ",'Result import'!D413)),'Result import'!D413,VALUE(MID('Result import'!D413,FIND(" ",'Result import'!D413)+1,10)))</f>
        <v>16.3</v>
      </c>
      <c r="I408" t="s">
        <v>22</v>
      </c>
      <c r="J408" t="s">
        <v>1361</v>
      </c>
      <c r="K408" t="str">
        <f t="shared" si="13"/>
        <v xml:space="preserve"> 16.3%</v>
      </c>
      <c r="M408" t="str">
        <f>"insert into result (RESULT_ID, VALUE_DISPLAY, VALUE_NUM, VALUE_MIN, VALUE_MAX, QUALIFIER, RESULT_STATUS_ID, EXPERIMENT_ID, SUBSTANCE_ID, RESULT_TYPE_ID ) values ("&amp;A408&amp;", '"&amp;K408&amp;"', "&amp;F408&amp;", '"&amp;G408&amp;"', '"&amp;H408&amp;"', '"&amp;TRIM(E408)&amp;"', 2, 1, "&amp;B408&amp;", "&amp;VLOOKUP(D408,Elements!$B$3:$G$56,6,FALSE)&amp;");"</f>
        <v>insert into result (RESULT_ID, VALUE_DISPLAY, VALUE_NUM, VALUE_MIN, VALUE_MAX, QUALIFIER, RESULT_STATUS_ID, EXPERIMENT_ID, SUBSTANCE_ID, RESULT_TYPE_ID ) values (406, ' 16.3%', 16.3, '', '', '', 2, 1, 4265686, 373);</v>
      </c>
      <c r="N408" t="str">
        <f t="shared" si="12"/>
        <v>insert into result_hierarchy(result_id, parent_result_id, hierarchy_type) values (406, 37, 'Derives');</v>
      </c>
    </row>
    <row r="409" spans="1:14">
      <c r="A409">
        <f>'Result import'!A414</f>
        <v>407</v>
      </c>
      <c r="B409">
        <f>'Result import'!B414</f>
        <v>4265686</v>
      </c>
      <c r="C409">
        <f>'Result import'!C414</f>
        <v>37</v>
      </c>
      <c r="D409" t="str">
        <f>'Result import'!D$6</f>
        <v>PI (avg)</v>
      </c>
      <c r="E409" t="str">
        <f>IF(ISERR(FIND(" ",'Result import'!E414)),"",LEFT('Result import'!E414,FIND(" ",'Result import'!E414)-1))</f>
        <v/>
      </c>
      <c r="F409">
        <f>IF(ISERR(FIND(" ",'Result import'!D414)),'Result import'!D414,VALUE(MID('Result import'!D414,FIND(" ",'Result import'!D414)+1,10)))</f>
        <v>29.6</v>
      </c>
      <c r="I409" t="s">
        <v>22</v>
      </c>
      <c r="J409" t="s">
        <v>1361</v>
      </c>
      <c r="K409" t="str">
        <f t="shared" si="13"/>
        <v xml:space="preserve"> 29.6%</v>
      </c>
      <c r="M409" t="str">
        <f>"insert into result (RESULT_ID, VALUE_DISPLAY, VALUE_NUM, VALUE_MIN, VALUE_MAX, QUALIFIER, RESULT_STATUS_ID, EXPERIMENT_ID, SUBSTANCE_ID, RESULT_TYPE_ID ) values ("&amp;A409&amp;", '"&amp;K409&amp;"', "&amp;F409&amp;", '"&amp;G409&amp;"', '"&amp;H409&amp;"', '"&amp;TRIM(E409)&amp;"', 2, 1, "&amp;B409&amp;", "&amp;VLOOKUP(D409,Elements!$B$3:$G$56,6,FALSE)&amp;");"</f>
        <v>insert into result (RESULT_ID, VALUE_DISPLAY, VALUE_NUM, VALUE_MIN, VALUE_MAX, QUALIFIER, RESULT_STATUS_ID, EXPERIMENT_ID, SUBSTANCE_ID, RESULT_TYPE_ID ) values (407, ' 29.6%', 29.6, '', '', '', 2, 1, 4265686, 373);</v>
      </c>
      <c r="N409" t="str">
        <f t="shared" si="12"/>
        <v>insert into result_hierarchy(result_id, parent_result_id, hierarchy_type) values (407, 37, 'Derives');</v>
      </c>
    </row>
    <row r="410" spans="1:14">
      <c r="A410">
        <f>'Result import'!A415</f>
        <v>408</v>
      </c>
      <c r="B410">
        <f>'Result import'!B415</f>
        <v>4265686</v>
      </c>
      <c r="C410">
        <f>'Result import'!C415</f>
        <v>37</v>
      </c>
      <c r="D410" t="str">
        <f>'Result import'!D$6</f>
        <v>PI (avg)</v>
      </c>
      <c r="E410" t="str">
        <f>IF(ISERR(FIND(" ",'Result import'!E415)),"",LEFT('Result import'!E415,FIND(" ",'Result import'!E415)-1))</f>
        <v/>
      </c>
      <c r="F410">
        <f>IF(ISERR(FIND(" ",'Result import'!D415)),'Result import'!D415,VALUE(MID('Result import'!D415,FIND(" ",'Result import'!D415)+1,10)))</f>
        <v>56.2</v>
      </c>
      <c r="I410" t="s">
        <v>22</v>
      </c>
      <c r="J410" t="s">
        <v>1361</v>
      </c>
      <c r="K410" t="str">
        <f t="shared" si="13"/>
        <v xml:space="preserve"> 56.2%</v>
      </c>
      <c r="M410" t="str">
        <f>"insert into result (RESULT_ID, VALUE_DISPLAY, VALUE_NUM, VALUE_MIN, VALUE_MAX, QUALIFIER, RESULT_STATUS_ID, EXPERIMENT_ID, SUBSTANCE_ID, RESULT_TYPE_ID ) values ("&amp;A410&amp;", '"&amp;K410&amp;"', "&amp;F410&amp;", '"&amp;G410&amp;"', '"&amp;H410&amp;"', '"&amp;TRIM(E410)&amp;"', 2, 1, "&amp;B410&amp;", "&amp;VLOOKUP(D410,Elements!$B$3:$G$56,6,FALSE)&amp;");"</f>
        <v>insert into result (RESULT_ID, VALUE_DISPLAY, VALUE_NUM, VALUE_MIN, VALUE_MAX, QUALIFIER, RESULT_STATUS_ID, EXPERIMENT_ID, SUBSTANCE_ID, RESULT_TYPE_ID ) values (408, ' 56.2%', 56.2, '', '', '', 2, 1, 4265686, 373);</v>
      </c>
      <c r="N410" t="str">
        <f t="shared" si="12"/>
        <v>insert into result_hierarchy(result_id, parent_result_id, hierarchy_type) values (408, 37, 'Derives');</v>
      </c>
    </row>
    <row r="411" spans="1:14">
      <c r="A411">
        <f>'Result import'!A416</f>
        <v>409</v>
      </c>
      <c r="B411">
        <f>'Result import'!B416</f>
        <v>4265686</v>
      </c>
      <c r="C411">
        <f>'Result import'!C416</f>
        <v>37</v>
      </c>
      <c r="D411" t="str">
        <f>'Result import'!D$6</f>
        <v>PI (avg)</v>
      </c>
      <c r="E411" t="str">
        <f>IF(ISERR(FIND(" ",'Result import'!E416)),"",LEFT('Result import'!E416,FIND(" ",'Result import'!E416)-1))</f>
        <v/>
      </c>
      <c r="F411">
        <f>IF(ISERR(FIND(" ",'Result import'!D416)),'Result import'!D416,VALUE(MID('Result import'!D416,FIND(" ",'Result import'!D416)+1,10)))</f>
        <v>81.900000000000006</v>
      </c>
      <c r="I411" t="s">
        <v>22</v>
      </c>
      <c r="J411" t="s">
        <v>1361</v>
      </c>
      <c r="K411" t="str">
        <f t="shared" si="13"/>
        <v xml:space="preserve"> 81.9%</v>
      </c>
      <c r="M411" t="str">
        <f>"insert into result (RESULT_ID, VALUE_DISPLAY, VALUE_NUM, VALUE_MIN, VALUE_MAX, QUALIFIER, RESULT_STATUS_ID, EXPERIMENT_ID, SUBSTANCE_ID, RESULT_TYPE_ID ) values ("&amp;A411&amp;", '"&amp;K411&amp;"', "&amp;F411&amp;", '"&amp;G411&amp;"', '"&amp;H411&amp;"', '"&amp;TRIM(E411)&amp;"', 2, 1, "&amp;B411&amp;", "&amp;VLOOKUP(D411,Elements!$B$3:$G$56,6,FALSE)&amp;");"</f>
        <v>insert into result (RESULT_ID, VALUE_DISPLAY, VALUE_NUM, VALUE_MIN, VALUE_MAX, QUALIFIER, RESULT_STATUS_ID, EXPERIMENT_ID, SUBSTANCE_ID, RESULT_TYPE_ID ) values (409, ' 81.9%', 81.9, '', '', '', 2, 1, 4265686, 373);</v>
      </c>
      <c r="N411" t="str">
        <f t="shared" si="12"/>
        <v>insert into result_hierarchy(result_id, parent_result_id, hierarchy_type) values (409, 37, 'Derives');</v>
      </c>
    </row>
    <row r="412" spans="1:14">
      <c r="A412">
        <f>'Result import'!A417</f>
        <v>410</v>
      </c>
      <c r="B412">
        <f>'Result import'!B417</f>
        <v>4265686</v>
      </c>
      <c r="C412">
        <f>'Result import'!C417</f>
        <v>37</v>
      </c>
      <c r="D412" t="str">
        <f>'Result import'!D$6</f>
        <v>PI (avg)</v>
      </c>
      <c r="E412" t="str">
        <f>IF(ISERR(FIND(" ",'Result import'!E417)),"",LEFT('Result import'!E417,FIND(" ",'Result import'!E417)-1))</f>
        <v/>
      </c>
      <c r="F412">
        <f>IF(ISERR(FIND(" ",'Result import'!D417)),'Result import'!D417,VALUE(MID('Result import'!D417,FIND(" ",'Result import'!D417)+1,10)))</f>
        <v>100.3</v>
      </c>
      <c r="I412" t="s">
        <v>22</v>
      </c>
      <c r="J412" t="s">
        <v>1361</v>
      </c>
      <c r="K412" t="str">
        <f t="shared" si="13"/>
        <v xml:space="preserve"> 100.3%</v>
      </c>
      <c r="M412" t="str">
        <f>"insert into result (RESULT_ID, VALUE_DISPLAY, VALUE_NUM, VALUE_MIN, VALUE_MAX, QUALIFIER, RESULT_STATUS_ID, EXPERIMENT_ID, SUBSTANCE_ID, RESULT_TYPE_ID ) values ("&amp;A412&amp;", '"&amp;K412&amp;"', "&amp;F412&amp;", '"&amp;G412&amp;"', '"&amp;H412&amp;"', '"&amp;TRIM(E412)&amp;"', 2, 1, "&amp;B412&amp;", "&amp;VLOOKUP(D412,Elements!$B$3:$G$56,6,FALSE)&amp;");"</f>
        <v>insert into result (RESULT_ID, VALUE_DISPLAY, VALUE_NUM, VALUE_MIN, VALUE_MAX, QUALIFIER, RESULT_STATUS_ID, EXPERIMENT_ID, SUBSTANCE_ID, RESULT_TYPE_ID ) values (410, ' 100.3%', 100.3, '', '', '', 2, 1, 4265686, 373);</v>
      </c>
      <c r="N412" t="str">
        <f t="shared" si="12"/>
        <v>insert into result_hierarchy(result_id, parent_result_id, hierarchy_type) values (410, 37, 'Derives');</v>
      </c>
    </row>
    <row r="413" spans="1:14">
      <c r="A413">
        <f>'Result import'!A418</f>
        <v>411</v>
      </c>
      <c r="B413">
        <f>'Result import'!B418</f>
        <v>4257150</v>
      </c>
      <c r="C413">
        <f>'Result import'!C418</f>
        <v>38</v>
      </c>
      <c r="D413" t="str">
        <f>'Result import'!D$6</f>
        <v>PI (avg)</v>
      </c>
      <c r="E413" t="str">
        <f>IF(ISERR(FIND(" ",'Result import'!E418)),"",LEFT('Result import'!E418,FIND(" ",'Result import'!E418)-1))</f>
        <v/>
      </c>
      <c r="F413">
        <f>IF(ISERR(FIND(" ",'Result import'!D418)),'Result import'!D418,VALUE(MID('Result import'!D418,FIND(" ",'Result import'!D418)+1,10)))</f>
        <v>4.5999999999999996</v>
      </c>
      <c r="I413" t="s">
        <v>22</v>
      </c>
      <c r="J413" t="s">
        <v>1361</v>
      </c>
      <c r="K413" t="str">
        <f t="shared" si="13"/>
        <v xml:space="preserve"> 4.6%</v>
      </c>
      <c r="M413" t="str">
        <f>"insert into result (RESULT_ID, VALUE_DISPLAY, VALUE_NUM, VALUE_MIN, VALUE_MAX, QUALIFIER, RESULT_STATUS_ID, EXPERIMENT_ID, SUBSTANCE_ID, RESULT_TYPE_ID ) values ("&amp;A413&amp;", '"&amp;K413&amp;"', "&amp;F413&amp;", '"&amp;G413&amp;"', '"&amp;H413&amp;"', '"&amp;TRIM(E413)&amp;"', 2, 1, "&amp;B413&amp;", "&amp;VLOOKUP(D413,Elements!$B$3:$G$56,6,FALSE)&amp;");"</f>
        <v>insert into result (RESULT_ID, VALUE_DISPLAY, VALUE_NUM, VALUE_MIN, VALUE_MAX, QUALIFIER, RESULT_STATUS_ID, EXPERIMENT_ID, SUBSTANCE_ID, RESULT_TYPE_ID ) values (411, ' 4.6%', 4.6, '', '', '', 2, 1, 4257150, 373);</v>
      </c>
      <c r="N413" t="str">
        <f t="shared" si="12"/>
        <v>insert into result_hierarchy(result_id, parent_result_id, hierarchy_type) values (411, 38, 'Derives');</v>
      </c>
    </row>
    <row r="414" spans="1:14">
      <c r="A414">
        <f>'Result import'!A419</f>
        <v>412</v>
      </c>
      <c r="B414">
        <f>'Result import'!B419</f>
        <v>4257150</v>
      </c>
      <c r="C414">
        <f>'Result import'!C419</f>
        <v>38</v>
      </c>
      <c r="D414" t="str">
        <f>'Result import'!D$6</f>
        <v>PI (avg)</v>
      </c>
      <c r="E414" t="str">
        <f>IF(ISERR(FIND(" ",'Result import'!E419)),"",LEFT('Result import'!E419,FIND(" ",'Result import'!E419)-1))</f>
        <v/>
      </c>
      <c r="F414">
        <f>IF(ISERR(FIND(" ",'Result import'!D419)),'Result import'!D419,VALUE(MID('Result import'!D419,FIND(" ",'Result import'!D419)+1,10)))</f>
        <v>8.1999999999999993</v>
      </c>
      <c r="I414" t="s">
        <v>22</v>
      </c>
      <c r="J414" t="s">
        <v>1361</v>
      </c>
      <c r="K414" t="str">
        <f t="shared" si="13"/>
        <v xml:space="preserve"> 8.2%</v>
      </c>
      <c r="M414" t="str">
        <f>"insert into result (RESULT_ID, VALUE_DISPLAY, VALUE_NUM, VALUE_MIN, VALUE_MAX, QUALIFIER, RESULT_STATUS_ID, EXPERIMENT_ID, SUBSTANCE_ID, RESULT_TYPE_ID ) values ("&amp;A414&amp;", '"&amp;K414&amp;"', "&amp;F414&amp;", '"&amp;G414&amp;"', '"&amp;H414&amp;"', '"&amp;TRIM(E414)&amp;"', 2, 1, "&amp;B414&amp;", "&amp;VLOOKUP(D414,Elements!$B$3:$G$56,6,FALSE)&amp;");"</f>
        <v>insert into result (RESULT_ID, VALUE_DISPLAY, VALUE_NUM, VALUE_MIN, VALUE_MAX, QUALIFIER, RESULT_STATUS_ID, EXPERIMENT_ID, SUBSTANCE_ID, RESULT_TYPE_ID ) values (412, ' 8.2%', 8.2, '', '', '', 2, 1, 4257150, 373);</v>
      </c>
      <c r="N414" t="str">
        <f t="shared" si="12"/>
        <v>insert into result_hierarchy(result_id, parent_result_id, hierarchy_type) values (412, 38, 'Derives');</v>
      </c>
    </row>
    <row r="415" spans="1:14">
      <c r="A415">
        <f>'Result import'!A420</f>
        <v>413</v>
      </c>
      <c r="B415">
        <f>'Result import'!B420</f>
        <v>4257150</v>
      </c>
      <c r="C415">
        <f>'Result import'!C420</f>
        <v>38</v>
      </c>
      <c r="D415" t="str">
        <f>'Result import'!D$6</f>
        <v>PI (avg)</v>
      </c>
      <c r="E415" t="str">
        <f>IF(ISERR(FIND(" ",'Result import'!E420)),"",LEFT('Result import'!E420,FIND(" ",'Result import'!E420)-1))</f>
        <v/>
      </c>
      <c r="F415">
        <f>IF(ISERR(FIND(" ",'Result import'!D420)),'Result import'!D420,VALUE(MID('Result import'!D420,FIND(" ",'Result import'!D420)+1,10)))</f>
        <v>9.3000000000000007</v>
      </c>
      <c r="I415" t="s">
        <v>22</v>
      </c>
      <c r="J415" t="s">
        <v>1361</v>
      </c>
      <c r="K415" t="str">
        <f t="shared" si="13"/>
        <v xml:space="preserve"> 9.3%</v>
      </c>
      <c r="M415" t="str">
        <f>"insert into result (RESULT_ID, VALUE_DISPLAY, VALUE_NUM, VALUE_MIN, VALUE_MAX, QUALIFIER, RESULT_STATUS_ID, EXPERIMENT_ID, SUBSTANCE_ID, RESULT_TYPE_ID ) values ("&amp;A415&amp;", '"&amp;K415&amp;"', "&amp;F415&amp;", '"&amp;G415&amp;"', '"&amp;H415&amp;"', '"&amp;TRIM(E415)&amp;"', 2, 1, "&amp;B415&amp;", "&amp;VLOOKUP(D415,Elements!$B$3:$G$56,6,FALSE)&amp;");"</f>
        <v>insert into result (RESULT_ID, VALUE_DISPLAY, VALUE_NUM, VALUE_MIN, VALUE_MAX, QUALIFIER, RESULT_STATUS_ID, EXPERIMENT_ID, SUBSTANCE_ID, RESULT_TYPE_ID ) values (413, ' 9.3%', 9.3, '', '', '', 2, 1, 4257150, 373);</v>
      </c>
      <c r="N415" t="str">
        <f t="shared" si="12"/>
        <v>insert into result_hierarchy(result_id, parent_result_id, hierarchy_type) values (413, 38, 'Derives');</v>
      </c>
    </row>
    <row r="416" spans="1:14">
      <c r="A416">
        <f>'Result import'!A421</f>
        <v>414</v>
      </c>
      <c r="B416">
        <f>'Result import'!B421</f>
        <v>4257150</v>
      </c>
      <c r="C416">
        <f>'Result import'!C421</f>
        <v>38</v>
      </c>
      <c r="D416" t="str">
        <f>'Result import'!D$6</f>
        <v>PI (avg)</v>
      </c>
      <c r="E416" t="str">
        <f>IF(ISERR(FIND(" ",'Result import'!E421)),"",LEFT('Result import'!E421,FIND(" ",'Result import'!E421)-1))</f>
        <v/>
      </c>
      <c r="F416">
        <f>IF(ISERR(FIND(" ",'Result import'!D421)),'Result import'!D421,VALUE(MID('Result import'!D421,FIND(" ",'Result import'!D421)+1,10)))</f>
        <v>11.6</v>
      </c>
      <c r="I416" t="s">
        <v>22</v>
      </c>
      <c r="J416" t="s">
        <v>1361</v>
      </c>
      <c r="K416" t="str">
        <f t="shared" si="13"/>
        <v xml:space="preserve"> 11.6%</v>
      </c>
      <c r="M416" t="str">
        <f>"insert into result (RESULT_ID, VALUE_DISPLAY, VALUE_NUM, VALUE_MIN, VALUE_MAX, QUALIFIER, RESULT_STATUS_ID, EXPERIMENT_ID, SUBSTANCE_ID, RESULT_TYPE_ID ) values ("&amp;A416&amp;", '"&amp;K416&amp;"', "&amp;F416&amp;", '"&amp;G416&amp;"', '"&amp;H416&amp;"', '"&amp;TRIM(E416)&amp;"', 2, 1, "&amp;B416&amp;", "&amp;VLOOKUP(D416,Elements!$B$3:$G$56,6,FALSE)&amp;");"</f>
        <v>insert into result (RESULT_ID, VALUE_DISPLAY, VALUE_NUM, VALUE_MIN, VALUE_MAX, QUALIFIER, RESULT_STATUS_ID, EXPERIMENT_ID, SUBSTANCE_ID, RESULT_TYPE_ID ) values (414, ' 11.6%', 11.6, '', '', '', 2, 1, 4257150, 373);</v>
      </c>
      <c r="N416" t="str">
        <f t="shared" si="12"/>
        <v>insert into result_hierarchy(result_id, parent_result_id, hierarchy_type) values (414, 38, 'Derives');</v>
      </c>
    </row>
    <row r="417" spans="1:14">
      <c r="A417">
        <f>'Result import'!A422</f>
        <v>415</v>
      </c>
      <c r="B417">
        <f>'Result import'!B422</f>
        <v>4257150</v>
      </c>
      <c r="C417">
        <f>'Result import'!C422</f>
        <v>38</v>
      </c>
      <c r="D417" t="str">
        <f>'Result import'!D$6</f>
        <v>PI (avg)</v>
      </c>
      <c r="E417" t="str">
        <f>IF(ISERR(FIND(" ",'Result import'!E422)),"",LEFT('Result import'!E422,FIND(" ",'Result import'!E422)-1))</f>
        <v/>
      </c>
      <c r="F417">
        <f>IF(ISERR(FIND(" ",'Result import'!D422)),'Result import'!D422,VALUE(MID('Result import'!D422,FIND(" ",'Result import'!D422)+1,10)))</f>
        <v>13.8</v>
      </c>
      <c r="I417" t="s">
        <v>22</v>
      </c>
      <c r="J417" t="s">
        <v>1361</v>
      </c>
      <c r="K417" t="str">
        <f t="shared" si="13"/>
        <v xml:space="preserve"> 13.8%</v>
      </c>
      <c r="M417" t="str">
        <f>"insert into result (RESULT_ID, VALUE_DISPLAY, VALUE_NUM, VALUE_MIN, VALUE_MAX, QUALIFIER, RESULT_STATUS_ID, EXPERIMENT_ID, SUBSTANCE_ID, RESULT_TYPE_ID ) values ("&amp;A417&amp;", '"&amp;K417&amp;"', "&amp;F417&amp;", '"&amp;G417&amp;"', '"&amp;H417&amp;"', '"&amp;TRIM(E417)&amp;"', 2, 1, "&amp;B417&amp;", "&amp;VLOOKUP(D417,Elements!$B$3:$G$56,6,FALSE)&amp;");"</f>
        <v>insert into result (RESULT_ID, VALUE_DISPLAY, VALUE_NUM, VALUE_MIN, VALUE_MAX, QUALIFIER, RESULT_STATUS_ID, EXPERIMENT_ID, SUBSTANCE_ID, RESULT_TYPE_ID ) values (415, ' 13.8%', 13.8, '', '', '', 2, 1, 4257150, 373);</v>
      </c>
      <c r="N417" t="str">
        <f t="shared" si="12"/>
        <v>insert into result_hierarchy(result_id, parent_result_id, hierarchy_type) values (415, 38, 'Derives');</v>
      </c>
    </row>
    <row r="418" spans="1:14">
      <c r="A418">
        <f>'Result import'!A423</f>
        <v>416</v>
      </c>
      <c r="B418">
        <f>'Result import'!B423</f>
        <v>4257150</v>
      </c>
      <c r="C418">
        <f>'Result import'!C423</f>
        <v>38</v>
      </c>
      <c r="D418" t="str">
        <f>'Result import'!D$6</f>
        <v>PI (avg)</v>
      </c>
      <c r="E418" t="str">
        <f>IF(ISERR(FIND(" ",'Result import'!E423)),"",LEFT('Result import'!E423,FIND(" ",'Result import'!E423)-1))</f>
        <v/>
      </c>
      <c r="F418">
        <f>IF(ISERR(FIND(" ",'Result import'!D423)),'Result import'!D423,VALUE(MID('Result import'!D423,FIND(" ",'Result import'!D423)+1,10)))</f>
        <v>22.6</v>
      </c>
      <c r="I418" t="s">
        <v>22</v>
      </c>
      <c r="J418" t="s">
        <v>1361</v>
      </c>
      <c r="K418" t="str">
        <f t="shared" si="13"/>
        <v xml:space="preserve"> 22.6%</v>
      </c>
      <c r="M418" t="str">
        <f>"insert into result (RESULT_ID, VALUE_DISPLAY, VALUE_NUM, VALUE_MIN, VALUE_MAX, QUALIFIER, RESULT_STATUS_ID, EXPERIMENT_ID, SUBSTANCE_ID, RESULT_TYPE_ID ) values ("&amp;A418&amp;", '"&amp;K418&amp;"', "&amp;F418&amp;", '"&amp;G418&amp;"', '"&amp;H418&amp;"', '"&amp;TRIM(E418)&amp;"', 2, 1, "&amp;B418&amp;", "&amp;VLOOKUP(D418,Elements!$B$3:$G$56,6,FALSE)&amp;");"</f>
        <v>insert into result (RESULT_ID, VALUE_DISPLAY, VALUE_NUM, VALUE_MIN, VALUE_MAX, QUALIFIER, RESULT_STATUS_ID, EXPERIMENT_ID, SUBSTANCE_ID, RESULT_TYPE_ID ) values (416, ' 22.6%', 22.6, '', '', '', 2, 1, 4257150, 373);</v>
      </c>
      <c r="N418" t="str">
        <f t="shared" si="12"/>
        <v>insert into result_hierarchy(result_id, parent_result_id, hierarchy_type) values (416, 38, 'Derives');</v>
      </c>
    </row>
    <row r="419" spans="1:14">
      <c r="A419">
        <f>'Result import'!A424</f>
        <v>417</v>
      </c>
      <c r="B419">
        <f>'Result import'!B424</f>
        <v>4257150</v>
      </c>
      <c r="C419">
        <f>'Result import'!C424</f>
        <v>38</v>
      </c>
      <c r="D419" t="str">
        <f>'Result import'!D$6</f>
        <v>PI (avg)</v>
      </c>
      <c r="E419" t="str">
        <f>IF(ISERR(FIND(" ",'Result import'!E424)),"",LEFT('Result import'!E424,FIND(" ",'Result import'!E424)-1))</f>
        <v/>
      </c>
      <c r="F419">
        <f>IF(ISERR(FIND(" ",'Result import'!D424)),'Result import'!D424,VALUE(MID('Result import'!D424,FIND(" ",'Result import'!D424)+1,10)))</f>
        <v>34.299999999999997</v>
      </c>
      <c r="I419" t="s">
        <v>22</v>
      </c>
      <c r="J419" t="s">
        <v>1361</v>
      </c>
      <c r="K419" t="str">
        <f t="shared" si="13"/>
        <v xml:space="preserve"> 34.3%</v>
      </c>
      <c r="M419" t="str">
        <f>"insert into result (RESULT_ID, VALUE_DISPLAY, VALUE_NUM, VALUE_MIN, VALUE_MAX, QUALIFIER, RESULT_STATUS_ID, EXPERIMENT_ID, SUBSTANCE_ID, RESULT_TYPE_ID ) values ("&amp;A419&amp;", '"&amp;K419&amp;"', "&amp;F419&amp;", '"&amp;G419&amp;"', '"&amp;H419&amp;"', '"&amp;TRIM(E419)&amp;"', 2, 1, "&amp;B419&amp;", "&amp;VLOOKUP(D419,Elements!$B$3:$G$56,6,FALSE)&amp;");"</f>
        <v>insert into result (RESULT_ID, VALUE_DISPLAY, VALUE_NUM, VALUE_MIN, VALUE_MAX, QUALIFIER, RESULT_STATUS_ID, EXPERIMENT_ID, SUBSTANCE_ID, RESULT_TYPE_ID ) values (417, ' 34.3%', 34.3, '', '', '', 2, 1, 4257150, 373);</v>
      </c>
      <c r="N419" t="str">
        <f t="shared" si="12"/>
        <v>insert into result_hierarchy(result_id, parent_result_id, hierarchy_type) values (417, 38, 'Derives');</v>
      </c>
    </row>
    <row r="420" spans="1:14">
      <c r="A420">
        <f>'Result import'!A425</f>
        <v>418</v>
      </c>
      <c r="B420">
        <f>'Result import'!B425</f>
        <v>4257150</v>
      </c>
      <c r="C420">
        <f>'Result import'!C425</f>
        <v>38</v>
      </c>
      <c r="D420" t="str">
        <f>'Result import'!D$6</f>
        <v>PI (avg)</v>
      </c>
      <c r="E420" t="str">
        <f>IF(ISERR(FIND(" ",'Result import'!E425)),"",LEFT('Result import'!E425,FIND(" ",'Result import'!E425)-1))</f>
        <v/>
      </c>
      <c r="F420">
        <f>IF(ISERR(FIND(" ",'Result import'!D425)),'Result import'!D425,VALUE(MID('Result import'!D425,FIND(" ",'Result import'!D425)+1,10)))</f>
        <v>54.7</v>
      </c>
      <c r="I420" t="s">
        <v>22</v>
      </c>
      <c r="J420" t="s">
        <v>1361</v>
      </c>
      <c r="K420" t="str">
        <f t="shared" si="13"/>
        <v xml:space="preserve"> 54.7%</v>
      </c>
      <c r="M420" t="str">
        <f>"insert into result (RESULT_ID, VALUE_DISPLAY, VALUE_NUM, VALUE_MIN, VALUE_MAX, QUALIFIER, RESULT_STATUS_ID, EXPERIMENT_ID, SUBSTANCE_ID, RESULT_TYPE_ID ) values ("&amp;A420&amp;", '"&amp;K420&amp;"', "&amp;F420&amp;", '"&amp;G420&amp;"', '"&amp;H420&amp;"', '"&amp;TRIM(E420)&amp;"', 2, 1, "&amp;B420&amp;", "&amp;VLOOKUP(D420,Elements!$B$3:$G$56,6,FALSE)&amp;");"</f>
        <v>insert into result (RESULT_ID, VALUE_DISPLAY, VALUE_NUM, VALUE_MIN, VALUE_MAX, QUALIFIER, RESULT_STATUS_ID, EXPERIMENT_ID, SUBSTANCE_ID, RESULT_TYPE_ID ) values (418, ' 54.7%', 54.7, '', '', '', 2, 1, 4257150, 373);</v>
      </c>
      <c r="N420" t="str">
        <f t="shared" si="12"/>
        <v>insert into result_hierarchy(result_id, parent_result_id, hierarchy_type) values (418, 38, 'Derives');</v>
      </c>
    </row>
    <row r="421" spans="1:14">
      <c r="A421">
        <f>'Result import'!A426</f>
        <v>419</v>
      </c>
      <c r="B421">
        <f>'Result import'!B426</f>
        <v>4257150</v>
      </c>
      <c r="C421">
        <f>'Result import'!C426</f>
        <v>38</v>
      </c>
      <c r="D421" t="str">
        <f>'Result import'!D$6</f>
        <v>PI (avg)</v>
      </c>
      <c r="E421" t="str">
        <f>IF(ISERR(FIND(" ",'Result import'!E426)),"",LEFT('Result import'!E426,FIND(" ",'Result import'!E426)-1))</f>
        <v/>
      </c>
      <c r="F421">
        <f>IF(ISERR(FIND(" ",'Result import'!D426)),'Result import'!D426,VALUE(MID('Result import'!D426,FIND(" ",'Result import'!D426)+1,10)))</f>
        <v>77.2</v>
      </c>
      <c r="I421" t="s">
        <v>22</v>
      </c>
      <c r="J421" t="s">
        <v>1361</v>
      </c>
      <c r="K421" t="str">
        <f t="shared" si="13"/>
        <v xml:space="preserve"> 77.2%</v>
      </c>
      <c r="M421" t="str">
        <f>"insert into result (RESULT_ID, VALUE_DISPLAY, VALUE_NUM, VALUE_MIN, VALUE_MAX, QUALIFIER, RESULT_STATUS_ID, EXPERIMENT_ID, SUBSTANCE_ID, RESULT_TYPE_ID ) values ("&amp;A421&amp;", '"&amp;K421&amp;"', "&amp;F421&amp;", '"&amp;G421&amp;"', '"&amp;H421&amp;"', '"&amp;TRIM(E421)&amp;"', 2, 1, "&amp;B421&amp;", "&amp;VLOOKUP(D421,Elements!$B$3:$G$56,6,FALSE)&amp;");"</f>
        <v>insert into result (RESULT_ID, VALUE_DISPLAY, VALUE_NUM, VALUE_MIN, VALUE_MAX, QUALIFIER, RESULT_STATUS_ID, EXPERIMENT_ID, SUBSTANCE_ID, RESULT_TYPE_ID ) values (419, ' 77.2%', 77.2, '', '', '', 2, 1, 4257150, 373);</v>
      </c>
      <c r="N421" t="str">
        <f t="shared" si="12"/>
        <v>insert into result_hierarchy(result_id, parent_result_id, hierarchy_type) values (419, 38, 'Derives');</v>
      </c>
    </row>
    <row r="422" spans="1:14">
      <c r="A422">
        <f>'Result import'!A427</f>
        <v>420</v>
      </c>
      <c r="B422">
        <f>'Result import'!B427</f>
        <v>4257150</v>
      </c>
      <c r="C422">
        <f>'Result import'!C427</f>
        <v>38</v>
      </c>
      <c r="D422" t="str">
        <f>'Result import'!D$6</f>
        <v>PI (avg)</v>
      </c>
      <c r="E422" t="str">
        <f>IF(ISERR(FIND(" ",'Result import'!E427)),"",LEFT('Result import'!E427,FIND(" ",'Result import'!E427)-1))</f>
        <v/>
      </c>
      <c r="F422">
        <f>IF(ISERR(FIND(" ",'Result import'!D427)),'Result import'!D427,VALUE(MID('Result import'!D427,FIND(" ",'Result import'!D427)+1,10)))</f>
        <v>94.3</v>
      </c>
      <c r="I422" t="s">
        <v>22</v>
      </c>
      <c r="J422" t="s">
        <v>1361</v>
      </c>
      <c r="K422" t="str">
        <f t="shared" si="13"/>
        <v xml:space="preserve"> 94.3%</v>
      </c>
      <c r="M422" t="str">
        <f>"insert into result (RESULT_ID, VALUE_DISPLAY, VALUE_NUM, VALUE_MIN, VALUE_MAX, QUALIFIER, RESULT_STATUS_ID, EXPERIMENT_ID, SUBSTANCE_ID, RESULT_TYPE_ID ) values ("&amp;A422&amp;", '"&amp;K422&amp;"', "&amp;F422&amp;", '"&amp;G422&amp;"', '"&amp;H422&amp;"', '"&amp;TRIM(E422)&amp;"', 2, 1, "&amp;B422&amp;", "&amp;VLOOKUP(D422,Elements!$B$3:$G$56,6,FALSE)&amp;");"</f>
        <v>insert into result (RESULT_ID, VALUE_DISPLAY, VALUE_NUM, VALUE_MIN, VALUE_MAX, QUALIFIER, RESULT_STATUS_ID, EXPERIMENT_ID, SUBSTANCE_ID, RESULT_TYPE_ID ) values (420, ' 94.3%', 94.3, '', '', '', 2, 1, 4257150, 373);</v>
      </c>
      <c r="N422" t="str">
        <f t="shared" si="12"/>
        <v>insert into result_hierarchy(result_id, parent_result_id, hierarchy_type) values (420, 38, 'Derives');</v>
      </c>
    </row>
    <row r="423" spans="1:14">
      <c r="A423">
        <f>'Result import'!A428</f>
        <v>421</v>
      </c>
      <c r="B423">
        <f>'Result import'!B428</f>
        <v>4255222</v>
      </c>
      <c r="C423">
        <f>'Result import'!C428</f>
        <v>39</v>
      </c>
      <c r="D423" t="str">
        <f>'Result import'!D$6</f>
        <v>PI (avg)</v>
      </c>
      <c r="E423" t="str">
        <f>IF(ISERR(FIND(" ",'Result import'!E428)),"",LEFT('Result import'!E428,FIND(" ",'Result import'!E428)-1))</f>
        <v/>
      </c>
      <c r="F423">
        <f>IF(ISERR(FIND(" ",'Result import'!D428)),'Result import'!D428,VALUE(MID('Result import'!D428,FIND(" ",'Result import'!D428)+1,10)))</f>
        <v>3.2</v>
      </c>
      <c r="I423" t="s">
        <v>22</v>
      </c>
      <c r="J423" t="s">
        <v>1361</v>
      </c>
      <c r="K423" t="str">
        <f t="shared" si="13"/>
        <v xml:space="preserve"> 3.2%</v>
      </c>
      <c r="M423" t="str">
        <f>"insert into result (RESULT_ID, VALUE_DISPLAY, VALUE_NUM, VALUE_MIN, VALUE_MAX, QUALIFIER, RESULT_STATUS_ID, EXPERIMENT_ID, SUBSTANCE_ID, RESULT_TYPE_ID ) values ("&amp;A423&amp;", '"&amp;K423&amp;"', "&amp;F423&amp;", '"&amp;G423&amp;"', '"&amp;H423&amp;"', '"&amp;TRIM(E423)&amp;"', 2, 1, "&amp;B423&amp;", "&amp;VLOOKUP(D423,Elements!$B$3:$G$56,6,FALSE)&amp;");"</f>
        <v>insert into result (RESULT_ID, VALUE_DISPLAY, VALUE_NUM, VALUE_MIN, VALUE_MAX, QUALIFIER, RESULT_STATUS_ID, EXPERIMENT_ID, SUBSTANCE_ID, RESULT_TYPE_ID ) values (421, ' 3.2%', 3.2, '', '', '', 2, 1, 4255222, 373);</v>
      </c>
      <c r="N423" t="str">
        <f t="shared" si="12"/>
        <v>insert into result_hierarchy(result_id, parent_result_id, hierarchy_type) values (421, 39, 'Derives');</v>
      </c>
    </row>
    <row r="424" spans="1:14">
      <c r="A424">
        <f>'Result import'!A429</f>
        <v>422</v>
      </c>
      <c r="B424">
        <f>'Result import'!B429</f>
        <v>4255222</v>
      </c>
      <c r="C424">
        <f>'Result import'!C429</f>
        <v>39</v>
      </c>
      <c r="D424" t="str">
        <f>'Result import'!D$6</f>
        <v>PI (avg)</v>
      </c>
      <c r="E424" t="str">
        <f>IF(ISERR(FIND(" ",'Result import'!E429)),"",LEFT('Result import'!E429,FIND(" ",'Result import'!E429)-1))</f>
        <v/>
      </c>
      <c r="F424">
        <f>IF(ISERR(FIND(" ",'Result import'!D429)),'Result import'!D429,VALUE(MID('Result import'!D429,FIND(" ",'Result import'!D429)+1,10)))</f>
        <v>5.9</v>
      </c>
      <c r="I424" t="s">
        <v>22</v>
      </c>
      <c r="J424" t="s">
        <v>1361</v>
      </c>
      <c r="K424" t="str">
        <f t="shared" si="13"/>
        <v xml:space="preserve"> 5.9%</v>
      </c>
      <c r="M424" t="str">
        <f>"insert into result (RESULT_ID, VALUE_DISPLAY, VALUE_NUM, VALUE_MIN, VALUE_MAX, QUALIFIER, RESULT_STATUS_ID, EXPERIMENT_ID, SUBSTANCE_ID, RESULT_TYPE_ID ) values ("&amp;A424&amp;", '"&amp;K424&amp;"', "&amp;F424&amp;", '"&amp;G424&amp;"', '"&amp;H424&amp;"', '"&amp;TRIM(E424)&amp;"', 2, 1, "&amp;B424&amp;", "&amp;VLOOKUP(D424,Elements!$B$3:$G$56,6,FALSE)&amp;");"</f>
        <v>insert into result (RESULT_ID, VALUE_DISPLAY, VALUE_NUM, VALUE_MIN, VALUE_MAX, QUALIFIER, RESULT_STATUS_ID, EXPERIMENT_ID, SUBSTANCE_ID, RESULT_TYPE_ID ) values (422, ' 5.9%', 5.9, '', '', '', 2, 1, 4255222, 373);</v>
      </c>
      <c r="N424" t="str">
        <f t="shared" si="12"/>
        <v>insert into result_hierarchy(result_id, parent_result_id, hierarchy_type) values (422, 39, 'Derives');</v>
      </c>
    </row>
    <row r="425" spans="1:14">
      <c r="A425">
        <f>'Result import'!A430</f>
        <v>423</v>
      </c>
      <c r="B425">
        <f>'Result import'!B430</f>
        <v>4255222</v>
      </c>
      <c r="C425">
        <f>'Result import'!C430</f>
        <v>39</v>
      </c>
      <c r="D425" t="str">
        <f>'Result import'!D$6</f>
        <v>PI (avg)</v>
      </c>
      <c r="E425" t="str">
        <f>IF(ISERR(FIND(" ",'Result import'!E430)),"",LEFT('Result import'!E430,FIND(" ",'Result import'!E430)-1))</f>
        <v/>
      </c>
      <c r="F425">
        <f>IF(ISERR(FIND(" ",'Result import'!D430)),'Result import'!D430,VALUE(MID('Result import'!D430,FIND(" ",'Result import'!D430)+1,10)))</f>
        <v>8.5</v>
      </c>
      <c r="I425" t="s">
        <v>22</v>
      </c>
      <c r="J425" t="s">
        <v>1361</v>
      </c>
      <c r="K425" t="str">
        <f t="shared" si="13"/>
        <v xml:space="preserve"> 8.5%</v>
      </c>
      <c r="M425" t="str">
        <f>"insert into result (RESULT_ID, VALUE_DISPLAY, VALUE_NUM, VALUE_MIN, VALUE_MAX, QUALIFIER, RESULT_STATUS_ID, EXPERIMENT_ID, SUBSTANCE_ID, RESULT_TYPE_ID ) values ("&amp;A425&amp;", '"&amp;K425&amp;"', "&amp;F425&amp;", '"&amp;G425&amp;"', '"&amp;H425&amp;"', '"&amp;TRIM(E425)&amp;"', 2, 1, "&amp;B425&amp;", "&amp;VLOOKUP(D425,Elements!$B$3:$G$56,6,FALSE)&amp;");"</f>
        <v>insert into result (RESULT_ID, VALUE_DISPLAY, VALUE_NUM, VALUE_MIN, VALUE_MAX, QUALIFIER, RESULT_STATUS_ID, EXPERIMENT_ID, SUBSTANCE_ID, RESULT_TYPE_ID ) values (423, ' 8.5%', 8.5, '', '', '', 2, 1, 4255222, 373);</v>
      </c>
      <c r="N425" t="str">
        <f t="shared" si="12"/>
        <v>insert into result_hierarchy(result_id, parent_result_id, hierarchy_type) values (423, 39, 'Derives');</v>
      </c>
    </row>
    <row r="426" spans="1:14">
      <c r="A426">
        <f>'Result import'!A431</f>
        <v>424</v>
      </c>
      <c r="B426">
        <f>'Result import'!B431</f>
        <v>4255222</v>
      </c>
      <c r="C426">
        <f>'Result import'!C431</f>
        <v>39</v>
      </c>
      <c r="D426" t="str">
        <f>'Result import'!D$6</f>
        <v>PI (avg)</v>
      </c>
      <c r="E426" t="str">
        <f>IF(ISERR(FIND(" ",'Result import'!E431)),"",LEFT('Result import'!E431,FIND(" ",'Result import'!E431)-1))</f>
        <v/>
      </c>
      <c r="F426">
        <f>IF(ISERR(FIND(" ",'Result import'!D431)),'Result import'!D431,VALUE(MID('Result import'!D431,FIND(" ",'Result import'!D431)+1,10)))</f>
        <v>10.5</v>
      </c>
      <c r="I426" t="s">
        <v>22</v>
      </c>
      <c r="J426" t="s">
        <v>1361</v>
      </c>
      <c r="K426" t="str">
        <f t="shared" si="13"/>
        <v xml:space="preserve"> 10.5%</v>
      </c>
      <c r="M426" t="str">
        <f>"insert into result (RESULT_ID, VALUE_DISPLAY, VALUE_NUM, VALUE_MIN, VALUE_MAX, QUALIFIER, RESULT_STATUS_ID, EXPERIMENT_ID, SUBSTANCE_ID, RESULT_TYPE_ID ) values ("&amp;A426&amp;", '"&amp;K426&amp;"', "&amp;F426&amp;", '"&amp;G426&amp;"', '"&amp;H426&amp;"', '"&amp;TRIM(E426)&amp;"', 2, 1, "&amp;B426&amp;", "&amp;VLOOKUP(D426,Elements!$B$3:$G$56,6,FALSE)&amp;");"</f>
        <v>insert into result (RESULT_ID, VALUE_DISPLAY, VALUE_NUM, VALUE_MIN, VALUE_MAX, QUALIFIER, RESULT_STATUS_ID, EXPERIMENT_ID, SUBSTANCE_ID, RESULT_TYPE_ID ) values (424, ' 10.5%', 10.5, '', '', '', 2, 1, 4255222, 373);</v>
      </c>
      <c r="N426" t="str">
        <f t="shared" si="12"/>
        <v>insert into result_hierarchy(result_id, parent_result_id, hierarchy_type) values (424, 39, 'Derives');</v>
      </c>
    </row>
    <row r="427" spans="1:14">
      <c r="A427">
        <f>'Result import'!A432</f>
        <v>425</v>
      </c>
      <c r="B427">
        <f>'Result import'!B432</f>
        <v>4255222</v>
      </c>
      <c r="C427">
        <f>'Result import'!C432</f>
        <v>39</v>
      </c>
      <c r="D427" t="str">
        <f>'Result import'!D$6</f>
        <v>PI (avg)</v>
      </c>
      <c r="E427" t="str">
        <f>IF(ISERR(FIND(" ",'Result import'!E432)),"",LEFT('Result import'!E432,FIND(" ",'Result import'!E432)-1))</f>
        <v/>
      </c>
      <c r="F427">
        <f>IF(ISERR(FIND(" ",'Result import'!D432)),'Result import'!D432,VALUE(MID('Result import'!D432,FIND(" ",'Result import'!D432)+1,10)))</f>
        <v>15.1</v>
      </c>
      <c r="I427" t="s">
        <v>22</v>
      </c>
      <c r="J427" t="s">
        <v>1361</v>
      </c>
      <c r="K427" t="str">
        <f t="shared" si="13"/>
        <v xml:space="preserve"> 15.1%</v>
      </c>
      <c r="M427" t="str">
        <f>"insert into result (RESULT_ID, VALUE_DISPLAY, VALUE_NUM, VALUE_MIN, VALUE_MAX, QUALIFIER, RESULT_STATUS_ID, EXPERIMENT_ID, SUBSTANCE_ID, RESULT_TYPE_ID ) values ("&amp;A427&amp;", '"&amp;K427&amp;"', "&amp;F427&amp;", '"&amp;G427&amp;"', '"&amp;H427&amp;"', '"&amp;TRIM(E427)&amp;"', 2, 1, "&amp;B427&amp;", "&amp;VLOOKUP(D427,Elements!$B$3:$G$56,6,FALSE)&amp;");"</f>
        <v>insert into result (RESULT_ID, VALUE_DISPLAY, VALUE_NUM, VALUE_MIN, VALUE_MAX, QUALIFIER, RESULT_STATUS_ID, EXPERIMENT_ID, SUBSTANCE_ID, RESULT_TYPE_ID ) values (425, ' 15.1%', 15.1, '', '', '', 2, 1, 4255222, 373);</v>
      </c>
      <c r="N427" t="str">
        <f t="shared" si="12"/>
        <v>insert into result_hierarchy(result_id, parent_result_id, hierarchy_type) values (425, 39, 'Derives');</v>
      </c>
    </row>
    <row r="428" spans="1:14">
      <c r="A428">
        <f>'Result import'!A433</f>
        <v>426</v>
      </c>
      <c r="B428">
        <f>'Result import'!B433</f>
        <v>4255222</v>
      </c>
      <c r="C428">
        <f>'Result import'!C433</f>
        <v>39</v>
      </c>
      <c r="D428" t="str">
        <f>'Result import'!D$6</f>
        <v>PI (avg)</v>
      </c>
      <c r="E428" t="str">
        <f>IF(ISERR(FIND(" ",'Result import'!E433)),"",LEFT('Result import'!E433,FIND(" ",'Result import'!E433)-1))</f>
        <v/>
      </c>
      <c r="F428">
        <f>IF(ISERR(FIND(" ",'Result import'!D433)),'Result import'!D433,VALUE(MID('Result import'!D433,FIND(" ",'Result import'!D433)+1,10)))</f>
        <v>21.5</v>
      </c>
      <c r="I428" t="s">
        <v>22</v>
      </c>
      <c r="J428" t="s">
        <v>1361</v>
      </c>
      <c r="K428" t="str">
        <f t="shared" si="13"/>
        <v xml:space="preserve"> 21.5%</v>
      </c>
      <c r="M428" t="str">
        <f>"insert into result (RESULT_ID, VALUE_DISPLAY, VALUE_NUM, VALUE_MIN, VALUE_MAX, QUALIFIER, RESULT_STATUS_ID, EXPERIMENT_ID, SUBSTANCE_ID, RESULT_TYPE_ID ) values ("&amp;A428&amp;", '"&amp;K428&amp;"', "&amp;F428&amp;", '"&amp;G428&amp;"', '"&amp;H428&amp;"', '"&amp;TRIM(E428)&amp;"', 2, 1, "&amp;B428&amp;", "&amp;VLOOKUP(D428,Elements!$B$3:$G$56,6,FALSE)&amp;");"</f>
        <v>insert into result (RESULT_ID, VALUE_DISPLAY, VALUE_NUM, VALUE_MIN, VALUE_MAX, QUALIFIER, RESULT_STATUS_ID, EXPERIMENT_ID, SUBSTANCE_ID, RESULT_TYPE_ID ) values (426, ' 21.5%', 21.5, '', '', '', 2, 1, 4255222, 373);</v>
      </c>
      <c r="N428" t="str">
        <f t="shared" ref="N428:N491" si="14">"insert into result_hierarchy(result_id, parent_result_id, hierarchy_type) values ("&amp;A428&amp;", "&amp;C428&amp;", '"&amp;J428&amp;"');"</f>
        <v>insert into result_hierarchy(result_id, parent_result_id, hierarchy_type) values (426, 39, 'Derives');</v>
      </c>
    </row>
    <row r="429" spans="1:14">
      <c r="A429">
        <f>'Result import'!A434</f>
        <v>427</v>
      </c>
      <c r="B429">
        <f>'Result import'!B434</f>
        <v>4255222</v>
      </c>
      <c r="C429">
        <f>'Result import'!C434</f>
        <v>39</v>
      </c>
      <c r="D429" t="str">
        <f>'Result import'!D$6</f>
        <v>PI (avg)</v>
      </c>
      <c r="E429" t="str">
        <f>IF(ISERR(FIND(" ",'Result import'!E434)),"",LEFT('Result import'!E434,FIND(" ",'Result import'!E434)-1))</f>
        <v/>
      </c>
      <c r="F429">
        <f>IF(ISERR(FIND(" ",'Result import'!D434)),'Result import'!D434,VALUE(MID('Result import'!D434,FIND(" ",'Result import'!D434)+1,10)))</f>
        <v>40.4</v>
      </c>
      <c r="I429" t="s">
        <v>22</v>
      </c>
      <c r="J429" t="s">
        <v>1361</v>
      </c>
      <c r="K429" t="str">
        <f t="shared" si="13"/>
        <v xml:space="preserve"> 40.4%</v>
      </c>
      <c r="M429" t="str">
        <f>"insert into result (RESULT_ID, VALUE_DISPLAY, VALUE_NUM, VALUE_MIN, VALUE_MAX, QUALIFIER, RESULT_STATUS_ID, EXPERIMENT_ID, SUBSTANCE_ID, RESULT_TYPE_ID ) values ("&amp;A429&amp;", '"&amp;K429&amp;"', "&amp;F429&amp;", '"&amp;G429&amp;"', '"&amp;H429&amp;"', '"&amp;TRIM(E429)&amp;"', 2, 1, "&amp;B429&amp;", "&amp;VLOOKUP(D429,Elements!$B$3:$G$56,6,FALSE)&amp;");"</f>
        <v>insert into result (RESULT_ID, VALUE_DISPLAY, VALUE_NUM, VALUE_MIN, VALUE_MAX, QUALIFIER, RESULT_STATUS_ID, EXPERIMENT_ID, SUBSTANCE_ID, RESULT_TYPE_ID ) values (427, ' 40.4%', 40.4, '', '', '', 2, 1, 4255222, 373);</v>
      </c>
      <c r="N429" t="str">
        <f t="shared" si="14"/>
        <v>insert into result_hierarchy(result_id, parent_result_id, hierarchy_type) values (427, 39, 'Derives');</v>
      </c>
    </row>
    <row r="430" spans="1:14">
      <c r="A430">
        <f>'Result import'!A435</f>
        <v>428</v>
      </c>
      <c r="B430">
        <f>'Result import'!B435</f>
        <v>4255222</v>
      </c>
      <c r="C430">
        <f>'Result import'!C435</f>
        <v>39</v>
      </c>
      <c r="D430" t="str">
        <f>'Result import'!D$6</f>
        <v>PI (avg)</v>
      </c>
      <c r="E430" t="str">
        <f>IF(ISERR(FIND(" ",'Result import'!E435)),"",LEFT('Result import'!E435,FIND(" ",'Result import'!E435)-1))</f>
        <v/>
      </c>
      <c r="F430">
        <f>IF(ISERR(FIND(" ",'Result import'!D435)),'Result import'!D435,VALUE(MID('Result import'!D435,FIND(" ",'Result import'!D435)+1,10)))</f>
        <v>54.8</v>
      </c>
      <c r="I430" t="s">
        <v>22</v>
      </c>
      <c r="J430" t="s">
        <v>1361</v>
      </c>
      <c r="K430" t="str">
        <f t="shared" si="13"/>
        <v xml:space="preserve"> 54.8%</v>
      </c>
      <c r="M430" t="str">
        <f>"insert into result (RESULT_ID, VALUE_DISPLAY, VALUE_NUM, VALUE_MIN, VALUE_MAX, QUALIFIER, RESULT_STATUS_ID, EXPERIMENT_ID, SUBSTANCE_ID, RESULT_TYPE_ID ) values ("&amp;A430&amp;", '"&amp;K430&amp;"', "&amp;F430&amp;", '"&amp;G430&amp;"', '"&amp;H430&amp;"', '"&amp;TRIM(E430)&amp;"', 2, 1, "&amp;B430&amp;", "&amp;VLOOKUP(D430,Elements!$B$3:$G$56,6,FALSE)&amp;");"</f>
        <v>insert into result (RESULT_ID, VALUE_DISPLAY, VALUE_NUM, VALUE_MIN, VALUE_MAX, QUALIFIER, RESULT_STATUS_ID, EXPERIMENT_ID, SUBSTANCE_ID, RESULT_TYPE_ID ) values (428, ' 54.8%', 54.8, '', '', '', 2, 1, 4255222, 373);</v>
      </c>
      <c r="N430" t="str">
        <f t="shared" si="14"/>
        <v>insert into result_hierarchy(result_id, parent_result_id, hierarchy_type) values (428, 39, 'Derives');</v>
      </c>
    </row>
    <row r="431" spans="1:14">
      <c r="A431">
        <f>'Result import'!A436</f>
        <v>429</v>
      </c>
      <c r="B431">
        <f>'Result import'!B436</f>
        <v>4255222</v>
      </c>
      <c r="C431">
        <f>'Result import'!C436</f>
        <v>39</v>
      </c>
      <c r="D431" t="str">
        <f>'Result import'!D$6</f>
        <v>PI (avg)</v>
      </c>
      <c r="E431" t="str">
        <f>IF(ISERR(FIND(" ",'Result import'!E436)),"",LEFT('Result import'!E436,FIND(" ",'Result import'!E436)-1))</f>
        <v/>
      </c>
      <c r="F431">
        <f>IF(ISERR(FIND(" ",'Result import'!D436)),'Result import'!D436,VALUE(MID('Result import'!D436,FIND(" ",'Result import'!D436)+1,10)))</f>
        <v>76.099999999999994</v>
      </c>
      <c r="I431" t="s">
        <v>22</v>
      </c>
      <c r="J431" t="s">
        <v>1361</v>
      </c>
      <c r="K431" t="str">
        <f t="shared" si="13"/>
        <v xml:space="preserve"> 76.1%</v>
      </c>
      <c r="M431" t="str">
        <f>"insert into result (RESULT_ID, VALUE_DISPLAY, VALUE_NUM, VALUE_MIN, VALUE_MAX, QUALIFIER, RESULT_STATUS_ID, EXPERIMENT_ID, SUBSTANCE_ID, RESULT_TYPE_ID ) values ("&amp;A431&amp;", '"&amp;K431&amp;"', "&amp;F431&amp;", '"&amp;G431&amp;"', '"&amp;H431&amp;"', '"&amp;TRIM(E431)&amp;"', 2, 1, "&amp;B431&amp;", "&amp;VLOOKUP(D431,Elements!$B$3:$G$56,6,FALSE)&amp;");"</f>
        <v>insert into result (RESULT_ID, VALUE_DISPLAY, VALUE_NUM, VALUE_MIN, VALUE_MAX, QUALIFIER, RESULT_STATUS_ID, EXPERIMENT_ID, SUBSTANCE_ID, RESULT_TYPE_ID ) values (429, ' 76.1%', 76.1, '', '', '', 2, 1, 4255222, 373);</v>
      </c>
      <c r="N431" t="str">
        <f t="shared" si="14"/>
        <v>insert into result_hierarchy(result_id, parent_result_id, hierarchy_type) values (429, 39, 'Derives');</v>
      </c>
    </row>
    <row r="432" spans="1:14">
      <c r="A432">
        <f>'Result import'!A437</f>
        <v>430</v>
      </c>
      <c r="B432">
        <f>'Result import'!B437</f>
        <v>4255222</v>
      </c>
      <c r="C432">
        <f>'Result import'!C437</f>
        <v>39</v>
      </c>
      <c r="D432" t="str">
        <f>'Result import'!D$6</f>
        <v>PI (avg)</v>
      </c>
      <c r="E432" t="str">
        <f>IF(ISERR(FIND(" ",'Result import'!E437)),"",LEFT('Result import'!E437,FIND(" ",'Result import'!E437)-1))</f>
        <v/>
      </c>
      <c r="F432">
        <f>IF(ISERR(FIND(" ",'Result import'!D437)),'Result import'!D437,VALUE(MID('Result import'!D437,FIND(" ",'Result import'!D437)+1,10)))</f>
        <v>108.5</v>
      </c>
      <c r="I432" t="s">
        <v>22</v>
      </c>
      <c r="J432" t="s">
        <v>1361</v>
      </c>
      <c r="K432" t="str">
        <f t="shared" si="13"/>
        <v xml:space="preserve"> 108.5%</v>
      </c>
      <c r="M432" t="str">
        <f>"insert into result (RESULT_ID, VALUE_DISPLAY, VALUE_NUM, VALUE_MIN, VALUE_MAX, QUALIFIER, RESULT_STATUS_ID, EXPERIMENT_ID, SUBSTANCE_ID, RESULT_TYPE_ID ) values ("&amp;A432&amp;", '"&amp;K432&amp;"', "&amp;F432&amp;", '"&amp;G432&amp;"', '"&amp;H432&amp;"', '"&amp;TRIM(E432)&amp;"', 2, 1, "&amp;B432&amp;", "&amp;VLOOKUP(D432,Elements!$B$3:$G$56,6,FALSE)&amp;");"</f>
        <v>insert into result (RESULT_ID, VALUE_DISPLAY, VALUE_NUM, VALUE_MIN, VALUE_MAX, QUALIFIER, RESULT_STATUS_ID, EXPERIMENT_ID, SUBSTANCE_ID, RESULT_TYPE_ID ) values (430, ' 108.5%', 108.5, '', '', '', 2, 1, 4255222, 373);</v>
      </c>
      <c r="N432" t="str">
        <f t="shared" si="14"/>
        <v>insert into result_hierarchy(result_id, parent_result_id, hierarchy_type) values (430, 39, 'Derives');</v>
      </c>
    </row>
    <row r="433" spans="1:14">
      <c r="A433">
        <f>'Result import'!A438</f>
        <v>431</v>
      </c>
      <c r="B433">
        <f>'Result import'!B438</f>
        <v>3714088</v>
      </c>
      <c r="C433">
        <f>'Result import'!C438</f>
        <v>40</v>
      </c>
      <c r="D433" t="str">
        <f>'Result import'!D$6</f>
        <v>PI (avg)</v>
      </c>
      <c r="E433" t="str">
        <f>IF(ISERR(FIND(" ",'Result import'!E438)),"",LEFT('Result import'!E438,FIND(" ",'Result import'!E438)-1))</f>
        <v/>
      </c>
      <c r="F433">
        <f>IF(ISERR(FIND(" ",'Result import'!D438)),'Result import'!D438,VALUE(MID('Result import'!D438,FIND(" ",'Result import'!D438)+1,10)))</f>
        <v>10.9</v>
      </c>
      <c r="I433" t="s">
        <v>22</v>
      </c>
      <c r="J433" t="s">
        <v>1361</v>
      </c>
      <c r="K433" t="str">
        <f t="shared" si="13"/>
        <v xml:space="preserve"> 10.9%</v>
      </c>
      <c r="M433" t="str">
        <f>"insert into result (RESULT_ID, VALUE_DISPLAY, VALUE_NUM, VALUE_MIN, VALUE_MAX, QUALIFIER, RESULT_STATUS_ID, EXPERIMENT_ID, SUBSTANCE_ID, RESULT_TYPE_ID ) values ("&amp;A433&amp;", '"&amp;K433&amp;"', "&amp;F433&amp;", '"&amp;G433&amp;"', '"&amp;H433&amp;"', '"&amp;TRIM(E433)&amp;"', 2, 1, "&amp;B433&amp;", "&amp;VLOOKUP(D433,Elements!$B$3:$G$56,6,FALSE)&amp;");"</f>
        <v>insert into result (RESULT_ID, VALUE_DISPLAY, VALUE_NUM, VALUE_MIN, VALUE_MAX, QUALIFIER, RESULT_STATUS_ID, EXPERIMENT_ID, SUBSTANCE_ID, RESULT_TYPE_ID ) values (431, ' 10.9%', 10.9, '', '', '', 2, 1, 3714088, 373);</v>
      </c>
      <c r="N433" t="str">
        <f t="shared" si="14"/>
        <v>insert into result_hierarchy(result_id, parent_result_id, hierarchy_type) values (431, 40, 'Derives');</v>
      </c>
    </row>
    <row r="434" spans="1:14">
      <c r="A434">
        <f>'Result import'!A439</f>
        <v>432</v>
      </c>
      <c r="B434">
        <f>'Result import'!B439</f>
        <v>3714088</v>
      </c>
      <c r="C434">
        <f>'Result import'!C439</f>
        <v>40</v>
      </c>
      <c r="D434" t="str">
        <f>'Result import'!D$6</f>
        <v>PI (avg)</v>
      </c>
      <c r="E434" t="str">
        <f>IF(ISERR(FIND(" ",'Result import'!E439)),"",LEFT('Result import'!E439,FIND(" ",'Result import'!E439)-1))</f>
        <v/>
      </c>
      <c r="F434">
        <f>IF(ISERR(FIND(" ",'Result import'!D439)),'Result import'!D439,VALUE(MID('Result import'!D439,FIND(" ",'Result import'!D439)+1,10)))</f>
        <v>11.5</v>
      </c>
      <c r="I434" t="s">
        <v>22</v>
      </c>
      <c r="J434" t="s">
        <v>1361</v>
      </c>
      <c r="K434" t="str">
        <f t="shared" si="13"/>
        <v xml:space="preserve"> 11.5%</v>
      </c>
      <c r="M434" t="str">
        <f>"insert into result (RESULT_ID, VALUE_DISPLAY, VALUE_NUM, VALUE_MIN, VALUE_MAX, QUALIFIER, RESULT_STATUS_ID, EXPERIMENT_ID, SUBSTANCE_ID, RESULT_TYPE_ID ) values ("&amp;A434&amp;", '"&amp;K434&amp;"', "&amp;F434&amp;", '"&amp;G434&amp;"', '"&amp;H434&amp;"', '"&amp;TRIM(E434)&amp;"', 2, 1, "&amp;B434&amp;", "&amp;VLOOKUP(D434,Elements!$B$3:$G$56,6,FALSE)&amp;");"</f>
        <v>insert into result (RESULT_ID, VALUE_DISPLAY, VALUE_NUM, VALUE_MIN, VALUE_MAX, QUALIFIER, RESULT_STATUS_ID, EXPERIMENT_ID, SUBSTANCE_ID, RESULT_TYPE_ID ) values (432, ' 11.5%', 11.5, '', '', '', 2, 1, 3714088, 373);</v>
      </c>
      <c r="N434" t="str">
        <f t="shared" si="14"/>
        <v>insert into result_hierarchy(result_id, parent_result_id, hierarchy_type) values (432, 40, 'Derives');</v>
      </c>
    </row>
    <row r="435" spans="1:14">
      <c r="A435">
        <f>'Result import'!A440</f>
        <v>433</v>
      </c>
      <c r="B435">
        <f>'Result import'!B440</f>
        <v>3714088</v>
      </c>
      <c r="C435">
        <f>'Result import'!C440</f>
        <v>40</v>
      </c>
      <c r="D435" t="str">
        <f>'Result import'!D$6</f>
        <v>PI (avg)</v>
      </c>
      <c r="E435" t="str">
        <f>IF(ISERR(FIND(" ",'Result import'!E440)),"",LEFT('Result import'!E440,FIND(" ",'Result import'!E440)-1))</f>
        <v/>
      </c>
      <c r="F435">
        <f>IF(ISERR(FIND(" ",'Result import'!D440)),'Result import'!D440,VALUE(MID('Result import'!D440,FIND(" ",'Result import'!D440)+1,10)))</f>
        <v>12.4</v>
      </c>
      <c r="I435" t="s">
        <v>22</v>
      </c>
      <c r="J435" t="s">
        <v>1361</v>
      </c>
      <c r="K435" t="str">
        <f t="shared" si="13"/>
        <v xml:space="preserve"> 12.4%</v>
      </c>
      <c r="M435" t="str">
        <f>"insert into result (RESULT_ID, VALUE_DISPLAY, VALUE_NUM, VALUE_MIN, VALUE_MAX, QUALIFIER, RESULT_STATUS_ID, EXPERIMENT_ID, SUBSTANCE_ID, RESULT_TYPE_ID ) values ("&amp;A435&amp;", '"&amp;K435&amp;"', "&amp;F435&amp;", '"&amp;G435&amp;"', '"&amp;H435&amp;"', '"&amp;TRIM(E435)&amp;"', 2, 1, "&amp;B435&amp;", "&amp;VLOOKUP(D435,Elements!$B$3:$G$56,6,FALSE)&amp;");"</f>
        <v>insert into result (RESULT_ID, VALUE_DISPLAY, VALUE_NUM, VALUE_MIN, VALUE_MAX, QUALIFIER, RESULT_STATUS_ID, EXPERIMENT_ID, SUBSTANCE_ID, RESULT_TYPE_ID ) values (433, ' 12.4%', 12.4, '', '', '', 2, 1, 3714088, 373);</v>
      </c>
      <c r="N435" t="str">
        <f t="shared" si="14"/>
        <v>insert into result_hierarchy(result_id, parent_result_id, hierarchy_type) values (433, 40, 'Derives');</v>
      </c>
    </row>
    <row r="436" spans="1:14">
      <c r="A436">
        <f>'Result import'!A441</f>
        <v>434</v>
      </c>
      <c r="B436">
        <f>'Result import'!B441</f>
        <v>3714088</v>
      </c>
      <c r="C436">
        <f>'Result import'!C441</f>
        <v>40</v>
      </c>
      <c r="D436" t="str">
        <f>'Result import'!D$6</f>
        <v>PI (avg)</v>
      </c>
      <c r="E436" t="str">
        <f>IF(ISERR(FIND(" ",'Result import'!E441)),"",LEFT('Result import'!E441,FIND(" ",'Result import'!E441)-1))</f>
        <v/>
      </c>
      <c r="F436">
        <f>IF(ISERR(FIND(" ",'Result import'!D441)),'Result import'!D441,VALUE(MID('Result import'!D441,FIND(" ",'Result import'!D441)+1,10)))</f>
        <v>13.6</v>
      </c>
      <c r="I436" t="s">
        <v>22</v>
      </c>
      <c r="J436" t="s">
        <v>1361</v>
      </c>
      <c r="K436" t="str">
        <f t="shared" si="13"/>
        <v xml:space="preserve"> 13.6%</v>
      </c>
      <c r="M436" t="str">
        <f>"insert into result (RESULT_ID, VALUE_DISPLAY, VALUE_NUM, VALUE_MIN, VALUE_MAX, QUALIFIER, RESULT_STATUS_ID, EXPERIMENT_ID, SUBSTANCE_ID, RESULT_TYPE_ID ) values ("&amp;A436&amp;", '"&amp;K436&amp;"', "&amp;F436&amp;", '"&amp;G436&amp;"', '"&amp;H436&amp;"', '"&amp;TRIM(E436)&amp;"', 2, 1, "&amp;B436&amp;", "&amp;VLOOKUP(D436,Elements!$B$3:$G$56,6,FALSE)&amp;");"</f>
        <v>insert into result (RESULT_ID, VALUE_DISPLAY, VALUE_NUM, VALUE_MIN, VALUE_MAX, QUALIFIER, RESULT_STATUS_ID, EXPERIMENT_ID, SUBSTANCE_ID, RESULT_TYPE_ID ) values (434, ' 13.6%', 13.6, '', '', '', 2, 1, 3714088, 373);</v>
      </c>
      <c r="N436" t="str">
        <f t="shared" si="14"/>
        <v>insert into result_hierarchy(result_id, parent_result_id, hierarchy_type) values (434, 40, 'Derives');</v>
      </c>
    </row>
    <row r="437" spans="1:14">
      <c r="A437">
        <f>'Result import'!A442</f>
        <v>435</v>
      </c>
      <c r="B437">
        <f>'Result import'!B442</f>
        <v>3714088</v>
      </c>
      <c r="C437">
        <f>'Result import'!C442</f>
        <v>40</v>
      </c>
      <c r="D437" t="str">
        <f>'Result import'!D$6</f>
        <v>PI (avg)</v>
      </c>
      <c r="E437" t="str">
        <f>IF(ISERR(FIND(" ",'Result import'!E442)),"",LEFT('Result import'!E442,FIND(" ",'Result import'!E442)-1))</f>
        <v/>
      </c>
      <c r="F437">
        <f>IF(ISERR(FIND(" ",'Result import'!D442)),'Result import'!D442,VALUE(MID('Result import'!D442,FIND(" ",'Result import'!D442)+1,10)))</f>
        <v>18.8</v>
      </c>
      <c r="I437" t="s">
        <v>22</v>
      </c>
      <c r="J437" t="s">
        <v>1361</v>
      </c>
      <c r="K437" t="str">
        <f t="shared" si="13"/>
        <v xml:space="preserve"> 18.8%</v>
      </c>
      <c r="M437" t="str">
        <f>"insert into result (RESULT_ID, VALUE_DISPLAY, VALUE_NUM, VALUE_MIN, VALUE_MAX, QUALIFIER, RESULT_STATUS_ID, EXPERIMENT_ID, SUBSTANCE_ID, RESULT_TYPE_ID ) values ("&amp;A437&amp;", '"&amp;K437&amp;"', "&amp;F437&amp;", '"&amp;G437&amp;"', '"&amp;H437&amp;"', '"&amp;TRIM(E437)&amp;"', 2, 1, "&amp;B437&amp;", "&amp;VLOOKUP(D437,Elements!$B$3:$G$56,6,FALSE)&amp;");"</f>
        <v>insert into result (RESULT_ID, VALUE_DISPLAY, VALUE_NUM, VALUE_MIN, VALUE_MAX, QUALIFIER, RESULT_STATUS_ID, EXPERIMENT_ID, SUBSTANCE_ID, RESULT_TYPE_ID ) values (435, ' 18.8%', 18.8, '', '', '', 2, 1, 3714088, 373);</v>
      </c>
      <c r="N437" t="str">
        <f t="shared" si="14"/>
        <v>insert into result_hierarchy(result_id, parent_result_id, hierarchy_type) values (435, 40, 'Derives');</v>
      </c>
    </row>
    <row r="438" spans="1:14">
      <c r="A438">
        <f>'Result import'!A443</f>
        <v>436</v>
      </c>
      <c r="B438">
        <f>'Result import'!B443</f>
        <v>3714088</v>
      </c>
      <c r="C438">
        <f>'Result import'!C443</f>
        <v>40</v>
      </c>
      <c r="D438" t="str">
        <f>'Result import'!D$6</f>
        <v>PI (avg)</v>
      </c>
      <c r="E438" t="str">
        <f>IF(ISERR(FIND(" ",'Result import'!E443)),"",LEFT('Result import'!E443,FIND(" ",'Result import'!E443)-1))</f>
        <v/>
      </c>
      <c r="F438">
        <f>IF(ISERR(FIND(" ",'Result import'!D443)),'Result import'!D443,VALUE(MID('Result import'!D443,FIND(" ",'Result import'!D443)+1,10)))</f>
        <v>24.4</v>
      </c>
      <c r="I438" t="s">
        <v>22</v>
      </c>
      <c r="J438" t="s">
        <v>1361</v>
      </c>
      <c r="K438" t="str">
        <f t="shared" si="13"/>
        <v xml:space="preserve"> 24.4%</v>
      </c>
      <c r="M438" t="str">
        <f>"insert into result (RESULT_ID, VALUE_DISPLAY, VALUE_NUM, VALUE_MIN, VALUE_MAX, QUALIFIER, RESULT_STATUS_ID, EXPERIMENT_ID, SUBSTANCE_ID, RESULT_TYPE_ID ) values ("&amp;A438&amp;", '"&amp;K438&amp;"', "&amp;F438&amp;", '"&amp;G438&amp;"', '"&amp;H438&amp;"', '"&amp;TRIM(E438)&amp;"', 2, 1, "&amp;B438&amp;", "&amp;VLOOKUP(D438,Elements!$B$3:$G$56,6,FALSE)&amp;");"</f>
        <v>insert into result (RESULT_ID, VALUE_DISPLAY, VALUE_NUM, VALUE_MIN, VALUE_MAX, QUALIFIER, RESULT_STATUS_ID, EXPERIMENT_ID, SUBSTANCE_ID, RESULT_TYPE_ID ) values (436, ' 24.4%', 24.4, '', '', '', 2, 1, 3714088, 373);</v>
      </c>
      <c r="N438" t="str">
        <f t="shared" si="14"/>
        <v>insert into result_hierarchy(result_id, parent_result_id, hierarchy_type) values (436, 40, 'Derives');</v>
      </c>
    </row>
    <row r="439" spans="1:14">
      <c r="A439">
        <f>'Result import'!A444</f>
        <v>437</v>
      </c>
      <c r="B439">
        <f>'Result import'!B444</f>
        <v>3714088</v>
      </c>
      <c r="C439">
        <f>'Result import'!C444</f>
        <v>40</v>
      </c>
      <c r="D439" t="str">
        <f>'Result import'!D$6</f>
        <v>PI (avg)</v>
      </c>
      <c r="E439" t="str">
        <f>IF(ISERR(FIND(" ",'Result import'!E444)),"",LEFT('Result import'!E444,FIND(" ",'Result import'!E444)-1))</f>
        <v/>
      </c>
      <c r="F439">
        <f>IF(ISERR(FIND(" ",'Result import'!D444)),'Result import'!D444,VALUE(MID('Result import'!D444,FIND(" ",'Result import'!D444)+1,10)))</f>
        <v>33.299999999999997</v>
      </c>
      <c r="I439" t="s">
        <v>22</v>
      </c>
      <c r="J439" t="s">
        <v>1361</v>
      </c>
      <c r="K439" t="str">
        <f t="shared" si="13"/>
        <v xml:space="preserve"> 33.3%</v>
      </c>
      <c r="M439" t="str">
        <f>"insert into result (RESULT_ID, VALUE_DISPLAY, VALUE_NUM, VALUE_MIN, VALUE_MAX, QUALIFIER, RESULT_STATUS_ID, EXPERIMENT_ID, SUBSTANCE_ID, RESULT_TYPE_ID ) values ("&amp;A439&amp;", '"&amp;K439&amp;"', "&amp;F439&amp;", '"&amp;G439&amp;"', '"&amp;H439&amp;"', '"&amp;TRIM(E439)&amp;"', 2, 1, "&amp;B439&amp;", "&amp;VLOOKUP(D439,Elements!$B$3:$G$56,6,FALSE)&amp;");"</f>
        <v>insert into result (RESULT_ID, VALUE_DISPLAY, VALUE_NUM, VALUE_MIN, VALUE_MAX, QUALIFIER, RESULT_STATUS_ID, EXPERIMENT_ID, SUBSTANCE_ID, RESULT_TYPE_ID ) values (437, ' 33.3%', 33.3, '', '', '', 2, 1, 3714088, 373);</v>
      </c>
      <c r="N439" t="str">
        <f t="shared" si="14"/>
        <v>insert into result_hierarchy(result_id, parent_result_id, hierarchy_type) values (437, 40, 'Derives');</v>
      </c>
    </row>
    <row r="440" spans="1:14">
      <c r="A440">
        <f>'Result import'!A445</f>
        <v>438</v>
      </c>
      <c r="B440">
        <f>'Result import'!B445</f>
        <v>3714088</v>
      </c>
      <c r="C440">
        <f>'Result import'!C445</f>
        <v>40</v>
      </c>
      <c r="D440" t="str">
        <f>'Result import'!D$6</f>
        <v>PI (avg)</v>
      </c>
      <c r="E440" t="str">
        <f>IF(ISERR(FIND(" ",'Result import'!E445)),"",LEFT('Result import'!E445,FIND(" ",'Result import'!E445)-1))</f>
        <v/>
      </c>
      <c r="F440">
        <f>IF(ISERR(FIND(" ",'Result import'!D445)),'Result import'!D445,VALUE(MID('Result import'!D445,FIND(" ",'Result import'!D445)+1,10)))</f>
        <v>53.8</v>
      </c>
      <c r="I440" t="s">
        <v>22</v>
      </c>
      <c r="J440" t="s">
        <v>1361</v>
      </c>
      <c r="K440" t="str">
        <f t="shared" si="13"/>
        <v xml:space="preserve"> 53.8%</v>
      </c>
      <c r="M440" t="str">
        <f>"insert into result (RESULT_ID, VALUE_DISPLAY, VALUE_NUM, VALUE_MIN, VALUE_MAX, QUALIFIER, RESULT_STATUS_ID, EXPERIMENT_ID, SUBSTANCE_ID, RESULT_TYPE_ID ) values ("&amp;A440&amp;", '"&amp;K440&amp;"', "&amp;F440&amp;", '"&amp;G440&amp;"', '"&amp;H440&amp;"', '"&amp;TRIM(E440)&amp;"', 2, 1, "&amp;B440&amp;", "&amp;VLOOKUP(D440,Elements!$B$3:$G$56,6,FALSE)&amp;");"</f>
        <v>insert into result (RESULT_ID, VALUE_DISPLAY, VALUE_NUM, VALUE_MIN, VALUE_MAX, QUALIFIER, RESULT_STATUS_ID, EXPERIMENT_ID, SUBSTANCE_ID, RESULT_TYPE_ID ) values (438, ' 53.8%', 53.8, '', '', '', 2, 1, 3714088, 373);</v>
      </c>
      <c r="N440" t="str">
        <f t="shared" si="14"/>
        <v>insert into result_hierarchy(result_id, parent_result_id, hierarchy_type) values (438, 40, 'Derives');</v>
      </c>
    </row>
    <row r="441" spans="1:14">
      <c r="A441">
        <f>'Result import'!A446</f>
        <v>439</v>
      </c>
      <c r="B441">
        <f>'Result import'!B446</f>
        <v>3714088</v>
      </c>
      <c r="C441">
        <f>'Result import'!C446</f>
        <v>40</v>
      </c>
      <c r="D441" t="str">
        <f>'Result import'!D$6</f>
        <v>PI (avg)</v>
      </c>
      <c r="E441" t="str">
        <f>IF(ISERR(FIND(" ",'Result import'!E446)),"",LEFT('Result import'!E446,FIND(" ",'Result import'!E446)-1))</f>
        <v/>
      </c>
      <c r="F441">
        <f>IF(ISERR(FIND(" ",'Result import'!D446)),'Result import'!D446,VALUE(MID('Result import'!D446,FIND(" ",'Result import'!D446)+1,10)))</f>
        <v>75.099999999999994</v>
      </c>
      <c r="I441" t="s">
        <v>22</v>
      </c>
      <c r="J441" t="s">
        <v>1361</v>
      </c>
      <c r="K441" t="str">
        <f t="shared" si="13"/>
        <v xml:space="preserve"> 75.1%</v>
      </c>
      <c r="M441" t="str">
        <f>"insert into result (RESULT_ID, VALUE_DISPLAY, VALUE_NUM, VALUE_MIN, VALUE_MAX, QUALIFIER, RESULT_STATUS_ID, EXPERIMENT_ID, SUBSTANCE_ID, RESULT_TYPE_ID ) values ("&amp;A441&amp;", '"&amp;K441&amp;"', "&amp;F441&amp;", '"&amp;G441&amp;"', '"&amp;H441&amp;"', '"&amp;TRIM(E441)&amp;"', 2, 1, "&amp;B441&amp;", "&amp;VLOOKUP(D441,Elements!$B$3:$G$56,6,FALSE)&amp;");"</f>
        <v>insert into result (RESULT_ID, VALUE_DISPLAY, VALUE_NUM, VALUE_MIN, VALUE_MAX, QUALIFIER, RESULT_STATUS_ID, EXPERIMENT_ID, SUBSTANCE_ID, RESULT_TYPE_ID ) values (439, ' 75.1%', 75.1, '', '', '', 2, 1, 3714088, 373);</v>
      </c>
      <c r="N441" t="str">
        <f t="shared" si="14"/>
        <v>insert into result_hierarchy(result_id, parent_result_id, hierarchy_type) values (439, 40, 'Derives');</v>
      </c>
    </row>
    <row r="442" spans="1:14">
      <c r="A442">
        <f>'Result import'!A447</f>
        <v>440</v>
      </c>
      <c r="B442">
        <f>'Result import'!B447</f>
        <v>3714088</v>
      </c>
      <c r="C442">
        <f>'Result import'!C447</f>
        <v>40</v>
      </c>
      <c r="D442" t="str">
        <f>'Result import'!D$6</f>
        <v>PI (avg)</v>
      </c>
      <c r="E442" t="str">
        <f>IF(ISERR(FIND(" ",'Result import'!E447)),"",LEFT('Result import'!E447,FIND(" ",'Result import'!E447)-1))</f>
        <v/>
      </c>
      <c r="F442">
        <f>IF(ISERR(FIND(" ",'Result import'!D447)),'Result import'!D447,VALUE(MID('Result import'!D447,FIND(" ",'Result import'!D447)+1,10)))</f>
        <v>90.5</v>
      </c>
      <c r="I442" t="s">
        <v>22</v>
      </c>
      <c r="J442" t="s">
        <v>1361</v>
      </c>
      <c r="K442" t="str">
        <f t="shared" si="13"/>
        <v xml:space="preserve"> 90.5%</v>
      </c>
      <c r="M442" t="str">
        <f>"insert into result (RESULT_ID, VALUE_DISPLAY, VALUE_NUM, VALUE_MIN, VALUE_MAX, QUALIFIER, RESULT_STATUS_ID, EXPERIMENT_ID, SUBSTANCE_ID, RESULT_TYPE_ID ) values ("&amp;A442&amp;", '"&amp;K442&amp;"', "&amp;F442&amp;", '"&amp;G442&amp;"', '"&amp;H442&amp;"', '"&amp;TRIM(E442)&amp;"', 2, 1, "&amp;B442&amp;", "&amp;VLOOKUP(D442,Elements!$B$3:$G$56,6,FALSE)&amp;");"</f>
        <v>insert into result (RESULT_ID, VALUE_DISPLAY, VALUE_NUM, VALUE_MIN, VALUE_MAX, QUALIFIER, RESULT_STATUS_ID, EXPERIMENT_ID, SUBSTANCE_ID, RESULT_TYPE_ID ) values (440, ' 90.5%', 90.5, '', '', '', 2, 1, 3714088, 373);</v>
      </c>
      <c r="N442" t="str">
        <f t="shared" si="14"/>
        <v>insert into result_hierarchy(result_id, parent_result_id, hierarchy_type) values (440, 40, 'Derives');</v>
      </c>
    </row>
    <row r="443" spans="1:14">
      <c r="A443">
        <v>441</v>
      </c>
      <c r="B443">
        <f>'Result import'!B8</f>
        <v>7970106</v>
      </c>
      <c r="C443">
        <f>'Result import'!A8</f>
        <v>1</v>
      </c>
      <c r="D443" t="str">
        <f>'Result import'!F$6</f>
        <v>LogIC50</v>
      </c>
      <c r="E443" t="str">
        <f>IF(ISERR(FIND(" ",'Result import'!E448)),"",LEFT('Result import'!E448,FIND(" ",'Result import'!E448)-1))</f>
        <v/>
      </c>
      <c r="F443">
        <f>IF(ISERR(FIND(" ",'Result import'!F8)),'Result import'!F8,VALUE(MID('Result import'!F8,FIND(" ",'Result import'!F8)+1,10)))</f>
        <v>-8.52</v>
      </c>
      <c r="J443" t="s">
        <v>1362</v>
      </c>
      <c r="K443" t="str">
        <f t="shared" si="13"/>
        <v xml:space="preserve"> -8.52</v>
      </c>
      <c r="M443" t="str">
        <f>"insert into result (RESULT_ID, VALUE_DISPLAY, VALUE_NUM, VALUE_MIN, VALUE_MAX, QUALIFIER, RESULT_STATUS_ID, EXPERIMENT_ID, SUBSTANCE_ID, RESULT_TYPE_ID ) values ("&amp;A443&amp;", '"&amp;K443&amp;"', "&amp;F443&amp;", '"&amp;G443&amp;"', '"&amp;H443&amp;"', '"&amp;TRIM(E443)&amp;"', 2, 1, "&amp;B443&amp;", "&amp;VLOOKUP(D443,Elements!$B$3:$G$56,6,FALSE)&amp;");"</f>
        <v>insert into result (RESULT_ID, VALUE_DISPLAY, VALUE_NUM, VALUE_MIN, VALUE_MAX, QUALIFIER, RESULT_STATUS_ID, EXPERIMENT_ID, SUBSTANCE_ID, RESULT_TYPE_ID ) values (441, ' -8.52', -8.52, '', '', '', 2, 1, 7970106, 374);</v>
      </c>
      <c r="N443" t="str">
        <f t="shared" si="14"/>
        <v>insert into result_hierarchy(result_id, parent_result_id, hierarchy_type) values (441, 1, 'Child');</v>
      </c>
    </row>
    <row r="444" spans="1:14">
      <c r="A444">
        <v>442</v>
      </c>
      <c r="B444">
        <f>'Result import'!B9</f>
        <v>855669</v>
      </c>
      <c r="C444">
        <f>'Result import'!A9</f>
        <v>2</v>
      </c>
      <c r="D444" t="str">
        <f>'Result import'!F$6</f>
        <v>LogIC50</v>
      </c>
      <c r="E444" t="str">
        <f>IF(ISERR(FIND(" ",'Result import'!E449)),"",LEFT('Result import'!E449,FIND(" ",'Result import'!E449)-1))</f>
        <v/>
      </c>
      <c r="F444">
        <f>IF(ISERR(FIND(" ",'Result import'!F9)),'Result import'!F9,VALUE(MID('Result import'!F9,FIND(" ",'Result import'!F9)+1,10)))</f>
        <v>-7.15</v>
      </c>
      <c r="J444" t="s">
        <v>1362</v>
      </c>
      <c r="K444" t="str">
        <f t="shared" si="13"/>
        <v xml:space="preserve"> -7.15</v>
      </c>
      <c r="M444" t="str">
        <f>"insert into result (RESULT_ID, VALUE_DISPLAY, VALUE_NUM, VALUE_MIN, VALUE_MAX, QUALIFIER, RESULT_STATUS_ID, EXPERIMENT_ID, SUBSTANCE_ID, RESULT_TYPE_ID ) values ("&amp;A444&amp;", '"&amp;K444&amp;"', "&amp;F444&amp;", '"&amp;G444&amp;"', '"&amp;H444&amp;"', '"&amp;TRIM(E444)&amp;"', 2, 1, "&amp;B444&amp;", "&amp;VLOOKUP(D444,Elements!$B$3:$G$56,6,FALSE)&amp;");"</f>
        <v>insert into result (RESULT_ID, VALUE_DISPLAY, VALUE_NUM, VALUE_MIN, VALUE_MAX, QUALIFIER, RESULT_STATUS_ID, EXPERIMENT_ID, SUBSTANCE_ID, RESULT_TYPE_ID ) values (442, ' -7.15', -7.15, '', '', '', 2, 1, 855669, 374);</v>
      </c>
      <c r="N444" t="str">
        <f t="shared" si="14"/>
        <v>insert into result_hierarchy(result_id, parent_result_id, hierarchy_type) values (442, 2, 'Child');</v>
      </c>
    </row>
    <row r="445" spans="1:14">
      <c r="A445">
        <v>443</v>
      </c>
      <c r="B445">
        <f>'Result import'!B10</f>
        <v>4257793</v>
      </c>
      <c r="C445">
        <f>'Result import'!A10</f>
        <v>3</v>
      </c>
      <c r="D445" t="str">
        <f>'Result import'!F$6</f>
        <v>LogIC50</v>
      </c>
      <c r="E445" t="str">
        <f>IF(ISERR(FIND(" ",'Result import'!E450)),"",LEFT('Result import'!E450,FIND(" ",'Result import'!E450)-1))</f>
        <v/>
      </c>
      <c r="F445">
        <f>IF(ISERR(FIND(" ",'Result import'!F10)),'Result import'!F10,VALUE(MID('Result import'!F10,FIND(" ",'Result import'!F10)+1,10)))</f>
        <v>-7.1</v>
      </c>
      <c r="J445" t="s">
        <v>1362</v>
      </c>
      <c r="K445" t="str">
        <f t="shared" si="13"/>
        <v xml:space="preserve"> -7.1</v>
      </c>
      <c r="M445" t="str">
        <f>"insert into result (RESULT_ID, VALUE_DISPLAY, VALUE_NUM, VALUE_MIN, VALUE_MAX, QUALIFIER, RESULT_STATUS_ID, EXPERIMENT_ID, SUBSTANCE_ID, RESULT_TYPE_ID ) values ("&amp;A445&amp;", '"&amp;K445&amp;"', "&amp;F445&amp;", '"&amp;G445&amp;"', '"&amp;H445&amp;"', '"&amp;TRIM(E445)&amp;"', 2, 1, "&amp;B445&amp;", "&amp;VLOOKUP(D445,Elements!$B$3:$G$56,6,FALSE)&amp;");"</f>
        <v>insert into result (RESULT_ID, VALUE_DISPLAY, VALUE_NUM, VALUE_MIN, VALUE_MAX, QUALIFIER, RESULT_STATUS_ID, EXPERIMENT_ID, SUBSTANCE_ID, RESULT_TYPE_ID ) values (443, ' -7.1', -7.1, '', '', '', 2, 1, 4257793, 374);</v>
      </c>
      <c r="N445" t="str">
        <f t="shared" si="14"/>
        <v>insert into result_hierarchy(result_id, parent_result_id, hierarchy_type) values (443, 3, 'Child');</v>
      </c>
    </row>
    <row r="446" spans="1:14">
      <c r="A446">
        <v>444</v>
      </c>
      <c r="B446">
        <f>'Result import'!B11</f>
        <v>855933</v>
      </c>
      <c r="C446">
        <f>'Result import'!A11</f>
        <v>4</v>
      </c>
      <c r="D446" t="str">
        <f>'Result import'!F$6</f>
        <v>LogIC50</v>
      </c>
      <c r="E446" t="str">
        <f>IF(ISERR(FIND(" ",'Result import'!E451)),"",LEFT('Result import'!E451,FIND(" ",'Result import'!E451)-1))</f>
        <v/>
      </c>
      <c r="F446">
        <f>IF(ISERR(FIND(" ",'Result import'!F11)),'Result import'!F11,VALUE(MID('Result import'!F11,FIND(" ",'Result import'!F11)+1,10)))</f>
        <v>-7</v>
      </c>
      <c r="J446" t="s">
        <v>1362</v>
      </c>
      <c r="K446" t="str">
        <f t="shared" si="13"/>
        <v xml:space="preserve"> -7</v>
      </c>
      <c r="M446" t="str">
        <f>"insert into result (RESULT_ID, VALUE_DISPLAY, VALUE_NUM, VALUE_MIN, VALUE_MAX, QUALIFIER, RESULT_STATUS_ID, EXPERIMENT_ID, SUBSTANCE_ID, RESULT_TYPE_ID ) values ("&amp;A446&amp;", '"&amp;K446&amp;"', "&amp;F446&amp;", '"&amp;G446&amp;"', '"&amp;H446&amp;"', '"&amp;TRIM(E446)&amp;"', 2, 1, "&amp;B446&amp;", "&amp;VLOOKUP(D446,Elements!$B$3:$G$56,6,FALSE)&amp;");"</f>
        <v>insert into result (RESULT_ID, VALUE_DISPLAY, VALUE_NUM, VALUE_MIN, VALUE_MAX, QUALIFIER, RESULT_STATUS_ID, EXPERIMENT_ID, SUBSTANCE_ID, RESULT_TYPE_ID ) values (444, ' -7', -7, '', '', '', 2, 1, 855933, 374);</v>
      </c>
      <c r="N446" t="str">
        <f t="shared" si="14"/>
        <v>insert into result_hierarchy(result_id, parent_result_id, hierarchy_type) values (444, 4, 'Child');</v>
      </c>
    </row>
    <row r="447" spans="1:14">
      <c r="A447">
        <v>445</v>
      </c>
      <c r="B447">
        <f>'Result import'!B12</f>
        <v>843930</v>
      </c>
      <c r="C447">
        <f>'Result import'!A12</f>
        <v>5</v>
      </c>
      <c r="D447" t="str">
        <f>'Result import'!F$6</f>
        <v>LogIC50</v>
      </c>
      <c r="E447" t="str">
        <f>IF(ISERR(FIND(" ",'Result import'!E452)),"",LEFT('Result import'!E452,FIND(" ",'Result import'!E452)-1))</f>
        <v/>
      </c>
      <c r="F447">
        <f>IF(ISERR(FIND(" ",'Result import'!F12)),'Result import'!F12,VALUE(MID('Result import'!F12,FIND(" ",'Result import'!F12)+1,10)))</f>
        <v>-6.57</v>
      </c>
      <c r="J447" t="s">
        <v>1362</v>
      </c>
      <c r="K447" t="str">
        <f t="shared" si="13"/>
        <v xml:space="preserve"> -6.57</v>
      </c>
      <c r="M447" t="str">
        <f>"insert into result (RESULT_ID, VALUE_DISPLAY, VALUE_NUM, VALUE_MIN, VALUE_MAX, QUALIFIER, RESULT_STATUS_ID, EXPERIMENT_ID, SUBSTANCE_ID, RESULT_TYPE_ID ) values ("&amp;A447&amp;", '"&amp;K447&amp;"', "&amp;F447&amp;", '"&amp;G447&amp;"', '"&amp;H447&amp;"', '"&amp;TRIM(E447)&amp;"', 2, 1, "&amp;B447&amp;", "&amp;VLOOKUP(D447,Elements!$B$3:$G$56,6,FALSE)&amp;");"</f>
        <v>insert into result (RESULT_ID, VALUE_DISPLAY, VALUE_NUM, VALUE_MIN, VALUE_MAX, QUALIFIER, RESULT_STATUS_ID, EXPERIMENT_ID, SUBSTANCE_ID, RESULT_TYPE_ID ) values (445, ' -6.57', -6.57, '', '', '', 2, 1, 843930, 374);</v>
      </c>
      <c r="N447" t="str">
        <f t="shared" si="14"/>
        <v>insert into result_hierarchy(result_id, parent_result_id, hierarchy_type) values (445, 5, 'Child');</v>
      </c>
    </row>
    <row r="448" spans="1:14">
      <c r="A448">
        <v>446</v>
      </c>
      <c r="B448">
        <f>'Result import'!B13</f>
        <v>850647</v>
      </c>
      <c r="C448">
        <f>'Result import'!A13</f>
        <v>6</v>
      </c>
      <c r="D448" t="str">
        <f>'Result import'!F$6</f>
        <v>LogIC50</v>
      </c>
      <c r="E448" t="str">
        <f>IF(ISERR(FIND(" ",'Result import'!E453)),"",LEFT('Result import'!E453,FIND(" ",'Result import'!E453)-1))</f>
        <v/>
      </c>
      <c r="F448">
        <f>IF(ISERR(FIND(" ",'Result import'!F13)),'Result import'!F13,VALUE(MID('Result import'!F13,FIND(" ",'Result import'!F13)+1,10)))</f>
        <v>-6.38</v>
      </c>
      <c r="J448" t="s">
        <v>1362</v>
      </c>
      <c r="K448" t="str">
        <f t="shared" si="13"/>
        <v xml:space="preserve"> -6.38</v>
      </c>
      <c r="M448" t="str">
        <f>"insert into result (RESULT_ID, VALUE_DISPLAY, VALUE_NUM, VALUE_MIN, VALUE_MAX, QUALIFIER, RESULT_STATUS_ID, EXPERIMENT_ID, SUBSTANCE_ID, RESULT_TYPE_ID ) values ("&amp;A448&amp;", '"&amp;K448&amp;"', "&amp;F448&amp;", '"&amp;G448&amp;"', '"&amp;H448&amp;"', '"&amp;TRIM(E448)&amp;"', 2, 1, "&amp;B448&amp;", "&amp;VLOOKUP(D448,Elements!$B$3:$G$56,6,FALSE)&amp;");"</f>
        <v>insert into result (RESULT_ID, VALUE_DISPLAY, VALUE_NUM, VALUE_MIN, VALUE_MAX, QUALIFIER, RESULT_STATUS_ID, EXPERIMENT_ID, SUBSTANCE_ID, RESULT_TYPE_ID ) values (446, ' -6.38', -6.38, '', '', '', 2, 1, 850647, 374);</v>
      </c>
      <c r="N448" t="str">
        <f t="shared" si="14"/>
        <v>insert into result_hierarchy(result_id, parent_result_id, hierarchy_type) values (446, 6, 'Child');</v>
      </c>
    </row>
    <row r="449" spans="1:14">
      <c r="A449">
        <v>447</v>
      </c>
      <c r="B449">
        <f>'Result import'!B14</f>
        <v>857157</v>
      </c>
      <c r="C449">
        <f>'Result import'!A14</f>
        <v>7</v>
      </c>
      <c r="D449" t="str">
        <f>'Result import'!F$6</f>
        <v>LogIC50</v>
      </c>
      <c r="E449" t="str">
        <f>IF(ISERR(FIND(" ",'Result import'!E454)),"",LEFT('Result import'!E454,FIND(" ",'Result import'!E454)-1))</f>
        <v/>
      </c>
      <c r="F449">
        <f>IF(ISERR(FIND(" ",'Result import'!F14)),'Result import'!F14,VALUE(MID('Result import'!F14,FIND(" ",'Result import'!F14)+1,10)))</f>
        <v>-6.33</v>
      </c>
      <c r="J449" t="s">
        <v>1362</v>
      </c>
      <c r="K449" t="str">
        <f t="shared" si="13"/>
        <v xml:space="preserve"> -6.33</v>
      </c>
      <c r="M449" t="str">
        <f>"insert into result (RESULT_ID, VALUE_DISPLAY, VALUE_NUM, VALUE_MIN, VALUE_MAX, QUALIFIER, RESULT_STATUS_ID, EXPERIMENT_ID, SUBSTANCE_ID, RESULT_TYPE_ID ) values ("&amp;A449&amp;", '"&amp;K449&amp;"', "&amp;F449&amp;", '"&amp;G449&amp;"', '"&amp;H449&amp;"', '"&amp;TRIM(E449)&amp;"', 2, 1, "&amp;B449&amp;", "&amp;VLOOKUP(D449,Elements!$B$3:$G$56,6,FALSE)&amp;");"</f>
        <v>insert into result (RESULT_ID, VALUE_DISPLAY, VALUE_NUM, VALUE_MIN, VALUE_MAX, QUALIFIER, RESULT_STATUS_ID, EXPERIMENT_ID, SUBSTANCE_ID, RESULT_TYPE_ID ) values (447, ' -6.33', -6.33, '', '', '', 2, 1, 857157, 374);</v>
      </c>
      <c r="N449" t="str">
        <f t="shared" si="14"/>
        <v>insert into result_hierarchy(result_id, parent_result_id, hierarchy_type) values (447, 7, 'Child');</v>
      </c>
    </row>
    <row r="450" spans="1:14">
      <c r="A450">
        <v>448</v>
      </c>
      <c r="B450">
        <f>'Result import'!B15</f>
        <v>844493</v>
      </c>
      <c r="C450">
        <f>'Result import'!A15</f>
        <v>8</v>
      </c>
      <c r="D450" t="str">
        <f>'Result import'!F$6</f>
        <v>LogIC50</v>
      </c>
      <c r="E450" t="str">
        <f>IF(ISERR(FIND(" ",'Result import'!E455)),"",LEFT('Result import'!E455,FIND(" ",'Result import'!E455)-1))</f>
        <v/>
      </c>
      <c r="F450">
        <f>IF(ISERR(FIND(" ",'Result import'!F15)),'Result import'!F15,VALUE(MID('Result import'!F15,FIND(" ",'Result import'!F15)+1,10)))</f>
        <v>-6.18</v>
      </c>
      <c r="J450" t="s">
        <v>1362</v>
      </c>
      <c r="K450" t="str">
        <f t="shared" si="13"/>
        <v xml:space="preserve"> -6.18</v>
      </c>
      <c r="M450" t="str">
        <f>"insert into result (RESULT_ID, VALUE_DISPLAY, VALUE_NUM, VALUE_MIN, VALUE_MAX, QUALIFIER, RESULT_STATUS_ID, EXPERIMENT_ID, SUBSTANCE_ID, RESULT_TYPE_ID ) values ("&amp;A450&amp;", '"&amp;K450&amp;"', "&amp;F450&amp;", '"&amp;G450&amp;"', '"&amp;H450&amp;"', '"&amp;TRIM(E450)&amp;"', 2, 1, "&amp;B450&amp;", "&amp;VLOOKUP(D450,Elements!$B$3:$G$56,6,FALSE)&amp;");"</f>
        <v>insert into result (RESULT_ID, VALUE_DISPLAY, VALUE_NUM, VALUE_MIN, VALUE_MAX, QUALIFIER, RESULT_STATUS_ID, EXPERIMENT_ID, SUBSTANCE_ID, RESULT_TYPE_ID ) values (448, ' -6.18', -6.18, '', '', '', 2, 1, 844493, 374);</v>
      </c>
      <c r="N450" t="str">
        <f t="shared" si="14"/>
        <v>insert into result_hierarchy(result_id, parent_result_id, hierarchy_type) values (448, 8, 'Child');</v>
      </c>
    </row>
    <row r="451" spans="1:14">
      <c r="A451">
        <v>449</v>
      </c>
      <c r="B451">
        <f>'Result import'!B16</f>
        <v>7978068</v>
      </c>
      <c r="C451">
        <f>'Result import'!A16</f>
        <v>9</v>
      </c>
      <c r="D451" t="str">
        <f>'Result import'!F$6</f>
        <v>LogIC50</v>
      </c>
      <c r="E451" t="str">
        <f>IF(ISERR(FIND(" ",'Result import'!E456)),"",LEFT('Result import'!E456,FIND(" ",'Result import'!E456)-1))</f>
        <v/>
      </c>
      <c r="F451">
        <f>IF(ISERR(FIND(" ",'Result import'!F16)),'Result import'!F16,VALUE(MID('Result import'!F16,FIND(" ",'Result import'!F16)+1,10)))</f>
        <v>-6.09</v>
      </c>
      <c r="J451" t="s">
        <v>1362</v>
      </c>
      <c r="K451" t="str">
        <f t="shared" si="13"/>
        <v xml:space="preserve"> -6.09</v>
      </c>
      <c r="M451" t="str">
        <f>"insert into result (RESULT_ID, VALUE_DISPLAY, VALUE_NUM, VALUE_MIN, VALUE_MAX, QUALIFIER, RESULT_STATUS_ID, EXPERIMENT_ID, SUBSTANCE_ID, RESULT_TYPE_ID ) values ("&amp;A451&amp;", '"&amp;K451&amp;"', "&amp;F451&amp;", '"&amp;G451&amp;"', '"&amp;H451&amp;"', '"&amp;TRIM(E451)&amp;"', 2, 1, "&amp;B451&amp;", "&amp;VLOOKUP(D451,Elements!$B$3:$G$56,6,FALSE)&amp;");"</f>
        <v>insert into result (RESULT_ID, VALUE_DISPLAY, VALUE_NUM, VALUE_MIN, VALUE_MAX, QUALIFIER, RESULT_STATUS_ID, EXPERIMENT_ID, SUBSTANCE_ID, RESULT_TYPE_ID ) values (449, ' -6.09', -6.09, '', '', '', 2, 1, 7978068, 374);</v>
      </c>
      <c r="N451" t="str">
        <f t="shared" si="14"/>
        <v>insert into result_hierarchy(result_id, parent_result_id, hierarchy_type) values (449, 9, 'Child');</v>
      </c>
    </row>
    <row r="452" spans="1:14">
      <c r="A452">
        <v>450</v>
      </c>
      <c r="B452">
        <f>'Result import'!B17</f>
        <v>852914</v>
      </c>
      <c r="C452">
        <f>'Result import'!A17</f>
        <v>10</v>
      </c>
      <c r="D452" t="str">
        <f>'Result import'!F$6</f>
        <v>LogIC50</v>
      </c>
      <c r="E452" t="str">
        <f>IF(ISERR(FIND(" ",'Result import'!E457)),"",LEFT('Result import'!E457,FIND(" ",'Result import'!E457)-1))</f>
        <v/>
      </c>
      <c r="F452">
        <f>IF(ISERR(FIND(" ",'Result import'!F17)),'Result import'!F17,VALUE(MID('Result import'!F17,FIND(" ",'Result import'!F17)+1,10)))</f>
        <v>-6.1</v>
      </c>
      <c r="J452" t="s">
        <v>1362</v>
      </c>
      <c r="K452" t="str">
        <f t="shared" ref="K452:K515" si="15">E452&amp;" "&amp;F452&amp;IF(ISBLANK(G452), "", G452&amp;" - "&amp;H452)&amp;I452</f>
        <v xml:space="preserve"> -6.1</v>
      </c>
      <c r="M452" t="str">
        <f>"insert into result (RESULT_ID, VALUE_DISPLAY, VALUE_NUM, VALUE_MIN, VALUE_MAX, QUALIFIER, RESULT_STATUS_ID, EXPERIMENT_ID, SUBSTANCE_ID, RESULT_TYPE_ID ) values ("&amp;A452&amp;", '"&amp;K452&amp;"', "&amp;F452&amp;", '"&amp;G452&amp;"', '"&amp;H452&amp;"', '"&amp;TRIM(E452)&amp;"', 2, 1, "&amp;B452&amp;", "&amp;VLOOKUP(D452,Elements!$B$3:$G$56,6,FALSE)&amp;");"</f>
        <v>insert into result (RESULT_ID, VALUE_DISPLAY, VALUE_NUM, VALUE_MIN, VALUE_MAX, QUALIFIER, RESULT_STATUS_ID, EXPERIMENT_ID, SUBSTANCE_ID, RESULT_TYPE_ID ) values (450, ' -6.1', -6.1, '', '', '', 2, 1, 852914, 374);</v>
      </c>
      <c r="N452" t="str">
        <f t="shared" si="14"/>
        <v>insert into result_hierarchy(result_id, parent_result_id, hierarchy_type) values (450, 10, 'Child');</v>
      </c>
    </row>
    <row r="453" spans="1:14">
      <c r="A453">
        <v>451</v>
      </c>
      <c r="B453">
        <f>'Result import'!B18</f>
        <v>845954</v>
      </c>
      <c r="C453">
        <f>'Result import'!A18</f>
        <v>11</v>
      </c>
      <c r="D453" t="str">
        <f>'Result import'!F$6</f>
        <v>LogIC50</v>
      </c>
      <c r="E453" t="str">
        <f>IF(ISERR(FIND(" ",'Result import'!E458)),"",LEFT('Result import'!E458,FIND(" ",'Result import'!E458)-1))</f>
        <v/>
      </c>
      <c r="F453">
        <f>IF(ISERR(FIND(" ",'Result import'!F18)),'Result import'!F18,VALUE(MID('Result import'!F18,FIND(" ",'Result import'!F18)+1,10)))</f>
        <v>-6.12</v>
      </c>
      <c r="J453" t="s">
        <v>1362</v>
      </c>
      <c r="K453" t="str">
        <f t="shared" si="15"/>
        <v xml:space="preserve"> -6.12</v>
      </c>
      <c r="M453" t="str">
        <f>"insert into result (RESULT_ID, VALUE_DISPLAY, VALUE_NUM, VALUE_MIN, VALUE_MAX, QUALIFIER, RESULT_STATUS_ID, EXPERIMENT_ID, SUBSTANCE_ID, RESULT_TYPE_ID ) values ("&amp;A453&amp;", '"&amp;K453&amp;"', "&amp;F453&amp;", '"&amp;G453&amp;"', '"&amp;H453&amp;"', '"&amp;TRIM(E453)&amp;"', 2, 1, "&amp;B453&amp;", "&amp;VLOOKUP(D453,Elements!$B$3:$G$56,6,FALSE)&amp;");"</f>
        <v>insert into result (RESULT_ID, VALUE_DISPLAY, VALUE_NUM, VALUE_MIN, VALUE_MAX, QUALIFIER, RESULT_STATUS_ID, EXPERIMENT_ID, SUBSTANCE_ID, RESULT_TYPE_ID ) values (451, ' -6.12', -6.12, '', '', '', 2, 1, 845954, 374);</v>
      </c>
      <c r="N453" t="str">
        <f t="shared" si="14"/>
        <v>insert into result_hierarchy(result_id, parent_result_id, hierarchy_type) values (451, 11, 'Child');</v>
      </c>
    </row>
    <row r="454" spans="1:14">
      <c r="A454">
        <v>452</v>
      </c>
      <c r="B454">
        <f>'Result import'!B19</f>
        <v>4260348</v>
      </c>
      <c r="C454">
        <f>'Result import'!A19</f>
        <v>12</v>
      </c>
      <c r="D454" t="str">
        <f>'Result import'!F$6</f>
        <v>LogIC50</v>
      </c>
      <c r="E454" t="str">
        <f>IF(ISERR(FIND(" ",'Result import'!E459)),"",LEFT('Result import'!E459,FIND(" ",'Result import'!E459)-1))</f>
        <v/>
      </c>
      <c r="F454">
        <f>IF(ISERR(FIND(" ",'Result import'!F19)),'Result import'!F19,VALUE(MID('Result import'!F19,FIND(" ",'Result import'!F19)+1,10)))</f>
        <v>-5.95</v>
      </c>
      <c r="J454" t="s">
        <v>1362</v>
      </c>
      <c r="K454" t="str">
        <f t="shared" si="15"/>
        <v xml:space="preserve"> -5.95</v>
      </c>
      <c r="M454" t="str">
        <f>"insert into result (RESULT_ID, VALUE_DISPLAY, VALUE_NUM, VALUE_MIN, VALUE_MAX, QUALIFIER, RESULT_STATUS_ID, EXPERIMENT_ID, SUBSTANCE_ID, RESULT_TYPE_ID ) values ("&amp;A454&amp;", '"&amp;K454&amp;"', "&amp;F454&amp;", '"&amp;G454&amp;"', '"&amp;H454&amp;"', '"&amp;TRIM(E454)&amp;"', 2, 1, "&amp;B454&amp;", "&amp;VLOOKUP(D454,Elements!$B$3:$G$56,6,FALSE)&amp;");"</f>
        <v>insert into result (RESULT_ID, VALUE_DISPLAY, VALUE_NUM, VALUE_MIN, VALUE_MAX, QUALIFIER, RESULT_STATUS_ID, EXPERIMENT_ID, SUBSTANCE_ID, RESULT_TYPE_ID ) values (452, ' -5.95', -5.95, '', '', '', 2, 1, 4260348, 374);</v>
      </c>
      <c r="N454" t="str">
        <f t="shared" si="14"/>
        <v>insert into result_hierarchy(result_id, parent_result_id, hierarchy_type) values (452, 12, 'Child');</v>
      </c>
    </row>
    <row r="455" spans="1:14">
      <c r="A455">
        <v>453</v>
      </c>
      <c r="B455">
        <f>'Result import'!B20</f>
        <v>7971315</v>
      </c>
      <c r="C455">
        <f>'Result import'!A20</f>
        <v>13</v>
      </c>
      <c r="D455" t="str">
        <f>'Result import'!F$6</f>
        <v>LogIC50</v>
      </c>
      <c r="E455" t="str">
        <f>IF(ISERR(FIND(" ",'Result import'!E460)),"",LEFT('Result import'!E460,FIND(" ",'Result import'!E460)-1))</f>
        <v/>
      </c>
      <c r="F455">
        <f>IF(ISERR(FIND(" ",'Result import'!F20)),'Result import'!F20,VALUE(MID('Result import'!F20,FIND(" ",'Result import'!F20)+1,10)))</f>
        <v>-5.83</v>
      </c>
      <c r="J455" t="s">
        <v>1362</v>
      </c>
      <c r="K455" t="str">
        <f t="shared" si="15"/>
        <v xml:space="preserve"> -5.83</v>
      </c>
      <c r="M455" t="str">
        <f>"insert into result (RESULT_ID, VALUE_DISPLAY, VALUE_NUM, VALUE_MIN, VALUE_MAX, QUALIFIER, RESULT_STATUS_ID, EXPERIMENT_ID, SUBSTANCE_ID, RESULT_TYPE_ID ) values ("&amp;A455&amp;", '"&amp;K455&amp;"', "&amp;F455&amp;", '"&amp;G455&amp;"', '"&amp;H455&amp;"', '"&amp;TRIM(E455)&amp;"', 2, 1, "&amp;B455&amp;", "&amp;VLOOKUP(D455,Elements!$B$3:$G$56,6,FALSE)&amp;");"</f>
        <v>insert into result (RESULT_ID, VALUE_DISPLAY, VALUE_NUM, VALUE_MIN, VALUE_MAX, QUALIFIER, RESULT_STATUS_ID, EXPERIMENT_ID, SUBSTANCE_ID, RESULT_TYPE_ID ) values (453, ' -5.83', -5.83, '', '', '', 2, 1, 7971315, 374);</v>
      </c>
      <c r="N455" t="str">
        <f t="shared" si="14"/>
        <v>insert into result_hierarchy(result_id, parent_result_id, hierarchy_type) values (453, 13, 'Child');</v>
      </c>
    </row>
    <row r="456" spans="1:14">
      <c r="A456">
        <v>454</v>
      </c>
      <c r="B456">
        <f>'Result import'!B21</f>
        <v>7969955</v>
      </c>
      <c r="C456">
        <f>'Result import'!A21</f>
        <v>14</v>
      </c>
      <c r="D456" t="str">
        <f>'Result import'!F$6</f>
        <v>LogIC50</v>
      </c>
      <c r="E456" t="str">
        <f>IF(ISERR(FIND(" ",'Result import'!E461)),"",LEFT('Result import'!E461,FIND(" ",'Result import'!E461)-1))</f>
        <v/>
      </c>
      <c r="F456">
        <f>IF(ISERR(FIND(" ",'Result import'!F21)),'Result import'!F21,VALUE(MID('Result import'!F21,FIND(" ",'Result import'!F21)+1,10)))</f>
        <v>-5.86</v>
      </c>
      <c r="J456" t="s">
        <v>1362</v>
      </c>
      <c r="K456" t="str">
        <f t="shared" si="15"/>
        <v xml:space="preserve"> -5.86</v>
      </c>
      <c r="M456" t="str">
        <f>"insert into result (RESULT_ID, VALUE_DISPLAY, VALUE_NUM, VALUE_MIN, VALUE_MAX, QUALIFIER, RESULT_STATUS_ID, EXPERIMENT_ID, SUBSTANCE_ID, RESULT_TYPE_ID ) values ("&amp;A456&amp;", '"&amp;K456&amp;"', "&amp;F456&amp;", '"&amp;G456&amp;"', '"&amp;H456&amp;"', '"&amp;TRIM(E456)&amp;"', 2, 1, "&amp;B456&amp;", "&amp;VLOOKUP(D456,Elements!$B$3:$G$56,6,FALSE)&amp;");"</f>
        <v>insert into result (RESULT_ID, VALUE_DISPLAY, VALUE_NUM, VALUE_MIN, VALUE_MAX, QUALIFIER, RESULT_STATUS_ID, EXPERIMENT_ID, SUBSTANCE_ID, RESULT_TYPE_ID ) values (454, ' -5.86', -5.86, '', '', '', 2, 1, 7969955, 374);</v>
      </c>
      <c r="N456" t="str">
        <f t="shared" si="14"/>
        <v>insert into result_hierarchy(result_id, parent_result_id, hierarchy_type) values (454, 14, 'Child');</v>
      </c>
    </row>
    <row r="457" spans="1:14">
      <c r="A457">
        <v>455</v>
      </c>
      <c r="B457">
        <f>'Result import'!B22</f>
        <v>7969667</v>
      </c>
      <c r="C457">
        <f>'Result import'!A22</f>
        <v>15</v>
      </c>
      <c r="D457" t="str">
        <f>'Result import'!F$6</f>
        <v>LogIC50</v>
      </c>
      <c r="E457" t="str">
        <f>IF(ISERR(FIND(" ",'Result import'!E462)),"",LEFT('Result import'!E462,FIND(" ",'Result import'!E462)-1))</f>
        <v/>
      </c>
      <c r="F457">
        <f>IF(ISERR(FIND(" ",'Result import'!F22)),'Result import'!F22,VALUE(MID('Result import'!F22,FIND(" ",'Result import'!F22)+1,10)))</f>
        <v>-5.86</v>
      </c>
      <c r="J457" t="s">
        <v>1362</v>
      </c>
      <c r="K457" t="str">
        <f t="shared" si="15"/>
        <v xml:space="preserve"> -5.86</v>
      </c>
      <c r="M457" t="str">
        <f>"insert into result (RESULT_ID, VALUE_DISPLAY, VALUE_NUM, VALUE_MIN, VALUE_MAX, QUALIFIER, RESULT_STATUS_ID, EXPERIMENT_ID, SUBSTANCE_ID, RESULT_TYPE_ID ) values ("&amp;A457&amp;", '"&amp;K457&amp;"', "&amp;F457&amp;", '"&amp;G457&amp;"', '"&amp;H457&amp;"', '"&amp;TRIM(E457)&amp;"', 2, 1, "&amp;B457&amp;", "&amp;VLOOKUP(D457,Elements!$B$3:$G$56,6,FALSE)&amp;");"</f>
        <v>insert into result (RESULT_ID, VALUE_DISPLAY, VALUE_NUM, VALUE_MIN, VALUE_MAX, QUALIFIER, RESULT_STATUS_ID, EXPERIMENT_ID, SUBSTANCE_ID, RESULT_TYPE_ID ) values (455, ' -5.86', -5.86, '', '', '', 2, 1, 7969667, 374);</v>
      </c>
      <c r="N457" t="str">
        <f t="shared" si="14"/>
        <v>insert into result_hierarchy(result_id, parent_result_id, hierarchy_type) values (455, 15, 'Child');</v>
      </c>
    </row>
    <row r="458" spans="1:14">
      <c r="A458">
        <v>456</v>
      </c>
      <c r="B458">
        <f>'Result import'!B23</f>
        <v>3717731</v>
      </c>
      <c r="C458">
        <f>'Result import'!A23</f>
        <v>16</v>
      </c>
      <c r="D458" t="str">
        <f>'Result import'!F$6</f>
        <v>LogIC50</v>
      </c>
      <c r="E458" t="str">
        <f>IF(ISERR(FIND(" ",'Result import'!E463)),"",LEFT('Result import'!E463,FIND(" ",'Result import'!E463)-1))</f>
        <v/>
      </c>
      <c r="F458">
        <f>IF(ISERR(FIND(" ",'Result import'!F23)),'Result import'!F23,VALUE(MID('Result import'!F23,FIND(" ",'Result import'!F23)+1,10)))</f>
        <v>-5.82</v>
      </c>
      <c r="J458" t="s">
        <v>1362</v>
      </c>
      <c r="K458" t="str">
        <f t="shared" si="15"/>
        <v xml:space="preserve"> -5.82</v>
      </c>
      <c r="M458" t="str">
        <f>"insert into result (RESULT_ID, VALUE_DISPLAY, VALUE_NUM, VALUE_MIN, VALUE_MAX, QUALIFIER, RESULT_STATUS_ID, EXPERIMENT_ID, SUBSTANCE_ID, RESULT_TYPE_ID ) values ("&amp;A458&amp;", '"&amp;K458&amp;"', "&amp;F458&amp;", '"&amp;G458&amp;"', '"&amp;H458&amp;"', '"&amp;TRIM(E458)&amp;"', 2, 1, "&amp;B458&amp;", "&amp;VLOOKUP(D458,Elements!$B$3:$G$56,6,FALSE)&amp;");"</f>
        <v>insert into result (RESULT_ID, VALUE_DISPLAY, VALUE_NUM, VALUE_MIN, VALUE_MAX, QUALIFIER, RESULT_STATUS_ID, EXPERIMENT_ID, SUBSTANCE_ID, RESULT_TYPE_ID ) values (456, ' -5.82', -5.82, '', '', '', 2, 1, 3717731, 374);</v>
      </c>
      <c r="N458" t="str">
        <f t="shared" si="14"/>
        <v>insert into result_hierarchy(result_id, parent_result_id, hierarchy_type) values (456, 16, 'Child');</v>
      </c>
    </row>
    <row r="459" spans="1:14">
      <c r="A459">
        <v>457</v>
      </c>
      <c r="B459">
        <f>'Result import'!B24</f>
        <v>7965051</v>
      </c>
      <c r="C459">
        <f>'Result import'!A24</f>
        <v>17</v>
      </c>
      <c r="D459" t="str">
        <f>'Result import'!F$6</f>
        <v>LogIC50</v>
      </c>
      <c r="E459" t="str">
        <f>IF(ISERR(FIND(" ",'Result import'!E464)),"",LEFT('Result import'!E464,FIND(" ",'Result import'!E464)-1))</f>
        <v/>
      </c>
      <c r="F459">
        <f>IF(ISERR(FIND(" ",'Result import'!F24)),'Result import'!F24,VALUE(MID('Result import'!F24,FIND(" ",'Result import'!F24)+1,10)))</f>
        <v>-5.76</v>
      </c>
      <c r="J459" t="s">
        <v>1362</v>
      </c>
      <c r="K459" t="str">
        <f t="shared" si="15"/>
        <v xml:space="preserve"> -5.76</v>
      </c>
      <c r="M459" t="str">
        <f>"insert into result (RESULT_ID, VALUE_DISPLAY, VALUE_NUM, VALUE_MIN, VALUE_MAX, QUALIFIER, RESULT_STATUS_ID, EXPERIMENT_ID, SUBSTANCE_ID, RESULT_TYPE_ID ) values ("&amp;A459&amp;", '"&amp;K459&amp;"', "&amp;F459&amp;", '"&amp;G459&amp;"', '"&amp;H459&amp;"', '"&amp;TRIM(E459)&amp;"', 2, 1, "&amp;B459&amp;", "&amp;VLOOKUP(D459,Elements!$B$3:$G$56,6,FALSE)&amp;");"</f>
        <v>insert into result (RESULT_ID, VALUE_DISPLAY, VALUE_NUM, VALUE_MIN, VALUE_MAX, QUALIFIER, RESULT_STATUS_ID, EXPERIMENT_ID, SUBSTANCE_ID, RESULT_TYPE_ID ) values (457, ' -5.76', -5.76, '', '', '', 2, 1, 7965051, 374);</v>
      </c>
      <c r="N459" t="str">
        <f t="shared" si="14"/>
        <v>insert into result_hierarchy(result_id, parent_result_id, hierarchy_type) values (457, 17, 'Child');</v>
      </c>
    </row>
    <row r="460" spans="1:14">
      <c r="A460">
        <v>458</v>
      </c>
      <c r="B460">
        <f>'Result import'!B25</f>
        <v>7974676</v>
      </c>
      <c r="C460">
        <f>'Result import'!A25</f>
        <v>18</v>
      </c>
      <c r="D460" t="str">
        <f>'Result import'!F$6</f>
        <v>LogIC50</v>
      </c>
      <c r="E460" t="str">
        <f>IF(ISERR(FIND(" ",'Result import'!E465)),"",LEFT('Result import'!E465,FIND(" ",'Result import'!E465)-1))</f>
        <v/>
      </c>
      <c r="F460">
        <f>IF(ISERR(FIND(" ",'Result import'!F25)),'Result import'!F25,VALUE(MID('Result import'!F25,FIND(" ",'Result import'!F25)+1,10)))</f>
        <v>-5.75</v>
      </c>
      <c r="J460" t="s">
        <v>1362</v>
      </c>
      <c r="K460" t="str">
        <f t="shared" si="15"/>
        <v xml:space="preserve"> -5.75</v>
      </c>
      <c r="M460" t="str">
        <f>"insert into result (RESULT_ID, VALUE_DISPLAY, VALUE_NUM, VALUE_MIN, VALUE_MAX, QUALIFIER, RESULT_STATUS_ID, EXPERIMENT_ID, SUBSTANCE_ID, RESULT_TYPE_ID ) values ("&amp;A460&amp;", '"&amp;K460&amp;"', "&amp;F460&amp;", '"&amp;G460&amp;"', '"&amp;H460&amp;"', '"&amp;TRIM(E460)&amp;"', 2, 1, "&amp;B460&amp;", "&amp;VLOOKUP(D460,Elements!$B$3:$G$56,6,FALSE)&amp;");"</f>
        <v>insert into result (RESULT_ID, VALUE_DISPLAY, VALUE_NUM, VALUE_MIN, VALUE_MAX, QUALIFIER, RESULT_STATUS_ID, EXPERIMENT_ID, SUBSTANCE_ID, RESULT_TYPE_ID ) values (458, ' -5.75', -5.75, '', '', '', 2, 1, 7974676, 374);</v>
      </c>
      <c r="N460" t="str">
        <f t="shared" si="14"/>
        <v>insert into result_hierarchy(result_id, parent_result_id, hierarchy_type) values (458, 18, 'Child');</v>
      </c>
    </row>
    <row r="461" spans="1:14">
      <c r="A461">
        <v>459</v>
      </c>
      <c r="B461">
        <f>'Result import'!B26</f>
        <v>7973485</v>
      </c>
      <c r="C461">
        <f>'Result import'!A26</f>
        <v>19</v>
      </c>
      <c r="D461" t="str">
        <f>'Result import'!F$6</f>
        <v>LogIC50</v>
      </c>
      <c r="E461" t="str">
        <f>IF(ISERR(FIND(" ",'Result import'!E466)),"",LEFT('Result import'!E466,FIND(" ",'Result import'!E466)-1))</f>
        <v/>
      </c>
      <c r="F461">
        <f>IF(ISERR(FIND(" ",'Result import'!F26)),'Result import'!F26,VALUE(MID('Result import'!F26,FIND(" ",'Result import'!F26)+1,10)))</f>
        <v>-5.72</v>
      </c>
      <c r="J461" t="s">
        <v>1362</v>
      </c>
      <c r="K461" t="str">
        <f t="shared" si="15"/>
        <v xml:space="preserve"> -5.72</v>
      </c>
      <c r="M461" t="str">
        <f>"insert into result (RESULT_ID, VALUE_DISPLAY, VALUE_NUM, VALUE_MIN, VALUE_MAX, QUALIFIER, RESULT_STATUS_ID, EXPERIMENT_ID, SUBSTANCE_ID, RESULT_TYPE_ID ) values ("&amp;A461&amp;", '"&amp;K461&amp;"', "&amp;F461&amp;", '"&amp;G461&amp;"', '"&amp;H461&amp;"', '"&amp;TRIM(E461)&amp;"', 2, 1, "&amp;B461&amp;", "&amp;VLOOKUP(D461,Elements!$B$3:$G$56,6,FALSE)&amp;");"</f>
        <v>insert into result (RESULT_ID, VALUE_DISPLAY, VALUE_NUM, VALUE_MIN, VALUE_MAX, QUALIFIER, RESULT_STATUS_ID, EXPERIMENT_ID, SUBSTANCE_ID, RESULT_TYPE_ID ) values (459, ' -5.72', -5.72, '', '', '', 2, 1, 7973485, 374);</v>
      </c>
      <c r="N461" t="str">
        <f t="shared" si="14"/>
        <v>insert into result_hierarchy(result_id, parent_result_id, hierarchy_type) values (459, 19, 'Child');</v>
      </c>
    </row>
    <row r="462" spans="1:14">
      <c r="A462">
        <v>460</v>
      </c>
      <c r="B462">
        <f>'Result import'!B27</f>
        <v>7976977</v>
      </c>
      <c r="C462">
        <f>'Result import'!A27</f>
        <v>20</v>
      </c>
      <c r="D462" t="str">
        <f>'Result import'!F$6</f>
        <v>LogIC50</v>
      </c>
      <c r="E462" t="str">
        <f>IF(ISERR(FIND(" ",'Result import'!E467)),"",LEFT('Result import'!E467,FIND(" ",'Result import'!E467)-1))</f>
        <v/>
      </c>
      <c r="F462">
        <f>IF(ISERR(FIND(" ",'Result import'!F27)),'Result import'!F27,VALUE(MID('Result import'!F27,FIND(" ",'Result import'!F27)+1,10)))</f>
        <v>-5.66</v>
      </c>
      <c r="J462" t="s">
        <v>1362</v>
      </c>
      <c r="K462" t="str">
        <f t="shared" si="15"/>
        <v xml:space="preserve"> -5.66</v>
      </c>
      <c r="M462" t="str">
        <f>"insert into result (RESULT_ID, VALUE_DISPLAY, VALUE_NUM, VALUE_MIN, VALUE_MAX, QUALIFIER, RESULT_STATUS_ID, EXPERIMENT_ID, SUBSTANCE_ID, RESULT_TYPE_ID ) values ("&amp;A462&amp;", '"&amp;K462&amp;"', "&amp;F462&amp;", '"&amp;G462&amp;"', '"&amp;H462&amp;"', '"&amp;TRIM(E462)&amp;"', 2, 1, "&amp;B462&amp;", "&amp;VLOOKUP(D462,Elements!$B$3:$G$56,6,FALSE)&amp;");"</f>
        <v>insert into result (RESULT_ID, VALUE_DISPLAY, VALUE_NUM, VALUE_MIN, VALUE_MAX, QUALIFIER, RESULT_STATUS_ID, EXPERIMENT_ID, SUBSTANCE_ID, RESULT_TYPE_ID ) values (460, ' -5.66', -5.66, '', '', '', 2, 1, 7976977, 374);</v>
      </c>
      <c r="N462" t="str">
        <f t="shared" si="14"/>
        <v>insert into result_hierarchy(result_id, parent_result_id, hierarchy_type) values (460, 20, 'Child');</v>
      </c>
    </row>
    <row r="463" spans="1:14">
      <c r="A463">
        <v>461</v>
      </c>
      <c r="B463">
        <f>'Result import'!B28</f>
        <v>7971472</v>
      </c>
      <c r="C463">
        <f>'Result import'!A28</f>
        <v>21</v>
      </c>
      <c r="D463" t="str">
        <f>'Result import'!F$6</f>
        <v>LogIC50</v>
      </c>
      <c r="E463" t="str">
        <f>IF(ISERR(FIND(" ",'Result import'!E468)),"",LEFT('Result import'!E468,FIND(" ",'Result import'!E468)-1))</f>
        <v/>
      </c>
      <c r="F463">
        <f>IF(ISERR(FIND(" ",'Result import'!F28)),'Result import'!F28,VALUE(MID('Result import'!F28,FIND(" ",'Result import'!F28)+1,10)))</f>
        <v>-5.66</v>
      </c>
      <c r="J463" t="s">
        <v>1362</v>
      </c>
      <c r="K463" t="str">
        <f t="shared" si="15"/>
        <v xml:space="preserve"> -5.66</v>
      </c>
      <c r="M463" t="str">
        <f>"insert into result (RESULT_ID, VALUE_DISPLAY, VALUE_NUM, VALUE_MIN, VALUE_MAX, QUALIFIER, RESULT_STATUS_ID, EXPERIMENT_ID, SUBSTANCE_ID, RESULT_TYPE_ID ) values ("&amp;A463&amp;", '"&amp;K463&amp;"', "&amp;F463&amp;", '"&amp;G463&amp;"', '"&amp;H463&amp;"', '"&amp;TRIM(E463)&amp;"', 2, 1, "&amp;B463&amp;", "&amp;VLOOKUP(D463,Elements!$B$3:$G$56,6,FALSE)&amp;");"</f>
        <v>insert into result (RESULT_ID, VALUE_DISPLAY, VALUE_NUM, VALUE_MIN, VALUE_MAX, QUALIFIER, RESULT_STATUS_ID, EXPERIMENT_ID, SUBSTANCE_ID, RESULT_TYPE_ID ) values (461, ' -5.66', -5.66, '', '', '', 2, 1, 7971472, 374);</v>
      </c>
      <c r="N463" t="str">
        <f t="shared" si="14"/>
        <v>insert into result_hierarchy(result_id, parent_result_id, hierarchy_type) values (461, 21, 'Child');</v>
      </c>
    </row>
    <row r="464" spans="1:14">
      <c r="A464">
        <v>462</v>
      </c>
      <c r="B464">
        <f>'Result import'!B29</f>
        <v>4259698</v>
      </c>
      <c r="C464">
        <f>'Result import'!A29</f>
        <v>22</v>
      </c>
      <c r="D464" t="str">
        <f>'Result import'!F$6</f>
        <v>LogIC50</v>
      </c>
      <c r="E464" t="str">
        <f>IF(ISERR(FIND(" ",'Result import'!E469)),"",LEFT('Result import'!E469,FIND(" ",'Result import'!E469)-1))</f>
        <v/>
      </c>
      <c r="F464">
        <f>IF(ISERR(FIND(" ",'Result import'!F29)),'Result import'!F29,VALUE(MID('Result import'!F29,FIND(" ",'Result import'!F29)+1,10)))</f>
        <v>-5.7</v>
      </c>
      <c r="J464" t="s">
        <v>1362</v>
      </c>
      <c r="K464" t="str">
        <f t="shared" si="15"/>
        <v xml:space="preserve"> -5.7</v>
      </c>
      <c r="M464" t="str">
        <f>"insert into result (RESULT_ID, VALUE_DISPLAY, VALUE_NUM, VALUE_MIN, VALUE_MAX, QUALIFIER, RESULT_STATUS_ID, EXPERIMENT_ID, SUBSTANCE_ID, RESULT_TYPE_ID ) values ("&amp;A464&amp;", '"&amp;K464&amp;"', "&amp;F464&amp;", '"&amp;G464&amp;"', '"&amp;H464&amp;"', '"&amp;TRIM(E464)&amp;"', 2, 1, "&amp;B464&amp;", "&amp;VLOOKUP(D464,Elements!$B$3:$G$56,6,FALSE)&amp;");"</f>
        <v>insert into result (RESULT_ID, VALUE_DISPLAY, VALUE_NUM, VALUE_MIN, VALUE_MAX, QUALIFIER, RESULT_STATUS_ID, EXPERIMENT_ID, SUBSTANCE_ID, RESULT_TYPE_ID ) values (462, ' -5.7', -5.7, '', '', '', 2, 1, 4259698, 374);</v>
      </c>
      <c r="N464" t="str">
        <f t="shared" si="14"/>
        <v>insert into result_hierarchy(result_id, parent_result_id, hierarchy_type) values (462, 22, 'Child');</v>
      </c>
    </row>
    <row r="465" spans="1:14">
      <c r="A465">
        <v>463</v>
      </c>
      <c r="B465">
        <f>'Result import'!B30</f>
        <v>4255366</v>
      </c>
      <c r="C465">
        <f>'Result import'!A30</f>
        <v>23</v>
      </c>
      <c r="D465" t="str">
        <f>'Result import'!F$6</f>
        <v>LogIC50</v>
      </c>
      <c r="E465" t="str">
        <f>IF(ISERR(FIND(" ",'Result import'!E470)),"",LEFT('Result import'!E470,FIND(" ",'Result import'!E470)-1))</f>
        <v/>
      </c>
      <c r="F465">
        <f>IF(ISERR(FIND(" ",'Result import'!F30)),'Result import'!F30,VALUE(MID('Result import'!F30,FIND(" ",'Result import'!F30)+1,10)))</f>
        <v>-5.7</v>
      </c>
      <c r="J465" t="s">
        <v>1362</v>
      </c>
      <c r="K465" t="str">
        <f t="shared" si="15"/>
        <v xml:space="preserve"> -5.7</v>
      </c>
      <c r="M465" t="str">
        <f>"insert into result (RESULT_ID, VALUE_DISPLAY, VALUE_NUM, VALUE_MIN, VALUE_MAX, QUALIFIER, RESULT_STATUS_ID, EXPERIMENT_ID, SUBSTANCE_ID, RESULT_TYPE_ID ) values ("&amp;A465&amp;", '"&amp;K465&amp;"', "&amp;F465&amp;", '"&amp;G465&amp;"', '"&amp;H465&amp;"', '"&amp;TRIM(E465)&amp;"', 2, 1, "&amp;B465&amp;", "&amp;VLOOKUP(D465,Elements!$B$3:$G$56,6,FALSE)&amp;");"</f>
        <v>insert into result (RESULT_ID, VALUE_DISPLAY, VALUE_NUM, VALUE_MIN, VALUE_MAX, QUALIFIER, RESULT_STATUS_ID, EXPERIMENT_ID, SUBSTANCE_ID, RESULT_TYPE_ID ) values (463, ' -5.7', -5.7, '', '', '', 2, 1, 4255366, 374);</v>
      </c>
      <c r="N465" t="str">
        <f t="shared" si="14"/>
        <v>insert into result_hierarchy(result_id, parent_result_id, hierarchy_type) values (463, 23, 'Child');</v>
      </c>
    </row>
    <row r="466" spans="1:14">
      <c r="A466">
        <v>464</v>
      </c>
      <c r="B466">
        <f>'Result import'!B31</f>
        <v>7977171</v>
      </c>
      <c r="C466">
        <f>'Result import'!A31</f>
        <v>24</v>
      </c>
      <c r="D466" t="str">
        <f>'Result import'!F$6</f>
        <v>LogIC50</v>
      </c>
      <c r="E466" t="str">
        <f>IF(ISERR(FIND(" ",'Result import'!E471)),"",LEFT('Result import'!E471,FIND(" ",'Result import'!E471)-1))</f>
        <v/>
      </c>
      <c r="F466">
        <f>IF(ISERR(FIND(" ",'Result import'!F31)),'Result import'!F31,VALUE(MID('Result import'!F31,FIND(" ",'Result import'!F31)+1,10)))</f>
        <v>-5.63</v>
      </c>
      <c r="J466" t="s">
        <v>1362</v>
      </c>
      <c r="K466" t="str">
        <f t="shared" si="15"/>
        <v xml:space="preserve"> -5.63</v>
      </c>
      <c r="M466" t="str">
        <f>"insert into result (RESULT_ID, VALUE_DISPLAY, VALUE_NUM, VALUE_MIN, VALUE_MAX, QUALIFIER, RESULT_STATUS_ID, EXPERIMENT_ID, SUBSTANCE_ID, RESULT_TYPE_ID ) values ("&amp;A466&amp;", '"&amp;K466&amp;"', "&amp;F466&amp;", '"&amp;G466&amp;"', '"&amp;H466&amp;"', '"&amp;TRIM(E466)&amp;"', 2, 1, "&amp;B466&amp;", "&amp;VLOOKUP(D466,Elements!$B$3:$G$56,6,FALSE)&amp;");"</f>
        <v>insert into result (RESULT_ID, VALUE_DISPLAY, VALUE_NUM, VALUE_MIN, VALUE_MAX, QUALIFIER, RESULT_STATUS_ID, EXPERIMENT_ID, SUBSTANCE_ID, RESULT_TYPE_ID ) values (464, ' -5.63', -5.63, '', '', '', 2, 1, 7977171, 374);</v>
      </c>
      <c r="N466" t="str">
        <f t="shared" si="14"/>
        <v>insert into result_hierarchy(result_id, parent_result_id, hierarchy_type) values (464, 24, 'Child');</v>
      </c>
    </row>
    <row r="467" spans="1:14">
      <c r="A467">
        <v>465</v>
      </c>
      <c r="B467">
        <f>'Result import'!B32</f>
        <v>7971820</v>
      </c>
      <c r="C467">
        <f>'Result import'!A32</f>
        <v>25</v>
      </c>
      <c r="D467" t="str">
        <f>'Result import'!F$6</f>
        <v>LogIC50</v>
      </c>
      <c r="E467" t="str">
        <f>IF(ISERR(FIND(" ",'Result import'!E472)),"",LEFT('Result import'!E472,FIND(" ",'Result import'!E472)-1))</f>
        <v/>
      </c>
      <c r="F467">
        <f>IF(ISERR(FIND(" ",'Result import'!F32)),'Result import'!F32,VALUE(MID('Result import'!F32,FIND(" ",'Result import'!F32)+1,10)))</f>
        <v>-5.64</v>
      </c>
      <c r="J467" t="s">
        <v>1362</v>
      </c>
      <c r="K467" t="str">
        <f t="shared" si="15"/>
        <v xml:space="preserve"> -5.64</v>
      </c>
      <c r="M467" t="str">
        <f>"insert into result (RESULT_ID, VALUE_DISPLAY, VALUE_NUM, VALUE_MIN, VALUE_MAX, QUALIFIER, RESULT_STATUS_ID, EXPERIMENT_ID, SUBSTANCE_ID, RESULT_TYPE_ID ) values ("&amp;A467&amp;", '"&amp;K467&amp;"', "&amp;F467&amp;", '"&amp;G467&amp;"', '"&amp;H467&amp;"', '"&amp;TRIM(E467)&amp;"', 2, 1, "&amp;B467&amp;", "&amp;VLOOKUP(D467,Elements!$B$3:$G$56,6,FALSE)&amp;");"</f>
        <v>insert into result (RESULT_ID, VALUE_DISPLAY, VALUE_NUM, VALUE_MIN, VALUE_MAX, QUALIFIER, RESULT_STATUS_ID, EXPERIMENT_ID, SUBSTANCE_ID, RESULT_TYPE_ID ) values (465, ' -5.64', -5.64, '', '', '', 2, 1, 7971820, 374);</v>
      </c>
      <c r="N467" t="str">
        <f t="shared" si="14"/>
        <v>insert into result_hierarchy(result_id, parent_result_id, hierarchy_type) values (465, 25, 'Child');</v>
      </c>
    </row>
    <row r="468" spans="1:14">
      <c r="A468">
        <v>466</v>
      </c>
      <c r="B468">
        <f>'Result import'!B33</f>
        <v>4264846</v>
      </c>
      <c r="C468">
        <f>'Result import'!A33</f>
        <v>26</v>
      </c>
      <c r="D468" t="str">
        <f>'Result import'!F$6</f>
        <v>LogIC50</v>
      </c>
      <c r="E468" t="str">
        <f>IF(ISERR(FIND(" ",'Result import'!E473)),"",LEFT('Result import'!E473,FIND(" ",'Result import'!E473)-1))</f>
        <v/>
      </c>
      <c r="F468">
        <f>IF(ISERR(FIND(" ",'Result import'!F33)),'Result import'!F33,VALUE(MID('Result import'!F33,FIND(" ",'Result import'!F33)+1,10)))</f>
        <v>-5.62</v>
      </c>
      <c r="J468" t="s">
        <v>1362</v>
      </c>
      <c r="K468" t="str">
        <f t="shared" si="15"/>
        <v xml:space="preserve"> -5.62</v>
      </c>
      <c r="M468" t="str">
        <f>"insert into result (RESULT_ID, VALUE_DISPLAY, VALUE_NUM, VALUE_MIN, VALUE_MAX, QUALIFIER, RESULT_STATUS_ID, EXPERIMENT_ID, SUBSTANCE_ID, RESULT_TYPE_ID ) values ("&amp;A468&amp;", '"&amp;K468&amp;"', "&amp;F468&amp;", '"&amp;G468&amp;"', '"&amp;H468&amp;"', '"&amp;TRIM(E468)&amp;"', 2, 1, "&amp;B468&amp;", "&amp;VLOOKUP(D468,Elements!$B$3:$G$56,6,FALSE)&amp;");"</f>
        <v>insert into result (RESULT_ID, VALUE_DISPLAY, VALUE_NUM, VALUE_MIN, VALUE_MAX, QUALIFIER, RESULT_STATUS_ID, EXPERIMENT_ID, SUBSTANCE_ID, RESULT_TYPE_ID ) values (466, ' -5.62', -5.62, '', '', '', 2, 1, 4264846, 374);</v>
      </c>
      <c r="N468" t="str">
        <f t="shared" si="14"/>
        <v>insert into result_hierarchy(result_id, parent_result_id, hierarchy_type) values (466, 26, 'Child');</v>
      </c>
    </row>
    <row r="469" spans="1:14">
      <c r="A469">
        <v>467</v>
      </c>
      <c r="B469">
        <f>'Result import'!B34</f>
        <v>4264171</v>
      </c>
      <c r="C469">
        <f>'Result import'!A34</f>
        <v>27</v>
      </c>
      <c r="D469" t="str">
        <f>'Result import'!F$6</f>
        <v>LogIC50</v>
      </c>
      <c r="E469" t="str">
        <f>IF(ISERR(FIND(" ",'Result import'!E474)),"",LEFT('Result import'!E474,FIND(" ",'Result import'!E474)-1))</f>
        <v/>
      </c>
      <c r="F469">
        <f>IF(ISERR(FIND(" ",'Result import'!F34)),'Result import'!F34,VALUE(MID('Result import'!F34,FIND(" ",'Result import'!F34)+1,10)))</f>
        <v>-5.64</v>
      </c>
      <c r="J469" t="s">
        <v>1362</v>
      </c>
      <c r="K469" t="str">
        <f t="shared" si="15"/>
        <v xml:space="preserve"> -5.64</v>
      </c>
      <c r="M469" t="str">
        <f>"insert into result (RESULT_ID, VALUE_DISPLAY, VALUE_NUM, VALUE_MIN, VALUE_MAX, QUALIFIER, RESULT_STATUS_ID, EXPERIMENT_ID, SUBSTANCE_ID, RESULT_TYPE_ID ) values ("&amp;A469&amp;", '"&amp;K469&amp;"', "&amp;F469&amp;", '"&amp;G469&amp;"', '"&amp;H469&amp;"', '"&amp;TRIM(E469)&amp;"', 2, 1, "&amp;B469&amp;", "&amp;VLOOKUP(D469,Elements!$B$3:$G$56,6,FALSE)&amp;");"</f>
        <v>insert into result (RESULT_ID, VALUE_DISPLAY, VALUE_NUM, VALUE_MIN, VALUE_MAX, QUALIFIER, RESULT_STATUS_ID, EXPERIMENT_ID, SUBSTANCE_ID, RESULT_TYPE_ID ) values (467, ' -5.64', -5.64, '', '', '', 2, 1, 4264171, 374);</v>
      </c>
      <c r="N469" t="str">
        <f t="shared" si="14"/>
        <v>insert into result_hierarchy(result_id, parent_result_id, hierarchy_type) values (467, 27, 'Child');</v>
      </c>
    </row>
    <row r="470" spans="1:14">
      <c r="A470">
        <v>468</v>
      </c>
      <c r="B470">
        <f>'Result import'!B35</f>
        <v>4245982</v>
      </c>
      <c r="C470">
        <f>'Result import'!A35</f>
        <v>28</v>
      </c>
      <c r="D470" t="str">
        <f>'Result import'!F$6</f>
        <v>LogIC50</v>
      </c>
      <c r="E470" t="str">
        <f>IF(ISERR(FIND(" ",'Result import'!E475)),"",LEFT('Result import'!E475,FIND(" ",'Result import'!E475)-1))</f>
        <v/>
      </c>
      <c r="F470">
        <f>IF(ISERR(FIND(" ",'Result import'!F35)),'Result import'!F35,VALUE(MID('Result import'!F35,FIND(" ",'Result import'!F35)+1,10)))</f>
        <v>-5.64</v>
      </c>
      <c r="J470" t="s">
        <v>1362</v>
      </c>
      <c r="K470" t="str">
        <f t="shared" si="15"/>
        <v xml:space="preserve"> -5.64</v>
      </c>
      <c r="M470" t="str">
        <f>"insert into result (RESULT_ID, VALUE_DISPLAY, VALUE_NUM, VALUE_MIN, VALUE_MAX, QUALIFIER, RESULT_STATUS_ID, EXPERIMENT_ID, SUBSTANCE_ID, RESULT_TYPE_ID ) values ("&amp;A470&amp;", '"&amp;K470&amp;"', "&amp;F470&amp;", '"&amp;G470&amp;"', '"&amp;H470&amp;"', '"&amp;TRIM(E470)&amp;"', 2, 1, "&amp;B470&amp;", "&amp;VLOOKUP(D470,Elements!$B$3:$G$56,6,FALSE)&amp;");"</f>
        <v>insert into result (RESULT_ID, VALUE_DISPLAY, VALUE_NUM, VALUE_MIN, VALUE_MAX, QUALIFIER, RESULT_STATUS_ID, EXPERIMENT_ID, SUBSTANCE_ID, RESULT_TYPE_ID ) values (468, ' -5.64', -5.64, '', '', '', 2, 1, 4245982, 374);</v>
      </c>
      <c r="N470" t="str">
        <f t="shared" si="14"/>
        <v>insert into result_hierarchy(result_id, parent_result_id, hierarchy_type) values (468, 28, 'Child');</v>
      </c>
    </row>
    <row r="471" spans="1:14">
      <c r="A471">
        <v>469</v>
      </c>
      <c r="B471">
        <f>'Result import'!B36</f>
        <v>4244225</v>
      </c>
      <c r="C471">
        <f>'Result import'!A36</f>
        <v>29</v>
      </c>
      <c r="D471" t="str">
        <f>'Result import'!F$6</f>
        <v>LogIC50</v>
      </c>
      <c r="E471" t="str">
        <f>IF(ISERR(FIND(" ",'Result import'!E476)),"",LEFT('Result import'!E476,FIND(" ",'Result import'!E476)-1))</f>
        <v/>
      </c>
      <c r="F471">
        <f>IF(ISERR(FIND(" ",'Result import'!F36)),'Result import'!F36,VALUE(MID('Result import'!F36,FIND(" ",'Result import'!F36)+1,10)))</f>
        <v>-5.6</v>
      </c>
      <c r="J471" t="s">
        <v>1362</v>
      </c>
      <c r="K471" t="str">
        <f t="shared" si="15"/>
        <v xml:space="preserve"> -5.6</v>
      </c>
      <c r="M471" t="str">
        <f>"insert into result (RESULT_ID, VALUE_DISPLAY, VALUE_NUM, VALUE_MIN, VALUE_MAX, QUALIFIER, RESULT_STATUS_ID, EXPERIMENT_ID, SUBSTANCE_ID, RESULT_TYPE_ID ) values ("&amp;A471&amp;", '"&amp;K471&amp;"', "&amp;F471&amp;", '"&amp;G471&amp;"', '"&amp;H471&amp;"', '"&amp;TRIM(E471)&amp;"', 2, 1, "&amp;B471&amp;", "&amp;VLOOKUP(D471,Elements!$B$3:$G$56,6,FALSE)&amp;");"</f>
        <v>insert into result (RESULT_ID, VALUE_DISPLAY, VALUE_NUM, VALUE_MIN, VALUE_MAX, QUALIFIER, RESULT_STATUS_ID, EXPERIMENT_ID, SUBSTANCE_ID, RESULT_TYPE_ID ) values (469, ' -5.6', -5.6, '', '', '', 2, 1, 4244225, 374);</v>
      </c>
      <c r="N471" t="str">
        <f t="shared" si="14"/>
        <v>insert into result_hierarchy(result_id, parent_result_id, hierarchy_type) values (469, 29, 'Child');</v>
      </c>
    </row>
    <row r="472" spans="1:14">
      <c r="A472">
        <v>470</v>
      </c>
      <c r="B472">
        <f>'Result import'!B37</f>
        <v>4242836</v>
      </c>
      <c r="C472">
        <f>'Result import'!A37</f>
        <v>30</v>
      </c>
      <c r="D472" t="str">
        <f>'Result import'!F$6</f>
        <v>LogIC50</v>
      </c>
      <c r="E472" t="str">
        <f>IF(ISERR(FIND(" ",'Result import'!E477)),"",LEFT('Result import'!E477,FIND(" ",'Result import'!E477)-1))</f>
        <v/>
      </c>
      <c r="F472">
        <f>IF(ISERR(FIND(" ",'Result import'!F37)),'Result import'!F37,VALUE(MID('Result import'!F37,FIND(" ",'Result import'!F37)+1,10)))</f>
        <v>-5.57</v>
      </c>
      <c r="J472" t="s">
        <v>1362</v>
      </c>
      <c r="K472" t="str">
        <f t="shared" si="15"/>
        <v xml:space="preserve"> -5.57</v>
      </c>
      <c r="M472" t="str">
        <f>"insert into result (RESULT_ID, VALUE_DISPLAY, VALUE_NUM, VALUE_MIN, VALUE_MAX, QUALIFIER, RESULT_STATUS_ID, EXPERIMENT_ID, SUBSTANCE_ID, RESULT_TYPE_ID ) values ("&amp;A472&amp;", '"&amp;K472&amp;"', "&amp;F472&amp;", '"&amp;G472&amp;"', '"&amp;H472&amp;"', '"&amp;TRIM(E472)&amp;"', 2, 1, "&amp;B472&amp;", "&amp;VLOOKUP(D472,Elements!$B$3:$G$56,6,FALSE)&amp;");"</f>
        <v>insert into result (RESULT_ID, VALUE_DISPLAY, VALUE_NUM, VALUE_MIN, VALUE_MAX, QUALIFIER, RESULT_STATUS_ID, EXPERIMENT_ID, SUBSTANCE_ID, RESULT_TYPE_ID ) values (470, ' -5.57', -5.57, '', '', '', 2, 1, 4242836, 374);</v>
      </c>
      <c r="N472" t="str">
        <f t="shared" si="14"/>
        <v>insert into result_hierarchy(result_id, parent_result_id, hierarchy_type) values (470, 30, 'Child');</v>
      </c>
    </row>
    <row r="473" spans="1:14">
      <c r="A473">
        <v>471</v>
      </c>
      <c r="B473">
        <f>'Result import'!B38</f>
        <v>7970469</v>
      </c>
      <c r="C473">
        <f>'Result import'!A38</f>
        <v>31</v>
      </c>
      <c r="D473" t="str">
        <f>'Result import'!F$6</f>
        <v>LogIC50</v>
      </c>
      <c r="E473" t="str">
        <f>IF(ISERR(FIND(" ",'Result import'!E478)),"",LEFT('Result import'!E478,FIND(" ",'Result import'!E478)-1))</f>
        <v/>
      </c>
      <c r="F473">
        <f>IF(ISERR(FIND(" ",'Result import'!F38)),'Result import'!F38,VALUE(MID('Result import'!F38,FIND(" ",'Result import'!F38)+1,10)))</f>
        <v>-5.48</v>
      </c>
      <c r="J473" t="s">
        <v>1362</v>
      </c>
      <c r="K473" t="str">
        <f t="shared" si="15"/>
        <v xml:space="preserve"> -5.48</v>
      </c>
      <c r="M473" t="str">
        <f>"insert into result (RESULT_ID, VALUE_DISPLAY, VALUE_NUM, VALUE_MIN, VALUE_MAX, QUALIFIER, RESULT_STATUS_ID, EXPERIMENT_ID, SUBSTANCE_ID, RESULT_TYPE_ID ) values ("&amp;A473&amp;", '"&amp;K473&amp;"', "&amp;F473&amp;", '"&amp;G473&amp;"', '"&amp;H473&amp;"', '"&amp;TRIM(E473)&amp;"', 2, 1, "&amp;B473&amp;", "&amp;VLOOKUP(D473,Elements!$B$3:$G$56,6,FALSE)&amp;");"</f>
        <v>insert into result (RESULT_ID, VALUE_DISPLAY, VALUE_NUM, VALUE_MIN, VALUE_MAX, QUALIFIER, RESULT_STATUS_ID, EXPERIMENT_ID, SUBSTANCE_ID, RESULT_TYPE_ID ) values (471, ' -5.48', -5.48, '', '', '', 2, 1, 7970469, 374);</v>
      </c>
      <c r="N473" t="str">
        <f t="shared" si="14"/>
        <v>insert into result_hierarchy(result_id, parent_result_id, hierarchy_type) values (471, 31, 'Child');</v>
      </c>
    </row>
    <row r="474" spans="1:14">
      <c r="A474">
        <v>472</v>
      </c>
      <c r="B474">
        <f>'Result import'!B39</f>
        <v>4262721</v>
      </c>
      <c r="C474">
        <f>'Result import'!A39</f>
        <v>32</v>
      </c>
      <c r="D474" t="str">
        <f>'Result import'!F$6</f>
        <v>LogIC50</v>
      </c>
      <c r="E474" t="str">
        <f>IF(ISERR(FIND(" ",'Result import'!E479)),"",LEFT('Result import'!E479,FIND(" ",'Result import'!E479)-1))</f>
        <v/>
      </c>
      <c r="F474">
        <f>IF(ISERR(FIND(" ",'Result import'!F39)),'Result import'!F39,VALUE(MID('Result import'!F39,FIND(" ",'Result import'!F39)+1,10)))</f>
        <v>-5.48</v>
      </c>
      <c r="J474" t="s">
        <v>1362</v>
      </c>
      <c r="K474" t="str">
        <f t="shared" si="15"/>
        <v xml:space="preserve"> -5.48</v>
      </c>
      <c r="M474" t="str">
        <f>"insert into result (RESULT_ID, VALUE_DISPLAY, VALUE_NUM, VALUE_MIN, VALUE_MAX, QUALIFIER, RESULT_STATUS_ID, EXPERIMENT_ID, SUBSTANCE_ID, RESULT_TYPE_ID ) values ("&amp;A474&amp;", '"&amp;K474&amp;"', "&amp;F474&amp;", '"&amp;G474&amp;"', '"&amp;H474&amp;"', '"&amp;TRIM(E474)&amp;"', 2, 1, "&amp;B474&amp;", "&amp;VLOOKUP(D474,Elements!$B$3:$G$56,6,FALSE)&amp;");"</f>
        <v>insert into result (RESULT_ID, VALUE_DISPLAY, VALUE_NUM, VALUE_MIN, VALUE_MAX, QUALIFIER, RESULT_STATUS_ID, EXPERIMENT_ID, SUBSTANCE_ID, RESULT_TYPE_ID ) values (472, ' -5.48', -5.48, '', '', '', 2, 1, 4262721, 374);</v>
      </c>
      <c r="N474" t="str">
        <f t="shared" si="14"/>
        <v>insert into result_hierarchy(result_id, parent_result_id, hierarchy_type) values (472, 32, 'Child');</v>
      </c>
    </row>
    <row r="475" spans="1:14">
      <c r="A475">
        <v>473</v>
      </c>
      <c r="B475">
        <f>'Result import'!B40</f>
        <v>844679</v>
      </c>
      <c r="C475">
        <f>'Result import'!A40</f>
        <v>33</v>
      </c>
      <c r="D475" t="str">
        <f>'Result import'!F$6</f>
        <v>LogIC50</v>
      </c>
      <c r="E475" t="str">
        <f>IF(ISERR(FIND(" ",'Result import'!E480)),"",LEFT('Result import'!E480,FIND(" ",'Result import'!E480)-1))</f>
        <v/>
      </c>
      <c r="F475">
        <f>IF(ISERR(FIND(" ",'Result import'!F40)),'Result import'!F40,VALUE(MID('Result import'!F40,FIND(" ",'Result import'!F40)+1,10)))</f>
        <v>-5.45</v>
      </c>
      <c r="J475" t="s">
        <v>1362</v>
      </c>
      <c r="K475" t="str">
        <f t="shared" si="15"/>
        <v xml:space="preserve"> -5.45</v>
      </c>
      <c r="M475" t="str">
        <f>"insert into result (RESULT_ID, VALUE_DISPLAY, VALUE_NUM, VALUE_MIN, VALUE_MAX, QUALIFIER, RESULT_STATUS_ID, EXPERIMENT_ID, SUBSTANCE_ID, RESULT_TYPE_ID ) values ("&amp;A475&amp;", '"&amp;K475&amp;"', "&amp;F475&amp;", '"&amp;G475&amp;"', '"&amp;H475&amp;"', '"&amp;TRIM(E475)&amp;"', 2, 1, "&amp;B475&amp;", "&amp;VLOOKUP(D475,Elements!$B$3:$G$56,6,FALSE)&amp;");"</f>
        <v>insert into result (RESULT_ID, VALUE_DISPLAY, VALUE_NUM, VALUE_MIN, VALUE_MAX, QUALIFIER, RESULT_STATUS_ID, EXPERIMENT_ID, SUBSTANCE_ID, RESULT_TYPE_ID ) values (473, ' -5.45', -5.45, '', '', '', 2, 1, 844679, 374);</v>
      </c>
      <c r="N475" t="str">
        <f t="shared" si="14"/>
        <v>insert into result_hierarchy(result_id, parent_result_id, hierarchy_type) values (473, 33, 'Child');</v>
      </c>
    </row>
    <row r="476" spans="1:14">
      <c r="A476">
        <v>474</v>
      </c>
      <c r="B476">
        <f>'Result import'!B41</f>
        <v>4260761</v>
      </c>
      <c r="C476">
        <f>'Result import'!A41</f>
        <v>34</v>
      </c>
      <c r="D476" t="str">
        <f>'Result import'!F$6</f>
        <v>LogIC50</v>
      </c>
      <c r="E476" t="str">
        <f>IF(ISERR(FIND(" ",'Result import'!E481)),"",LEFT('Result import'!E481,FIND(" ",'Result import'!E481)-1))</f>
        <v/>
      </c>
      <c r="F476">
        <f>IF(ISERR(FIND(" ",'Result import'!F41)),'Result import'!F41,VALUE(MID('Result import'!F41,FIND(" ",'Result import'!F41)+1,10)))</f>
        <v>-5.42</v>
      </c>
      <c r="J476" t="s">
        <v>1362</v>
      </c>
      <c r="K476" t="str">
        <f t="shared" si="15"/>
        <v xml:space="preserve"> -5.42</v>
      </c>
      <c r="M476" t="str">
        <f>"insert into result (RESULT_ID, VALUE_DISPLAY, VALUE_NUM, VALUE_MIN, VALUE_MAX, QUALIFIER, RESULT_STATUS_ID, EXPERIMENT_ID, SUBSTANCE_ID, RESULT_TYPE_ID ) values ("&amp;A476&amp;", '"&amp;K476&amp;"', "&amp;F476&amp;", '"&amp;G476&amp;"', '"&amp;H476&amp;"', '"&amp;TRIM(E476)&amp;"', 2, 1, "&amp;B476&amp;", "&amp;VLOOKUP(D476,Elements!$B$3:$G$56,6,FALSE)&amp;");"</f>
        <v>insert into result (RESULT_ID, VALUE_DISPLAY, VALUE_NUM, VALUE_MIN, VALUE_MAX, QUALIFIER, RESULT_STATUS_ID, EXPERIMENT_ID, SUBSTANCE_ID, RESULT_TYPE_ID ) values (474, ' -5.42', -5.42, '', '', '', 2, 1, 4260761, 374);</v>
      </c>
      <c r="N476" t="str">
        <f t="shared" si="14"/>
        <v>insert into result_hierarchy(result_id, parent_result_id, hierarchy_type) values (474, 34, 'Child');</v>
      </c>
    </row>
    <row r="477" spans="1:14">
      <c r="A477">
        <v>475</v>
      </c>
      <c r="B477">
        <f>'Result import'!B42</f>
        <v>7976469</v>
      </c>
      <c r="C477">
        <f>'Result import'!A42</f>
        <v>35</v>
      </c>
      <c r="D477" t="str">
        <f>'Result import'!F$6</f>
        <v>LogIC50</v>
      </c>
      <c r="E477" t="str">
        <f>IF(ISERR(FIND(" ",'Result import'!E482)),"",LEFT('Result import'!E482,FIND(" ",'Result import'!E482)-1))</f>
        <v/>
      </c>
      <c r="F477">
        <f>IF(ISERR(FIND(" ",'Result import'!F42)),'Result import'!F42,VALUE(MID('Result import'!F42,FIND(" ",'Result import'!F42)+1,10)))</f>
        <v>-5.32</v>
      </c>
      <c r="J477" t="s">
        <v>1362</v>
      </c>
      <c r="K477" t="str">
        <f t="shared" si="15"/>
        <v xml:space="preserve"> -5.32</v>
      </c>
      <c r="M477" t="str">
        <f>"insert into result (RESULT_ID, VALUE_DISPLAY, VALUE_NUM, VALUE_MIN, VALUE_MAX, QUALIFIER, RESULT_STATUS_ID, EXPERIMENT_ID, SUBSTANCE_ID, RESULT_TYPE_ID ) values ("&amp;A477&amp;", '"&amp;K477&amp;"', "&amp;F477&amp;", '"&amp;G477&amp;"', '"&amp;H477&amp;"', '"&amp;TRIM(E477)&amp;"', 2, 1, "&amp;B477&amp;", "&amp;VLOOKUP(D477,Elements!$B$3:$G$56,6,FALSE)&amp;");"</f>
        <v>insert into result (RESULT_ID, VALUE_DISPLAY, VALUE_NUM, VALUE_MIN, VALUE_MAX, QUALIFIER, RESULT_STATUS_ID, EXPERIMENT_ID, SUBSTANCE_ID, RESULT_TYPE_ID ) values (475, ' -5.32', -5.32, '', '', '', 2, 1, 7976469, 374);</v>
      </c>
      <c r="N477" t="str">
        <f t="shared" si="14"/>
        <v>insert into result_hierarchy(result_id, parent_result_id, hierarchy_type) values (475, 35, 'Child');</v>
      </c>
    </row>
    <row r="478" spans="1:14">
      <c r="A478">
        <v>476</v>
      </c>
      <c r="B478">
        <f>'Result import'!B43</f>
        <v>4264645</v>
      </c>
      <c r="C478">
        <f>'Result import'!A43</f>
        <v>36</v>
      </c>
      <c r="D478" t="str">
        <f>'Result import'!F$6</f>
        <v>LogIC50</v>
      </c>
      <c r="E478" t="str">
        <f>IF(ISERR(FIND(" ",'Result import'!E483)),"",LEFT('Result import'!E483,FIND(" ",'Result import'!E483)-1))</f>
        <v/>
      </c>
      <c r="F478">
        <f>IF(ISERR(FIND(" ",'Result import'!F43)),'Result import'!F43,VALUE(MID('Result import'!F43,FIND(" ",'Result import'!F43)+1,10)))</f>
        <v>-5.32</v>
      </c>
      <c r="J478" t="s">
        <v>1362</v>
      </c>
      <c r="K478" t="str">
        <f t="shared" si="15"/>
        <v xml:space="preserve"> -5.32</v>
      </c>
      <c r="M478" t="str">
        <f>"insert into result (RESULT_ID, VALUE_DISPLAY, VALUE_NUM, VALUE_MIN, VALUE_MAX, QUALIFIER, RESULT_STATUS_ID, EXPERIMENT_ID, SUBSTANCE_ID, RESULT_TYPE_ID ) values ("&amp;A478&amp;", '"&amp;K478&amp;"', "&amp;F478&amp;", '"&amp;G478&amp;"', '"&amp;H478&amp;"', '"&amp;TRIM(E478)&amp;"', 2, 1, "&amp;B478&amp;", "&amp;VLOOKUP(D478,Elements!$B$3:$G$56,6,FALSE)&amp;");"</f>
        <v>insert into result (RESULT_ID, VALUE_DISPLAY, VALUE_NUM, VALUE_MIN, VALUE_MAX, QUALIFIER, RESULT_STATUS_ID, EXPERIMENT_ID, SUBSTANCE_ID, RESULT_TYPE_ID ) values (476, ' -5.32', -5.32, '', '', '', 2, 1, 4264645, 374);</v>
      </c>
      <c r="N478" t="str">
        <f t="shared" si="14"/>
        <v>insert into result_hierarchy(result_id, parent_result_id, hierarchy_type) values (476, 36, 'Child');</v>
      </c>
    </row>
    <row r="479" spans="1:14">
      <c r="A479">
        <v>477</v>
      </c>
      <c r="B479">
        <f>'Result import'!B44</f>
        <v>4265686</v>
      </c>
      <c r="C479">
        <f>'Result import'!A44</f>
        <v>37</v>
      </c>
      <c r="D479" t="str">
        <f>'Result import'!F$6</f>
        <v>LogIC50</v>
      </c>
      <c r="E479" t="str">
        <f>IF(ISERR(FIND(" ",'Result import'!E484)),"",LEFT('Result import'!E484,FIND(" ",'Result import'!E484)-1))</f>
        <v/>
      </c>
      <c r="F479">
        <f>IF(ISERR(FIND(" ",'Result import'!F44)),'Result import'!F44,VALUE(MID('Result import'!F44,FIND(" ",'Result import'!F44)+1,10)))</f>
        <v>-5.28</v>
      </c>
      <c r="J479" t="s">
        <v>1362</v>
      </c>
      <c r="K479" t="str">
        <f t="shared" si="15"/>
        <v xml:space="preserve"> -5.28</v>
      </c>
      <c r="M479" t="str">
        <f>"insert into result (RESULT_ID, VALUE_DISPLAY, VALUE_NUM, VALUE_MIN, VALUE_MAX, QUALIFIER, RESULT_STATUS_ID, EXPERIMENT_ID, SUBSTANCE_ID, RESULT_TYPE_ID ) values ("&amp;A479&amp;", '"&amp;K479&amp;"', "&amp;F479&amp;", '"&amp;G479&amp;"', '"&amp;H479&amp;"', '"&amp;TRIM(E479)&amp;"', 2, 1, "&amp;B479&amp;", "&amp;VLOOKUP(D479,Elements!$B$3:$G$56,6,FALSE)&amp;");"</f>
        <v>insert into result (RESULT_ID, VALUE_DISPLAY, VALUE_NUM, VALUE_MIN, VALUE_MAX, QUALIFIER, RESULT_STATUS_ID, EXPERIMENT_ID, SUBSTANCE_ID, RESULT_TYPE_ID ) values (477, ' -5.28', -5.28, '', '', '', 2, 1, 4265686, 374);</v>
      </c>
      <c r="N479" t="str">
        <f t="shared" si="14"/>
        <v>insert into result_hierarchy(result_id, parent_result_id, hierarchy_type) values (477, 37, 'Child');</v>
      </c>
    </row>
    <row r="480" spans="1:14">
      <c r="A480">
        <v>478</v>
      </c>
      <c r="B480">
        <f>'Result import'!B45</f>
        <v>4257150</v>
      </c>
      <c r="C480">
        <f>'Result import'!A45</f>
        <v>38</v>
      </c>
      <c r="D480" t="str">
        <f>'Result import'!F$6</f>
        <v>LogIC50</v>
      </c>
      <c r="E480" t="str">
        <f>IF(ISERR(FIND(" ",'Result import'!E485)),"",LEFT('Result import'!E485,FIND(" ",'Result import'!E485)-1))</f>
        <v/>
      </c>
      <c r="F480">
        <f>IF(ISERR(FIND(" ",'Result import'!F45)),'Result import'!F45,VALUE(MID('Result import'!F45,FIND(" ",'Result import'!F45)+1,10)))</f>
        <v>-5.29</v>
      </c>
      <c r="J480" t="s">
        <v>1362</v>
      </c>
      <c r="K480" t="str">
        <f t="shared" si="15"/>
        <v xml:space="preserve"> -5.29</v>
      </c>
      <c r="M480" t="str">
        <f>"insert into result (RESULT_ID, VALUE_DISPLAY, VALUE_NUM, VALUE_MIN, VALUE_MAX, QUALIFIER, RESULT_STATUS_ID, EXPERIMENT_ID, SUBSTANCE_ID, RESULT_TYPE_ID ) values ("&amp;A480&amp;", '"&amp;K480&amp;"', "&amp;F480&amp;", '"&amp;G480&amp;"', '"&amp;H480&amp;"', '"&amp;TRIM(E480)&amp;"', 2, 1, "&amp;B480&amp;", "&amp;VLOOKUP(D480,Elements!$B$3:$G$56,6,FALSE)&amp;");"</f>
        <v>insert into result (RESULT_ID, VALUE_DISPLAY, VALUE_NUM, VALUE_MIN, VALUE_MAX, QUALIFIER, RESULT_STATUS_ID, EXPERIMENT_ID, SUBSTANCE_ID, RESULT_TYPE_ID ) values (478, ' -5.29', -5.29, '', '', '', 2, 1, 4257150, 374);</v>
      </c>
      <c r="N480" t="str">
        <f t="shared" si="14"/>
        <v>insert into result_hierarchy(result_id, parent_result_id, hierarchy_type) values (478, 38, 'Child');</v>
      </c>
    </row>
    <row r="481" spans="1:14">
      <c r="A481">
        <v>479</v>
      </c>
      <c r="B481">
        <f>'Result import'!B46</f>
        <v>4255222</v>
      </c>
      <c r="C481">
        <f>'Result import'!A46</f>
        <v>39</v>
      </c>
      <c r="D481" t="str">
        <f>'Result import'!F$6</f>
        <v>LogIC50</v>
      </c>
      <c r="E481" t="str">
        <f>IF(ISERR(FIND(" ",'Result import'!E486)),"",LEFT('Result import'!E486,FIND(" ",'Result import'!E486)-1))</f>
        <v/>
      </c>
      <c r="F481">
        <f>IF(ISERR(FIND(" ",'Result import'!F46)),'Result import'!F46,VALUE(MID('Result import'!F46,FIND(" ",'Result import'!F46)+1,10)))</f>
        <v>-5.28</v>
      </c>
      <c r="J481" t="s">
        <v>1362</v>
      </c>
      <c r="K481" t="str">
        <f t="shared" si="15"/>
        <v xml:space="preserve"> -5.28</v>
      </c>
      <c r="M481" t="str">
        <f>"insert into result (RESULT_ID, VALUE_DISPLAY, VALUE_NUM, VALUE_MIN, VALUE_MAX, QUALIFIER, RESULT_STATUS_ID, EXPERIMENT_ID, SUBSTANCE_ID, RESULT_TYPE_ID ) values ("&amp;A481&amp;", '"&amp;K481&amp;"', "&amp;F481&amp;", '"&amp;G481&amp;"', '"&amp;H481&amp;"', '"&amp;TRIM(E481)&amp;"', 2, 1, "&amp;B481&amp;", "&amp;VLOOKUP(D481,Elements!$B$3:$G$56,6,FALSE)&amp;");"</f>
        <v>insert into result (RESULT_ID, VALUE_DISPLAY, VALUE_NUM, VALUE_MIN, VALUE_MAX, QUALIFIER, RESULT_STATUS_ID, EXPERIMENT_ID, SUBSTANCE_ID, RESULT_TYPE_ID ) values (479, ' -5.28', -5.28, '', '', '', 2, 1, 4255222, 374);</v>
      </c>
      <c r="N481" t="str">
        <f t="shared" si="14"/>
        <v>insert into result_hierarchy(result_id, parent_result_id, hierarchy_type) values (479, 39, 'Child');</v>
      </c>
    </row>
    <row r="482" spans="1:14">
      <c r="A482">
        <v>480</v>
      </c>
      <c r="B482">
        <f>'Result import'!B47</f>
        <v>3714088</v>
      </c>
      <c r="C482">
        <f>'Result import'!A47</f>
        <v>40</v>
      </c>
      <c r="D482" t="str">
        <f>'Result import'!F$6</f>
        <v>LogIC50</v>
      </c>
      <c r="E482" t="str">
        <f>IF(ISERR(FIND(" ",'Result import'!E487)),"",LEFT('Result import'!E487,FIND(" ",'Result import'!E487)-1))</f>
        <v/>
      </c>
      <c r="F482">
        <f>IF(ISERR(FIND(" ",'Result import'!F47)),'Result import'!F47,VALUE(MID('Result import'!F47,FIND(" ",'Result import'!F47)+1,10)))</f>
        <v>-5.26</v>
      </c>
      <c r="J482" t="s">
        <v>1362</v>
      </c>
      <c r="K482" t="str">
        <f t="shared" si="15"/>
        <v xml:space="preserve"> -5.26</v>
      </c>
      <c r="M482" t="str">
        <f>"insert into result (RESULT_ID, VALUE_DISPLAY, VALUE_NUM, VALUE_MIN, VALUE_MAX, QUALIFIER, RESULT_STATUS_ID, EXPERIMENT_ID, SUBSTANCE_ID, RESULT_TYPE_ID ) values ("&amp;A482&amp;", '"&amp;K482&amp;"', "&amp;F482&amp;", '"&amp;G482&amp;"', '"&amp;H482&amp;"', '"&amp;TRIM(E482)&amp;"', 2, 1, "&amp;B482&amp;", "&amp;VLOOKUP(D482,Elements!$B$3:$G$56,6,FALSE)&amp;");"</f>
        <v>insert into result (RESULT_ID, VALUE_DISPLAY, VALUE_NUM, VALUE_MIN, VALUE_MAX, QUALIFIER, RESULT_STATUS_ID, EXPERIMENT_ID, SUBSTANCE_ID, RESULT_TYPE_ID ) values (480, ' -5.26', -5.26, '', '', '', 2, 1, 3714088, 374);</v>
      </c>
      <c r="N482" t="str">
        <f t="shared" si="14"/>
        <v>insert into result_hierarchy(result_id, parent_result_id, hierarchy_type) values (480, 40, 'Child');</v>
      </c>
    </row>
    <row r="483" spans="1:14">
      <c r="A483">
        <v>481</v>
      </c>
      <c r="B483">
        <f>'Result import'!B8</f>
        <v>7970106</v>
      </c>
      <c r="C483">
        <f>'Result import'!A8</f>
        <v>1</v>
      </c>
      <c r="D483" t="str">
        <f>'Result import'!G$6</f>
        <v>Hill coeff</v>
      </c>
      <c r="E483" t="str">
        <f>IF(ISERR(FIND(" ",'Result import'!E488)),"",LEFT('Result import'!E488,FIND(" ",'Result import'!E488)-1))</f>
        <v/>
      </c>
      <c r="F483">
        <f>IF(ISERR(FIND(" ",'Result import'!G8)),'Result import'!G8,VALUE(MID('Result import'!G8,FIND(" ",'Result import'!G8)+1,10)))</f>
        <v>0</v>
      </c>
      <c r="J483" t="s">
        <v>1362</v>
      </c>
      <c r="K483" t="str">
        <f t="shared" si="15"/>
        <v xml:space="preserve"> 0</v>
      </c>
      <c r="M483" t="str">
        <f>"insert into result (RESULT_ID, VALUE_DISPLAY, VALUE_NUM, VALUE_MIN, VALUE_MAX, QUALIFIER, RESULT_STATUS_ID, EXPERIMENT_ID, SUBSTANCE_ID, RESULT_TYPE_ID ) values ("&amp;A483&amp;", '"&amp;K483&amp;"', "&amp;F483&amp;", '"&amp;G483&amp;"', '"&amp;H483&amp;"', '"&amp;TRIM(E483)&amp;"', 2, 1, "&amp;B483&amp;", "&amp;VLOOKUP(D483,Elements!$B$3:$G$56,6,FALSE)&amp;");"</f>
        <v>insert into result (RESULT_ID, VALUE_DISPLAY, VALUE_NUM, VALUE_MIN, VALUE_MAX, QUALIFIER, RESULT_STATUS_ID, EXPERIMENT_ID, SUBSTANCE_ID, RESULT_TYPE_ID ) values (481, ' 0', 0, '', '', '', 2, 1, 7970106, 375);</v>
      </c>
      <c r="N483" t="str">
        <f t="shared" si="14"/>
        <v>insert into result_hierarchy(result_id, parent_result_id, hierarchy_type) values (481, 1, 'Child');</v>
      </c>
    </row>
    <row r="484" spans="1:14">
      <c r="A484">
        <v>482</v>
      </c>
      <c r="B484">
        <f>'Result import'!B9</f>
        <v>855669</v>
      </c>
      <c r="C484">
        <f>'Result import'!A9</f>
        <v>2</v>
      </c>
      <c r="D484" t="str">
        <f>'Result import'!G$6</f>
        <v>Hill coeff</v>
      </c>
      <c r="E484" t="str">
        <f>IF(ISERR(FIND(" ",'Result import'!E489)),"",LEFT('Result import'!E489,FIND(" ",'Result import'!E489)-1))</f>
        <v/>
      </c>
      <c r="F484">
        <f>IF(ISERR(FIND(" ",'Result import'!G9)),'Result import'!G9,VALUE(MID('Result import'!G9,FIND(" ",'Result import'!G9)+1,10)))</f>
        <v>1.1399999999999999</v>
      </c>
      <c r="J484" t="s">
        <v>1362</v>
      </c>
      <c r="K484" t="str">
        <f t="shared" si="15"/>
        <v xml:space="preserve"> 1.14</v>
      </c>
      <c r="M484" t="str">
        <f>"insert into result (RESULT_ID, VALUE_DISPLAY, VALUE_NUM, VALUE_MIN, VALUE_MAX, QUALIFIER, RESULT_STATUS_ID, EXPERIMENT_ID, SUBSTANCE_ID, RESULT_TYPE_ID ) values ("&amp;A484&amp;", '"&amp;K484&amp;"', "&amp;F484&amp;", '"&amp;G484&amp;"', '"&amp;H484&amp;"', '"&amp;TRIM(E484)&amp;"', 2, 1, "&amp;B484&amp;", "&amp;VLOOKUP(D484,Elements!$B$3:$G$56,6,FALSE)&amp;");"</f>
        <v>insert into result (RESULT_ID, VALUE_DISPLAY, VALUE_NUM, VALUE_MIN, VALUE_MAX, QUALIFIER, RESULT_STATUS_ID, EXPERIMENT_ID, SUBSTANCE_ID, RESULT_TYPE_ID ) values (482, ' 1.14', 1.14, '', '', '', 2, 1, 855669, 375);</v>
      </c>
      <c r="N484" t="str">
        <f t="shared" si="14"/>
        <v>insert into result_hierarchy(result_id, parent_result_id, hierarchy_type) values (482, 2, 'Child');</v>
      </c>
    </row>
    <row r="485" spans="1:14">
      <c r="A485">
        <v>483</v>
      </c>
      <c r="B485">
        <f>'Result import'!B10</f>
        <v>4257793</v>
      </c>
      <c r="C485">
        <f>'Result import'!A10</f>
        <v>3</v>
      </c>
      <c r="D485" t="str">
        <f>'Result import'!G$6</f>
        <v>Hill coeff</v>
      </c>
      <c r="E485" t="str">
        <f>IF(ISERR(FIND(" ",'Result import'!E490)),"",LEFT('Result import'!E490,FIND(" ",'Result import'!E490)-1))</f>
        <v/>
      </c>
      <c r="F485">
        <f>IF(ISERR(FIND(" ",'Result import'!G10)),'Result import'!G10,VALUE(MID('Result import'!G10,FIND(" ",'Result import'!G10)+1,10)))</f>
        <v>0.81</v>
      </c>
      <c r="J485" t="s">
        <v>1362</v>
      </c>
      <c r="K485" t="str">
        <f t="shared" si="15"/>
        <v xml:space="preserve"> 0.81</v>
      </c>
      <c r="M485" t="str">
        <f>"insert into result (RESULT_ID, VALUE_DISPLAY, VALUE_NUM, VALUE_MIN, VALUE_MAX, QUALIFIER, RESULT_STATUS_ID, EXPERIMENT_ID, SUBSTANCE_ID, RESULT_TYPE_ID ) values ("&amp;A485&amp;", '"&amp;K485&amp;"', "&amp;F485&amp;", '"&amp;G485&amp;"', '"&amp;H485&amp;"', '"&amp;TRIM(E485)&amp;"', 2, 1, "&amp;B485&amp;", "&amp;VLOOKUP(D485,Elements!$B$3:$G$56,6,FALSE)&amp;");"</f>
        <v>insert into result (RESULT_ID, VALUE_DISPLAY, VALUE_NUM, VALUE_MIN, VALUE_MAX, QUALIFIER, RESULT_STATUS_ID, EXPERIMENT_ID, SUBSTANCE_ID, RESULT_TYPE_ID ) values (483, ' 0.81', 0.81, '', '', '', 2, 1, 4257793, 375);</v>
      </c>
      <c r="N485" t="str">
        <f t="shared" si="14"/>
        <v>insert into result_hierarchy(result_id, parent_result_id, hierarchy_type) values (483, 3, 'Child');</v>
      </c>
    </row>
    <row r="486" spans="1:14">
      <c r="A486">
        <v>484</v>
      </c>
      <c r="B486">
        <f>'Result import'!B11</f>
        <v>855933</v>
      </c>
      <c r="C486">
        <f>'Result import'!A11</f>
        <v>4</v>
      </c>
      <c r="D486" t="str">
        <f>'Result import'!G$6</f>
        <v>Hill coeff</v>
      </c>
      <c r="E486" t="str">
        <f>IF(ISERR(FIND(" ",'Result import'!E491)),"",LEFT('Result import'!E491,FIND(" ",'Result import'!E491)-1))</f>
        <v/>
      </c>
      <c r="F486">
        <f>IF(ISERR(FIND(" ",'Result import'!G11)),'Result import'!G11,VALUE(MID('Result import'!G11,FIND(" ",'Result import'!G11)+1,10)))</f>
        <v>0.84</v>
      </c>
      <c r="J486" t="s">
        <v>1362</v>
      </c>
      <c r="K486" t="str">
        <f t="shared" si="15"/>
        <v xml:space="preserve"> 0.84</v>
      </c>
      <c r="M486" t="str">
        <f>"insert into result (RESULT_ID, VALUE_DISPLAY, VALUE_NUM, VALUE_MIN, VALUE_MAX, QUALIFIER, RESULT_STATUS_ID, EXPERIMENT_ID, SUBSTANCE_ID, RESULT_TYPE_ID ) values ("&amp;A486&amp;", '"&amp;K486&amp;"', "&amp;F486&amp;", '"&amp;G486&amp;"', '"&amp;H486&amp;"', '"&amp;TRIM(E486)&amp;"', 2, 1, "&amp;B486&amp;", "&amp;VLOOKUP(D486,Elements!$B$3:$G$56,6,FALSE)&amp;");"</f>
        <v>insert into result (RESULT_ID, VALUE_DISPLAY, VALUE_NUM, VALUE_MIN, VALUE_MAX, QUALIFIER, RESULT_STATUS_ID, EXPERIMENT_ID, SUBSTANCE_ID, RESULT_TYPE_ID ) values (484, ' 0.84', 0.84, '', '', '', 2, 1, 855933, 375);</v>
      </c>
      <c r="N486" t="str">
        <f t="shared" si="14"/>
        <v>insert into result_hierarchy(result_id, parent_result_id, hierarchy_type) values (484, 4, 'Child');</v>
      </c>
    </row>
    <row r="487" spans="1:14">
      <c r="A487">
        <v>485</v>
      </c>
      <c r="B487">
        <f>'Result import'!B12</f>
        <v>843930</v>
      </c>
      <c r="C487">
        <f>'Result import'!A12</f>
        <v>5</v>
      </c>
      <c r="D487" t="str">
        <f>'Result import'!G$6</f>
        <v>Hill coeff</v>
      </c>
      <c r="E487" t="str">
        <f>IF(ISERR(FIND(" ",'Result import'!E492)),"",LEFT('Result import'!E492,FIND(" ",'Result import'!E492)-1))</f>
        <v/>
      </c>
      <c r="F487">
        <f>IF(ISERR(FIND(" ",'Result import'!G12)),'Result import'!G12,VALUE(MID('Result import'!G12,FIND(" ",'Result import'!G12)+1,10)))</f>
        <v>0.88</v>
      </c>
      <c r="J487" t="s">
        <v>1362</v>
      </c>
      <c r="K487" t="str">
        <f t="shared" si="15"/>
        <v xml:space="preserve"> 0.88</v>
      </c>
      <c r="M487" t="str">
        <f>"insert into result (RESULT_ID, VALUE_DISPLAY, VALUE_NUM, VALUE_MIN, VALUE_MAX, QUALIFIER, RESULT_STATUS_ID, EXPERIMENT_ID, SUBSTANCE_ID, RESULT_TYPE_ID ) values ("&amp;A487&amp;", '"&amp;K487&amp;"', "&amp;F487&amp;", '"&amp;G487&amp;"', '"&amp;H487&amp;"', '"&amp;TRIM(E487)&amp;"', 2, 1, "&amp;B487&amp;", "&amp;VLOOKUP(D487,Elements!$B$3:$G$56,6,FALSE)&amp;");"</f>
        <v>insert into result (RESULT_ID, VALUE_DISPLAY, VALUE_NUM, VALUE_MIN, VALUE_MAX, QUALIFIER, RESULT_STATUS_ID, EXPERIMENT_ID, SUBSTANCE_ID, RESULT_TYPE_ID ) values (485, ' 0.88', 0.88, '', '', '', 2, 1, 843930, 375);</v>
      </c>
      <c r="N487" t="str">
        <f t="shared" si="14"/>
        <v>insert into result_hierarchy(result_id, parent_result_id, hierarchy_type) values (485, 5, 'Child');</v>
      </c>
    </row>
    <row r="488" spans="1:14">
      <c r="A488">
        <v>486</v>
      </c>
      <c r="B488">
        <f>'Result import'!B13</f>
        <v>850647</v>
      </c>
      <c r="C488">
        <f>'Result import'!A13</f>
        <v>6</v>
      </c>
      <c r="D488" t="str">
        <f>'Result import'!G$6</f>
        <v>Hill coeff</v>
      </c>
      <c r="E488" t="str">
        <f>IF(ISERR(FIND(" ",'Result import'!E493)),"",LEFT('Result import'!E493,FIND(" ",'Result import'!E493)-1))</f>
        <v/>
      </c>
      <c r="F488">
        <f>IF(ISERR(FIND(" ",'Result import'!G13)),'Result import'!G13,VALUE(MID('Result import'!G13,FIND(" ",'Result import'!G13)+1,10)))</f>
        <v>1.01</v>
      </c>
      <c r="J488" t="s">
        <v>1362</v>
      </c>
      <c r="K488" t="str">
        <f t="shared" si="15"/>
        <v xml:space="preserve"> 1.01</v>
      </c>
      <c r="M488" t="str">
        <f>"insert into result (RESULT_ID, VALUE_DISPLAY, VALUE_NUM, VALUE_MIN, VALUE_MAX, QUALIFIER, RESULT_STATUS_ID, EXPERIMENT_ID, SUBSTANCE_ID, RESULT_TYPE_ID ) values ("&amp;A488&amp;", '"&amp;K488&amp;"', "&amp;F488&amp;", '"&amp;G488&amp;"', '"&amp;H488&amp;"', '"&amp;TRIM(E488)&amp;"', 2, 1, "&amp;B488&amp;", "&amp;VLOOKUP(D488,Elements!$B$3:$G$56,6,FALSE)&amp;");"</f>
        <v>insert into result (RESULT_ID, VALUE_DISPLAY, VALUE_NUM, VALUE_MIN, VALUE_MAX, QUALIFIER, RESULT_STATUS_ID, EXPERIMENT_ID, SUBSTANCE_ID, RESULT_TYPE_ID ) values (486, ' 1.01', 1.01, '', '', '', 2, 1, 850647, 375);</v>
      </c>
      <c r="N488" t="str">
        <f t="shared" si="14"/>
        <v>insert into result_hierarchy(result_id, parent_result_id, hierarchy_type) values (486, 6, 'Child');</v>
      </c>
    </row>
    <row r="489" spans="1:14">
      <c r="A489">
        <v>487</v>
      </c>
      <c r="B489">
        <f>'Result import'!B14</f>
        <v>857157</v>
      </c>
      <c r="C489">
        <f>'Result import'!A14</f>
        <v>7</v>
      </c>
      <c r="D489" t="str">
        <f>'Result import'!G$6</f>
        <v>Hill coeff</v>
      </c>
      <c r="E489" t="str">
        <f>IF(ISERR(FIND(" ",'Result import'!E494)),"",LEFT('Result import'!E494,FIND(" ",'Result import'!E494)-1))</f>
        <v/>
      </c>
      <c r="F489">
        <f>IF(ISERR(FIND(" ",'Result import'!G14)),'Result import'!G14,VALUE(MID('Result import'!G14,FIND(" ",'Result import'!G14)+1,10)))</f>
        <v>0.93</v>
      </c>
      <c r="J489" t="s">
        <v>1362</v>
      </c>
      <c r="K489" t="str">
        <f t="shared" si="15"/>
        <v xml:space="preserve"> 0.93</v>
      </c>
      <c r="M489" t="str">
        <f>"insert into result (RESULT_ID, VALUE_DISPLAY, VALUE_NUM, VALUE_MIN, VALUE_MAX, QUALIFIER, RESULT_STATUS_ID, EXPERIMENT_ID, SUBSTANCE_ID, RESULT_TYPE_ID ) values ("&amp;A489&amp;", '"&amp;K489&amp;"', "&amp;F489&amp;", '"&amp;G489&amp;"', '"&amp;H489&amp;"', '"&amp;TRIM(E489)&amp;"', 2, 1, "&amp;B489&amp;", "&amp;VLOOKUP(D489,Elements!$B$3:$G$56,6,FALSE)&amp;");"</f>
        <v>insert into result (RESULT_ID, VALUE_DISPLAY, VALUE_NUM, VALUE_MIN, VALUE_MAX, QUALIFIER, RESULT_STATUS_ID, EXPERIMENT_ID, SUBSTANCE_ID, RESULT_TYPE_ID ) values (487, ' 0.93', 0.93, '', '', '', 2, 1, 857157, 375);</v>
      </c>
      <c r="N489" t="str">
        <f t="shared" si="14"/>
        <v>insert into result_hierarchy(result_id, parent_result_id, hierarchy_type) values (487, 7, 'Child');</v>
      </c>
    </row>
    <row r="490" spans="1:14">
      <c r="A490">
        <v>488</v>
      </c>
      <c r="B490">
        <f>'Result import'!B15</f>
        <v>844493</v>
      </c>
      <c r="C490">
        <f>'Result import'!A15</f>
        <v>8</v>
      </c>
      <c r="D490" t="str">
        <f>'Result import'!G$6</f>
        <v>Hill coeff</v>
      </c>
      <c r="E490" t="str">
        <f>IF(ISERR(FIND(" ",'Result import'!E495)),"",LEFT('Result import'!E495,FIND(" ",'Result import'!E495)-1))</f>
        <v/>
      </c>
      <c r="F490">
        <f>IF(ISERR(FIND(" ",'Result import'!G15)),'Result import'!G15,VALUE(MID('Result import'!G15,FIND(" ",'Result import'!G15)+1,10)))</f>
        <v>0.79</v>
      </c>
      <c r="J490" t="s">
        <v>1362</v>
      </c>
      <c r="K490" t="str">
        <f t="shared" si="15"/>
        <v xml:space="preserve"> 0.79</v>
      </c>
      <c r="M490" t="str">
        <f>"insert into result (RESULT_ID, VALUE_DISPLAY, VALUE_NUM, VALUE_MIN, VALUE_MAX, QUALIFIER, RESULT_STATUS_ID, EXPERIMENT_ID, SUBSTANCE_ID, RESULT_TYPE_ID ) values ("&amp;A490&amp;", '"&amp;K490&amp;"', "&amp;F490&amp;", '"&amp;G490&amp;"', '"&amp;H490&amp;"', '"&amp;TRIM(E490)&amp;"', 2, 1, "&amp;B490&amp;", "&amp;VLOOKUP(D490,Elements!$B$3:$G$56,6,FALSE)&amp;");"</f>
        <v>insert into result (RESULT_ID, VALUE_DISPLAY, VALUE_NUM, VALUE_MIN, VALUE_MAX, QUALIFIER, RESULT_STATUS_ID, EXPERIMENT_ID, SUBSTANCE_ID, RESULT_TYPE_ID ) values (488, ' 0.79', 0.79, '', '', '', 2, 1, 844493, 375);</v>
      </c>
      <c r="N490" t="str">
        <f t="shared" si="14"/>
        <v>insert into result_hierarchy(result_id, parent_result_id, hierarchy_type) values (488, 8, 'Child');</v>
      </c>
    </row>
    <row r="491" spans="1:14">
      <c r="A491">
        <v>489</v>
      </c>
      <c r="B491">
        <f>'Result import'!B16</f>
        <v>7978068</v>
      </c>
      <c r="C491">
        <f>'Result import'!A16</f>
        <v>9</v>
      </c>
      <c r="D491" t="str">
        <f>'Result import'!G$6</f>
        <v>Hill coeff</v>
      </c>
      <c r="E491" t="str">
        <f>IF(ISERR(FIND(" ",'Result import'!E496)),"",LEFT('Result import'!E496,FIND(" ",'Result import'!E496)-1))</f>
        <v/>
      </c>
      <c r="F491">
        <f>IF(ISERR(FIND(" ",'Result import'!G16)),'Result import'!G16,VALUE(MID('Result import'!G16,FIND(" ",'Result import'!G16)+1,10)))</f>
        <v>0.76</v>
      </c>
      <c r="J491" t="s">
        <v>1362</v>
      </c>
      <c r="K491" t="str">
        <f t="shared" si="15"/>
        <v xml:space="preserve"> 0.76</v>
      </c>
      <c r="M491" t="str">
        <f>"insert into result (RESULT_ID, VALUE_DISPLAY, VALUE_NUM, VALUE_MIN, VALUE_MAX, QUALIFIER, RESULT_STATUS_ID, EXPERIMENT_ID, SUBSTANCE_ID, RESULT_TYPE_ID ) values ("&amp;A491&amp;", '"&amp;K491&amp;"', "&amp;F491&amp;", '"&amp;G491&amp;"', '"&amp;H491&amp;"', '"&amp;TRIM(E491)&amp;"', 2, 1, "&amp;B491&amp;", "&amp;VLOOKUP(D491,Elements!$B$3:$G$56,6,FALSE)&amp;");"</f>
        <v>insert into result (RESULT_ID, VALUE_DISPLAY, VALUE_NUM, VALUE_MIN, VALUE_MAX, QUALIFIER, RESULT_STATUS_ID, EXPERIMENT_ID, SUBSTANCE_ID, RESULT_TYPE_ID ) values (489, ' 0.76', 0.76, '', '', '', 2, 1, 7978068, 375);</v>
      </c>
      <c r="N491" t="str">
        <f t="shared" si="14"/>
        <v>insert into result_hierarchy(result_id, parent_result_id, hierarchy_type) values (489, 9, 'Child');</v>
      </c>
    </row>
    <row r="492" spans="1:14">
      <c r="A492">
        <v>490</v>
      </c>
      <c r="B492">
        <f>'Result import'!B17</f>
        <v>852914</v>
      </c>
      <c r="C492">
        <f>'Result import'!A17</f>
        <v>10</v>
      </c>
      <c r="D492" t="str">
        <f>'Result import'!G$6</f>
        <v>Hill coeff</v>
      </c>
      <c r="E492" t="str">
        <f>IF(ISERR(FIND(" ",'Result import'!E497)),"",LEFT('Result import'!E497,FIND(" ",'Result import'!E497)-1))</f>
        <v/>
      </c>
      <c r="F492">
        <f>IF(ISERR(FIND(" ",'Result import'!G17)),'Result import'!G17,VALUE(MID('Result import'!G17,FIND(" ",'Result import'!G17)+1,10)))</f>
        <v>0.7</v>
      </c>
      <c r="J492" t="s">
        <v>1362</v>
      </c>
      <c r="K492" t="str">
        <f t="shared" si="15"/>
        <v xml:space="preserve"> 0.7</v>
      </c>
      <c r="M492" t="str">
        <f>"insert into result (RESULT_ID, VALUE_DISPLAY, VALUE_NUM, VALUE_MIN, VALUE_MAX, QUALIFIER, RESULT_STATUS_ID, EXPERIMENT_ID, SUBSTANCE_ID, RESULT_TYPE_ID ) values ("&amp;A492&amp;", '"&amp;K492&amp;"', "&amp;F492&amp;", '"&amp;G492&amp;"', '"&amp;H492&amp;"', '"&amp;TRIM(E492)&amp;"', 2, 1, "&amp;B492&amp;", "&amp;VLOOKUP(D492,Elements!$B$3:$G$56,6,FALSE)&amp;");"</f>
        <v>insert into result (RESULT_ID, VALUE_DISPLAY, VALUE_NUM, VALUE_MIN, VALUE_MAX, QUALIFIER, RESULT_STATUS_ID, EXPERIMENT_ID, SUBSTANCE_ID, RESULT_TYPE_ID ) values (490, ' 0.7', 0.7, '', '', '', 2, 1, 852914, 375);</v>
      </c>
      <c r="N492" t="str">
        <f t="shared" ref="N492:N555" si="16">"insert into result_hierarchy(result_id, parent_result_id, hierarchy_type) values ("&amp;A492&amp;", "&amp;C492&amp;", '"&amp;J492&amp;"');"</f>
        <v>insert into result_hierarchy(result_id, parent_result_id, hierarchy_type) values (490, 10, 'Child');</v>
      </c>
    </row>
    <row r="493" spans="1:14">
      <c r="A493">
        <v>491</v>
      </c>
      <c r="B493">
        <f>'Result import'!B18</f>
        <v>845954</v>
      </c>
      <c r="C493">
        <f>'Result import'!A18</f>
        <v>11</v>
      </c>
      <c r="D493" t="str">
        <f>'Result import'!G$6</f>
        <v>Hill coeff</v>
      </c>
      <c r="E493" t="str">
        <f>IF(ISERR(FIND(" ",'Result import'!E498)),"",LEFT('Result import'!E498,FIND(" ",'Result import'!E498)-1))</f>
        <v/>
      </c>
      <c r="F493">
        <f>IF(ISERR(FIND(" ",'Result import'!G18)),'Result import'!G18,VALUE(MID('Result import'!G18,FIND(" ",'Result import'!G18)+1,10)))</f>
        <v>0.77</v>
      </c>
      <c r="J493" t="s">
        <v>1362</v>
      </c>
      <c r="K493" t="str">
        <f t="shared" si="15"/>
        <v xml:space="preserve"> 0.77</v>
      </c>
      <c r="M493" t="str">
        <f>"insert into result (RESULT_ID, VALUE_DISPLAY, VALUE_NUM, VALUE_MIN, VALUE_MAX, QUALIFIER, RESULT_STATUS_ID, EXPERIMENT_ID, SUBSTANCE_ID, RESULT_TYPE_ID ) values ("&amp;A493&amp;", '"&amp;K493&amp;"', "&amp;F493&amp;", '"&amp;G493&amp;"', '"&amp;H493&amp;"', '"&amp;TRIM(E493)&amp;"', 2, 1, "&amp;B493&amp;", "&amp;VLOOKUP(D493,Elements!$B$3:$G$56,6,FALSE)&amp;");"</f>
        <v>insert into result (RESULT_ID, VALUE_DISPLAY, VALUE_NUM, VALUE_MIN, VALUE_MAX, QUALIFIER, RESULT_STATUS_ID, EXPERIMENT_ID, SUBSTANCE_ID, RESULT_TYPE_ID ) values (491, ' 0.77', 0.77, '', '', '', 2, 1, 845954, 375);</v>
      </c>
      <c r="N493" t="str">
        <f t="shared" si="16"/>
        <v>insert into result_hierarchy(result_id, parent_result_id, hierarchy_type) values (491, 11, 'Child');</v>
      </c>
    </row>
    <row r="494" spans="1:14">
      <c r="A494">
        <v>492</v>
      </c>
      <c r="B494">
        <f>'Result import'!B19</f>
        <v>4260348</v>
      </c>
      <c r="C494">
        <f>'Result import'!A19</f>
        <v>12</v>
      </c>
      <c r="D494" t="str">
        <f>'Result import'!G$6</f>
        <v>Hill coeff</v>
      </c>
      <c r="E494" t="str">
        <f>IF(ISERR(FIND(" ",'Result import'!E499)),"",LEFT('Result import'!E499,FIND(" ",'Result import'!E499)-1))</f>
        <v/>
      </c>
      <c r="F494">
        <f>IF(ISERR(FIND(" ",'Result import'!G19)),'Result import'!G19,VALUE(MID('Result import'!G19,FIND(" ",'Result import'!G19)+1,10)))</f>
        <v>0.8</v>
      </c>
      <c r="J494" t="s">
        <v>1362</v>
      </c>
      <c r="K494" t="str">
        <f t="shared" si="15"/>
        <v xml:space="preserve"> 0.8</v>
      </c>
      <c r="M494" t="str">
        <f>"insert into result (RESULT_ID, VALUE_DISPLAY, VALUE_NUM, VALUE_MIN, VALUE_MAX, QUALIFIER, RESULT_STATUS_ID, EXPERIMENT_ID, SUBSTANCE_ID, RESULT_TYPE_ID ) values ("&amp;A494&amp;", '"&amp;K494&amp;"', "&amp;F494&amp;", '"&amp;G494&amp;"', '"&amp;H494&amp;"', '"&amp;TRIM(E494)&amp;"', 2, 1, "&amp;B494&amp;", "&amp;VLOOKUP(D494,Elements!$B$3:$G$56,6,FALSE)&amp;");"</f>
        <v>insert into result (RESULT_ID, VALUE_DISPLAY, VALUE_NUM, VALUE_MIN, VALUE_MAX, QUALIFIER, RESULT_STATUS_ID, EXPERIMENT_ID, SUBSTANCE_ID, RESULT_TYPE_ID ) values (492, ' 0.8', 0.8, '', '', '', 2, 1, 4260348, 375);</v>
      </c>
      <c r="N494" t="str">
        <f t="shared" si="16"/>
        <v>insert into result_hierarchy(result_id, parent_result_id, hierarchy_type) values (492, 12, 'Child');</v>
      </c>
    </row>
    <row r="495" spans="1:14">
      <c r="A495">
        <v>493</v>
      </c>
      <c r="B495">
        <f>'Result import'!B20</f>
        <v>7971315</v>
      </c>
      <c r="C495">
        <f>'Result import'!A20</f>
        <v>13</v>
      </c>
      <c r="D495" t="str">
        <f>'Result import'!G$6</f>
        <v>Hill coeff</v>
      </c>
      <c r="E495" t="str">
        <f>IF(ISERR(FIND(" ",'Result import'!E500)),"",LEFT('Result import'!E500,FIND(" ",'Result import'!E500)-1))</f>
        <v/>
      </c>
      <c r="F495">
        <f>IF(ISERR(FIND(" ",'Result import'!G20)),'Result import'!G20,VALUE(MID('Result import'!G20,FIND(" ",'Result import'!G20)+1,10)))</f>
        <v>0.85</v>
      </c>
      <c r="J495" t="s">
        <v>1362</v>
      </c>
      <c r="K495" t="str">
        <f t="shared" si="15"/>
        <v xml:space="preserve"> 0.85</v>
      </c>
      <c r="M495" t="str">
        <f>"insert into result (RESULT_ID, VALUE_DISPLAY, VALUE_NUM, VALUE_MIN, VALUE_MAX, QUALIFIER, RESULT_STATUS_ID, EXPERIMENT_ID, SUBSTANCE_ID, RESULT_TYPE_ID ) values ("&amp;A495&amp;", '"&amp;K495&amp;"', "&amp;F495&amp;", '"&amp;G495&amp;"', '"&amp;H495&amp;"', '"&amp;TRIM(E495)&amp;"', 2, 1, "&amp;B495&amp;", "&amp;VLOOKUP(D495,Elements!$B$3:$G$56,6,FALSE)&amp;");"</f>
        <v>insert into result (RESULT_ID, VALUE_DISPLAY, VALUE_NUM, VALUE_MIN, VALUE_MAX, QUALIFIER, RESULT_STATUS_ID, EXPERIMENT_ID, SUBSTANCE_ID, RESULT_TYPE_ID ) values (493, ' 0.85', 0.85, '', '', '', 2, 1, 7971315, 375);</v>
      </c>
      <c r="N495" t="str">
        <f t="shared" si="16"/>
        <v>insert into result_hierarchy(result_id, parent_result_id, hierarchy_type) values (493, 13, 'Child');</v>
      </c>
    </row>
    <row r="496" spans="1:14">
      <c r="A496">
        <v>494</v>
      </c>
      <c r="B496">
        <f>'Result import'!B21</f>
        <v>7969955</v>
      </c>
      <c r="C496">
        <f>'Result import'!A21</f>
        <v>14</v>
      </c>
      <c r="D496" t="str">
        <f>'Result import'!G$6</f>
        <v>Hill coeff</v>
      </c>
      <c r="E496" t="str">
        <f>IF(ISERR(FIND(" ",'Result import'!E501)),"",LEFT('Result import'!E501,FIND(" ",'Result import'!E501)-1))</f>
        <v/>
      </c>
      <c r="F496">
        <f>IF(ISERR(FIND(" ",'Result import'!G21)),'Result import'!G21,VALUE(MID('Result import'!G21,FIND(" ",'Result import'!G21)+1,10)))</f>
        <v>0.73</v>
      </c>
      <c r="J496" t="s">
        <v>1362</v>
      </c>
      <c r="K496" t="str">
        <f t="shared" si="15"/>
        <v xml:space="preserve"> 0.73</v>
      </c>
      <c r="M496" t="str">
        <f>"insert into result (RESULT_ID, VALUE_DISPLAY, VALUE_NUM, VALUE_MIN, VALUE_MAX, QUALIFIER, RESULT_STATUS_ID, EXPERIMENT_ID, SUBSTANCE_ID, RESULT_TYPE_ID ) values ("&amp;A496&amp;", '"&amp;K496&amp;"', "&amp;F496&amp;", '"&amp;G496&amp;"', '"&amp;H496&amp;"', '"&amp;TRIM(E496)&amp;"', 2, 1, "&amp;B496&amp;", "&amp;VLOOKUP(D496,Elements!$B$3:$G$56,6,FALSE)&amp;");"</f>
        <v>insert into result (RESULT_ID, VALUE_DISPLAY, VALUE_NUM, VALUE_MIN, VALUE_MAX, QUALIFIER, RESULT_STATUS_ID, EXPERIMENT_ID, SUBSTANCE_ID, RESULT_TYPE_ID ) values (494, ' 0.73', 0.73, '', '', '', 2, 1, 7969955, 375);</v>
      </c>
      <c r="N496" t="str">
        <f t="shared" si="16"/>
        <v>insert into result_hierarchy(result_id, parent_result_id, hierarchy_type) values (494, 14, 'Child');</v>
      </c>
    </row>
    <row r="497" spans="1:14">
      <c r="A497">
        <v>495</v>
      </c>
      <c r="B497">
        <f>'Result import'!B22</f>
        <v>7969667</v>
      </c>
      <c r="C497">
        <f>'Result import'!A22</f>
        <v>15</v>
      </c>
      <c r="D497" t="str">
        <f>'Result import'!G$6</f>
        <v>Hill coeff</v>
      </c>
      <c r="E497" t="str">
        <f>IF(ISERR(FIND(" ",'Result import'!E502)),"",LEFT('Result import'!E502,FIND(" ",'Result import'!E502)-1))</f>
        <v/>
      </c>
      <c r="F497">
        <f>IF(ISERR(FIND(" ",'Result import'!G22)),'Result import'!G22,VALUE(MID('Result import'!G22,FIND(" ",'Result import'!G22)+1,10)))</f>
        <v>0.79</v>
      </c>
      <c r="J497" t="s">
        <v>1362</v>
      </c>
      <c r="K497" t="str">
        <f t="shared" si="15"/>
        <v xml:space="preserve"> 0.79</v>
      </c>
      <c r="M497" t="str">
        <f>"insert into result (RESULT_ID, VALUE_DISPLAY, VALUE_NUM, VALUE_MIN, VALUE_MAX, QUALIFIER, RESULT_STATUS_ID, EXPERIMENT_ID, SUBSTANCE_ID, RESULT_TYPE_ID ) values ("&amp;A497&amp;", '"&amp;K497&amp;"', "&amp;F497&amp;", '"&amp;G497&amp;"', '"&amp;H497&amp;"', '"&amp;TRIM(E497)&amp;"', 2, 1, "&amp;B497&amp;", "&amp;VLOOKUP(D497,Elements!$B$3:$G$56,6,FALSE)&amp;");"</f>
        <v>insert into result (RESULT_ID, VALUE_DISPLAY, VALUE_NUM, VALUE_MIN, VALUE_MAX, QUALIFIER, RESULT_STATUS_ID, EXPERIMENT_ID, SUBSTANCE_ID, RESULT_TYPE_ID ) values (495, ' 0.79', 0.79, '', '', '', 2, 1, 7969667, 375);</v>
      </c>
      <c r="N497" t="str">
        <f t="shared" si="16"/>
        <v>insert into result_hierarchy(result_id, parent_result_id, hierarchy_type) values (495, 15, 'Child');</v>
      </c>
    </row>
    <row r="498" spans="1:14">
      <c r="A498">
        <v>496</v>
      </c>
      <c r="B498">
        <f>'Result import'!B23</f>
        <v>3717731</v>
      </c>
      <c r="C498">
        <f>'Result import'!A23</f>
        <v>16</v>
      </c>
      <c r="D498" t="str">
        <f>'Result import'!G$6</f>
        <v>Hill coeff</v>
      </c>
      <c r="E498" t="str">
        <f>IF(ISERR(FIND(" ",'Result import'!E503)),"",LEFT('Result import'!E503,FIND(" ",'Result import'!E503)-1))</f>
        <v/>
      </c>
      <c r="F498">
        <f>IF(ISERR(FIND(" ",'Result import'!G23)),'Result import'!G23,VALUE(MID('Result import'!G23,FIND(" ",'Result import'!G23)+1,10)))</f>
        <v>0.84</v>
      </c>
      <c r="J498" t="s">
        <v>1362</v>
      </c>
      <c r="K498" t="str">
        <f t="shared" si="15"/>
        <v xml:space="preserve"> 0.84</v>
      </c>
      <c r="M498" t="str">
        <f>"insert into result (RESULT_ID, VALUE_DISPLAY, VALUE_NUM, VALUE_MIN, VALUE_MAX, QUALIFIER, RESULT_STATUS_ID, EXPERIMENT_ID, SUBSTANCE_ID, RESULT_TYPE_ID ) values ("&amp;A498&amp;", '"&amp;K498&amp;"', "&amp;F498&amp;", '"&amp;G498&amp;"', '"&amp;H498&amp;"', '"&amp;TRIM(E498)&amp;"', 2, 1, "&amp;B498&amp;", "&amp;VLOOKUP(D498,Elements!$B$3:$G$56,6,FALSE)&amp;");"</f>
        <v>insert into result (RESULT_ID, VALUE_DISPLAY, VALUE_NUM, VALUE_MIN, VALUE_MAX, QUALIFIER, RESULT_STATUS_ID, EXPERIMENT_ID, SUBSTANCE_ID, RESULT_TYPE_ID ) values (496, ' 0.84', 0.84, '', '', '', 2, 1, 3717731, 375);</v>
      </c>
      <c r="N498" t="str">
        <f t="shared" si="16"/>
        <v>insert into result_hierarchy(result_id, parent_result_id, hierarchy_type) values (496, 16, 'Child');</v>
      </c>
    </row>
    <row r="499" spans="1:14">
      <c r="A499">
        <v>497</v>
      </c>
      <c r="B499">
        <f>'Result import'!B24</f>
        <v>7965051</v>
      </c>
      <c r="C499">
        <f>'Result import'!A24</f>
        <v>17</v>
      </c>
      <c r="D499" t="str">
        <f>'Result import'!G$6</f>
        <v>Hill coeff</v>
      </c>
      <c r="E499" t="str">
        <f>IF(ISERR(FIND(" ",'Result import'!E504)),"",LEFT('Result import'!E504,FIND(" ",'Result import'!E504)-1))</f>
        <v/>
      </c>
      <c r="F499">
        <f>IF(ISERR(FIND(" ",'Result import'!G24)),'Result import'!G24,VALUE(MID('Result import'!G24,FIND(" ",'Result import'!G24)+1,10)))</f>
        <v>1.1399999999999999</v>
      </c>
      <c r="J499" t="s">
        <v>1362</v>
      </c>
      <c r="K499" t="str">
        <f t="shared" si="15"/>
        <v xml:space="preserve"> 1.14</v>
      </c>
      <c r="M499" t="str">
        <f>"insert into result (RESULT_ID, VALUE_DISPLAY, VALUE_NUM, VALUE_MIN, VALUE_MAX, QUALIFIER, RESULT_STATUS_ID, EXPERIMENT_ID, SUBSTANCE_ID, RESULT_TYPE_ID ) values ("&amp;A499&amp;", '"&amp;K499&amp;"', "&amp;F499&amp;", '"&amp;G499&amp;"', '"&amp;H499&amp;"', '"&amp;TRIM(E499)&amp;"', 2, 1, "&amp;B499&amp;", "&amp;VLOOKUP(D499,Elements!$B$3:$G$56,6,FALSE)&amp;");"</f>
        <v>insert into result (RESULT_ID, VALUE_DISPLAY, VALUE_NUM, VALUE_MIN, VALUE_MAX, QUALIFIER, RESULT_STATUS_ID, EXPERIMENT_ID, SUBSTANCE_ID, RESULT_TYPE_ID ) values (497, ' 1.14', 1.14, '', '', '', 2, 1, 7965051, 375);</v>
      </c>
      <c r="N499" t="str">
        <f t="shared" si="16"/>
        <v>insert into result_hierarchy(result_id, parent_result_id, hierarchy_type) values (497, 17, 'Child');</v>
      </c>
    </row>
    <row r="500" spans="1:14">
      <c r="A500">
        <v>498</v>
      </c>
      <c r="B500">
        <f>'Result import'!B25</f>
        <v>7974676</v>
      </c>
      <c r="C500">
        <f>'Result import'!A25</f>
        <v>18</v>
      </c>
      <c r="D500" t="str">
        <f>'Result import'!G$6</f>
        <v>Hill coeff</v>
      </c>
      <c r="E500" t="str">
        <f>IF(ISERR(FIND(" ",'Result import'!E505)),"",LEFT('Result import'!E505,FIND(" ",'Result import'!E505)-1))</f>
        <v/>
      </c>
      <c r="F500">
        <f>IF(ISERR(FIND(" ",'Result import'!G25)),'Result import'!G25,VALUE(MID('Result import'!G25,FIND(" ",'Result import'!G25)+1,10)))</f>
        <v>0.87</v>
      </c>
      <c r="J500" t="s">
        <v>1362</v>
      </c>
      <c r="K500" t="str">
        <f t="shared" si="15"/>
        <v xml:space="preserve"> 0.87</v>
      </c>
      <c r="M500" t="str">
        <f>"insert into result (RESULT_ID, VALUE_DISPLAY, VALUE_NUM, VALUE_MIN, VALUE_MAX, QUALIFIER, RESULT_STATUS_ID, EXPERIMENT_ID, SUBSTANCE_ID, RESULT_TYPE_ID ) values ("&amp;A500&amp;", '"&amp;K500&amp;"', "&amp;F500&amp;", '"&amp;G500&amp;"', '"&amp;H500&amp;"', '"&amp;TRIM(E500)&amp;"', 2, 1, "&amp;B500&amp;", "&amp;VLOOKUP(D500,Elements!$B$3:$G$56,6,FALSE)&amp;");"</f>
        <v>insert into result (RESULT_ID, VALUE_DISPLAY, VALUE_NUM, VALUE_MIN, VALUE_MAX, QUALIFIER, RESULT_STATUS_ID, EXPERIMENT_ID, SUBSTANCE_ID, RESULT_TYPE_ID ) values (498, ' 0.87', 0.87, '', '', '', 2, 1, 7974676, 375);</v>
      </c>
      <c r="N500" t="str">
        <f t="shared" si="16"/>
        <v>insert into result_hierarchy(result_id, parent_result_id, hierarchy_type) values (498, 18, 'Child');</v>
      </c>
    </row>
    <row r="501" spans="1:14">
      <c r="A501">
        <v>499</v>
      </c>
      <c r="B501">
        <f>'Result import'!B26</f>
        <v>7973485</v>
      </c>
      <c r="C501">
        <f>'Result import'!A26</f>
        <v>19</v>
      </c>
      <c r="D501" t="str">
        <f>'Result import'!G$6</f>
        <v>Hill coeff</v>
      </c>
      <c r="E501" t="str">
        <f>IF(ISERR(FIND(" ",'Result import'!E506)),"",LEFT('Result import'!E506,FIND(" ",'Result import'!E506)-1))</f>
        <v/>
      </c>
      <c r="F501">
        <f>IF(ISERR(FIND(" ",'Result import'!G26)),'Result import'!G26,VALUE(MID('Result import'!G26,FIND(" ",'Result import'!G26)+1,10)))</f>
        <v>0.75</v>
      </c>
      <c r="J501" t="s">
        <v>1362</v>
      </c>
      <c r="K501" t="str">
        <f t="shared" si="15"/>
        <v xml:space="preserve"> 0.75</v>
      </c>
      <c r="M501" t="str">
        <f>"insert into result (RESULT_ID, VALUE_DISPLAY, VALUE_NUM, VALUE_MIN, VALUE_MAX, QUALIFIER, RESULT_STATUS_ID, EXPERIMENT_ID, SUBSTANCE_ID, RESULT_TYPE_ID ) values ("&amp;A501&amp;", '"&amp;K501&amp;"', "&amp;F501&amp;", '"&amp;G501&amp;"', '"&amp;H501&amp;"', '"&amp;TRIM(E501)&amp;"', 2, 1, "&amp;B501&amp;", "&amp;VLOOKUP(D501,Elements!$B$3:$G$56,6,FALSE)&amp;");"</f>
        <v>insert into result (RESULT_ID, VALUE_DISPLAY, VALUE_NUM, VALUE_MIN, VALUE_MAX, QUALIFIER, RESULT_STATUS_ID, EXPERIMENT_ID, SUBSTANCE_ID, RESULT_TYPE_ID ) values (499, ' 0.75', 0.75, '', '', '', 2, 1, 7973485, 375);</v>
      </c>
      <c r="N501" t="str">
        <f t="shared" si="16"/>
        <v>insert into result_hierarchy(result_id, parent_result_id, hierarchy_type) values (499, 19, 'Child');</v>
      </c>
    </row>
    <row r="502" spans="1:14">
      <c r="A502">
        <v>500</v>
      </c>
      <c r="B502">
        <f>'Result import'!B27</f>
        <v>7976977</v>
      </c>
      <c r="C502">
        <f>'Result import'!A27</f>
        <v>20</v>
      </c>
      <c r="D502" t="str">
        <f>'Result import'!G$6</f>
        <v>Hill coeff</v>
      </c>
      <c r="E502" t="str">
        <f>IF(ISERR(FIND(" ",'Result import'!E507)),"",LEFT('Result import'!E507,FIND(" ",'Result import'!E507)-1))</f>
        <v/>
      </c>
      <c r="F502">
        <f>IF(ISERR(FIND(" ",'Result import'!G27)),'Result import'!G27,VALUE(MID('Result import'!G27,FIND(" ",'Result import'!G27)+1,10)))</f>
        <v>0.97</v>
      </c>
      <c r="J502" t="s">
        <v>1362</v>
      </c>
      <c r="K502" t="str">
        <f t="shared" si="15"/>
        <v xml:space="preserve"> 0.97</v>
      </c>
      <c r="M502" t="str">
        <f>"insert into result (RESULT_ID, VALUE_DISPLAY, VALUE_NUM, VALUE_MIN, VALUE_MAX, QUALIFIER, RESULT_STATUS_ID, EXPERIMENT_ID, SUBSTANCE_ID, RESULT_TYPE_ID ) values ("&amp;A502&amp;", '"&amp;K502&amp;"', "&amp;F502&amp;", '"&amp;G502&amp;"', '"&amp;H502&amp;"', '"&amp;TRIM(E502)&amp;"', 2, 1, "&amp;B502&amp;", "&amp;VLOOKUP(D502,Elements!$B$3:$G$56,6,FALSE)&amp;");"</f>
        <v>insert into result (RESULT_ID, VALUE_DISPLAY, VALUE_NUM, VALUE_MIN, VALUE_MAX, QUALIFIER, RESULT_STATUS_ID, EXPERIMENT_ID, SUBSTANCE_ID, RESULT_TYPE_ID ) values (500, ' 0.97', 0.97, '', '', '', 2, 1, 7976977, 375);</v>
      </c>
      <c r="N502" t="str">
        <f t="shared" si="16"/>
        <v>insert into result_hierarchy(result_id, parent_result_id, hierarchy_type) values (500, 20, 'Child');</v>
      </c>
    </row>
    <row r="503" spans="1:14">
      <c r="A503">
        <v>501</v>
      </c>
      <c r="B503">
        <f>'Result import'!B28</f>
        <v>7971472</v>
      </c>
      <c r="C503">
        <f>'Result import'!A28</f>
        <v>21</v>
      </c>
      <c r="D503" t="str">
        <f>'Result import'!G$6</f>
        <v>Hill coeff</v>
      </c>
      <c r="E503" t="str">
        <f>IF(ISERR(FIND(" ",'Result import'!E508)),"",LEFT('Result import'!E508,FIND(" ",'Result import'!E508)-1))</f>
        <v/>
      </c>
      <c r="F503">
        <f>IF(ISERR(FIND(" ",'Result import'!G28)),'Result import'!G28,VALUE(MID('Result import'!G28,FIND(" ",'Result import'!G28)+1,10)))</f>
        <v>0.78</v>
      </c>
      <c r="J503" t="s">
        <v>1362</v>
      </c>
      <c r="K503" t="str">
        <f t="shared" si="15"/>
        <v xml:space="preserve"> 0.78</v>
      </c>
      <c r="M503" t="str">
        <f>"insert into result (RESULT_ID, VALUE_DISPLAY, VALUE_NUM, VALUE_MIN, VALUE_MAX, QUALIFIER, RESULT_STATUS_ID, EXPERIMENT_ID, SUBSTANCE_ID, RESULT_TYPE_ID ) values ("&amp;A503&amp;", '"&amp;K503&amp;"', "&amp;F503&amp;", '"&amp;G503&amp;"', '"&amp;H503&amp;"', '"&amp;TRIM(E503)&amp;"', 2, 1, "&amp;B503&amp;", "&amp;VLOOKUP(D503,Elements!$B$3:$G$56,6,FALSE)&amp;");"</f>
        <v>insert into result (RESULT_ID, VALUE_DISPLAY, VALUE_NUM, VALUE_MIN, VALUE_MAX, QUALIFIER, RESULT_STATUS_ID, EXPERIMENT_ID, SUBSTANCE_ID, RESULT_TYPE_ID ) values (501, ' 0.78', 0.78, '', '', '', 2, 1, 7971472, 375);</v>
      </c>
      <c r="N503" t="str">
        <f t="shared" si="16"/>
        <v>insert into result_hierarchy(result_id, parent_result_id, hierarchy_type) values (501, 21, 'Child');</v>
      </c>
    </row>
    <row r="504" spans="1:14">
      <c r="A504">
        <v>502</v>
      </c>
      <c r="B504">
        <f>'Result import'!B29</f>
        <v>4259698</v>
      </c>
      <c r="C504">
        <f>'Result import'!A29</f>
        <v>22</v>
      </c>
      <c r="D504" t="str">
        <f>'Result import'!G$6</f>
        <v>Hill coeff</v>
      </c>
      <c r="E504" t="str">
        <f>IF(ISERR(FIND(" ",'Result import'!E509)),"",LEFT('Result import'!E509,FIND(" ",'Result import'!E509)-1))</f>
        <v/>
      </c>
      <c r="F504">
        <f>IF(ISERR(FIND(" ",'Result import'!G29)),'Result import'!G29,VALUE(MID('Result import'!G29,FIND(" ",'Result import'!G29)+1,10)))</f>
        <v>1.05</v>
      </c>
      <c r="J504" t="s">
        <v>1362</v>
      </c>
      <c r="K504" t="str">
        <f t="shared" si="15"/>
        <v xml:space="preserve"> 1.05</v>
      </c>
      <c r="M504" t="str">
        <f>"insert into result (RESULT_ID, VALUE_DISPLAY, VALUE_NUM, VALUE_MIN, VALUE_MAX, QUALIFIER, RESULT_STATUS_ID, EXPERIMENT_ID, SUBSTANCE_ID, RESULT_TYPE_ID ) values ("&amp;A504&amp;", '"&amp;K504&amp;"', "&amp;F504&amp;", '"&amp;G504&amp;"', '"&amp;H504&amp;"', '"&amp;TRIM(E504)&amp;"', 2, 1, "&amp;B504&amp;", "&amp;VLOOKUP(D504,Elements!$B$3:$G$56,6,FALSE)&amp;");"</f>
        <v>insert into result (RESULT_ID, VALUE_DISPLAY, VALUE_NUM, VALUE_MIN, VALUE_MAX, QUALIFIER, RESULT_STATUS_ID, EXPERIMENT_ID, SUBSTANCE_ID, RESULT_TYPE_ID ) values (502, ' 1.05', 1.05, '', '', '', 2, 1, 4259698, 375);</v>
      </c>
      <c r="N504" t="str">
        <f t="shared" si="16"/>
        <v>insert into result_hierarchy(result_id, parent_result_id, hierarchy_type) values (502, 22, 'Child');</v>
      </c>
    </row>
    <row r="505" spans="1:14">
      <c r="A505">
        <v>503</v>
      </c>
      <c r="B505">
        <f>'Result import'!B30</f>
        <v>4255366</v>
      </c>
      <c r="C505">
        <f>'Result import'!A30</f>
        <v>23</v>
      </c>
      <c r="D505" t="str">
        <f>'Result import'!G$6</f>
        <v>Hill coeff</v>
      </c>
      <c r="E505" t="str">
        <f>IF(ISERR(FIND(" ",'Result import'!E510)),"",LEFT('Result import'!E510,FIND(" ",'Result import'!E510)-1))</f>
        <v/>
      </c>
      <c r="F505">
        <f>IF(ISERR(FIND(" ",'Result import'!G30)),'Result import'!G30,VALUE(MID('Result import'!G30,FIND(" ",'Result import'!G30)+1,10)))</f>
        <v>0.69</v>
      </c>
      <c r="J505" t="s">
        <v>1362</v>
      </c>
      <c r="K505" t="str">
        <f t="shared" si="15"/>
        <v xml:space="preserve"> 0.69</v>
      </c>
      <c r="M505" t="str">
        <f>"insert into result (RESULT_ID, VALUE_DISPLAY, VALUE_NUM, VALUE_MIN, VALUE_MAX, QUALIFIER, RESULT_STATUS_ID, EXPERIMENT_ID, SUBSTANCE_ID, RESULT_TYPE_ID ) values ("&amp;A505&amp;", '"&amp;K505&amp;"', "&amp;F505&amp;", '"&amp;G505&amp;"', '"&amp;H505&amp;"', '"&amp;TRIM(E505)&amp;"', 2, 1, "&amp;B505&amp;", "&amp;VLOOKUP(D505,Elements!$B$3:$G$56,6,FALSE)&amp;");"</f>
        <v>insert into result (RESULT_ID, VALUE_DISPLAY, VALUE_NUM, VALUE_MIN, VALUE_MAX, QUALIFIER, RESULT_STATUS_ID, EXPERIMENT_ID, SUBSTANCE_ID, RESULT_TYPE_ID ) values (503, ' 0.69', 0.69, '', '', '', 2, 1, 4255366, 375);</v>
      </c>
      <c r="N505" t="str">
        <f t="shared" si="16"/>
        <v>insert into result_hierarchy(result_id, parent_result_id, hierarchy_type) values (503, 23, 'Child');</v>
      </c>
    </row>
    <row r="506" spans="1:14">
      <c r="A506">
        <v>504</v>
      </c>
      <c r="B506">
        <f>'Result import'!B31</f>
        <v>7977171</v>
      </c>
      <c r="C506">
        <f>'Result import'!A31</f>
        <v>24</v>
      </c>
      <c r="D506" t="str">
        <f>'Result import'!G$6</f>
        <v>Hill coeff</v>
      </c>
      <c r="E506" t="str">
        <f>IF(ISERR(FIND(" ",'Result import'!E511)),"",LEFT('Result import'!E511,FIND(" ",'Result import'!E511)-1))</f>
        <v/>
      </c>
      <c r="F506">
        <f>IF(ISERR(FIND(" ",'Result import'!G31)),'Result import'!G31,VALUE(MID('Result import'!G31,FIND(" ",'Result import'!G31)+1,10)))</f>
        <v>0.84</v>
      </c>
      <c r="J506" t="s">
        <v>1362</v>
      </c>
      <c r="K506" t="str">
        <f t="shared" si="15"/>
        <v xml:space="preserve"> 0.84</v>
      </c>
      <c r="M506" t="str">
        <f>"insert into result (RESULT_ID, VALUE_DISPLAY, VALUE_NUM, VALUE_MIN, VALUE_MAX, QUALIFIER, RESULT_STATUS_ID, EXPERIMENT_ID, SUBSTANCE_ID, RESULT_TYPE_ID ) values ("&amp;A506&amp;", '"&amp;K506&amp;"', "&amp;F506&amp;", '"&amp;G506&amp;"', '"&amp;H506&amp;"', '"&amp;TRIM(E506)&amp;"', 2, 1, "&amp;B506&amp;", "&amp;VLOOKUP(D506,Elements!$B$3:$G$56,6,FALSE)&amp;");"</f>
        <v>insert into result (RESULT_ID, VALUE_DISPLAY, VALUE_NUM, VALUE_MIN, VALUE_MAX, QUALIFIER, RESULT_STATUS_ID, EXPERIMENT_ID, SUBSTANCE_ID, RESULT_TYPE_ID ) values (504, ' 0.84', 0.84, '', '', '', 2, 1, 7977171, 375);</v>
      </c>
      <c r="N506" t="str">
        <f t="shared" si="16"/>
        <v>insert into result_hierarchy(result_id, parent_result_id, hierarchy_type) values (504, 24, 'Child');</v>
      </c>
    </row>
    <row r="507" spans="1:14">
      <c r="A507">
        <v>505</v>
      </c>
      <c r="B507">
        <f>'Result import'!B32</f>
        <v>7971820</v>
      </c>
      <c r="C507">
        <f>'Result import'!A32</f>
        <v>25</v>
      </c>
      <c r="D507" t="str">
        <f>'Result import'!G$6</f>
        <v>Hill coeff</v>
      </c>
      <c r="E507" t="str">
        <f>IF(ISERR(FIND(" ",'Result import'!E512)),"",LEFT('Result import'!E512,FIND(" ",'Result import'!E512)-1))</f>
        <v/>
      </c>
      <c r="F507">
        <f>IF(ISERR(FIND(" ",'Result import'!G32)),'Result import'!G32,VALUE(MID('Result import'!G32,FIND(" ",'Result import'!G32)+1,10)))</f>
        <v>0.72</v>
      </c>
      <c r="J507" t="s">
        <v>1362</v>
      </c>
      <c r="K507" t="str">
        <f t="shared" si="15"/>
        <v xml:space="preserve"> 0.72</v>
      </c>
      <c r="M507" t="str">
        <f>"insert into result (RESULT_ID, VALUE_DISPLAY, VALUE_NUM, VALUE_MIN, VALUE_MAX, QUALIFIER, RESULT_STATUS_ID, EXPERIMENT_ID, SUBSTANCE_ID, RESULT_TYPE_ID ) values ("&amp;A507&amp;", '"&amp;K507&amp;"', "&amp;F507&amp;", '"&amp;G507&amp;"', '"&amp;H507&amp;"', '"&amp;TRIM(E507)&amp;"', 2, 1, "&amp;B507&amp;", "&amp;VLOOKUP(D507,Elements!$B$3:$G$56,6,FALSE)&amp;");"</f>
        <v>insert into result (RESULT_ID, VALUE_DISPLAY, VALUE_NUM, VALUE_MIN, VALUE_MAX, QUALIFIER, RESULT_STATUS_ID, EXPERIMENT_ID, SUBSTANCE_ID, RESULT_TYPE_ID ) values (505, ' 0.72', 0.72, '', '', '', 2, 1, 7971820, 375);</v>
      </c>
      <c r="N507" t="str">
        <f t="shared" si="16"/>
        <v>insert into result_hierarchy(result_id, parent_result_id, hierarchy_type) values (505, 25, 'Child');</v>
      </c>
    </row>
    <row r="508" spans="1:14">
      <c r="A508">
        <v>506</v>
      </c>
      <c r="B508">
        <f>'Result import'!B33</f>
        <v>4264846</v>
      </c>
      <c r="C508">
        <f>'Result import'!A33</f>
        <v>26</v>
      </c>
      <c r="D508" t="str">
        <f>'Result import'!G$6</f>
        <v>Hill coeff</v>
      </c>
      <c r="E508" t="str">
        <f>IF(ISERR(FIND(" ",'Result import'!E513)),"",LEFT('Result import'!E513,FIND(" ",'Result import'!E513)-1))</f>
        <v/>
      </c>
      <c r="F508">
        <f>IF(ISERR(FIND(" ",'Result import'!G33)),'Result import'!G33,VALUE(MID('Result import'!G33,FIND(" ",'Result import'!G33)+1,10)))</f>
        <v>0.74</v>
      </c>
      <c r="J508" t="s">
        <v>1362</v>
      </c>
      <c r="K508" t="str">
        <f t="shared" si="15"/>
        <v xml:space="preserve"> 0.74</v>
      </c>
      <c r="M508" t="str">
        <f>"insert into result (RESULT_ID, VALUE_DISPLAY, VALUE_NUM, VALUE_MIN, VALUE_MAX, QUALIFIER, RESULT_STATUS_ID, EXPERIMENT_ID, SUBSTANCE_ID, RESULT_TYPE_ID ) values ("&amp;A508&amp;", '"&amp;K508&amp;"', "&amp;F508&amp;", '"&amp;G508&amp;"', '"&amp;H508&amp;"', '"&amp;TRIM(E508)&amp;"', 2, 1, "&amp;B508&amp;", "&amp;VLOOKUP(D508,Elements!$B$3:$G$56,6,FALSE)&amp;");"</f>
        <v>insert into result (RESULT_ID, VALUE_DISPLAY, VALUE_NUM, VALUE_MIN, VALUE_MAX, QUALIFIER, RESULT_STATUS_ID, EXPERIMENT_ID, SUBSTANCE_ID, RESULT_TYPE_ID ) values (506, ' 0.74', 0.74, '', '', '', 2, 1, 4264846, 375);</v>
      </c>
      <c r="N508" t="str">
        <f t="shared" si="16"/>
        <v>insert into result_hierarchy(result_id, parent_result_id, hierarchy_type) values (506, 26, 'Child');</v>
      </c>
    </row>
    <row r="509" spans="1:14">
      <c r="A509">
        <v>507</v>
      </c>
      <c r="B509">
        <f>'Result import'!B34</f>
        <v>4264171</v>
      </c>
      <c r="C509">
        <f>'Result import'!A34</f>
        <v>27</v>
      </c>
      <c r="D509" t="str">
        <f>'Result import'!G$6</f>
        <v>Hill coeff</v>
      </c>
      <c r="E509" t="str">
        <f>IF(ISERR(FIND(" ",'Result import'!E514)),"",LEFT('Result import'!E514,FIND(" ",'Result import'!E514)-1))</f>
        <v/>
      </c>
      <c r="F509">
        <f>IF(ISERR(FIND(" ",'Result import'!G34)),'Result import'!G34,VALUE(MID('Result import'!G34,FIND(" ",'Result import'!G34)+1,10)))</f>
        <v>0.78</v>
      </c>
      <c r="J509" t="s">
        <v>1362</v>
      </c>
      <c r="K509" t="str">
        <f t="shared" si="15"/>
        <v xml:space="preserve"> 0.78</v>
      </c>
      <c r="M509" t="str">
        <f>"insert into result (RESULT_ID, VALUE_DISPLAY, VALUE_NUM, VALUE_MIN, VALUE_MAX, QUALIFIER, RESULT_STATUS_ID, EXPERIMENT_ID, SUBSTANCE_ID, RESULT_TYPE_ID ) values ("&amp;A509&amp;", '"&amp;K509&amp;"', "&amp;F509&amp;", '"&amp;G509&amp;"', '"&amp;H509&amp;"', '"&amp;TRIM(E509)&amp;"', 2, 1, "&amp;B509&amp;", "&amp;VLOOKUP(D509,Elements!$B$3:$G$56,6,FALSE)&amp;");"</f>
        <v>insert into result (RESULT_ID, VALUE_DISPLAY, VALUE_NUM, VALUE_MIN, VALUE_MAX, QUALIFIER, RESULT_STATUS_ID, EXPERIMENT_ID, SUBSTANCE_ID, RESULT_TYPE_ID ) values (507, ' 0.78', 0.78, '', '', '', 2, 1, 4264171, 375);</v>
      </c>
      <c r="N509" t="str">
        <f t="shared" si="16"/>
        <v>insert into result_hierarchy(result_id, parent_result_id, hierarchy_type) values (507, 27, 'Child');</v>
      </c>
    </row>
    <row r="510" spans="1:14">
      <c r="A510">
        <v>508</v>
      </c>
      <c r="B510">
        <f>'Result import'!B35</f>
        <v>4245982</v>
      </c>
      <c r="C510">
        <f>'Result import'!A35</f>
        <v>28</v>
      </c>
      <c r="D510" t="str">
        <f>'Result import'!G$6</f>
        <v>Hill coeff</v>
      </c>
      <c r="E510" t="str">
        <f>IF(ISERR(FIND(" ",'Result import'!E515)),"",LEFT('Result import'!E515,FIND(" ",'Result import'!E515)-1))</f>
        <v/>
      </c>
      <c r="F510">
        <f>IF(ISERR(FIND(" ",'Result import'!G35)),'Result import'!G35,VALUE(MID('Result import'!G35,FIND(" ",'Result import'!G35)+1,10)))</f>
        <v>0.77</v>
      </c>
      <c r="J510" t="s">
        <v>1362</v>
      </c>
      <c r="K510" t="str">
        <f t="shared" si="15"/>
        <v xml:space="preserve"> 0.77</v>
      </c>
      <c r="M510" t="str">
        <f>"insert into result (RESULT_ID, VALUE_DISPLAY, VALUE_NUM, VALUE_MIN, VALUE_MAX, QUALIFIER, RESULT_STATUS_ID, EXPERIMENT_ID, SUBSTANCE_ID, RESULT_TYPE_ID ) values ("&amp;A510&amp;", '"&amp;K510&amp;"', "&amp;F510&amp;", '"&amp;G510&amp;"', '"&amp;H510&amp;"', '"&amp;TRIM(E510)&amp;"', 2, 1, "&amp;B510&amp;", "&amp;VLOOKUP(D510,Elements!$B$3:$G$56,6,FALSE)&amp;");"</f>
        <v>insert into result (RESULT_ID, VALUE_DISPLAY, VALUE_NUM, VALUE_MIN, VALUE_MAX, QUALIFIER, RESULT_STATUS_ID, EXPERIMENT_ID, SUBSTANCE_ID, RESULT_TYPE_ID ) values (508, ' 0.77', 0.77, '', '', '', 2, 1, 4245982, 375);</v>
      </c>
      <c r="N510" t="str">
        <f t="shared" si="16"/>
        <v>insert into result_hierarchy(result_id, parent_result_id, hierarchy_type) values (508, 28, 'Child');</v>
      </c>
    </row>
    <row r="511" spans="1:14">
      <c r="A511">
        <v>509</v>
      </c>
      <c r="B511">
        <f>'Result import'!B36</f>
        <v>4244225</v>
      </c>
      <c r="C511">
        <f>'Result import'!A36</f>
        <v>29</v>
      </c>
      <c r="D511" t="str">
        <f>'Result import'!G$6</f>
        <v>Hill coeff</v>
      </c>
      <c r="E511" t="str">
        <f>IF(ISERR(FIND(" ",'Result import'!E516)),"",LEFT('Result import'!E516,FIND(" ",'Result import'!E516)-1))</f>
        <v/>
      </c>
      <c r="F511">
        <f>IF(ISERR(FIND(" ",'Result import'!G36)),'Result import'!G36,VALUE(MID('Result import'!G36,FIND(" ",'Result import'!G36)+1,10)))</f>
        <v>0.74</v>
      </c>
      <c r="J511" t="s">
        <v>1362</v>
      </c>
      <c r="K511" t="str">
        <f t="shared" si="15"/>
        <v xml:space="preserve"> 0.74</v>
      </c>
      <c r="M511" t="str">
        <f>"insert into result (RESULT_ID, VALUE_DISPLAY, VALUE_NUM, VALUE_MIN, VALUE_MAX, QUALIFIER, RESULT_STATUS_ID, EXPERIMENT_ID, SUBSTANCE_ID, RESULT_TYPE_ID ) values ("&amp;A511&amp;", '"&amp;K511&amp;"', "&amp;F511&amp;", '"&amp;G511&amp;"', '"&amp;H511&amp;"', '"&amp;TRIM(E511)&amp;"', 2, 1, "&amp;B511&amp;", "&amp;VLOOKUP(D511,Elements!$B$3:$G$56,6,FALSE)&amp;");"</f>
        <v>insert into result (RESULT_ID, VALUE_DISPLAY, VALUE_NUM, VALUE_MIN, VALUE_MAX, QUALIFIER, RESULT_STATUS_ID, EXPERIMENT_ID, SUBSTANCE_ID, RESULT_TYPE_ID ) values (509, ' 0.74', 0.74, '', '', '', 2, 1, 4244225, 375);</v>
      </c>
      <c r="N511" t="str">
        <f t="shared" si="16"/>
        <v>insert into result_hierarchy(result_id, parent_result_id, hierarchy_type) values (509, 29, 'Child');</v>
      </c>
    </row>
    <row r="512" spans="1:14">
      <c r="A512">
        <v>510</v>
      </c>
      <c r="B512">
        <f>'Result import'!B37</f>
        <v>4242836</v>
      </c>
      <c r="C512">
        <f>'Result import'!A37</f>
        <v>30</v>
      </c>
      <c r="D512" t="str">
        <f>'Result import'!G$6</f>
        <v>Hill coeff</v>
      </c>
      <c r="E512" t="str">
        <f>IF(ISERR(FIND(" ",'Result import'!E517)),"",LEFT('Result import'!E517,FIND(" ",'Result import'!E517)-1))</f>
        <v/>
      </c>
      <c r="F512">
        <f>IF(ISERR(FIND(" ",'Result import'!G37)),'Result import'!G37,VALUE(MID('Result import'!G37,FIND(" ",'Result import'!G37)+1,10)))</f>
        <v>0.64</v>
      </c>
      <c r="J512" t="s">
        <v>1362</v>
      </c>
      <c r="K512" t="str">
        <f t="shared" si="15"/>
        <v xml:space="preserve"> 0.64</v>
      </c>
      <c r="M512" t="str">
        <f>"insert into result (RESULT_ID, VALUE_DISPLAY, VALUE_NUM, VALUE_MIN, VALUE_MAX, QUALIFIER, RESULT_STATUS_ID, EXPERIMENT_ID, SUBSTANCE_ID, RESULT_TYPE_ID ) values ("&amp;A512&amp;", '"&amp;K512&amp;"', "&amp;F512&amp;", '"&amp;G512&amp;"', '"&amp;H512&amp;"', '"&amp;TRIM(E512)&amp;"', 2, 1, "&amp;B512&amp;", "&amp;VLOOKUP(D512,Elements!$B$3:$G$56,6,FALSE)&amp;");"</f>
        <v>insert into result (RESULT_ID, VALUE_DISPLAY, VALUE_NUM, VALUE_MIN, VALUE_MAX, QUALIFIER, RESULT_STATUS_ID, EXPERIMENT_ID, SUBSTANCE_ID, RESULT_TYPE_ID ) values (510, ' 0.64', 0.64, '', '', '', 2, 1, 4242836, 375);</v>
      </c>
      <c r="N512" t="str">
        <f t="shared" si="16"/>
        <v>insert into result_hierarchy(result_id, parent_result_id, hierarchy_type) values (510, 30, 'Child');</v>
      </c>
    </row>
    <row r="513" spans="1:14">
      <c r="A513">
        <v>511</v>
      </c>
      <c r="B513">
        <f>'Result import'!B38</f>
        <v>7970469</v>
      </c>
      <c r="C513">
        <f>'Result import'!A38</f>
        <v>31</v>
      </c>
      <c r="D513" t="str">
        <f>'Result import'!G$6</f>
        <v>Hill coeff</v>
      </c>
      <c r="E513" t="str">
        <f>IF(ISERR(FIND(" ",'Result import'!E518)),"",LEFT('Result import'!E518,FIND(" ",'Result import'!E518)-1))</f>
        <v/>
      </c>
      <c r="F513">
        <f>IF(ISERR(FIND(" ",'Result import'!G38)),'Result import'!G38,VALUE(MID('Result import'!G38,FIND(" ",'Result import'!G38)+1,10)))</f>
        <v>0.89</v>
      </c>
      <c r="J513" t="s">
        <v>1362</v>
      </c>
      <c r="K513" t="str">
        <f t="shared" si="15"/>
        <v xml:space="preserve"> 0.89</v>
      </c>
      <c r="M513" t="str">
        <f>"insert into result (RESULT_ID, VALUE_DISPLAY, VALUE_NUM, VALUE_MIN, VALUE_MAX, QUALIFIER, RESULT_STATUS_ID, EXPERIMENT_ID, SUBSTANCE_ID, RESULT_TYPE_ID ) values ("&amp;A513&amp;", '"&amp;K513&amp;"', "&amp;F513&amp;", '"&amp;G513&amp;"', '"&amp;H513&amp;"', '"&amp;TRIM(E513)&amp;"', 2, 1, "&amp;B513&amp;", "&amp;VLOOKUP(D513,Elements!$B$3:$G$56,6,FALSE)&amp;");"</f>
        <v>insert into result (RESULT_ID, VALUE_DISPLAY, VALUE_NUM, VALUE_MIN, VALUE_MAX, QUALIFIER, RESULT_STATUS_ID, EXPERIMENT_ID, SUBSTANCE_ID, RESULT_TYPE_ID ) values (511, ' 0.89', 0.89, '', '', '', 2, 1, 7970469, 375);</v>
      </c>
      <c r="N513" t="str">
        <f t="shared" si="16"/>
        <v>insert into result_hierarchy(result_id, parent_result_id, hierarchy_type) values (511, 31, 'Child');</v>
      </c>
    </row>
    <row r="514" spans="1:14">
      <c r="A514">
        <v>512</v>
      </c>
      <c r="B514">
        <f>'Result import'!B39</f>
        <v>4262721</v>
      </c>
      <c r="C514">
        <f>'Result import'!A39</f>
        <v>32</v>
      </c>
      <c r="D514" t="str">
        <f>'Result import'!G$6</f>
        <v>Hill coeff</v>
      </c>
      <c r="E514" t="str">
        <f>IF(ISERR(FIND(" ",'Result import'!E519)),"",LEFT('Result import'!E519,FIND(" ",'Result import'!E519)-1))</f>
        <v/>
      </c>
      <c r="F514">
        <f>IF(ISERR(FIND(" ",'Result import'!G39)),'Result import'!G39,VALUE(MID('Result import'!G39,FIND(" ",'Result import'!G39)+1,10)))</f>
        <v>0.73</v>
      </c>
      <c r="J514" t="s">
        <v>1362</v>
      </c>
      <c r="K514" t="str">
        <f t="shared" si="15"/>
        <v xml:space="preserve"> 0.73</v>
      </c>
      <c r="M514" t="str">
        <f>"insert into result (RESULT_ID, VALUE_DISPLAY, VALUE_NUM, VALUE_MIN, VALUE_MAX, QUALIFIER, RESULT_STATUS_ID, EXPERIMENT_ID, SUBSTANCE_ID, RESULT_TYPE_ID ) values ("&amp;A514&amp;", '"&amp;K514&amp;"', "&amp;F514&amp;", '"&amp;G514&amp;"', '"&amp;H514&amp;"', '"&amp;TRIM(E514)&amp;"', 2, 1, "&amp;B514&amp;", "&amp;VLOOKUP(D514,Elements!$B$3:$G$56,6,FALSE)&amp;");"</f>
        <v>insert into result (RESULT_ID, VALUE_DISPLAY, VALUE_NUM, VALUE_MIN, VALUE_MAX, QUALIFIER, RESULT_STATUS_ID, EXPERIMENT_ID, SUBSTANCE_ID, RESULT_TYPE_ID ) values (512, ' 0.73', 0.73, '', '', '', 2, 1, 4262721, 375);</v>
      </c>
      <c r="N514" t="str">
        <f t="shared" si="16"/>
        <v>insert into result_hierarchy(result_id, parent_result_id, hierarchy_type) values (512, 32, 'Child');</v>
      </c>
    </row>
    <row r="515" spans="1:14">
      <c r="A515">
        <v>513</v>
      </c>
      <c r="B515">
        <f>'Result import'!B40</f>
        <v>844679</v>
      </c>
      <c r="C515">
        <f>'Result import'!A40</f>
        <v>33</v>
      </c>
      <c r="D515" t="str">
        <f>'Result import'!G$6</f>
        <v>Hill coeff</v>
      </c>
      <c r="E515" t="str">
        <f>IF(ISERR(FIND(" ",'Result import'!E520)),"",LEFT('Result import'!E520,FIND(" ",'Result import'!E520)-1))</f>
        <v/>
      </c>
      <c r="F515">
        <f>IF(ISERR(FIND(" ",'Result import'!G40)),'Result import'!G40,VALUE(MID('Result import'!G40,FIND(" ",'Result import'!G40)+1,10)))</f>
        <v>0.87</v>
      </c>
      <c r="J515" t="s">
        <v>1362</v>
      </c>
      <c r="K515" t="str">
        <f t="shared" si="15"/>
        <v xml:space="preserve"> 0.87</v>
      </c>
      <c r="M515" t="str">
        <f>"insert into result (RESULT_ID, VALUE_DISPLAY, VALUE_NUM, VALUE_MIN, VALUE_MAX, QUALIFIER, RESULT_STATUS_ID, EXPERIMENT_ID, SUBSTANCE_ID, RESULT_TYPE_ID ) values ("&amp;A515&amp;", '"&amp;K515&amp;"', "&amp;F515&amp;", '"&amp;G515&amp;"', '"&amp;H515&amp;"', '"&amp;TRIM(E515)&amp;"', 2, 1, "&amp;B515&amp;", "&amp;VLOOKUP(D515,Elements!$B$3:$G$56,6,FALSE)&amp;");"</f>
        <v>insert into result (RESULT_ID, VALUE_DISPLAY, VALUE_NUM, VALUE_MIN, VALUE_MAX, QUALIFIER, RESULT_STATUS_ID, EXPERIMENT_ID, SUBSTANCE_ID, RESULT_TYPE_ID ) values (513, ' 0.87', 0.87, '', '', '', 2, 1, 844679, 375);</v>
      </c>
      <c r="N515" t="str">
        <f t="shared" si="16"/>
        <v>insert into result_hierarchy(result_id, parent_result_id, hierarchy_type) values (513, 33, 'Child');</v>
      </c>
    </row>
    <row r="516" spans="1:14">
      <c r="A516">
        <v>514</v>
      </c>
      <c r="B516">
        <f>'Result import'!B41</f>
        <v>4260761</v>
      </c>
      <c r="C516">
        <f>'Result import'!A41</f>
        <v>34</v>
      </c>
      <c r="D516" t="str">
        <f>'Result import'!G$6</f>
        <v>Hill coeff</v>
      </c>
      <c r="E516" t="str">
        <f>IF(ISERR(FIND(" ",'Result import'!E521)),"",LEFT('Result import'!E521,FIND(" ",'Result import'!E521)-1))</f>
        <v/>
      </c>
      <c r="F516">
        <f>IF(ISERR(FIND(" ",'Result import'!G41)),'Result import'!G41,VALUE(MID('Result import'!G41,FIND(" ",'Result import'!G41)+1,10)))</f>
        <v>0.87</v>
      </c>
      <c r="J516" t="s">
        <v>1362</v>
      </c>
      <c r="K516" t="str">
        <f t="shared" ref="K516:K579" si="17">E516&amp;" "&amp;F516&amp;IF(ISBLANK(G516), "", G516&amp;" - "&amp;H516)&amp;I516</f>
        <v xml:space="preserve"> 0.87</v>
      </c>
      <c r="M516" t="str">
        <f>"insert into result (RESULT_ID, VALUE_DISPLAY, VALUE_NUM, VALUE_MIN, VALUE_MAX, QUALIFIER, RESULT_STATUS_ID, EXPERIMENT_ID, SUBSTANCE_ID, RESULT_TYPE_ID ) values ("&amp;A516&amp;", '"&amp;K516&amp;"', "&amp;F516&amp;", '"&amp;G516&amp;"', '"&amp;H516&amp;"', '"&amp;TRIM(E516)&amp;"', 2, 1, "&amp;B516&amp;", "&amp;VLOOKUP(D516,Elements!$B$3:$G$56,6,FALSE)&amp;");"</f>
        <v>insert into result (RESULT_ID, VALUE_DISPLAY, VALUE_NUM, VALUE_MIN, VALUE_MAX, QUALIFIER, RESULT_STATUS_ID, EXPERIMENT_ID, SUBSTANCE_ID, RESULT_TYPE_ID ) values (514, ' 0.87', 0.87, '', '', '', 2, 1, 4260761, 375);</v>
      </c>
      <c r="N516" t="str">
        <f t="shared" si="16"/>
        <v>insert into result_hierarchy(result_id, parent_result_id, hierarchy_type) values (514, 34, 'Child');</v>
      </c>
    </row>
    <row r="517" spans="1:14">
      <c r="A517">
        <v>515</v>
      </c>
      <c r="B517">
        <f>'Result import'!B42</f>
        <v>7976469</v>
      </c>
      <c r="C517">
        <f>'Result import'!A42</f>
        <v>35</v>
      </c>
      <c r="D517" t="str">
        <f>'Result import'!G$6</f>
        <v>Hill coeff</v>
      </c>
      <c r="E517" t="str">
        <f>IF(ISERR(FIND(" ",'Result import'!E522)),"",LEFT('Result import'!E522,FIND(" ",'Result import'!E522)-1))</f>
        <v/>
      </c>
      <c r="F517">
        <f>IF(ISERR(FIND(" ",'Result import'!G42)),'Result import'!G42,VALUE(MID('Result import'!G42,FIND(" ",'Result import'!G42)+1,10)))</f>
        <v>0.67</v>
      </c>
      <c r="J517" t="s">
        <v>1362</v>
      </c>
      <c r="K517" t="str">
        <f t="shared" si="17"/>
        <v xml:space="preserve"> 0.67</v>
      </c>
      <c r="M517" t="str">
        <f>"insert into result (RESULT_ID, VALUE_DISPLAY, VALUE_NUM, VALUE_MIN, VALUE_MAX, QUALIFIER, RESULT_STATUS_ID, EXPERIMENT_ID, SUBSTANCE_ID, RESULT_TYPE_ID ) values ("&amp;A517&amp;", '"&amp;K517&amp;"', "&amp;F517&amp;", '"&amp;G517&amp;"', '"&amp;H517&amp;"', '"&amp;TRIM(E517)&amp;"', 2, 1, "&amp;B517&amp;", "&amp;VLOOKUP(D517,Elements!$B$3:$G$56,6,FALSE)&amp;");"</f>
        <v>insert into result (RESULT_ID, VALUE_DISPLAY, VALUE_NUM, VALUE_MIN, VALUE_MAX, QUALIFIER, RESULT_STATUS_ID, EXPERIMENT_ID, SUBSTANCE_ID, RESULT_TYPE_ID ) values (515, ' 0.67', 0.67, '', '', '', 2, 1, 7976469, 375);</v>
      </c>
      <c r="N517" t="str">
        <f t="shared" si="16"/>
        <v>insert into result_hierarchy(result_id, parent_result_id, hierarchy_type) values (515, 35, 'Child');</v>
      </c>
    </row>
    <row r="518" spans="1:14">
      <c r="A518">
        <v>516</v>
      </c>
      <c r="B518">
        <f>'Result import'!B43</f>
        <v>4264645</v>
      </c>
      <c r="C518">
        <f>'Result import'!A43</f>
        <v>36</v>
      </c>
      <c r="D518" t="str">
        <f>'Result import'!G$6</f>
        <v>Hill coeff</v>
      </c>
      <c r="E518" t="str">
        <f>IF(ISERR(FIND(" ",'Result import'!E523)),"",LEFT('Result import'!E523,FIND(" ",'Result import'!E523)-1))</f>
        <v/>
      </c>
      <c r="F518">
        <f>IF(ISERR(FIND(" ",'Result import'!G43)),'Result import'!G43,VALUE(MID('Result import'!G43,FIND(" ",'Result import'!G43)+1,10)))</f>
        <v>0.61</v>
      </c>
      <c r="J518" t="s">
        <v>1362</v>
      </c>
      <c r="K518" t="str">
        <f t="shared" si="17"/>
        <v xml:space="preserve"> 0.61</v>
      </c>
      <c r="M518" t="str">
        <f>"insert into result (RESULT_ID, VALUE_DISPLAY, VALUE_NUM, VALUE_MIN, VALUE_MAX, QUALIFIER, RESULT_STATUS_ID, EXPERIMENT_ID, SUBSTANCE_ID, RESULT_TYPE_ID ) values ("&amp;A518&amp;", '"&amp;K518&amp;"', "&amp;F518&amp;", '"&amp;G518&amp;"', '"&amp;H518&amp;"', '"&amp;TRIM(E518)&amp;"', 2, 1, "&amp;B518&amp;", "&amp;VLOOKUP(D518,Elements!$B$3:$G$56,6,FALSE)&amp;");"</f>
        <v>insert into result (RESULT_ID, VALUE_DISPLAY, VALUE_NUM, VALUE_MIN, VALUE_MAX, QUALIFIER, RESULT_STATUS_ID, EXPERIMENT_ID, SUBSTANCE_ID, RESULT_TYPE_ID ) values (516, ' 0.61', 0.61, '', '', '', 2, 1, 4264645, 375);</v>
      </c>
      <c r="N518" t="str">
        <f t="shared" si="16"/>
        <v>insert into result_hierarchy(result_id, parent_result_id, hierarchy_type) values (516, 36, 'Child');</v>
      </c>
    </row>
    <row r="519" spans="1:14">
      <c r="A519">
        <v>517</v>
      </c>
      <c r="B519">
        <f>'Result import'!B44</f>
        <v>4265686</v>
      </c>
      <c r="C519">
        <f>'Result import'!A44</f>
        <v>37</v>
      </c>
      <c r="D519" t="str">
        <f>'Result import'!G$6</f>
        <v>Hill coeff</v>
      </c>
      <c r="E519" t="str">
        <f>IF(ISERR(FIND(" ",'Result import'!E524)),"",LEFT('Result import'!E524,FIND(" ",'Result import'!E524)-1))</f>
        <v/>
      </c>
      <c r="F519">
        <f>IF(ISERR(FIND(" ",'Result import'!G44)),'Result import'!G44,VALUE(MID('Result import'!G44,FIND(" ",'Result import'!G44)+1,10)))</f>
        <v>0.83</v>
      </c>
      <c r="J519" t="s">
        <v>1362</v>
      </c>
      <c r="K519" t="str">
        <f t="shared" si="17"/>
        <v xml:space="preserve"> 0.83</v>
      </c>
      <c r="M519" t="str">
        <f>"insert into result (RESULT_ID, VALUE_DISPLAY, VALUE_NUM, VALUE_MIN, VALUE_MAX, QUALIFIER, RESULT_STATUS_ID, EXPERIMENT_ID, SUBSTANCE_ID, RESULT_TYPE_ID ) values ("&amp;A519&amp;", '"&amp;K519&amp;"', "&amp;F519&amp;", '"&amp;G519&amp;"', '"&amp;H519&amp;"', '"&amp;TRIM(E519)&amp;"', 2, 1, "&amp;B519&amp;", "&amp;VLOOKUP(D519,Elements!$B$3:$G$56,6,FALSE)&amp;");"</f>
        <v>insert into result (RESULT_ID, VALUE_DISPLAY, VALUE_NUM, VALUE_MIN, VALUE_MAX, QUALIFIER, RESULT_STATUS_ID, EXPERIMENT_ID, SUBSTANCE_ID, RESULT_TYPE_ID ) values (517, ' 0.83', 0.83, '', '', '', 2, 1, 4265686, 375);</v>
      </c>
      <c r="N519" t="str">
        <f t="shared" si="16"/>
        <v>insert into result_hierarchy(result_id, parent_result_id, hierarchy_type) values (517, 37, 'Child');</v>
      </c>
    </row>
    <row r="520" spans="1:14">
      <c r="A520">
        <v>518</v>
      </c>
      <c r="B520">
        <f>'Result import'!B45</f>
        <v>4257150</v>
      </c>
      <c r="C520">
        <f>'Result import'!A45</f>
        <v>38</v>
      </c>
      <c r="D520" t="str">
        <f>'Result import'!G$6</f>
        <v>Hill coeff</v>
      </c>
      <c r="E520" t="str">
        <f>IF(ISERR(FIND(" ",'Result import'!E525)),"",LEFT('Result import'!E525,FIND(" ",'Result import'!E525)-1))</f>
        <v/>
      </c>
      <c r="F520">
        <f>IF(ISERR(FIND(" ",'Result import'!G45)),'Result import'!G45,VALUE(MID('Result import'!G45,FIND(" ",'Result import'!G45)+1,10)))</f>
        <v>0.7</v>
      </c>
      <c r="J520" t="s">
        <v>1362</v>
      </c>
      <c r="K520" t="str">
        <f t="shared" si="17"/>
        <v xml:space="preserve"> 0.7</v>
      </c>
      <c r="M520" t="str">
        <f>"insert into result (RESULT_ID, VALUE_DISPLAY, VALUE_NUM, VALUE_MIN, VALUE_MAX, QUALIFIER, RESULT_STATUS_ID, EXPERIMENT_ID, SUBSTANCE_ID, RESULT_TYPE_ID ) values ("&amp;A520&amp;", '"&amp;K520&amp;"', "&amp;F520&amp;", '"&amp;G520&amp;"', '"&amp;H520&amp;"', '"&amp;TRIM(E520)&amp;"', 2, 1, "&amp;B520&amp;", "&amp;VLOOKUP(D520,Elements!$B$3:$G$56,6,FALSE)&amp;");"</f>
        <v>insert into result (RESULT_ID, VALUE_DISPLAY, VALUE_NUM, VALUE_MIN, VALUE_MAX, QUALIFIER, RESULT_STATUS_ID, EXPERIMENT_ID, SUBSTANCE_ID, RESULT_TYPE_ID ) values (518, ' 0.7', 0.7, '', '', '', 2, 1, 4257150, 375);</v>
      </c>
      <c r="N520" t="str">
        <f t="shared" si="16"/>
        <v>insert into result_hierarchy(result_id, parent_result_id, hierarchy_type) values (518, 38, 'Child');</v>
      </c>
    </row>
    <row r="521" spans="1:14">
      <c r="A521">
        <v>519</v>
      </c>
      <c r="B521">
        <f>'Result import'!B46</f>
        <v>4255222</v>
      </c>
      <c r="C521">
        <f>'Result import'!A46</f>
        <v>39</v>
      </c>
      <c r="D521" t="str">
        <f>'Result import'!G$6</f>
        <v>Hill coeff</v>
      </c>
      <c r="E521" t="str">
        <f>IF(ISERR(FIND(" ",'Result import'!E526)),"",LEFT('Result import'!E526,FIND(" ",'Result import'!E526)-1))</f>
        <v/>
      </c>
      <c r="F521">
        <f>IF(ISERR(FIND(" ",'Result import'!G46)),'Result import'!G46,VALUE(MID('Result import'!G46,FIND(" ",'Result import'!G46)+1,10)))</f>
        <v>0.43</v>
      </c>
      <c r="J521" t="s">
        <v>1362</v>
      </c>
      <c r="K521" t="str">
        <f t="shared" si="17"/>
        <v xml:space="preserve"> 0.43</v>
      </c>
      <c r="M521" t="str">
        <f>"insert into result (RESULT_ID, VALUE_DISPLAY, VALUE_NUM, VALUE_MIN, VALUE_MAX, QUALIFIER, RESULT_STATUS_ID, EXPERIMENT_ID, SUBSTANCE_ID, RESULT_TYPE_ID ) values ("&amp;A521&amp;", '"&amp;K521&amp;"', "&amp;F521&amp;", '"&amp;G521&amp;"', '"&amp;H521&amp;"', '"&amp;TRIM(E521)&amp;"', 2, 1, "&amp;B521&amp;", "&amp;VLOOKUP(D521,Elements!$B$3:$G$56,6,FALSE)&amp;");"</f>
        <v>insert into result (RESULT_ID, VALUE_DISPLAY, VALUE_NUM, VALUE_MIN, VALUE_MAX, QUALIFIER, RESULT_STATUS_ID, EXPERIMENT_ID, SUBSTANCE_ID, RESULT_TYPE_ID ) values (519, ' 0.43', 0.43, '', '', '', 2, 1, 4255222, 375);</v>
      </c>
      <c r="N521" t="str">
        <f t="shared" si="16"/>
        <v>insert into result_hierarchy(result_id, parent_result_id, hierarchy_type) values (519, 39, 'Child');</v>
      </c>
    </row>
    <row r="522" spans="1:14">
      <c r="A522">
        <v>520</v>
      </c>
      <c r="B522">
        <f>'Result import'!B47</f>
        <v>3714088</v>
      </c>
      <c r="C522">
        <f>'Result import'!A47</f>
        <v>40</v>
      </c>
      <c r="D522" t="str">
        <f>'Result import'!G$6</f>
        <v>Hill coeff</v>
      </c>
      <c r="E522" t="str">
        <f>IF(ISERR(FIND(" ",'Result import'!E527)),"",LEFT('Result import'!E527,FIND(" ",'Result import'!E527)-1))</f>
        <v/>
      </c>
      <c r="F522">
        <f>IF(ISERR(FIND(" ",'Result import'!G47)),'Result import'!G47,VALUE(MID('Result import'!G47,FIND(" ",'Result import'!G47)+1,10)))</f>
        <v>0.76</v>
      </c>
      <c r="J522" t="s">
        <v>1362</v>
      </c>
      <c r="K522" t="str">
        <f t="shared" si="17"/>
        <v xml:space="preserve"> 0.76</v>
      </c>
      <c r="M522" t="str">
        <f>"insert into result (RESULT_ID, VALUE_DISPLAY, VALUE_NUM, VALUE_MIN, VALUE_MAX, QUALIFIER, RESULT_STATUS_ID, EXPERIMENT_ID, SUBSTANCE_ID, RESULT_TYPE_ID ) values ("&amp;A522&amp;", '"&amp;K522&amp;"', "&amp;F522&amp;", '"&amp;G522&amp;"', '"&amp;H522&amp;"', '"&amp;TRIM(E522)&amp;"', 2, 1, "&amp;B522&amp;", "&amp;VLOOKUP(D522,Elements!$B$3:$G$56,6,FALSE)&amp;");"</f>
        <v>insert into result (RESULT_ID, VALUE_DISPLAY, VALUE_NUM, VALUE_MIN, VALUE_MAX, QUALIFIER, RESULT_STATUS_ID, EXPERIMENT_ID, SUBSTANCE_ID, RESULT_TYPE_ID ) values (520, ' 0.76', 0.76, '', '', '', 2, 1, 3714088, 375);</v>
      </c>
      <c r="N522" t="str">
        <f t="shared" si="16"/>
        <v>insert into result_hierarchy(result_id, parent_result_id, hierarchy_type) values (520, 40, 'Child');</v>
      </c>
    </row>
    <row r="523" spans="1:14">
      <c r="A523">
        <v>521</v>
      </c>
      <c r="B523">
        <f>'Result import'!B8</f>
        <v>7970106</v>
      </c>
      <c r="C523">
        <f>'Result import'!A8</f>
        <v>1</v>
      </c>
      <c r="D523" t="str">
        <f>'Result import'!K$6</f>
        <v>Chi Squared</v>
      </c>
      <c r="E523" t="str">
        <f>IF(ISERR(FIND(" ",'Result import'!E528)),"",LEFT('Result import'!E528,FIND(" ",'Result import'!E528)-1))</f>
        <v/>
      </c>
      <c r="F523">
        <f>IF(ISERR(FIND(" ",'Result import'!K8)),'Result import'!K8,VALUE(MID('Result import'!K8,FIND(" ",'Result import'!K8)+1,10)))</f>
        <v>0</v>
      </c>
      <c r="J523" t="s">
        <v>1362</v>
      </c>
      <c r="K523" t="str">
        <f t="shared" si="17"/>
        <v xml:space="preserve"> 0</v>
      </c>
      <c r="M523" t="str">
        <f>"insert into result (RESULT_ID, VALUE_DISPLAY, VALUE_NUM, VALUE_MIN, VALUE_MAX, QUALIFIER, RESULT_STATUS_ID, EXPERIMENT_ID, SUBSTANCE_ID, RESULT_TYPE_ID ) values ("&amp;A523&amp;", '"&amp;K523&amp;"', "&amp;F523&amp;", '"&amp;G523&amp;"', '"&amp;H523&amp;"', '"&amp;TRIM(E523)&amp;"', 2, 1, "&amp;B523&amp;", "&amp;VLOOKUP(D523,Elements!$B$3:$G$56,6,FALSE)&amp;");"</f>
        <v>insert into result (RESULT_ID, VALUE_DISPLAY, VALUE_NUM, VALUE_MIN, VALUE_MAX, QUALIFIER, RESULT_STATUS_ID, EXPERIMENT_ID, SUBSTANCE_ID, RESULT_TYPE_ID ) values (521, ' 0', 0, '', '', '', 2, 1, 7970106, 381);</v>
      </c>
      <c r="N523" t="str">
        <f t="shared" si="16"/>
        <v>insert into result_hierarchy(result_id, parent_result_id, hierarchy_type) values (521, 1, 'Child');</v>
      </c>
    </row>
    <row r="524" spans="1:14">
      <c r="A524">
        <v>522</v>
      </c>
      <c r="B524">
        <f>'Result import'!B9</f>
        <v>855669</v>
      </c>
      <c r="C524">
        <f>'Result import'!A9</f>
        <v>2</v>
      </c>
      <c r="D524" t="str">
        <f>'Result import'!K$6</f>
        <v>Chi Squared</v>
      </c>
      <c r="E524" t="str">
        <f>IF(ISERR(FIND(" ",'Result import'!E529)),"",LEFT('Result import'!E529,FIND(" ",'Result import'!E529)-1))</f>
        <v/>
      </c>
      <c r="F524">
        <f>IF(ISERR(FIND(" ",'Result import'!K9)),'Result import'!K9,VALUE(MID('Result import'!K9,FIND(" ",'Result import'!K9)+1,10)))</f>
        <v>4.49</v>
      </c>
      <c r="J524" t="s">
        <v>1362</v>
      </c>
      <c r="K524" t="str">
        <f t="shared" si="17"/>
        <v xml:space="preserve"> 4.49</v>
      </c>
      <c r="M524" t="str">
        <f>"insert into result (RESULT_ID, VALUE_DISPLAY, VALUE_NUM, VALUE_MIN, VALUE_MAX, QUALIFIER, RESULT_STATUS_ID, EXPERIMENT_ID, SUBSTANCE_ID, RESULT_TYPE_ID ) values ("&amp;A524&amp;", '"&amp;K524&amp;"', "&amp;F524&amp;", '"&amp;G524&amp;"', '"&amp;H524&amp;"', '"&amp;TRIM(E524)&amp;"', 2, 1, "&amp;B524&amp;", "&amp;VLOOKUP(D524,Elements!$B$3:$G$56,6,FALSE)&amp;");"</f>
        <v>insert into result (RESULT_ID, VALUE_DISPLAY, VALUE_NUM, VALUE_MIN, VALUE_MAX, QUALIFIER, RESULT_STATUS_ID, EXPERIMENT_ID, SUBSTANCE_ID, RESULT_TYPE_ID ) values (522, ' 4.49', 4.49, '', '', '', 2, 1, 855669, 381);</v>
      </c>
      <c r="N524" t="str">
        <f t="shared" si="16"/>
        <v>insert into result_hierarchy(result_id, parent_result_id, hierarchy_type) values (522, 2, 'Child');</v>
      </c>
    </row>
    <row r="525" spans="1:14">
      <c r="A525">
        <v>523</v>
      </c>
      <c r="B525">
        <f>'Result import'!B10</f>
        <v>4257793</v>
      </c>
      <c r="C525">
        <f>'Result import'!A10</f>
        <v>3</v>
      </c>
      <c r="D525" t="str">
        <f>'Result import'!K$6</f>
        <v>Chi Squared</v>
      </c>
      <c r="E525" t="str">
        <f>IF(ISERR(FIND(" ",'Result import'!E530)),"",LEFT('Result import'!E530,FIND(" ",'Result import'!E530)-1))</f>
        <v/>
      </c>
      <c r="F525">
        <f>IF(ISERR(FIND(" ",'Result import'!K10)),'Result import'!K10,VALUE(MID('Result import'!K10,FIND(" ",'Result import'!K10)+1,10)))</f>
        <v>9.06</v>
      </c>
      <c r="J525" t="s">
        <v>1362</v>
      </c>
      <c r="K525" t="str">
        <f t="shared" si="17"/>
        <v xml:space="preserve"> 9.06</v>
      </c>
      <c r="M525" t="str">
        <f>"insert into result (RESULT_ID, VALUE_DISPLAY, VALUE_NUM, VALUE_MIN, VALUE_MAX, QUALIFIER, RESULT_STATUS_ID, EXPERIMENT_ID, SUBSTANCE_ID, RESULT_TYPE_ID ) values ("&amp;A525&amp;", '"&amp;K525&amp;"', "&amp;F525&amp;", '"&amp;G525&amp;"', '"&amp;H525&amp;"', '"&amp;TRIM(E525)&amp;"', 2, 1, "&amp;B525&amp;", "&amp;VLOOKUP(D525,Elements!$B$3:$G$56,6,FALSE)&amp;");"</f>
        <v>insert into result (RESULT_ID, VALUE_DISPLAY, VALUE_NUM, VALUE_MIN, VALUE_MAX, QUALIFIER, RESULT_STATUS_ID, EXPERIMENT_ID, SUBSTANCE_ID, RESULT_TYPE_ID ) values (523, ' 9.06', 9.06, '', '', '', 2, 1, 4257793, 381);</v>
      </c>
      <c r="N525" t="str">
        <f t="shared" si="16"/>
        <v>insert into result_hierarchy(result_id, parent_result_id, hierarchy_type) values (523, 3, 'Child');</v>
      </c>
    </row>
    <row r="526" spans="1:14">
      <c r="A526">
        <v>524</v>
      </c>
      <c r="B526">
        <f>'Result import'!B11</f>
        <v>855933</v>
      </c>
      <c r="C526">
        <f>'Result import'!A11</f>
        <v>4</v>
      </c>
      <c r="D526" t="str">
        <f>'Result import'!K$6</f>
        <v>Chi Squared</v>
      </c>
      <c r="E526" t="str">
        <f>IF(ISERR(FIND(" ",'Result import'!E531)),"",LEFT('Result import'!E531,FIND(" ",'Result import'!E531)-1))</f>
        <v/>
      </c>
      <c r="F526">
        <f>IF(ISERR(FIND(" ",'Result import'!K11)),'Result import'!K11,VALUE(MID('Result import'!K11,FIND(" ",'Result import'!K11)+1,10)))</f>
        <v>1.1299999999999999</v>
      </c>
      <c r="J526" t="s">
        <v>1362</v>
      </c>
      <c r="K526" t="str">
        <f t="shared" si="17"/>
        <v xml:space="preserve"> 1.13</v>
      </c>
      <c r="M526" t="str">
        <f>"insert into result (RESULT_ID, VALUE_DISPLAY, VALUE_NUM, VALUE_MIN, VALUE_MAX, QUALIFIER, RESULT_STATUS_ID, EXPERIMENT_ID, SUBSTANCE_ID, RESULT_TYPE_ID ) values ("&amp;A526&amp;", '"&amp;K526&amp;"', "&amp;F526&amp;", '"&amp;G526&amp;"', '"&amp;H526&amp;"', '"&amp;TRIM(E526)&amp;"', 2, 1, "&amp;B526&amp;", "&amp;VLOOKUP(D526,Elements!$B$3:$G$56,6,FALSE)&amp;");"</f>
        <v>insert into result (RESULT_ID, VALUE_DISPLAY, VALUE_NUM, VALUE_MIN, VALUE_MAX, QUALIFIER, RESULT_STATUS_ID, EXPERIMENT_ID, SUBSTANCE_ID, RESULT_TYPE_ID ) values (524, ' 1.13', 1.13, '', '', '', 2, 1, 855933, 381);</v>
      </c>
      <c r="N526" t="str">
        <f t="shared" si="16"/>
        <v>insert into result_hierarchy(result_id, parent_result_id, hierarchy_type) values (524, 4, 'Child');</v>
      </c>
    </row>
    <row r="527" spans="1:14">
      <c r="A527">
        <v>525</v>
      </c>
      <c r="B527">
        <f>'Result import'!B12</f>
        <v>843930</v>
      </c>
      <c r="C527">
        <f>'Result import'!A12</f>
        <v>5</v>
      </c>
      <c r="D527" t="str">
        <f>'Result import'!K$6</f>
        <v>Chi Squared</v>
      </c>
      <c r="E527" t="str">
        <f>IF(ISERR(FIND(" ",'Result import'!E532)),"",LEFT('Result import'!E532,FIND(" ",'Result import'!E532)-1))</f>
        <v/>
      </c>
      <c r="F527">
        <f>IF(ISERR(FIND(" ",'Result import'!K12)),'Result import'!K12,VALUE(MID('Result import'!K12,FIND(" ",'Result import'!K12)+1,10)))</f>
        <v>6.66</v>
      </c>
      <c r="J527" t="s">
        <v>1362</v>
      </c>
      <c r="K527" t="str">
        <f t="shared" si="17"/>
        <v xml:space="preserve"> 6.66</v>
      </c>
      <c r="M527" t="str">
        <f>"insert into result (RESULT_ID, VALUE_DISPLAY, VALUE_NUM, VALUE_MIN, VALUE_MAX, QUALIFIER, RESULT_STATUS_ID, EXPERIMENT_ID, SUBSTANCE_ID, RESULT_TYPE_ID ) values ("&amp;A527&amp;", '"&amp;K527&amp;"', "&amp;F527&amp;", '"&amp;G527&amp;"', '"&amp;H527&amp;"', '"&amp;TRIM(E527)&amp;"', 2, 1, "&amp;B527&amp;", "&amp;VLOOKUP(D527,Elements!$B$3:$G$56,6,FALSE)&amp;");"</f>
        <v>insert into result (RESULT_ID, VALUE_DISPLAY, VALUE_NUM, VALUE_MIN, VALUE_MAX, QUALIFIER, RESULT_STATUS_ID, EXPERIMENT_ID, SUBSTANCE_ID, RESULT_TYPE_ID ) values (525, ' 6.66', 6.66, '', '', '', 2, 1, 843930, 381);</v>
      </c>
      <c r="N527" t="str">
        <f t="shared" si="16"/>
        <v>insert into result_hierarchy(result_id, parent_result_id, hierarchy_type) values (525, 5, 'Child');</v>
      </c>
    </row>
    <row r="528" spans="1:14">
      <c r="A528">
        <v>526</v>
      </c>
      <c r="B528">
        <f>'Result import'!B13</f>
        <v>850647</v>
      </c>
      <c r="C528">
        <f>'Result import'!A13</f>
        <v>6</v>
      </c>
      <c r="D528" t="str">
        <f>'Result import'!K$6</f>
        <v>Chi Squared</v>
      </c>
      <c r="E528" t="str">
        <f>IF(ISERR(FIND(" ",'Result import'!E533)),"",LEFT('Result import'!E533,FIND(" ",'Result import'!E533)-1))</f>
        <v/>
      </c>
      <c r="F528">
        <f>IF(ISERR(FIND(" ",'Result import'!K13)),'Result import'!K13,VALUE(MID('Result import'!K13,FIND(" ",'Result import'!K13)+1,10)))</f>
        <v>4.87</v>
      </c>
      <c r="J528" t="s">
        <v>1362</v>
      </c>
      <c r="K528" t="str">
        <f t="shared" si="17"/>
        <v xml:space="preserve"> 4.87</v>
      </c>
      <c r="M528" t="str">
        <f>"insert into result (RESULT_ID, VALUE_DISPLAY, VALUE_NUM, VALUE_MIN, VALUE_MAX, QUALIFIER, RESULT_STATUS_ID, EXPERIMENT_ID, SUBSTANCE_ID, RESULT_TYPE_ID ) values ("&amp;A528&amp;", '"&amp;K528&amp;"', "&amp;F528&amp;", '"&amp;G528&amp;"', '"&amp;H528&amp;"', '"&amp;TRIM(E528)&amp;"', 2, 1, "&amp;B528&amp;", "&amp;VLOOKUP(D528,Elements!$B$3:$G$56,6,FALSE)&amp;");"</f>
        <v>insert into result (RESULT_ID, VALUE_DISPLAY, VALUE_NUM, VALUE_MIN, VALUE_MAX, QUALIFIER, RESULT_STATUS_ID, EXPERIMENT_ID, SUBSTANCE_ID, RESULT_TYPE_ID ) values (526, ' 4.87', 4.87, '', '', '', 2, 1, 850647, 381);</v>
      </c>
      <c r="N528" t="str">
        <f t="shared" si="16"/>
        <v>insert into result_hierarchy(result_id, parent_result_id, hierarchy_type) values (526, 6, 'Child');</v>
      </c>
    </row>
    <row r="529" spans="1:14">
      <c r="A529">
        <v>527</v>
      </c>
      <c r="B529">
        <f>'Result import'!B14</f>
        <v>857157</v>
      </c>
      <c r="C529">
        <f>'Result import'!A14</f>
        <v>7</v>
      </c>
      <c r="D529" t="str">
        <f>'Result import'!K$6</f>
        <v>Chi Squared</v>
      </c>
      <c r="E529" t="str">
        <f>IF(ISERR(FIND(" ",'Result import'!E534)),"",LEFT('Result import'!E534,FIND(" ",'Result import'!E534)-1))</f>
        <v/>
      </c>
      <c r="F529">
        <f>IF(ISERR(FIND(" ",'Result import'!K14)),'Result import'!K14,VALUE(MID('Result import'!K14,FIND(" ",'Result import'!K14)+1,10)))</f>
        <v>12.28</v>
      </c>
      <c r="J529" t="s">
        <v>1362</v>
      </c>
      <c r="K529" t="str">
        <f t="shared" si="17"/>
        <v xml:space="preserve"> 12.28</v>
      </c>
      <c r="M529" t="str">
        <f>"insert into result (RESULT_ID, VALUE_DISPLAY, VALUE_NUM, VALUE_MIN, VALUE_MAX, QUALIFIER, RESULT_STATUS_ID, EXPERIMENT_ID, SUBSTANCE_ID, RESULT_TYPE_ID ) values ("&amp;A529&amp;", '"&amp;K529&amp;"', "&amp;F529&amp;", '"&amp;G529&amp;"', '"&amp;H529&amp;"', '"&amp;TRIM(E529)&amp;"', 2, 1, "&amp;B529&amp;", "&amp;VLOOKUP(D529,Elements!$B$3:$G$56,6,FALSE)&amp;");"</f>
        <v>insert into result (RESULT_ID, VALUE_DISPLAY, VALUE_NUM, VALUE_MIN, VALUE_MAX, QUALIFIER, RESULT_STATUS_ID, EXPERIMENT_ID, SUBSTANCE_ID, RESULT_TYPE_ID ) values (527, ' 12.28', 12.28, '', '', '', 2, 1, 857157, 381);</v>
      </c>
      <c r="N529" t="str">
        <f t="shared" si="16"/>
        <v>insert into result_hierarchy(result_id, parent_result_id, hierarchy_type) values (527, 7, 'Child');</v>
      </c>
    </row>
    <row r="530" spans="1:14">
      <c r="A530">
        <v>528</v>
      </c>
      <c r="B530">
        <f>'Result import'!B15</f>
        <v>844493</v>
      </c>
      <c r="C530">
        <f>'Result import'!A15</f>
        <v>8</v>
      </c>
      <c r="D530" t="str">
        <f>'Result import'!K$6</f>
        <v>Chi Squared</v>
      </c>
      <c r="E530" t="str">
        <f>IF(ISERR(FIND(" ",'Result import'!E535)),"",LEFT('Result import'!E535,FIND(" ",'Result import'!E535)-1))</f>
        <v/>
      </c>
      <c r="F530">
        <f>IF(ISERR(FIND(" ",'Result import'!K15)),'Result import'!K15,VALUE(MID('Result import'!K15,FIND(" ",'Result import'!K15)+1,10)))</f>
        <v>25.33</v>
      </c>
      <c r="J530" t="s">
        <v>1362</v>
      </c>
      <c r="K530" t="str">
        <f t="shared" si="17"/>
        <v xml:space="preserve"> 25.33</v>
      </c>
      <c r="M530" t="str">
        <f>"insert into result (RESULT_ID, VALUE_DISPLAY, VALUE_NUM, VALUE_MIN, VALUE_MAX, QUALIFIER, RESULT_STATUS_ID, EXPERIMENT_ID, SUBSTANCE_ID, RESULT_TYPE_ID ) values ("&amp;A530&amp;", '"&amp;K530&amp;"', "&amp;F530&amp;", '"&amp;G530&amp;"', '"&amp;H530&amp;"', '"&amp;TRIM(E530)&amp;"', 2, 1, "&amp;B530&amp;", "&amp;VLOOKUP(D530,Elements!$B$3:$G$56,6,FALSE)&amp;");"</f>
        <v>insert into result (RESULT_ID, VALUE_DISPLAY, VALUE_NUM, VALUE_MIN, VALUE_MAX, QUALIFIER, RESULT_STATUS_ID, EXPERIMENT_ID, SUBSTANCE_ID, RESULT_TYPE_ID ) values (528, ' 25.33', 25.33, '', '', '', 2, 1, 844493, 381);</v>
      </c>
      <c r="N530" t="str">
        <f t="shared" si="16"/>
        <v>insert into result_hierarchy(result_id, parent_result_id, hierarchy_type) values (528, 8, 'Child');</v>
      </c>
    </row>
    <row r="531" spans="1:14">
      <c r="A531">
        <v>529</v>
      </c>
      <c r="B531">
        <f>'Result import'!B16</f>
        <v>7978068</v>
      </c>
      <c r="C531">
        <f>'Result import'!A16</f>
        <v>9</v>
      </c>
      <c r="D531" t="str">
        <f>'Result import'!K$6</f>
        <v>Chi Squared</v>
      </c>
      <c r="E531" t="str">
        <f>IF(ISERR(FIND(" ",'Result import'!E536)),"",LEFT('Result import'!E536,FIND(" ",'Result import'!E536)-1))</f>
        <v/>
      </c>
      <c r="F531">
        <f>IF(ISERR(FIND(" ",'Result import'!K16)),'Result import'!K16,VALUE(MID('Result import'!K16,FIND(" ",'Result import'!K16)+1,10)))</f>
        <v>10.41</v>
      </c>
      <c r="J531" t="s">
        <v>1362</v>
      </c>
      <c r="K531" t="str">
        <f t="shared" si="17"/>
        <v xml:space="preserve"> 10.41</v>
      </c>
      <c r="M531" t="str">
        <f>"insert into result (RESULT_ID, VALUE_DISPLAY, VALUE_NUM, VALUE_MIN, VALUE_MAX, QUALIFIER, RESULT_STATUS_ID, EXPERIMENT_ID, SUBSTANCE_ID, RESULT_TYPE_ID ) values ("&amp;A531&amp;", '"&amp;K531&amp;"', "&amp;F531&amp;", '"&amp;G531&amp;"', '"&amp;H531&amp;"', '"&amp;TRIM(E531)&amp;"', 2, 1, "&amp;B531&amp;", "&amp;VLOOKUP(D531,Elements!$B$3:$G$56,6,FALSE)&amp;");"</f>
        <v>insert into result (RESULT_ID, VALUE_DISPLAY, VALUE_NUM, VALUE_MIN, VALUE_MAX, QUALIFIER, RESULT_STATUS_ID, EXPERIMENT_ID, SUBSTANCE_ID, RESULT_TYPE_ID ) values (529, ' 10.41', 10.41, '', '', '', 2, 1, 7978068, 381);</v>
      </c>
      <c r="N531" t="str">
        <f t="shared" si="16"/>
        <v>insert into result_hierarchy(result_id, parent_result_id, hierarchy_type) values (529, 9, 'Child');</v>
      </c>
    </row>
    <row r="532" spans="1:14">
      <c r="A532">
        <v>530</v>
      </c>
      <c r="B532">
        <f>'Result import'!B17</f>
        <v>852914</v>
      </c>
      <c r="C532">
        <f>'Result import'!A17</f>
        <v>10</v>
      </c>
      <c r="D532" t="str">
        <f>'Result import'!K$6</f>
        <v>Chi Squared</v>
      </c>
      <c r="E532" t="str">
        <f>IF(ISERR(FIND(" ",'Result import'!E537)),"",LEFT('Result import'!E537,FIND(" ",'Result import'!E537)-1))</f>
        <v/>
      </c>
      <c r="F532">
        <f>IF(ISERR(FIND(" ",'Result import'!K17)),'Result import'!K17,VALUE(MID('Result import'!K17,FIND(" ",'Result import'!K17)+1,10)))</f>
        <v>7.21</v>
      </c>
      <c r="J532" t="s">
        <v>1362</v>
      </c>
      <c r="K532" t="str">
        <f t="shared" si="17"/>
        <v xml:space="preserve"> 7.21</v>
      </c>
      <c r="M532" t="str">
        <f>"insert into result (RESULT_ID, VALUE_DISPLAY, VALUE_NUM, VALUE_MIN, VALUE_MAX, QUALIFIER, RESULT_STATUS_ID, EXPERIMENT_ID, SUBSTANCE_ID, RESULT_TYPE_ID ) values ("&amp;A532&amp;", '"&amp;K532&amp;"', "&amp;F532&amp;", '"&amp;G532&amp;"', '"&amp;H532&amp;"', '"&amp;TRIM(E532)&amp;"', 2, 1, "&amp;B532&amp;", "&amp;VLOOKUP(D532,Elements!$B$3:$G$56,6,FALSE)&amp;");"</f>
        <v>insert into result (RESULT_ID, VALUE_DISPLAY, VALUE_NUM, VALUE_MIN, VALUE_MAX, QUALIFIER, RESULT_STATUS_ID, EXPERIMENT_ID, SUBSTANCE_ID, RESULT_TYPE_ID ) values (530, ' 7.21', 7.21, '', '', '', 2, 1, 852914, 381);</v>
      </c>
      <c r="N532" t="str">
        <f t="shared" si="16"/>
        <v>insert into result_hierarchy(result_id, parent_result_id, hierarchy_type) values (530, 10, 'Child');</v>
      </c>
    </row>
    <row r="533" spans="1:14">
      <c r="A533">
        <v>531</v>
      </c>
      <c r="B533">
        <f>'Result import'!B18</f>
        <v>845954</v>
      </c>
      <c r="C533">
        <f>'Result import'!A18</f>
        <v>11</v>
      </c>
      <c r="D533" t="str">
        <f>'Result import'!K$6</f>
        <v>Chi Squared</v>
      </c>
      <c r="E533" t="str">
        <f>IF(ISERR(FIND(" ",'Result import'!E538)),"",LEFT('Result import'!E538,FIND(" ",'Result import'!E538)-1))</f>
        <v/>
      </c>
      <c r="F533">
        <f>IF(ISERR(FIND(" ",'Result import'!K18)),'Result import'!K18,VALUE(MID('Result import'!K18,FIND(" ",'Result import'!K18)+1,10)))</f>
        <v>13.15</v>
      </c>
      <c r="J533" t="s">
        <v>1362</v>
      </c>
      <c r="K533" t="str">
        <f t="shared" si="17"/>
        <v xml:space="preserve"> 13.15</v>
      </c>
      <c r="M533" t="str">
        <f>"insert into result (RESULT_ID, VALUE_DISPLAY, VALUE_NUM, VALUE_MIN, VALUE_MAX, QUALIFIER, RESULT_STATUS_ID, EXPERIMENT_ID, SUBSTANCE_ID, RESULT_TYPE_ID ) values ("&amp;A533&amp;", '"&amp;K533&amp;"', "&amp;F533&amp;", '"&amp;G533&amp;"', '"&amp;H533&amp;"', '"&amp;TRIM(E533)&amp;"', 2, 1, "&amp;B533&amp;", "&amp;VLOOKUP(D533,Elements!$B$3:$G$56,6,FALSE)&amp;");"</f>
        <v>insert into result (RESULT_ID, VALUE_DISPLAY, VALUE_NUM, VALUE_MIN, VALUE_MAX, QUALIFIER, RESULT_STATUS_ID, EXPERIMENT_ID, SUBSTANCE_ID, RESULT_TYPE_ID ) values (531, ' 13.15', 13.15, '', '', '', 2, 1, 845954, 381);</v>
      </c>
      <c r="N533" t="str">
        <f t="shared" si="16"/>
        <v>insert into result_hierarchy(result_id, parent_result_id, hierarchy_type) values (531, 11, 'Child');</v>
      </c>
    </row>
    <row r="534" spans="1:14">
      <c r="A534">
        <v>532</v>
      </c>
      <c r="B534">
        <f>'Result import'!B19</f>
        <v>4260348</v>
      </c>
      <c r="C534">
        <f>'Result import'!A19</f>
        <v>12</v>
      </c>
      <c r="D534" t="str">
        <f>'Result import'!K$6</f>
        <v>Chi Squared</v>
      </c>
      <c r="E534" t="str">
        <f>IF(ISERR(FIND(" ",'Result import'!E539)),"",LEFT('Result import'!E539,FIND(" ",'Result import'!E539)-1))</f>
        <v/>
      </c>
      <c r="F534">
        <f>IF(ISERR(FIND(" ",'Result import'!K19)),'Result import'!K19,VALUE(MID('Result import'!K19,FIND(" ",'Result import'!K19)+1,10)))</f>
        <v>6.95</v>
      </c>
      <c r="J534" t="s">
        <v>1362</v>
      </c>
      <c r="K534" t="str">
        <f t="shared" si="17"/>
        <v xml:space="preserve"> 6.95</v>
      </c>
      <c r="M534" t="str">
        <f>"insert into result (RESULT_ID, VALUE_DISPLAY, VALUE_NUM, VALUE_MIN, VALUE_MAX, QUALIFIER, RESULT_STATUS_ID, EXPERIMENT_ID, SUBSTANCE_ID, RESULT_TYPE_ID ) values ("&amp;A534&amp;", '"&amp;K534&amp;"', "&amp;F534&amp;", '"&amp;G534&amp;"', '"&amp;H534&amp;"', '"&amp;TRIM(E534)&amp;"', 2, 1, "&amp;B534&amp;", "&amp;VLOOKUP(D534,Elements!$B$3:$G$56,6,FALSE)&amp;");"</f>
        <v>insert into result (RESULT_ID, VALUE_DISPLAY, VALUE_NUM, VALUE_MIN, VALUE_MAX, QUALIFIER, RESULT_STATUS_ID, EXPERIMENT_ID, SUBSTANCE_ID, RESULT_TYPE_ID ) values (532, ' 6.95', 6.95, '', '', '', 2, 1, 4260348, 381);</v>
      </c>
      <c r="N534" t="str">
        <f t="shared" si="16"/>
        <v>insert into result_hierarchy(result_id, parent_result_id, hierarchy_type) values (532, 12, 'Child');</v>
      </c>
    </row>
    <row r="535" spans="1:14">
      <c r="A535">
        <v>533</v>
      </c>
      <c r="B535">
        <f>'Result import'!B20</f>
        <v>7971315</v>
      </c>
      <c r="C535">
        <f>'Result import'!A20</f>
        <v>13</v>
      </c>
      <c r="D535" t="str">
        <f>'Result import'!K$6</f>
        <v>Chi Squared</v>
      </c>
      <c r="E535" t="str">
        <f>IF(ISERR(FIND(" ",'Result import'!E540)),"",LEFT('Result import'!E540,FIND(" ",'Result import'!E540)-1))</f>
        <v/>
      </c>
      <c r="F535">
        <f>IF(ISERR(FIND(" ",'Result import'!K20)),'Result import'!K20,VALUE(MID('Result import'!K20,FIND(" ",'Result import'!K20)+1,10)))</f>
        <v>10.28</v>
      </c>
      <c r="J535" t="s">
        <v>1362</v>
      </c>
      <c r="K535" t="str">
        <f t="shared" si="17"/>
        <v xml:space="preserve"> 10.28</v>
      </c>
      <c r="M535" t="str">
        <f>"insert into result (RESULT_ID, VALUE_DISPLAY, VALUE_NUM, VALUE_MIN, VALUE_MAX, QUALIFIER, RESULT_STATUS_ID, EXPERIMENT_ID, SUBSTANCE_ID, RESULT_TYPE_ID ) values ("&amp;A535&amp;", '"&amp;K535&amp;"', "&amp;F535&amp;", '"&amp;G535&amp;"', '"&amp;H535&amp;"', '"&amp;TRIM(E535)&amp;"', 2, 1, "&amp;B535&amp;", "&amp;VLOOKUP(D535,Elements!$B$3:$G$56,6,FALSE)&amp;");"</f>
        <v>insert into result (RESULT_ID, VALUE_DISPLAY, VALUE_NUM, VALUE_MIN, VALUE_MAX, QUALIFIER, RESULT_STATUS_ID, EXPERIMENT_ID, SUBSTANCE_ID, RESULT_TYPE_ID ) values (533, ' 10.28', 10.28, '', '', '', 2, 1, 7971315, 381);</v>
      </c>
      <c r="N535" t="str">
        <f t="shared" si="16"/>
        <v>insert into result_hierarchy(result_id, parent_result_id, hierarchy_type) values (533, 13, 'Child');</v>
      </c>
    </row>
    <row r="536" spans="1:14">
      <c r="A536">
        <v>534</v>
      </c>
      <c r="B536">
        <f>'Result import'!B21</f>
        <v>7969955</v>
      </c>
      <c r="C536">
        <f>'Result import'!A21</f>
        <v>14</v>
      </c>
      <c r="D536" t="str">
        <f>'Result import'!K$6</f>
        <v>Chi Squared</v>
      </c>
      <c r="E536" t="str">
        <f>IF(ISERR(FIND(" ",'Result import'!E541)),"",LEFT('Result import'!E541,FIND(" ",'Result import'!E541)-1))</f>
        <v/>
      </c>
      <c r="F536">
        <f>IF(ISERR(FIND(" ",'Result import'!K21)),'Result import'!K21,VALUE(MID('Result import'!K21,FIND(" ",'Result import'!K21)+1,10)))</f>
        <v>4.5</v>
      </c>
      <c r="J536" t="s">
        <v>1362</v>
      </c>
      <c r="K536" t="str">
        <f t="shared" si="17"/>
        <v xml:space="preserve"> 4.5</v>
      </c>
      <c r="M536" t="str">
        <f>"insert into result (RESULT_ID, VALUE_DISPLAY, VALUE_NUM, VALUE_MIN, VALUE_MAX, QUALIFIER, RESULT_STATUS_ID, EXPERIMENT_ID, SUBSTANCE_ID, RESULT_TYPE_ID ) values ("&amp;A536&amp;", '"&amp;K536&amp;"', "&amp;F536&amp;", '"&amp;G536&amp;"', '"&amp;H536&amp;"', '"&amp;TRIM(E536)&amp;"', 2, 1, "&amp;B536&amp;", "&amp;VLOOKUP(D536,Elements!$B$3:$G$56,6,FALSE)&amp;");"</f>
        <v>insert into result (RESULT_ID, VALUE_DISPLAY, VALUE_NUM, VALUE_MIN, VALUE_MAX, QUALIFIER, RESULT_STATUS_ID, EXPERIMENT_ID, SUBSTANCE_ID, RESULT_TYPE_ID ) values (534, ' 4.5', 4.5, '', '', '', 2, 1, 7969955, 381);</v>
      </c>
      <c r="N536" t="str">
        <f t="shared" si="16"/>
        <v>insert into result_hierarchy(result_id, parent_result_id, hierarchy_type) values (534, 14, 'Child');</v>
      </c>
    </row>
    <row r="537" spans="1:14">
      <c r="A537">
        <v>535</v>
      </c>
      <c r="B537">
        <f>'Result import'!B22</f>
        <v>7969667</v>
      </c>
      <c r="C537">
        <f>'Result import'!A22</f>
        <v>15</v>
      </c>
      <c r="D537" t="str">
        <f>'Result import'!K$6</f>
        <v>Chi Squared</v>
      </c>
      <c r="E537" t="str">
        <f>IF(ISERR(FIND(" ",'Result import'!E542)),"",LEFT('Result import'!E542,FIND(" ",'Result import'!E542)-1))</f>
        <v/>
      </c>
      <c r="F537">
        <f>IF(ISERR(FIND(" ",'Result import'!K22)),'Result import'!K22,VALUE(MID('Result import'!K22,FIND(" ",'Result import'!K22)+1,10)))</f>
        <v>15.5</v>
      </c>
      <c r="J537" t="s">
        <v>1362</v>
      </c>
      <c r="K537" t="str">
        <f t="shared" si="17"/>
        <v xml:space="preserve"> 15.5</v>
      </c>
      <c r="M537" t="str">
        <f>"insert into result (RESULT_ID, VALUE_DISPLAY, VALUE_NUM, VALUE_MIN, VALUE_MAX, QUALIFIER, RESULT_STATUS_ID, EXPERIMENT_ID, SUBSTANCE_ID, RESULT_TYPE_ID ) values ("&amp;A537&amp;", '"&amp;K537&amp;"', "&amp;F537&amp;", '"&amp;G537&amp;"', '"&amp;H537&amp;"', '"&amp;TRIM(E537)&amp;"', 2, 1, "&amp;B537&amp;", "&amp;VLOOKUP(D537,Elements!$B$3:$G$56,6,FALSE)&amp;");"</f>
        <v>insert into result (RESULT_ID, VALUE_DISPLAY, VALUE_NUM, VALUE_MIN, VALUE_MAX, QUALIFIER, RESULT_STATUS_ID, EXPERIMENT_ID, SUBSTANCE_ID, RESULT_TYPE_ID ) values (535, ' 15.5', 15.5, '', '', '', 2, 1, 7969667, 381);</v>
      </c>
      <c r="N537" t="str">
        <f t="shared" si="16"/>
        <v>insert into result_hierarchy(result_id, parent_result_id, hierarchy_type) values (535, 15, 'Child');</v>
      </c>
    </row>
    <row r="538" spans="1:14">
      <c r="A538">
        <v>536</v>
      </c>
      <c r="B538">
        <f>'Result import'!B23</f>
        <v>3717731</v>
      </c>
      <c r="C538">
        <f>'Result import'!A23</f>
        <v>16</v>
      </c>
      <c r="D538" t="str">
        <f>'Result import'!K$6</f>
        <v>Chi Squared</v>
      </c>
      <c r="E538" t="str">
        <f>IF(ISERR(FIND(" ",'Result import'!E543)),"",LEFT('Result import'!E543,FIND(" ",'Result import'!E543)-1))</f>
        <v/>
      </c>
      <c r="F538">
        <f>IF(ISERR(FIND(" ",'Result import'!K23)),'Result import'!K23,VALUE(MID('Result import'!K23,FIND(" ",'Result import'!K23)+1,10)))</f>
        <v>29.6</v>
      </c>
      <c r="J538" t="s">
        <v>1362</v>
      </c>
      <c r="K538" t="str">
        <f t="shared" si="17"/>
        <v xml:space="preserve"> 29.6</v>
      </c>
      <c r="M538" t="str">
        <f>"insert into result (RESULT_ID, VALUE_DISPLAY, VALUE_NUM, VALUE_MIN, VALUE_MAX, QUALIFIER, RESULT_STATUS_ID, EXPERIMENT_ID, SUBSTANCE_ID, RESULT_TYPE_ID ) values ("&amp;A538&amp;", '"&amp;K538&amp;"', "&amp;F538&amp;", '"&amp;G538&amp;"', '"&amp;H538&amp;"', '"&amp;TRIM(E538)&amp;"', 2, 1, "&amp;B538&amp;", "&amp;VLOOKUP(D538,Elements!$B$3:$G$56,6,FALSE)&amp;");"</f>
        <v>insert into result (RESULT_ID, VALUE_DISPLAY, VALUE_NUM, VALUE_MIN, VALUE_MAX, QUALIFIER, RESULT_STATUS_ID, EXPERIMENT_ID, SUBSTANCE_ID, RESULT_TYPE_ID ) values (536, ' 29.6', 29.6, '', '', '', 2, 1, 3717731, 381);</v>
      </c>
      <c r="N538" t="str">
        <f t="shared" si="16"/>
        <v>insert into result_hierarchy(result_id, parent_result_id, hierarchy_type) values (536, 16, 'Child');</v>
      </c>
    </row>
    <row r="539" spans="1:14">
      <c r="A539">
        <v>537</v>
      </c>
      <c r="B539">
        <f>'Result import'!B24</f>
        <v>7965051</v>
      </c>
      <c r="C539">
        <f>'Result import'!A24</f>
        <v>17</v>
      </c>
      <c r="D539" t="str">
        <f>'Result import'!K$6</f>
        <v>Chi Squared</v>
      </c>
      <c r="E539" t="str">
        <f>IF(ISERR(FIND(" ",'Result import'!E544)),"",LEFT('Result import'!E544,FIND(" ",'Result import'!E544)-1))</f>
        <v/>
      </c>
      <c r="F539">
        <f>IF(ISERR(FIND(" ",'Result import'!K24)),'Result import'!K24,VALUE(MID('Result import'!K24,FIND(" ",'Result import'!K24)+1,10)))</f>
        <v>12.72</v>
      </c>
      <c r="J539" t="s">
        <v>1362</v>
      </c>
      <c r="K539" t="str">
        <f t="shared" si="17"/>
        <v xml:space="preserve"> 12.72</v>
      </c>
      <c r="M539" t="str">
        <f>"insert into result (RESULT_ID, VALUE_DISPLAY, VALUE_NUM, VALUE_MIN, VALUE_MAX, QUALIFIER, RESULT_STATUS_ID, EXPERIMENT_ID, SUBSTANCE_ID, RESULT_TYPE_ID ) values ("&amp;A539&amp;", '"&amp;K539&amp;"', "&amp;F539&amp;", '"&amp;G539&amp;"', '"&amp;H539&amp;"', '"&amp;TRIM(E539)&amp;"', 2, 1, "&amp;B539&amp;", "&amp;VLOOKUP(D539,Elements!$B$3:$G$56,6,FALSE)&amp;");"</f>
        <v>insert into result (RESULT_ID, VALUE_DISPLAY, VALUE_NUM, VALUE_MIN, VALUE_MAX, QUALIFIER, RESULT_STATUS_ID, EXPERIMENT_ID, SUBSTANCE_ID, RESULT_TYPE_ID ) values (537, ' 12.72', 12.72, '', '', '', 2, 1, 7965051, 381);</v>
      </c>
      <c r="N539" t="str">
        <f t="shared" si="16"/>
        <v>insert into result_hierarchy(result_id, parent_result_id, hierarchy_type) values (537, 17, 'Child');</v>
      </c>
    </row>
    <row r="540" spans="1:14">
      <c r="A540">
        <v>538</v>
      </c>
      <c r="B540">
        <f>'Result import'!B25</f>
        <v>7974676</v>
      </c>
      <c r="C540">
        <f>'Result import'!A25</f>
        <v>18</v>
      </c>
      <c r="D540" t="str">
        <f>'Result import'!K$6</f>
        <v>Chi Squared</v>
      </c>
      <c r="E540" t="str">
        <f>IF(ISERR(FIND(" ",'Result import'!E545)),"",LEFT('Result import'!E545,FIND(" ",'Result import'!E545)-1))</f>
        <v/>
      </c>
      <c r="F540">
        <f>IF(ISERR(FIND(" ",'Result import'!K25)),'Result import'!K25,VALUE(MID('Result import'!K25,FIND(" ",'Result import'!K25)+1,10)))</f>
        <v>9.25</v>
      </c>
      <c r="J540" t="s">
        <v>1362</v>
      </c>
      <c r="K540" t="str">
        <f t="shared" si="17"/>
        <v xml:space="preserve"> 9.25</v>
      </c>
      <c r="M540" t="str">
        <f>"insert into result (RESULT_ID, VALUE_DISPLAY, VALUE_NUM, VALUE_MIN, VALUE_MAX, QUALIFIER, RESULT_STATUS_ID, EXPERIMENT_ID, SUBSTANCE_ID, RESULT_TYPE_ID ) values ("&amp;A540&amp;", '"&amp;K540&amp;"', "&amp;F540&amp;", '"&amp;G540&amp;"', '"&amp;H540&amp;"', '"&amp;TRIM(E540)&amp;"', 2, 1, "&amp;B540&amp;", "&amp;VLOOKUP(D540,Elements!$B$3:$G$56,6,FALSE)&amp;");"</f>
        <v>insert into result (RESULT_ID, VALUE_DISPLAY, VALUE_NUM, VALUE_MIN, VALUE_MAX, QUALIFIER, RESULT_STATUS_ID, EXPERIMENT_ID, SUBSTANCE_ID, RESULT_TYPE_ID ) values (538, ' 9.25', 9.25, '', '', '', 2, 1, 7974676, 381);</v>
      </c>
      <c r="N540" t="str">
        <f t="shared" si="16"/>
        <v>insert into result_hierarchy(result_id, parent_result_id, hierarchy_type) values (538, 18, 'Child');</v>
      </c>
    </row>
    <row r="541" spans="1:14">
      <c r="A541">
        <v>539</v>
      </c>
      <c r="B541">
        <f>'Result import'!B26</f>
        <v>7973485</v>
      </c>
      <c r="C541">
        <f>'Result import'!A26</f>
        <v>19</v>
      </c>
      <c r="D541" t="str">
        <f>'Result import'!K$6</f>
        <v>Chi Squared</v>
      </c>
      <c r="E541" t="str">
        <f>IF(ISERR(FIND(" ",'Result import'!E546)),"",LEFT('Result import'!E546,FIND(" ",'Result import'!E546)-1))</f>
        <v/>
      </c>
      <c r="F541">
        <f>IF(ISERR(FIND(" ",'Result import'!K26)),'Result import'!K26,VALUE(MID('Result import'!K26,FIND(" ",'Result import'!K26)+1,10)))</f>
        <v>3.61</v>
      </c>
      <c r="J541" t="s">
        <v>1362</v>
      </c>
      <c r="K541" t="str">
        <f t="shared" si="17"/>
        <v xml:space="preserve"> 3.61</v>
      </c>
      <c r="M541" t="str">
        <f>"insert into result (RESULT_ID, VALUE_DISPLAY, VALUE_NUM, VALUE_MIN, VALUE_MAX, QUALIFIER, RESULT_STATUS_ID, EXPERIMENT_ID, SUBSTANCE_ID, RESULT_TYPE_ID ) values ("&amp;A541&amp;", '"&amp;K541&amp;"', "&amp;F541&amp;", '"&amp;G541&amp;"', '"&amp;H541&amp;"', '"&amp;TRIM(E541)&amp;"', 2, 1, "&amp;B541&amp;", "&amp;VLOOKUP(D541,Elements!$B$3:$G$56,6,FALSE)&amp;");"</f>
        <v>insert into result (RESULT_ID, VALUE_DISPLAY, VALUE_NUM, VALUE_MIN, VALUE_MAX, QUALIFIER, RESULT_STATUS_ID, EXPERIMENT_ID, SUBSTANCE_ID, RESULT_TYPE_ID ) values (539, ' 3.61', 3.61, '', '', '', 2, 1, 7973485, 381);</v>
      </c>
      <c r="N541" t="str">
        <f t="shared" si="16"/>
        <v>insert into result_hierarchy(result_id, parent_result_id, hierarchy_type) values (539, 19, 'Child');</v>
      </c>
    </row>
    <row r="542" spans="1:14">
      <c r="A542">
        <v>540</v>
      </c>
      <c r="B542">
        <f>'Result import'!B27</f>
        <v>7976977</v>
      </c>
      <c r="C542">
        <f>'Result import'!A27</f>
        <v>20</v>
      </c>
      <c r="D542" t="str">
        <f>'Result import'!K$6</f>
        <v>Chi Squared</v>
      </c>
      <c r="E542" t="str">
        <f>IF(ISERR(FIND(" ",'Result import'!E547)),"",LEFT('Result import'!E547,FIND(" ",'Result import'!E547)-1))</f>
        <v/>
      </c>
      <c r="F542">
        <f>IF(ISERR(FIND(" ",'Result import'!K27)),'Result import'!K27,VALUE(MID('Result import'!K27,FIND(" ",'Result import'!K27)+1,10)))</f>
        <v>11.46</v>
      </c>
      <c r="J542" t="s">
        <v>1362</v>
      </c>
      <c r="K542" t="str">
        <f t="shared" si="17"/>
        <v xml:space="preserve"> 11.46</v>
      </c>
      <c r="M542" t="str">
        <f>"insert into result (RESULT_ID, VALUE_DISPLAY, VALUE_NUM, VALUE_MIN, VALUE_MAX, QUALIFIER, RESULT_STATUS_ID, EXPERIMENT_ID, SUBSTANCE_ID, RESULT_TYPE_ID ) values ("&amp;A542&amp;", '"&amp;K542&amp;"', "&amp;F542&amp;", '"&amp;G542&amp;"', '"&amp;H542&amp;"', '"&amp;TRIM(E542)&amp;"', 2, 1, "&amp;B542&amp;", "&amp;VLOOKUP(D542,Elements!$B$3:$G$56,6,FALSE)&amp;");"</f>
        <v>insert into result (RESULT_ID, VALUE_DISPLAY, VALUE_NUM, VALUE_MIN, VALUE_MAX, QUALIFIER, RESULT_STATUS_ID, EXPERIMENT_ID, SUBSTANCE_ID, RESULT_TYPE_ID ) values (540, ' 11.46', 11.46, '', '', '', 2, 1, 7976977, 381);</v>
      </c>
      <c r="N542" t="str">
        <f t="shared" si="16"/>
        <v>insert into result_hierarchy(result_id, parent_result_id, hierarchy_type) values (540, 20, 'Child');</v>
      </c>
    </row>
    <row r="543" spans="1:14">
      <c r="A543">
        <v>541</v>
      </c>
      <c r="B543">
        <f>'Result import'!B28</f>
        <v>7971472</v>
      </c>
      <c r="C543">
        <f>'Result import'!A28</f>
        <v>21</v>
      </c>
      <c r="D543" t="str">
        <f>'Result import'!K$6</f>
        <v>Chi Squared</v>
      </c>
      <c r="E543" t="str">
        <f>IF(ISERR(FIND(" ",'Result import'!E548)),"",LEFT('Result import'!E548,FIND(" ",'Result import'!E548)-1))</f>
        <v/>
      </c>
      <c r="F543">
        <f>IF(ISERR(FIND(" ",'Result import'!K28)),'Result import'!K28,VALUE(MID('Result import'!K28,FIND(" ",'Result import'!K28)+1,10)))</f>
        <v>7.94</v>
      </c>
      <c r="J543" t="s">
        <v>1362</v>
      </c>
      <c r="K543" t="str">
        <f t="shared" si="17"/>
        <v xml:space="preserve"> 7.94</v>
      </c>
      <c r="M543" t="str">
        <f>"insert into result (RESULT_ID, VALUE_DISPLAY, VALUE_NUM, VALUE_MIN, VALUE_MAX, QUALIFIER, RESULT_STATUS_ID, EXPERIMENT_ID, SUBSTANCE_ID, RESULT_TYPE_ID ) values ("&amp;A543&amp;", '"&amp;K543&amp;"', "&amp;F543&amp;", '"&amp;G543&amp;"', '"&amp;H543&amp;"', '"&amp;TRIM(E543)&amp;"', 2, 1, "&amp;B543&amp;", "&amp;VLOOKUP(D543,Elements!$B$3:$G$56,6,FALSE)&amp;");"</f>
        <v>insert into result (RESULT_ID, VALUE_DISPLAY, VALUE_NUM, VALUE_MIN, VALUE_MAX, QUALIFIER, RESULT_STATUS_ID, EXPERIMENT_ID, SUBSTANCE_ID, RESULT_TYPE_ID ) values (541, ' 7.94', 7.94, '', '', '', 2, 1, 7971472, 381);</v>
      </c>
      <c r="N543" t="str">
        <f t="shared" si="16"/>
        <v>insert into result_hierarchy(result_id, parent_result_id, hierarchy_type) values (541, 21, 'Child');</v>
      </c>
    </row>
    <row r="544" spans="1:14">
      <c r="A544">
        <v>542</v>
      </c>
      <c r="B544">
        <f>'Result import'!B29</f>
        <v>4259698</v>
      </c>
      <c r="C544">
        <f>'Result import'!A29</f>
        <v>22</v>
      </c>
      <c r="D544" t="str">
        <f>'Result import'!K$6</f>
        <v>Chi Squared</v>
      </c>
      <c r="E544" t="str">
        <f>IF(ISERR(FIND(" ",'Result import'!E549)),"",LEFT('Result import'!E549,FIND(" ",'Result import'!E549)-1))</f>
        <v/>
      </c>
      <c r="F544">
        <f>IF(ISERR(FIND(" ",'Result import'!K29)),'Result import'!K29,VALUE(MID('Result import'!K29,FIND(" ",'Result import'!K29)+1,10)))</f>
        <v>9.23</v>
      </c>
      <c r="J544" t="s">
        <v>1362</v>
      </c>
      <c r="K544" t="str">
        <f t="shared" si="17"/>
        <v xml:space="preserve"> 9.23</v>
      </c>
      <c r="M544" t="str">
        <f>"insert into result (RESULT_ID, VALUE_DISPLAY, VALUE_NUM, VALUE_MIN, VALUE_MAX, QUALIFIER, RESULT_STATUS_ID, EXPERIMENT_ID, SUBSTANCE_ID, RESULT_TYPE_ID ) values ("&amp;A544&amp;", '"&amp;K544&amp;"', "&amp;F544&amp;", '"&amp;G544&amp;"', '"&amp;H544&amp;"', '"&amp;TRIM(E544)&amp;"', 2, 1, "&amp;B544&amp;", "&amp;VLOOKUP(D544,Elements!$B$3:$G$56,6,FALSE)&amp;");"</f>
        <v>insert into result (RESULT_ID, VALUE_DISPLAY, VALUE_NUM, VALUE_MIN, VALUE_MAX, QUALIFIER, RESULT_STATUS_ID, EXPERIMENT_ID, SUBSTANCE_ID, RESULT_TYPE_ID ) values (542, ' 9.23', 9.23, '', '', '', 2, 1, 4259698, 381);</v>
      </c>
      <c r="N544" t="str">
        <f t="shared" si="16"/>
        <v>insert into result_hierarchy(result_id, parent_result_id, hierarchy_type) values (542, 22, 'Child');</v>
      </c>
    </row>
    <row r="545" spans="1:14">
      <c r="A545">
        <v>543</v>
      </c>
      <c r="B545">
        <f>'Result import'!B30</f>
        <v>4255366</v>
      </c>
      <c r="C545">
        <f>'Result import'!A30</f>
        <v>23</v>
      </c>
      <c r="D545" t="str">
        <f>'Result import'!K$6</f>
        <v>Chi Squared</v>
      </c>
      <c r="E545" t="str">
        <f>IF(ISERR(FIND(" ",'Result import'!E550)),"",LEFT('Result import'!E550,FIND(" ",'Result import'!E550)-1))</f>
        <v/>
      </c>
      <c r="F545">
        <f>IF(ISERR(FIND(" ",'Result import'!K30)),'Result import'!K30,VALUE(MID('Result import'!K30,FIND(" ",'Result import'!K30)+1,10)))</f>
        <v>-0.11</v>
      </c>
      <c r="J545" t="s">
        <v>1362</v>
      </c>
      <c r="K545" t="str">
        <f t="shared" si="17"/>
        <v xml:space="preserve"> -0.11</v>
      </c>
      <c r="M545" t="str">
        <f>"insert into result (RESULT_ID, VALUE_DISPLAY, VALUE_NUM, VALUE_MIN, VALUE_MAX, QUALIFIER, RESULT_STATUS_ID, EXPERIMENT_ID, SUBSTANCE_ID, RESULT_TYPE_ID ) values ("&amp;A545&amp;", '"&amp;K545&amp;"', "&amp;F545&amp;", '"&amp;G545&amp;"', '"&amp;H545&amp;"', '"&amp;TRIM(E545)&amp;"', 2, 1, "&amp;B545&amp;", "&amp;VLOOKUP(D545,Elements!$B$3:$G$56,6,FALSE)&amp;");"</f>
        <v>insert into result (RESULT_ID, VALUE_DISPLAY, VALUE_NUM, VALUE_MIN, VALUE_MAX, QUALIFIER, RESULT_STATUS_ID, EXPERIMENT_ID, SUBSTANCE_ID, RESULT_TYPE_ID ) values (543, ' -0.11', -0.11, '', '', '', 2, 1, 4255366, 381);</v>
      </c>
      <c r="N545" t="str">
        <f t="shared" si="16"/>
        <v>insert into result_hierarchy(result_id, parent_result_id, hierarchy_type) values (543, 23, 'Child');</v>
      </c>
    </row>
    <row r="546" spans="1:14">
      <c r="A546">
        <v>544</v>
      </c>
      <c r="B546">
        <f>'Result import'!B31</f>
        <v>7977171</v>
      </c>
      <c r="C546">
        <f>'Result import'!A31</f>
        <v>24</v>
      </c>
      <c r="D546" t="str">
        <f>'Result import'!K$6</f>
        <v>Chi Squared</v>
      </c>
      <c r="E546" t="str">
        <f>IF(ISERR(FIND(" ",'Result import'!E551)),"",LEFT('Result import'!E551,FIND(" ",'Result import'!E551)-1))</f>
        <v/>
      </c>
      <c r="F546">
        <f>IF(ISERR(FIND(" ",'Result import'!K31)),'Result import'!K31,VALUE(MID('Result import'!K31,FIND(" ",'Result import'!K31)+1,10)))</f>
        <v>41.71</v>
      </c>
      <c r="J546" t="s">
        <v>1362</v>
      </c>
      <c r="K546" t="str">
        <f t="shared" si="17"/>
        <v xml:space="preserve"> 41.71</v>
      </c>
      <c r="M546" t="str">
        <f>"insert into result (RESULT_ID, VALUE_DISPLAY, VALUE_NUM, VALUE_MIN, VALUE_MAX, QUALIFIER, RESULT_STATUS_ID, EXPERIMENT_ID, SUBSTANCE_ID, RESULT_TYPE_ID ) values ("&amp;A546&amp;", '"&amp;K546&amp;"', "&amp;F546&amp;", '"&amp;G546&amp;"', '"&amp;H546&amp;"', '"&amp;TRIM(E546)&amp;"', 2, 1, "&amp;B546&amp;", "&amp;VLOOKUP(D546,Elements!$B$3:$G$56,6,FALSE)&amp;");"</f>
        <v>insert into result (RESULT_ID, VALUE_DISPLAY, VALUE_NUM, VALUE_MIN, VALUE_MAX, QUALIFIER, RESULT_STATUS_ID, EXPERIMENT_ID, SUBSTANCE_ID, RESULT_TYPE_ID ) values (544, ' 41.71', 41.71, '', '', '', 2, 1, 7977171, 381);</v>
      </c>
      <c r="N546" t="str">
        <f t="shared" si="16"/>
        <v>insert into result_hierarchy(result_id, parent_result_id, hierarchy_type) values (544, 24, 'Child');</v>
      </c>
    </row>
    <row r="547" spans="1:14">
      <c r="A547">
        <v>545</v>
      </c>
      <c r="B547">
        <f>'Result import'!B32</f>
        <v>7971820</v>
      </c>
      <c r="C547">
        <f>'Result import'!A32</f>
        <v>25</v>
      </c>
      <c r="D547" t="str">
        <f>'Result import'!K$6</f>
        <v>Chi Squared</v>
      </c>
      <c r="E547" t="str">
        <f>IF(ISERR(FIND(" ",'Result import'!E552)),"",LEFT('Result import'!E552,FIND(" ",'Result import'!E552)-1))</f>
        <v/>
      </c>
      <c r="F547">
        <f>IF(ISERR(FIND(" ",'Result import'!K32)),'Result import'!K32,VALUE(MID('Result import'!K32,FIND(" ",'Result import'!K32)+1,10)))</f>
        <v>8.02</v>
      </c>
      <c r="J547" t="s">
        <v>1362</v>
      </c>
      <c r="K547" t="str">
        <f t="shared" si="17"/>
        <v xml:space="preserve"> 8.02</v>
      </c>
      <c r="M547" t="str">
        <f>"insert into result (RESULT_ID, VALUE_DISPLAY, VALUE_NUM, VALUE_MIN, VALUE_MAX, QUALIFIER, RESULT_STATUS_ID, EXPERIMENT_ID, SUBSTANCE_ID, RESULT_TYPE_ID ) values ("&amp;A547&amp;", '"&amp;K547&amp;"', "&amp;F547&amp;", '"&amp;G547&amp;"', '"&amp;H547&amp;"', '"&amp;TRIM(E547)&amp;"', 2, 1, "&amp;B547&amp;", "&amp;VLOOKUP(D547,Elements!$B$3:$G$56,6,FALSE)&amp;");"</f>
        <v>insert into result (RESULT_ID, VALUE_DISPLAY, VALUE_NUM, VALUE_MIN, VALUE_MAX, QUALIFIER, RESULT_STATUS_ID, EXPERIMENT_ID, SUBSTANCE_ID, RESULT_TYPE_ID ) values (545, ' 8.02', 8.02, '', '', '', 2, 1, 7971820, 381);</v>
      </c>
      <c r="N547" t="str">
        <f t="shared" si="16"/>
        <v>insert into result_hierarchy(result_id, parent_result_id, hierarchy_type) values (545, 25, 'Child');</v>
      </c>
    </row>
    <row r="548" spans="1:14">
      <c r="A548">
        <v>546</v>
      </c>
      <c r="B548">
        <f>'Result import'!B33</f>
        <v>4264846</v>
      </c>
      <c r="C548">
        <f>'Result import'!A33</f>
        <v>26</v>
      </c>
      <c r="D548" t="str">
        <f>'Result import'!K$6</f>
        <v>Chi Squared</v>
      </c>
      <c r="E548" t="str">
        <f>IF(ISERR(FIND(" ",'Result import'!E553)),"",LEFT('Result import'!E553,FIND(" ",'Result import'!E553)-1))</f>
        <v/>
      </c>
      <c r="F548">
        <f>IF(ISERR(FIND(" ",'Result import'!K33)),'Result import'!K33,VALUE(MID('Result import'!K33,FIND(" ",'Result import'!K33)+1,10)))</f>
        <v>622.82000000000005</v>
      </c>
      <c r="J548" t="s">
        <v>1362</v>
      </c>
      <c r="K548" t="str">
        <f t="shared" si="17"/>
        <v xml:space="preserve"> 622.82</v>
      </c>
      <c r="M548" t="str">
        <f>"insert into result (RESULT_ID, VALUE_DISPLAY, VALUE_NUM, VALUE_MIN, VALUE_MAX, QUALIFIER, RESULT_STATUS_ID, EXPERIMENT_ID, SUBSTANCE_ID, RESULT_TYPE_ID ) values ("&amp;A548&amp;", '"&amp;K548&amp;"', "&amp;F548&amp;", '"&amp;G548&amp;"', '"&amp;H548&amp;"', '"&amp;TRIM(E548)&amp;"', 2, 1, "&amp;B548&amp;", "&amp;VLOOKUP(D548,Elements!$B$3:$G$56,6,FALSE)&amp;");"</f>
        <v>insert into result (RESULT_ID, VALUE_DISPLAY, VALUE_NUM, VALUE_MIN, VALUE_MAX, QUALIFIER, RESULT_STATUS_ID, EXPERIMENT_ID, SUBSTANCE_ID, RESULT_TYPE_ID ) values (546, ' 622.82', 622.82, '', '', '', 2, 1, 4264846, 381);</v>
      </c>
      <c r="N548" t="str">
        <f t="shared" si="16"/>
        <v>insert into result_hierarchy(result_id, parent_result_id, hierarchy_type) values (546, 26, 'Child');</v>
      </c>
    </row>
    <row r="549" spans="1:14">
      <c r="A549">
        <v>547</v>
      </c>
      <c r="B549">
        <f>'Result import'!B34</f>
        <v>4264171</v>
      </c>
      <c r="C549">
        <f>'Result import'!A34</f>
        <v>27</v>
      </c>
      <c r="D549" t="str">
        <f>'Result import'!K$6</f>
        <v>Chi Squared</v>
      </c>
      <c r="E549" t="str">
        <f>IF(ISERR(FIND(" ",'Result import'!E554)),"",LEFT('Result import'!E554,FIND(" ",'Result import'!E554)-1))</f>
        <v/>
      </c>
      <c r="F549">
        <f>IF(ISERR(FIND(" ",'Result import'!K34)),'Result import'!K34,VALUE(MID('Result import'!K34,FIND(" ",'Result import'!K34)+1,10)))</f>
        <v>9.2100000000000009</v>
      </c>
      <c r="J549" t="s">
        <v>1362</v>
      </c>
      <c r="K549" t="str">
        <f t="shared" si="17"/>
        <v xml:space="preserve"> 9.21</v>
      </c>
      <c r="M549" t="str">
        <f>"insert into result (RESULT_ID, VALUE_DISPLAY, VALUE_NUM, VALUE_MIN, VALUE_MAX, QUALIFIER, RESULT_STATUS_ID, EXPERIMENT_ID, SUBSTANCE_ID, RESULT_TYPE_ID ) values ("&amp;A549&amp;", '"&amp;K549&amp;"', "&amp;F549&amp;", '"&amp;G549&amp;"', '"&amp;H549&amp;"', '"&amp;TRIM(E549)&amp;"', 2, 1, "&amp;B549&amp;", "&amp;VLOOKUP(D549,Elements!$B$3:$G$56,6,FALSE)&amp;");"</f>
        <v>insert into result (RESULT_ID, VALUE_DISPLAY, VALUE_NUM, VALUE_MIN, VALUE_MAX, QUALIFIER, RESULT_STATUS_ID, EXPERIMENT_ID, SUBSTANCE_ID, RESULT_TYPE_ID ) values (547, ' 9.21', 9.21, '', '', '', 2, 1, 4264171, 381);</v>
      </c>
      <c r="N549" t="str">
        <f t="shared" si="16"/>
        <v>insert into result_hierarchy(result_id, parent_result_id, hierarchy_type) values (547, 27, 'Child');</v>
      </c>
    </row>
    <row r="550" spans="1:14">
      <c r="A550">
        <v>548</v>
      </c>
      <c r="B550">
        <f>'Result import'!B35</f>
        <v>4245982</v>
      </c>
      <c r="C550">
        <f>'Result import'!A35</f>
        <v>28</v>
      </c>
      <c r="D550" t="str">
        <f>'Result import'!K$6</f>
        <v>Chi Squared</v>
      </c>
      <c r="E550" t="str">
        <f>IF(ISERR(FIND(" ",'Result import'!E555)),"",LEFT('Result import'!E555,FIND(" ",'Result import'!E555)-1))</f>
        <v/>
      </c>
      <c r="F550">
        <f>IF(ISERR(FIND(" ",'Result import'!K35)),'Result import'!K35,VALUE(MID('Result import'!K35,FIND(" ",'Result import'!K35)+1,10)))</f>
        <v>57.47</v>
      </c>
      <c r="J550" t="s">
        <v>1362</v>
      </c>
      <c r="K550" t="str">
        <f t="shared" si="17"/>
        <v xml:space="preserve"> 57.47</v>
      </c>
      <c r="M550" t="str">
        <f>"insert into result (RESULT_ID, VALUE_DISPLAY, VALUE_NUM, VALUE_MIN, VALUE_MAX, QUALIFIER, RESULT_STATUS_ID, EXPERIMENT_ID, SUBSTANCE_ID, RESULT_TYPE_ID ) values ("&amp;A550&amp;", '"&amp;K550&amp;"', "&amp;F550&amp;", '"&amp;G550&amp;"', '"&amp;H550&amp;"', '"&amp;TRIM(E550)&amp;"', 2, 1, "&amp;B550&amp;", "&amp;VLOOKUP(D550,Elements!$B$3:$G$56,6,FALSE)&amp;");"</f>
        <v>insert into result (RESULT_ID, VALUE_DISPLAY, VALUE_NUM, VALUE_MIN, VALUE_MAX, QUALIFIER, RESULT_STATUS_ID, EXPERIMENT_ID, SUBSTANCE_ID, RESULT_TYPE_ID ) values (548, ' 57.47', 57.47, '', '', '', 2, 1, 4245982, 381);</v>
      </c>
      <c r="N550" t="str">
        <f t="shared" si="16"/>
        <v>insert into result_hierarchy(result_id, parent_result_id, hierarchy_type) values (548, 28, 'Child');</v>
      </c>
    </row>
    <row r="551" spans="1:14">
      <c r="A551">
        <v>549</v>
      </c>
      <c r="B551">
        <f>'Result import'!B36</f>
        <v>4244225</v>
      </c>
      <c r="C551">
        <f>'Result import'!A36</f>
        <v>29</v>
      </c>
      <c r="D551" t="str">
        <f>'Result import'!K$6</f>
        <v>Chi Squared</v>
      </c>
      <c r="E551" t="str">
        <f>IF(ISERR(FIND(" ",'Result import'!E556)),"",LEFT('Result import'!E556,FIND(" ",'Result import'!E556)-1))</f>
        <v/>
      </c>
      <c r="F551">
        <f>IF(ISERR(FIND(" ",'Result import'!K36)),'Result import'!K36,VALUE(MID('Result import'!K36,FIND(" ",'Result import'!K36)+1,10)))</f>
        <v>4.6399999999999997</v>
      </c>
      <c r="J551" t="s">
        <v>1362</v>
      </c>
      <c r="K551" t="str">
        <f t="shared" si="17"/>
        <v xml:space="preserve"> 4.64</v>
      </c>
      <c r="M551" t="str">
        <f>"insert into result (RESULT_ID, VALUE_DISPLAY, VALUE_NUM, VALUE_MIN, VALUE_MAX, QUALIFIER, RESULT_STATUS_ID, EXPERIMENT_ID, SUBSTANCE_ID, RESULT_TYPE_ID ) values ("&amp;A551&amp;", '"&amp;K551&amp;"', "&amp;F551&amp;", '"&amp;G551&amp;"', '"&amp;H551&amp;"', '"&amp;TRIM(E551)&amp;"', 2, 1, "&amp;B551&amp;", "&amp;VLOOKUP(D551,Elements!$B$3:$G$56,6,FALSE)&amp;");"</f>
        <v>insert into result (RESULT_ID, VALUE_DISPLAY, VALUE_NUM, VALUE_MIN, VALUE_MAX, QUALIFIER, RESULT_STATUS_ID, EXPERIMENT_ID, SUBSTANCE_ID, RESULT_TYPE_ID ) values (549, ' 4.64', 4.64, '', '', '', 2, 1, 4244225, 381);</v>
      </c>
      <c r="N551" t="str">
        <f t="shared" si="16"/>
        <v>insert into result_hierarchy(result_id, parent_result_id, hierarchy_type) values (549, 29, 'Child');</v>
      </c>
    </row>
    <row r="552" spans="1:14">
      <c r="A552">
        <v>550</v>
      </c>
      <c r="B552">
        <f>'Result import'!B37</f>
        <v>4242836</v>
      </c>
      <c r="C552">
        <f>'Result import'!A37</f>
        <v>30</v>
      </c>
      <c r="D552" t="str">
        <f>'Result import'!K$6</f>
        <v>Chi Squared</v>
      </c>
      <c r="E552" t="str">
        <f>IF(ISERR(FIND(" ",'Result import'!E557)),"",LEFT('Result import'!E557,FIND(" ",'Result import'!E557)-1))</f>
        <v/>
      </c>
      <c r="F552">
        <f>IF(ISERR(FIND(" ",'Result import'!K37)),'Result import'!K37,VALUE(MID('Result import'!K37,FIND(" ",'Result import'!K37)+1,10)))</f>
        <v>32.24</v>
      </c>
      <c r="J552" t="s">
        <v>1362</v>
      </c>
      <c r="K552" t="str">
        <f t="shared" si="17"/>
        <v xml:space="preserve"> 32.24</v>
      </c>
      <c r="M552" t="str">
        <f>"insert into result (RESULT_ID, VALUE_DISPLAY, VALUE_NUM, VALUE_MIN, VALUE_MAX, QUALIFIER, RESULT_STATUS_ID, EXPERIMENT_ID, SUBSTANCE_ID, RESULT_TYPE_ID ) values ("&amp;A552&amp;", '"&amp;K552&amp;"', "&amp;F552&amp;", '"&amp;G552&amp;"', '"&amp;H552&amp;"', '"&amp;TRIM(E552)&amp;"', 2, 1, "&amp;B552&amp;", "&amp;VLOOKUP(D552,Elements!$B$3:$G$56,6,FALSE)&amp;");"</f>
        <v>insert into result (RESULT_ID, VALUE_DISPLAY, VALUE_NUM, VALUE_MIN, VALUE_MAX, QUALIFIER, RESULT_STATUS_ID, EXPERIMENT_ID, SUBSTANCE_ID, RESULT_TYPE_ID ) values (550, ' 32.24', 32.24, '', '', '', 2, 1, 4242836, 381);</v>
      </c>
      <c r="N552" t="str">
        <f t="shared" si="16"/>
        <v>insert into result_hierarchy(result_id, parent_result_id, hierarchy_type) values (550, 30, 'Child');</v>
      </c>
    </row>
    <row r="553" spans="1:14">
      <c r="A553">
        <v>551</v>
      </c>
      <c r="B553">
        <f>'Result import'!B38</f>
        <v>7970469</v>
      </c>
      <c r="C553">
        <f>'Result import'!A38</f>
        <v>31</v>
      </c>
      <c r="D553" t="str">
        <f>'Result import'!K$6</f>
        <v>Chi Squared</v>
      </c>
      <c r="E553" t="str">
        <f>IF(ISERR(FIND(" ",'Result import'!E558)),"",LEFT('Result import'!E558,FIND(" ",'Result import'!E558)-1))</f>
        <v/>
      </c>
      <c r="F553">
        <f>IF(ISERR(FIND(" ",'Result import'!K38)),'Result import'!K38,VALUE(MID('Result import'!K38,FIND(" ",'Result import'!K38)+1,10)))</f>
        <v>4.93</v>
      </c>
      <c r="J553" t="s">
        <v>1362</v>
      </c>
      <c r="K553" t="str">
        <f t="shared" si="17"/>
        <v xml:space="preserve"> 4.93</v>
      </c>
      <c r="M553" t="str">
        <f>"insert into result (RESULT_ID, VALUE_DISPLAY, VALUE_NUM, VALUE_MIN, VALUE_MAX, QUALIFIER, RESULT_STATUS_ID, EXPERIMENT_ID, SUBSTANCE_ID, RESULT_TYPE_ID ) values ("&amp;A553&amp;", '"&amp;K553&amp;"', "&amp;F553&amp;", '"&amp;G553&amp;"', '"&amp;H553&amp;"', '"&amp;TRIM(E553)&amp;"', 2, 1, "&amp;B553&amp;", "&amp;VLOOKUP(D553,Elements!$B$3:$G$56,6,FALSE)&amp;");"</f>
        <v>insert into result (RESULT_ID, VALUE_DISPLAY, VALUE_NUM, VALUE_MIN, VALUE_MAX, QUALIFIER, RESULT_STATUS_ID, EXPERIMENT_ID, SUBSTANCE_ID, RESULT_TYPE_ID ) values (551, ' 4.93', 4.93, '', '', '', 2, 1, 7970469, 381);</v>
      </c>
      <c r="N553" t="str">
        <f t="shared" si="16"/>
        <v>insert into result_hierarchy(result_id, parent_result_id, hierarchy_type) values (551, 31, 'Child');</v>
      </c>
    </row>
    <row r="554" spans="1:14">
      <c r="A554">
        <v>552</v>
      </c>
      <c r="B554">
        <f>'Result import'!B39</f>
        <v>4262721</v>
      </c>
      <c r="C554">
        <f>'Result import'!A39</f>
        <v>32</v>
      </c>
      <c r="D554" t="str">
        <f>'Result import'!K$6</f>
        <v>Chi Squared</v>
      </c>
      <c r="E554" t="str">
        <f>IF(ISERR(FIND(" ",'Result import'!E559)),"",LEFT('Result import'!E559,FIND(" ",'Result import'!E559)-1))</f>
        <v/>
      </c>
      <c r="F554">
        <f>IF(ISERR(FIND(" ",'Result import'!K39)),'Result import'!K39,VALUE(MID('Result import'!K39,FIND(" ",'Result import'!K39)+1,10)))</f>
        <v>17.920000000000002</v>
      </c>
      <c r="J554" t="s">
        <v>1362</v>
      </c>
      <c r="K554" t="str">
        <f t="shared" si="17"/>
        <v xml:space="preserve"> 17.92</v>
      </c>
      <c r="M554" t="str">
        <f>"insert into result (RESULT_ID, VALUE_DISPLAY, VALUE_NUM, VALUE_MIN, VALUE_MAX, QUALIFIER, RESULT_STATUS_ID, EXPERIMENT_ID, SUBSTANCE_ID, RESULT_TYPE_ID ) values ("&amp;A554&amp;", '"&amp;K554&amp;"', "&amp;F554&amp;", '"&amp;G554&amp;"', '"&amp;H554&amp;"', '"&amp;TRIM(E554)&amp;"', 2, 1, "&amp;B554&amp;", "&amp;VLOOKUP(D554,Elements!$B$3:$G$56,6,FALSE)&amp;");"</f>
        <v>insert into result (RESULT_ID, VALUE_DISPLAY, VALUE_NUM, VALUE_MIN, VALUE_MAX, QUALIFIER, RESULT_STATUS_ID, EXPERIMENT_ID, SUBSTANCE_ID, RESULT_TYPE_ID ) values (552, ' 17.92', 17.92, '', '', '', 2, 1, 4262721, 381);</v>
      </c>
      <c r="N554" t="str">
        <f t="shared" si="16"/>
        <v>insert into result_hierarchy(result_id, parent_result_id, hierarchy_type) values (552, 32, 'Child');</v>
      </c>
    </row>
    <row r="555" spans="1:14">
      <c r="A555">
        <v>553</v>
      </c>
      <c r="B555">
        <f>'Result import'!B40</f>
        <v>844679</v>
      </c>
      <c r="C555">
        <f>'Result import'!A40</f>
        <v>33</v>
      </c>
      <c r="D555" t="str">
        <f>'Result import'!K$6</f>
        <v>Chi Squared</v>
      </c>
      <c r="E555" t="str">
        <f>IF(ISERR(FIND(" ",'Result import'!E560)),"",LEFT('Result import'!E560,FIND(" ",'Result import'!E560)-1))</f>
        <v/>
      </c>
      <c r="F555">
        <f>IF(ISERR(FIND(" ",'Result import'!K40)),'Result import'!K40,VALUE(MID('Result import'!K40,FIND(" ",'Result import'!K40)+1,10)))</f>
        <v>10.09</v>
      </c>
      <c r="J555" t="s">
        <v>1362</v>
      </c>
      <c r="K555" t="str">
        <f t="shared" si="17"/>
        <v xml:space="preserve"> 10.09</v>
      </c>
      <c r="M555" t="str">
        <f>"insert into result (RESULT_ID, VALUE_DISPLAY, VALUE_NUM, VALUE_MIN, VALUE_MAX, QUALIFIER, RESULT_STATUS_ID, EXPERIMENT_ID, SUBSTANCE_ID, RESULT_TYPE_ID ) values ("&amp;A555&amp;", '"&amp;K555&amp;"', "&amp;F555&amp;", '"&amp;G555&amp;"', '"&amp;H555&amp;"', '"&amp;TRIM(E555)&amp;"', 2, 1, "&amp;B555&amp;", "&amp;VLOOKUP(D555,Elements!$B$3:$G$56,6,FALSE)&amp;");"</f>
        <v>insert into result (RESULT_ID, VALUE_DISPLAY, VALUE_NUM, VALUE_MIN, VALUE_MAX, QUALIFIER, RESULT_STATUS_ID, EXPERIMENT_ID, SUBSTANCE_ID, RESULT_TYPE_ID ) values (553, ' 10.09', 10.09, '', '', '', 2, 1, 844679, 381);</v>
      </c>
      <c r="N555" t="str">
        <f t="shared" si="16"/>
        <v>insert into result_hierarchy(result_id, parent_result_id, hierarchy_type) values (553, 33, 'Child');</v>
      </c>
    </row>
    <row r="556" spans="1:14">
      <c r="A556">
        <v>554</v>
      </c>
      <c r="B556">
        <f>'Result import'!B41</f>
        <v>4260761</v>
      </c>
      <c r="C556">
        <f>'Result import'!A41</f>
        <v>34</v>
      </c>
      <c r="D556" t="str">
        <f>'Result import'!K$6</f>
        <v>Chi Squared</v>
      </c>
      <c r="E556" t="str">
        <f>IF(ISERR(FIND(" ",'Result import'!E561)),"",LEFT('Result import'!E561,FIND(" ",'Result import'!E561)-1))</f>
        <v/>
      </c>
      <c r="F556">
        <f>IF(ISERR(FIND(" ",'Result import'!K41)),'Result import'!K41,VALUE(MID('Result import'!K41,FIND(" ",'Result import'!K41)+1,10)))</f>
        <v>6.35</v>
      </c>
      <c r="J556" t="s">
        <v>1362</v>
      </c>
      <c r="K556" t="str">
        <f t="shared" si="17"/>
        <v xml:space="preserve"> 6.35</v>
      </c>
      <c r="M556" t="str">
        <f>"insert into result (RESULT_ID, VALUE_DISPLAY, VALUE_NUM, VALUE_MIN, VALUE_MAX, QUALIFIER, RESULT_STATUS_ID, EXPERIMENT_ID, SUBSTANCE_ID, RESULT_TYPE_ID ) values ("&amp;A556&amp;", '"&amp;K556&amp;"', "&amp;F556&amp;", '"&amp;G556&amp;"', '"&amp;H556&amp;"', '"&amp;TRIM(E556)&amp;"', 2, 1, "&amp;B556&amp;", "&amp;VLOOKUP(D556,Elements!$B$3:$G$56,6,FALSE)&amp;");"</f>
        <v>insert into result (RESULT_ID, VALUE_DISPLAY, VALUE_NUM, VALUE_MIN, VALUE_MAX, QUALIFIER, RESULT_STATUS_ID, EXPERIMENT_ID, SUBSTANCE_ID, RESULT_TYPE_ID ) values (554, ' 6.35', 6.35, '', '', '', 2, 1, 4260761, 381);</v>
      </c>
      <c r="N556" t="str">
        <f t="shared" ref="N556:N602" si="18">"insert into result_hierarchy(result_id, parent_result_id, hierarchy_type) values ("&amp;A556&amp;", "&amp;C556&amp;", '"&amp;J556&amp;"');"</f>
        <v>insert into result_hierarchy(result_id, parent_result_id, hierarchy_type) values (554, 34, 'Child');</v>
      </c>
    </row>
    <row r="557" spans="1:14">
      <c r="A557">
        <v>555</v>
      </c>
      <c r="B557">
        <f>'Result import'!B42</f>
        <v>7976469</v>
      </c>
      <c r="C557">
        <f>'Result import'!A42</f>
        <v>35</v>
      </c>
      <c r="D557" t="str">
        <f>'Result import'!K$6</f>
        <v>Chi Squared</v>
      </c>
      <c r="E557" t="str">
        <f>IF(ISERR(FIND(" ",'Result import'!E562)),"",LEFT('Result import'!E562,FIND(" ",'Result import'!E562)-1))</f>
        <v/>
      </c>
      <c r="F557">
        <f>IF(ISERR(FIND(" ",'Result import'!K42)),'Result import'!K42,VALUE(MID('Result import'!K42,FIND(" ",'Result import'!K42)+1,10)))</f>
        <v>30.81</v>
      </c>
      <c r="J557" t="s">
        <v>1362</v>
      </c>
      <c r="K557" t="str">
        <f t="shared" si="17"/>
        <v xml:space="preserve"> 30.81</v>
      </c>
      <c r="M557" t="str">
        <f>"insert into result (RESULT_ID, VALUE_DISPLAY, VALUE_NUM, VALUE_MIN, VALUE_MAX, QUALIFIER, RESULT_STATUS_ID, EXPERIMENT_ID, SUBSTANCE_ID, RESULT_TYPE_ID ) values ("&amp;A557&amp;", '"&amp;K557&amp;"', "&amp;F557&amp;", '"&amp;G557&amp;"', '"&amp;H557&amp;"', '"&amp;TRIM(E557)&amp;"', 2, 1, "&amp;B557&amp;", "&amp;VLOOKUP(D557,Elements!$B$3:$G$56,6,FALSE)&amp;");"</f>
        <v>insert into result (RESULT_ID, VALUE_DISPLAY, VALUE_NUM, VALUE_MIN, VALUE_MAX, QUALIFIER, RESULT_STATUS_ID, EXPERIMENT_ID, SUBSTANCE_ID, RESULT_TYPE_ID ) values (555, ' 30.81', 30.81, '', '', '', 2, 1, 7976469, 381);</v>
      </c>
      <c r="N557" t="str">
        <f t="shared" si="18"/>
        <v>insert into result_hierarchy(result_id, parent_result_id, hierarchy_type) values (555, 35, 'Child');</v>
      </c>
    </row>
    <row r="558" spans="1:14">
      <c r="A558">
        <v>556</v>
      </c>
      <c r="B558">
        <f>'Result import'!B43</f>
        <v>4264645</v>
      </c>
      <c r="C558">
        <f>'Result import'!A43</f>
        <v>36</v>
      </c>
      <c r="D558" t="str">
        <f>'Result import'!K$6</f>
        <v>Chi Squared</v>
      </c>
      <c r="E558" t="str">
        <f>IF(ISERR(FIND(" ",'Result import'!E563)),"",LEFT('Result import'!E563,FIND(" ",'Result import'!E563)-1))</f>
        <v/>
      </c>
      <c r="F558">
        <f>IF(ISERR(FIND(" ",'Result import'!K43)),'Result import'!K43,VALUE(MID('Result import'!K43,FIND(" ",'Result import'!K43)+1,10)))</f>
        <v>5.98</v>
      </c>
      <c r="J558" t="s">
        <v>1362</v>
      </c>
      <c r="K558" t="str">
        <f t="shared" si="17"/>
        <v xml:space="preserve"> 5.98</v>
      </c>
      <c r="M558" t="str">
        <f>"insert into result (RESULT_ID, VALUE_DISPLAY, VALUE_NUM, VALUE_MIN, VALUE_MAX, QUALIFIER, RESULT_STATUS_ID, EXPERIMENT_ID, SUBSTANCE_ID, RESULT_TYPE_ID ) values ("&amp;A558&amp;", '"&amp;K558&amp;"', "&amp;F558&amp;", '"&amp;G558&amp;"', '"&amp;H558&amp;"', '"&amp;TRIM(E558)&amp;"', 2, 1, "&amp;B558&amp;", "&amp;VLOOKUP(D558,Elements!$B$3:$G$56,6,FALSE)&amp;");"</f>
        <v>insert into result (RESULT_ID, VALUE_DISPLAY, VALUE_NUM, VALUE_MIN, VALUE_MAX, QUALIFIER, RESULT_STATUS_ID, EXPERIMENT_ID, SUBSTANCE_ID, RESULT_TYPE_ID ) values (556, ' 5.98', 5.98, '', '', '', 2, 1, 4264645, 381);</v>
      </c>
      <c r="N558" t="str">
        <f t="shared" si="18"/>
        <v>insert into result_hierarchy(result_id, parent_result_id, hierarchy_type) values (556, 36, 'Child');</v>
      </c>
    </row>
    <row r="559" spans="1:14">
      <c r="A559">
        <v>557</v>
      </c>
      <c r="B559">
        <f>'Result import'!B44</f>
        <v>4265686</v>
      </c>
      <c r="C559">
        <f>'Result import'!A44</f>
        <v>37</v>
      </c>
      <c r="D559" t="str">
        <f>'Result import'!K$6</f>
        <v>Chi Squared</v>
      </c>
      <c r="E559" t="str">
        <f>IF(ISERR(FIND(" ",'Result import'!E564)),"",LEFT('Result import'!E564,FIND(" ",'Result import'!E564)-1))</f>
        <v/>
      </c>
      <c r="F559">
        <f>IF(ISERR(FIND(" ",'Result import'!K44)),'Result import'!K44,VALUE(MID('Result import'!K44,FIND(" ",'Result import'!K44)+1,10)))</f>
        <v>105.02</v>
      </c>
      <c r="J559" t="s">
        <v>1362</v>
      </c>
      <c r="K559" t="str">
        <f t="shared" si="17"/>
        <v xml:space="preserve"> 105.02</v>
      </c>
      <c r="M559" t="str">
        <f>"insert into result (RESULT_ID, VALUE_DISPLAY, VALUE_NUM, VALUE_MIN, VALUE_MAX, QUALIFIER, RESULT_STATUS_ID, EXPERIMENT_ID, SUBSTANCE_ID, RESULT_TYPE_ID ) values ("&amp;A559&amp;", '"&amp;K559&amp;"', "&amp;F559&amp;", '"&amp;G559&amp;"', '"&amp;H559&amp;"', '"&amp;TRIM(E559)&amp;"', 2, 1, "&amp;B559&amp;", "&amp;VLOOKUP(D559,Elements!$B$3:$G$56,6,FALSE)&amp;");"</f>
        <v>insert into result (RESULT_ID, VALUE_DISPLAY, VALUE_NUM, VALUE_MIN, VALUE_MAX, QUALIFIER, RESULT_STATUS_ID, EXPERIMENT_ID, SUBSTANCE_ID, RESULT_TYPE_ID ) values (557, ' 105.02', 105.02, '', '', '', 2, 1, 4265686, 381);</v>
      </c>
      <c r="N559" t="str">
        <f t="shared" si="18"/>
        <v>insert into result_hierarchy(result_id, parent_result_id, hierarchy_type) values (557, 37, 'Child');</v>
      </c>
    </row>
    <row r="560" spans="1:14">
      <c r="A560">
        <v>558</v>
      </c>
      <c r="B560">
        <f>'Result import'!B45</f>
        <v>4257150</v>
      </c>
      <c r="C560">
        <f>'Result import'!A45</f>
        <v>38</v>
      </c>
      <c r="D560" t="str">
        <f>'Result import'!K$6</f>
        <v>Chi Squared</v>
      </c>
      <c r="E560" t="str">
        <f>IF(ISERR(FIND(" ",'Result import'!E565)),"",LEFT('Result import'!E565,FIND(" ",'Result import'!E565)-1))</f>
        <v/>
      </c>
      <c r="F560">
        <f>IF(ISERR(FIND(" ",'Result import'!K45)),'Result import'!K45,VALUE(MID('Result import'!K45,FIND(" ",'Result import'!K45)+1,10)))</f>
        <v>10.46</v>
      </c>
      <c r="J560" t="s">
        <v>1362</v>
      </c>
      <c r="K560" t="str">
        <f t="shared" si="17"/>
        <v xml:space="preserve"> 10.46</v>
      </c>
      <c r="M560" t="str">
        <f>"insert into result (RESULT_ID, VALUE_DISPLAY, VALUE_NUM, VALUE_MIN, VALUE_MAX, QUALIFIER, RESULT_STATUS_ID, EXPERIMENT_ID, SUBSTANCE_ID, RESULT_TYPE_ID ) values ("&amp;A560&amp;", '"&amp;K560&amp;"', "&amp;F560&amp;", '"&amp;G560&amp;"', '"&amp;H560&amp;"', '"&amp;TRIM(E560)&amp;"', 2, 1, "&amp;B560&amp;", "&amp;VLOOKUP(D560,Elements!$B$3:$G$56,6,FALSE)&amp;");"</f>
        <v>insert into result (RESULT_ID, VALUE_DISPLAY, VALUE_NUM, VALUE_MIN, VALUE_MAX, QUALIFIER, RESULT_STATUS_ID, EXPERIMENT_ID, SUBSTANCE_ID, RESULT_TYPE_ID ) values (558, ' 10.46', 10.46, '', '', '', 2, 1, 4257150, 381);</v>
      </c>
      <c r="N560" t="str">
        <f t="shared" si="18"/>
        <v>insert into result_hierarchy(result_id, parent_result_id, hierarchy_type) values (558, 38, 'Child');</v>
      </c>
    </row>
    <row r="561" spans="1:14">
      <c r="A561">
        <v>559</v>
      </c>
      <c r="B561">
        <f>'Result import'!B46</f>
        <v>4255222</v>
      </c>
      <c r="C561">
        <f>'Result import'!A46</f>
        <v>39</v>
      </c>
      <c r="D561" t="str">
        <f>'Result import'!K$6</f>
        <v>Chi Squared</v>
      </c>
      <c r="E561" t="str">
        <f>IF(ISERR(FIND(" ",'Result import'!E566)),"",LEFT('Result import'!E566,FIND(" ",'Result import'!E566)-1))</f>
        <v/>
      </c>
      <c r="F561">
        <f>IF(ISERR(FIND(" ",'Result import'!K46)),'Result import'!K46,VALUE(MID('Result import'!K46,FIND(" ",'Result import'!K46)+1,10)))</f>
        <v>28.57</v>
      </c>
      <c r="J561" t="s">
        <v>1362</v>
      </c>
      <c r="K561" t="str">
        <f t="shared" si="17"/>
        <v xml:space="preserve"> 28.57</v>
      </c>
      <c r="M561" t="str">
        <f>"insert into result (RESULT_ID, VALUE_DISPLAY, VALUE_NUM, VALUE_MIN, VALUE_MAX, QUALIFIER, RESULT_STATUS_ID, EXPERIMENT_ID, SUBSTANCE_ID, RESULT_TYPE_ID ) values ("&amp;A561&amp;", '"&amp;K561&amp;"', "&amp;F561&amp;", '"&amp;G561&amp;"', '"&amp;H561&amp;"', '"&amp;TRIM(E561)&amp;"', 2, 1, "&amp;B561&amp;", "&amp;VLOOKUP(D561,Elements!$B$3:$G$56,6,FALSE)&amp;");"</f>
        <v>insert into result (RESULT_ID, VALUE_DISPLAY, VALUE_NUM, VALUE_MIN, VALUE_MAX, QUALIFIER, RESULT_STATUS_ID, EXPERIMENT_ID, SUBSTANCE_ID, RESULT_TYPE_ID ) values (559, ' 28.57', 28.57, '', '', '', 2, 1, 4255222, 381);</v>
      </c>
      <c r="N561" t="str">
        <f t="shared" si="18"/>
        <v>insert into result_hierarchy(result_id, parent_result_id, hierarchy_type) values (559, 39, 'Child');</v>
      </c>
    </row>
    <row r="562" spans="1:14">
      <c r="A562">
        <v>560</v>
      </c>
      <c r="B562">
        <f>'Result import'!B47</f>
        <v>3714088</v>
      </c>
      <c r="C562">
        <f>'Result import'!A47</f>
        <v>40</v>
      </c>
      <c r="D562" t="str">
        <f>'Result import'!K$6</f>
        <v>Chi Squared</v>
      </c>
      <c r="E562" t="str">
        <f>IF(ISERR(FIND(" ",'Result import'!E567)),"",LEFT('Result import'!E567,FIND(" ",'Result import'!E567)-1))</f>
        <v/>
      </c>
      <c r="F562">
        <f>IF(ISERR(FIND(" ",'Result import'!K47)),'Result import'!K47,VALUE(MID('Result import'!K47,FIND(" ",'Result import'!K47)+1,10)))</f>
        <v>8.31</v>
      </c>
      <c r="J562" t="s">
        <v>1362</v>
      </c>
      <c r="K562" t="str">
        <f t="shared" si="17"/>
        <v xml:space="preserve"> 8.31</v>
      </c>
      <c r="M562" t="str">
        <f>"insert into result (RESULT_ID, VALUE_DISPLAY, VALUE_NUM, VALUE_MIN, VALUE_MAX, QUALIFIER, RESULT_STATUS_ID, EXPERIMENT_ID, SUBSTANCE_ID, RESULT_TYPE_ID ) values ("&amp;A562&amp;", '"&amp;K562&amp;"', "&amp;F562&amp;", '"&amp;G562&amp;"', '"&amp;H562&amp;"', '"&amp;TRIM(E562)&amp;"', 2, 1, "&amp;B562&amp;", "&amp;VLOOKUP(D562,Elements!$B$3:$G$56,6,FALSE)&amp;");"</f>
        <v>insert into result (RESULT_ID, VALUE_DISPLAY, VALUE_NUM, VALUE_MIN, VALUE_MAX, QUALIFIER, RESULT_STATUS_ID, EXPERIMENT_ID, SUBSTANCE_ID, RESULT_TYPE_ID ) values (560, ' 8.31', 8.31, '', '', '', 2, 1, 3714088, 381);</v>
      </c>
      <c r="N562" t="str">
        <f t="shared" si="18"/>
        <v>insert into result_hierarchy(result_id, parent_result_id, hierarchy_type) values (560, 40, 'Child');</v>
      </c>
    </row>
    <row r="563" spans="1:14">
      <c r="A563">
        <v>561</v>
      </c>
      <c r="B563">
        <f>'Result import'!B8</f>
        <v>7970106</v>
      </c>
      <c r="C563">
        <f>'Result import'!A8</f>
        <v>1</v>
      </c>
      <c r="D563" t="str">
        <f>'Result import'!L$6</f>
        <v>R Squared</v>
      </c>
      <c r="E563" t="str">
        <f>IF(ISERR(FIND(" ",'Result import'!E568)),"",LEFT('Result import'!E568,FIND(" ",'Result import'!E568)-1))</f>
        <v/>
      </c>
      <c r="F563">
        <f>IF(ISERR(FIND(" ",'Result import'!L8)),'Result import'!L8,VALUE(MID('Result import'!L8,FIND(" ",'Result import'!L8)+1,10)))</f>
        <v>0</v>
      </c>
      <c r="J563" t="s">
        <v>1362</v>
      </c>
      <c r="K563" t="str">
        <f t="shared" si="17"/>
        <v xml:space="preserve"> 0</v>
      </c>
      <c r="M563" t="str">
        <f>"insert into result (RESULT_ID, VALUE_DISPLAY, VALUE_NUM, VALUE_MIN, VALUE_MAX, QUALIFIER, RESULT_STATUS_ID, EXPERIMENT_ID, SUBSTANCE_ID, RESULT_TYPE_ID ) values ("&amp;A563&amp;", '"&amp;K563&amp;"', "&amp;F563&amp;", '"&amp;G563&amp;"', '"&amp;H563&amp;"', '"&amp;TRIM(E563)&amp;"', 2, 1, "&amp;B563&amp;", "&amp;VLOOKUP(D563,Elements!$B$3:$G$56,6,FALSE)&amp;");"</f>
        <v>insert into result (RESULT_ID, VALUE_DISPLAY, VALUE_NUM, VALUE_MIN, VALUE_MAX, QUALIFIER, RESULT_STATUS_ID, EXPERIMENT_ID, SUBSTANCE_ID, RESULT_TYPE_ID ) values (561, ' 0', 0, '', '', '', 2, 1, 7970106, 382);</v>
      </c>
      <c r="N563" t="str">
        <f t="shared" si="18"/>
        <v>insert into result_hierarchy(result_id, parent_result_id, hierarchy_type) values (561, 1, 'Child');</v>
      </c>
    </row>
    <row r="564" spans="1:14">
      <c r="A564">
        <v>562</v>
      </c>
      <c r="B564">
        <f>'Result import'!B9</f>
        <v>855669</v>
      </c>
      <c r="C564">
        <f>'Result import'!A9</f>
        <v>2</v>
      </c>
      <c r="D564" t="str">
        <f>'Result import'!L$6</f>
        <v>R Squared</v>
      </c>
      <c r="E564" t="str">
        <f>IF(ISERR(FIND(" ",'Result import'!E569)),"",LEFT('Result import'!E569,FIND(" ",'Result import'!E569)-1))</f>
        <v/>
      </c>
      <c r="F564">
        <f>IF(ISERR(FIND(" ",'Result import'!L9)),'Result import'!L9,VALUE(MID('Result import'!L9,FIND(" ",'Result import'!L9)+1,10)))</f>
        <v>1</v>
      </c>
      <c r="J564" t="s">
        <v>1362</v>
      </c>
      <c r="K564" t="str">
        <f t="shared" si="17"/>
        <v xml:space="preserve"> 1</v>
      </c>
      <c r="M564" t="str">
        <f>"insert into result (RESULT_ID, VALUE_DISPLAY, VALUE_NUM, VALUE_MIN, VALUE_MAX, QUALIFIER, RESULT_STATUS_ID, EXPERIMENT_ID, SUBSTANCE_ID, RESULT_TYPE_ID ) values ("&amp;A564&amp;", '"&amp;K564&amp;"', "&amp;F564&amp;", '"&amp;G564&amp;"', '"&amp;H564&amp;"', '"&amp;TRIM(E564)&amp;"', 2, 1, "&amp;B564&amp;", "&amp;VLOOKUP(D564,Elements!$B$3:$G$56,6,FALSE)&amp;");"</f>
        <v>insert into result (RESULT_ID, VALUE_DISPLAY, VALUE_NUM, VALUE_MIN, VALUE_MAX, QUALIFIER, RESULT_STATUS_ID, EXPERIMENT_ID, SUBSTANCE_ID, RESULT_TYPE_ID ) values (562, ' 1', 1, '', '', '', 2, 1, 855669, 382);</v>
      </c>
      <c r="N564" t="str">
        <f t="shared" si="18"/>
        <v>insert into result_hierarchy(result_id, parent_result_id, hierarchy_type) values (562, 2, 'Child');</v>
      </c>
    </row>
    <row r="565" spans="1:14">
      <c r="A565">
        <v>563</v>
      </c>
      <c r="B565">
        <f>'Result import'!B10</f>
        <v>4257793</v>
      </c>
      <c r="C565">
        <f>'Result import'!A10</f>
        <v>3</v>
      </c>
      <c r="D565" t="str">
        <f>'Result import'!L$6</f>
        <v>R Squared</v>
      </c>
      <c r="E565" t="str">
        <f>IF(ISERR(FIND(" ",'Result import'!E570)),"",LEFT('Result import'!E570,FIND(" ",'Result import'!E570)-1))</f>
        <v/>
      </c>
      <c r="F565">
        <f>IF(ISERR(FIND(" ",'Result import'!L10)),'Result import'!L10,VALUE(MID('Result import'!L10,FIND(" ",'Result import'!L10)+1,10)))</f>
        <v>1</v>
      </c>
      <c r="J565" t="s">
        <v>1362</v>
      </c>
      <c r="K565" t="str">
        <f t="shared" si="17"/>
        <v xml:space="preserve"> 1</v>
      </c>
      <c r="M565" t="str">
        <f>"insert into result (RESULT_ID, VALUE_DISPLAY, VALUE_NUM, VALUE_MIN, VALUE_MAX, QUALIFIER, RESULT_STATUS_ID, EXPERIMENT_ID, SUBSTANCE_ID, RESULT_TYPE_ID ) values ("&amp;A565&amp;", '"&amp;K565&amp;"', "&amp;F565&amp;", '"&amp;G565&amp;"', '"&amp;H565&amp;"', '"&amp;TRIM(E565)&amp;"', 2, 1, "&amp;B565&amp;", "&amp;VLOOKUP(D565,Elements!$B$3:$G$56,6,FALSE)&amp;");"</f>
        <v>insert into result (RESULT_ID, VALUE_DISPLAY, VALUE_NUM, VALUE_MIN, VALUE_MAX, QUALIFIER, RESULT_STATUS_ID, EXPERIMENT_ID, SUBSTANCE_ID, RESULT_TYPE_ID ) values (563, ' 1', 1, '', '', '', 2, 1, 4257793, 382);</v>
      </c>
      <c r="N565" t="str">
        <f t="shared" si="18"/>
        <v>insert into result_hierarchy(result_id, parent_result_id, hierarchy_type) values (563, 3, 'Child');</v>
      </c>
    </row>
    <row r="566" spans="1:14">
      <c r="A566">
        <v>564</v>
      </c>
      <c r="B566">
        <f>'Result import'!B11</f>
        <v>855933</v>
      </c>
      <c r="C566">
        <f>'Result import'!A11</f>
        <v>4</v>
      </c>
      <c r="D566" t="str">
        <f>'Result import'!L$6</f>
        <v>R Squared</v>
      </c>
      <c r="E566" t="str">
        <f>IF(ISERR(FIND(" ",'Result import'!E571)),"",LEFT('Result import'!E571,FIND(" ",'Result import'!E571)-1))</f>
        <v/>
      </c>
      <c r="F566">
        <f>IF(ISERR(FIND(" ",'Result import'!L11)),'Result import'!L11,VALUE(MID('Result import'!L11,FIND(" ",'Result import'!L11)+1,10)))</f>
        <v>1</v>
      </c>
      <c r="J566" t="s">
        <v>1362</v>
      </c>
      <c r="K566" t="str">
        <f t="shared" si="17"/>
        <v xml:space="preserve"> 1</v>
      </c>
      <c r="M566" t="str">
        <f>"insert into result (RESULT_ID, VALUE_DISPLAY, VALUE_NUM, VALUE_MIN, VALUE_MAX, QUALIFIER, RESULT_STATUS_ID, EXPERIMENT_ID, SUBSTANCE_ID, RESULT_TYPE_ID ) values ("&amp;A566&amp;", '"&amp;K566&amp;"', "&amp;F566&amp;", '"&amp;G566&amp;"', '"&amp;H566&amp;"', '"&amp;TRIM(E566)&amp;"', 2, 1, "&amp;B566&amp;", "&amp;VLOOKUP(D566,Elements!$B$3:$G$56,6,FALSE)&amp;");"</f>
        <v>insert into result (RESULT_ID, VALUE_DISPLAY, VALUE_NUM, VALUE_MIN, VALUE_MAX, QUALIFIER, RESULT_STATUS_ID, EXPERIMENT_ID, SUBSTANCE_ID, RESULT_TYPE_ID ) values (564, ' 1', 1, '', '', '', 2, 1, 855933, 382);</v>
      </c>
      <c r="N566" t="str">
        <f t="shared" si="18"/>
        <v>insert into result_hierarchy(result_id, parent_result_id, hierarchy_type) values (564, 4, 'Child');</v>
      </c>
    </row>
    <row r="567" spans="1:14">
      <c r="A567">
        <v>565</v>
      </c>
      <c r="B567">
        <f>'Result import'!B12</f>
        <v>843930</v>
      </c>
      <c r="C567">
        <f>'Result import'!A12</f>
        <v>5</v>
      </c>
      <c r="D567" t="str">
        <f>'Result import'!L$6</f>
        <v>R Squared</v>
      </c>
      <c r="E567" t="str">
        <f>IF(ISERR(FIND(" ",'Result import'!E572)),"",LEFT('Result import'!E572,FIND(" ",'Result import'!E572)-1))</f>
        <v/>
      </c>
      <c r="F567">
        <f>IF(ISERR(FIND(" ",'Result import'!L12)),'Result import'!L12,VALUE(MID('Result import'!L12,FIND(" ",'Result import'!L12)+1,10)))</f>
        <v>1</v>
      </c>
      <c r="J567" t="s">
        <v>1362</v>
      </c>
      <c r="K567" t="str">
        <f t="shared" si="17"/>
        <v xml:space="preserve"> 1</v>
      </c>
      <c r="M567" t="str">
        <f>"insert into result (RESULT_ID, VALUE_DISPLAY, VALUE_NUM, VALUE_MIN, VALUE_MAX, QUALIFIER, RESULT_STATUS_ID, EXPERIMENT_ID, SUBSTANCE_ID, RESULT_TYPE_ID ) values ("&amp;A567&amp;", '"&amp;K567&amp;"', "&amp;F567&amp;", '"&amp;G567&amp;"', '"&amp;H567&amp;"', '"&amp;TRIM(E567)&amp;"', 2, 1, "&amp;B567&amp;", "&amp;VLOOKUP(D567,Elements!$B$3:$G$56,6,FALSE)&amp;");"</f>
        <v>insert into result (RESULT_ID, VALUE_DISPLAY, VALUE_NUM, VALUE_MIN, VALUE_MAX, QUALIFIER, RESULT_STATUS_ID, EXPERIMENT_ID, SUBSTANCE_ID, RESULT_TYPE_ID ) values (565, ' 1', 1, '', '', '', 2, 1, 843930, 382);</v>
      </c>
      <c r="N567" t="str">
        <f t="shared" si="18"/>
        <v>insert into result_hierarchy(result_id, parent_result_id, hierarchy_type) values (565, 5, 'Child');</v>
      </c>
    </row>
    <row r="568" spans="1:14">
      <c r="A568">
        <v>566</v>
      </c>
      <c r="B568">
        <f>'Result import'!B13</f>
        <v>850647</v>
      </c>
      <c r="C568">
        <f>'Result import'!A13</f>
        <v>6</v>
      </c>
      <c r="D568" t="str">
        <f>'Result import'!L$6</f>
        <v>R Squared</v>
      </c>
      <c r="E568" t="str">
        <f>IF(ISERR(FIND(" ",'Result import'!E573)),"",LEFT('Result import'!E573,FIND(" ",'Result import'!E573)-1))</f>
        <v/>
      </c>
      <c r="F568">
        <f>IF(ISERR(FIND(" ",'Result import'!L13)),'Result import'!L13,VALUE(MID('Result import'!L13,FIND(" ",'Result import'!L13)+1,10)))</f>
        <v>1</v>
      </c>
      <c r="J568" t="s">
        <v>1362</v>
      </c>
      <c r="K568" t="str">
        <f t="shared" si="17"/>
        <v xml:space="preserve"> 1</v>
      </c>
      <c r="M568" t="str">
        <f>"insert into result (RESULT_ID, VALUE_DISPLAY, VALUE_NUM, VALUE_MIN, VALUE_MAX, QUALIFIER, RESULT_STATUS_ID, EXPERIMENT_ID, SUBSTANCE_ID, RESULT_TYPE_ID ) values ("&amp;A568&amp;", '"&amp;K568&amp;"', "&amp;F568&amp;", '"&amp;G568&amp;"', '"&amp;H568&amp;"', '"&amp;TRIM(E568)&amp;"', 2, 1, "&amp;B568&amp;", "&amp;VLOOKUP(D568,Elements!$B$3:$G$56,6,FALSE)&amp;");"</f>
        <v>insert into result (RESULT_ID, VALUE_DISPLAY, VALUE_NUM, VALUE_MIN, VALUE_MAX, QUALIFIER, RESULT_STATUS_ID, EXPERIMENT_ID, SUBSTANCE_ID, RESULT_TYPE_ID ) values (566, ' 1', 1, '', '', '', 2, 1, 850647, 382);</v>
      </c>
      <c r="N568" t="str">
        <f t="shared" si="18"/>
        <v>insert into result_hierarchy(result_id, parent_result_id, hierarchy_type) values (566, 6, 'Child');</v>
      </c>
    </row>
    <row r="569" spans="1:14">
      <c r="A569">
        <v>567</v>
      </c>
      <c r="B569">
        <f>'Result import'!B14</f>
        <v>857157</v>
      </c>
      <c r="C569">
        <f>'Result import'!A14</f>
        <v>7</v>
      </c>
      <c r="D569" t="str">
        <f>'Result import'!L$6</f>
        <v>R Squared</v>
      </c>
      <c r="E569" t="str">
        <f>IF(ISERR(FIND(" ",'Result import'!E574)),"",LEFT('Result import'!E574,FIND(" ",'Result import'!E574)-1))</f>
        <v/>
      </c>
      <c r="F569">
        <f>IF(ISERR(FIND(" ",'Result import'!L14)),'Result import'!L14,VALUE(MID('Result import'!L14,FIND(" ",'Result import'!L14)+1,10)))</f>
        <v>1</v>
      </c>
      <c r="J569" t="s">
        <v>1362</v>
      </c>
      <c r="K569" t="str">
        <f t="shared" si="17"/>
        <v xml:space="preserve"> 1</v>
      </c>
      <c r="M569" t="str">
        <f>"insert into result (RESULT_ID, VALUE_DISPLAY, VALUE_NUM, VALUE_MIN, VALUE_MAX, QUALIFIER, RESULT_STATUS_ID, EXPERIMENT_ID, SUBSTANCE_ID, RESULT_TYPE_ID ) values ("&amp;A569&amp;", '"&amp;K569&amp;"', "&amp;F569&amp;", '"&amp;G569&amp;"', '"&amp;H569&amp;"', '"&amp;TRIM(E569)&amp;"', 2, 1, "&amp;B569&amp;", "&amp;VLOOKUP(D569,Elements!$B$3:$G$56,6,FALSE)&amp;");"</f>
        <v>insert into result (RESULT_ID, VALUE_DISPLAY, VALUE_NUM, VALUE_MIN, VALUE_MAX, QUALIFIER, RESULT_STATUS_ID, EXPERIMENT_ID, SUBSTANCE_ID, RESULT_TYPE_ID ) values (567, ' 1', 1, '', '', '', 2, 1, 857157, 382);</v>
      </c>
      <c r="N569" t="str">
        <f t="shared" si="18"/>
        <v>insert into result_hierarchy(result_id, parent_result_id, hierarchy_type) values (567, 7, 'Child');</v>
      </c>
    </row>
    <row r="570" spans="1:14">
      <c r="A570">
        <v>568</v>
      </c>
      <c r="B570">
        <f>'Result import'!B15</f>
        <v>844493</v>
      </c>
      <c r="C570">
        <f>'Result import'!A15</f>
        <v>8</v>
      </c>
      <c r="D570" t="str">
        <f>'Result import'!L$6</f>
        <v>R Squared</v>
      </c>
      <c r="E570" t="str">
        <f>IF(ISERR(FIND(" ",'Result import'!E575)),"",LEFT('Result import'!E575,FIND(" ",'Result import'!E575)-1))</f>
        <v/>
      </c>
      <c r="F570">
        <f>IF(ISERR(FIND(" ",'Result import'!L15)),'Result import'!L15,VALUE(MID('Result import'!L15,FIND(" ",'Result import'!L15)+1,10)))</f>
        <v>0.99</v>
      </c>
      <c r="J570" t="s">
        <v>1362</v>
      </c>
      <c r="K570" t="str">
        <f t="shared" si="17"/>
        <v xml:space="preserve"> 0.99</v>
      </c>
      <c r="M570" t="str">
        <f>"insert into result (RESULT_ID, VALUE_DISPLAY, VALUE_NUM, VALUE_MIN, VALUE_MAX, QUALIFIER, RESULT_STATUS_ID, EXPERIMENT_ID, SUBSTANCE_ID, RESULT_TYPE_ID ) values ("&amp;A570&amp;", '"&amp;K570&amp;"', "&amp;F570&amp;", '"&amp;G570&amp;"', '"&amp;H570&amp;"', '"&amp;TRIM(E570)&amp;"', 2, 1, "&amp;B570&amp;", "&amp;VLOOKUP(D570,Elements!$B$3:$G$56,6,FALSE)&amp;");"</f>
        <v>insert into result (RESULT_ID, VALUE_DISPLAY, VALUE_NUM, VALUE_MIN, VALUE_MAX, QUALIFIER, RESULT_STATUS_ID, EXPERIMENT_ID, SUBSTANCE_ID, RESULT_TYPE_ID ) values (568, ' 0.99', 0.99, '', '', '', 2, 1, 844493, 382);</v>
      </c>
      <c r="N570" t="str">
        <f t="shared" si="18"/>
        <v>insert into result_hierarchy(result_id, parent_result_id, hierarchy_type) values (568, 8, 'Child');</v>
      </c>
    </row>
    <row r="571" spans="1:14">
      <c r="A571">
        <v>569</v>
      </c>
      <c r="B571">
        <f>'Result import'!B16</f>
        <v>7978068</v>
      </c>
      <c r="C571">
        <f>'Result import'!A16</f>
        <v>9</v>
      </c>
      <c r="D571" t="str">
        <f>'Result import'!L$6</f>
        <v>R Squared</v>
      </c>
      <c r="E571" t="str">
        <f>IF(ISERR(FIND(" ",'Result import'!E576)),"",LEFT('Result import'!E576,FIND(" ",'Result import'!E576)-1))</f>
        <v/>
      </c>
      <c r="F571">
        <f>IF(ISERR(FIND(" ",'Result import'!L16)),'Result import'!L16,VALUE(MID('Result import'!L16,FIND(" ",'Result import'!L16)+1,10)))</f>
        <v>1</v>
      </c>
      <c r="J571" t="s">
        <v>1362</v>
      </c>
      <c r="K571" t="str">
        <f t="shared" si="17"/>
        <v xml:space="preserve"> 1</v>
      </c>
      <c r="M571" t="str">
        <f>"insert into result (RESULT_ID, VALUE_DISPLAY, VALUE_NUM, VALUE_MIN, VALUE_MAX, QUALIFIER, RESULT_STATUS_ID, EXPERIMENT_ID, SUBSTANCE_ID, RESULT_TYPE_ID ) values ("&amp;A571&amp;", '"&amp;K571&amp;"', "&amp;F571&amp;", '"&amp;G571&amp;"', '"&amp;H571&amp;"', '"&amp;TRIM(E571)&amp;"', 2, 1, "&amp;B571&amp;", "&amp;VLOOKUP(D571,Elements!$B$3:$G$56,6,FALSE)&amp;");"</f>
        <v>insert into result (RESULT_ID, VALUE_DISPLAY, VALUE_NUM, VALUE_MIN, VALUE_MAX, QUALIFIER, RESULT_STATUS_ID, EXPERIMENT_ID, SUBSTANCE_ID, RESULT_TYPE_ID ) values (569, ' 1', 1, '', '', '', 2, 1, 7978068, 382);</v>
      </c>
      <c r="N571" t="str">
        <f t="shared" si="18"/>
        <v>insert into result_hierarchy(result_id, parent_result_id, hierarchy_type) values (569, 9, 'Child');</v>
      </c>
    </row>
    <row r="572" spans="1:14">
      <c r="A572">
        <v>570</v>
      </c>
      <c r="B572">
        <f>'Result import'!B17</f>
        <v>852914</v>
      </c>
      <c r="C572">
        <f>'Result import'!A17</f>
        <v>10</v>
      </c>
      <c r="D572" t="str">
        <f>'Result import'!L$6</f>
        <v>R Squared</v>
      </c>
      <c r="E572" t="str">
        <f>IF(ISERR(FIND(" ",'Result import'!E577)),"",LEFT('Result import'!E577,FIND(" ",'Result import'!E577)-1))</f>
        <v/>
      </c>
      <c r="F572">
        <f>IF(ISERR(FIND(" ",'Result import'!L17)),'Result import'!L17,VALUE(MID('Result import'!L17,FIND(" ",'Result import'!L17)+1,10)))</f>
        <v>1</v>
      </c>
      <c r="J572" t="s">
        <v>1362</v>
      </c>
      <c r="K572" t="str">
        <f t="shared" si="17"/>
        <v xml:space="preserve"> 1</v>
      </c>
      <c r="M572" t="str">
        <f>"insert into result (RESULT_ID, VALUE_DISPLAY, VALUE_NUM, VALUE_MIN, VALUE_MAX, QUALIFIER, RESULT_STATUS_ID, EXPERIMENT_ID, SUBSTANCE_ID, RESULT_TYPE_ID ) values ("&amp;A572&amp;", '"&amp;K572&amp;"', "&amp;F572&amp;", '"&amp;G572&amp;"', '"&amp;H572&amp;"', '"&amp;TRIM(E572)&amp;"', 2, 1, "&amp;B572&amp;", "&amp;VLOOKUP(D572,Elements!$B$3:$G$56,6,FALSE)&amp;");"</f>
        <v>insert into result (RESULT_ID, VALUE_DISPLAY, VALUE_NUM, VALUE_MIN, VALUE_MAX, QUALIFIER, RESULT_STATUS_ID, EXPERIMENT_ID, SUBSTANCE_ID, RESULT_TYPE_ID ) values (570, ' 1', 1, '', '', '', 2, 1, 852914, 382);</v>
      </c>
      <c r="N572" t="str">
        <f t="shared" si="18"/>
        <v>insert into result_hierarchy(result_id, parent_result_id, hierarchy_type) values (570, 10, 'Child');</v>
      </c>
    </row>
    <row r="573" spans="1:14">
      <c r="A573">
        <v>571</v>
      </c>
      <c r="B573">
        <f>'Result import'!B18</f>
        <v>845954</v>
      </c>
      <c r="C573">
        <f>'Result import'!A18</f>
        <v>11</v>
      </c>
      <c r="D573" t="str">
        <f>'Result import'!L$6</f>
        <v>R Squared</v>
      </c>
      <c r="E573" t="str">
        <f>IF(ISERR(FIND(" ",'Result import'!E578)),"",LEFT('Result import'!E578,FIND(" ",'Result import'!E578)-1))</f>
        <v/>
      </c>
      <c r="F573">
        <f>IF(ISERR(FIND(" ",'Result import'!L18)),'Result import'!L18,VALUE(MID('Result import'!L18,FIND(" ",'Result import'!L18)+1,10)))</f>
        <v>1</v>
      </c>
      <c r="J573" t="s">
        <v>1362</v>
      </c>
      <c r="K573" t="str">
        <f t="shared" si="17"/>
        <v xml:space="preserve"> 1</v>
      </c>
      <c r="M573" t="str">
        <f>"insert into result (RESULT_ID, VALUE_DISPLAY, VALUE_NUM, VALUE_MIN, VALUE_MAX, QUALIFIER, RESULT_STATUS_ID, EXPERIMENT_ID, SUBSTANCE_ID, RESULT_TYPE_ID ) values ("&amp;A573&amp;", '"&amp;K573&amp;"', "&amp;F573&amp;", '"&amp;G573&amp;"', '"&amp;H573&amp;"', '"&amp;TRIM(E573)&amp;"', 2, 1, "&amp;B573&amp;", "&amp;VLOOKUP(D573,Elements!$B$3:$G$56,6,FALSE)&amp;");"</f>
        <v>insert into result (RESULT_ID, VALUE_DISPLAY, VALUE_NUM, VALUE_MIN, VALUE_MAX, QUALIFIER, RESULT_STATUS_ID, EXPERIMENT_ID, SUBSTANCE_ID, RESULT_TYPE_ID ) values (571, ' 1', 1, '', '', '', 2, 1, 845954, 382);</v>
      </c>
      <c r="N573" t="str">
        <f t="shared" si="18"/>
        <v>insert into result_hierarchy(result_id, parent_result_id, hierarchy_type) values (571, 11, 'Child');</v>
      </c>
    </row>
    <row r="574" spans="1:14">
      <c r="A574">
        <v>572</v>
      </c>
      <c r="B574">
        <f>'Result import'!B19</f>
        <v>4260348</v>
      </c>
      <c r="C574">
        <f>'Result import'!A19</f>
        <v>12</v>
      </c>
      <c r="D574" t="str">
        <f>'Result import'!L$6</f>
        <v>R Squared</v>
      </c>
      <c r="E574" t="str">
        <f>IF(ISERR(FIND(" ",'Result import'!E579)),"",LEFT('Result import'!E579,FIND(" ",'Result import'!E579)-1))</f>
        <v/>
      </c>
      <c r="F574">
        <f>IF(ISERR(FIND(" ",'Result import'!L19)),'Result import'!L19,VALUE(MID('Result import'!L19,FIND(" ",'Result import'!L19)+1,10)))</f>
        <v>1</v>
      </c>
      <c r="J574" t="s">
        <v>1362</v>
      </c>
      <c r="K574" t="str">
        <f t="shared" si="17"/>
        <v xml:space="preserve"> 1</v>
      </c>
      <c r="M574" t="str">
        <f>"insert into result (RESULT_ID, VALUE_DISPLAY, VALUE_NUM, VALUE_MIN, VALUE_MAX, QUALIFIER, RESULT_STATUS_ID, EXPERIMENT_ID, SUBSTANCE_ID, RESULT_TYPE_ID ) values ("&amp;A574&amp;", '"&amp;K574&amp;"', "&amp;F574&amp;", '"&amp;G574&amp;"', '"&amp;H574&amp;"', '"&amp;TRIM(E574)&amp;"', 2, 1, "&amp;B574&amp;", "&amp;VLOOKUP(D574,Elements!$B$3:$G$56,6,FALSE)&amp;");"</f>
        <v>insert into result (RESULT_ID, VALUE_DISPLAY, VALUE_NUM, VALUE_MIN, VALUE_MAX, QUALIFIER, RESULT_STATUS_ID, EXPERIMENT_ID, SUBSTANCE_ID, RESULT_TYPE_ID ) values (572, ' 1', 1, '', '', '', 2, 1, 4260348, 382);</v>
      </c>
      <c r="N574" t="str">
        <f t="shared" si="18"/>
        <v>insert into result_hierarchy(result_id, parent_result_id, hierarchy_type) values (572, 12, 'Child');</v>
      </c>
    </row>
    <row r="575" spans="1:14">
      <c r="A575">
        <v>573</v>
      </c>
      <c r="B575">
        <f>'Result import'!B20</f>
        <v>7971315</v>
      </c>
      <c r="C575">
        <f>'Result import'!A20</f>
        <v>13</v>
      </c>
      <c r="D575" t="str">
        <f>'Result import'!L$6</f>
        <v>R Squared</v>
      </c>
      <c r="E575" t="str">
        <f>IF(ISERR(FIND(" ",'Result import'!E580)),"",LEFT('Result import'!E580,FIND(" ",'Result import'!E580)-1))</f>
        <v/>
      </c>
      <c r="F575">
        <f>IF(ISERR(FIND(" ",'Result import'!L20)),'Result import'!L20,VALUE(MID('Result import'!L20,FIND(" ",'Result import'!L20)+1,10)))</f>
        <v>1</v>
      </c>
      <c r="J575" t="s">
        <v>1362</v>
      </c>
      <c r="K575" t="str">
        <f t="shared" si="17"/>
        <v xml:space="preserve"> 1</v>
      </c>
      <c r="M575" t="str">
        <f>"insert into result (RESULT_ID, VALUE_DISPLAY, VALUE_NUM, VALUE_MIN, VALUE_MAX, QUALIFIER, RESULT_STATUS_ID, EXPERIMENT_ID, SUBSTANCE_ID, RESULT_TYPE_ID ) values ("&amp;A575&amp;", '"&amp;K575&amp;"', "&amp;F575&amp;", '"&amp;G575&amp;"', '"&amp;H575&amp;"', '"&amp;TRIM(E575)&amp;"', 2, 1, "&amp;B575&amp;", "&amp;VLOOKUP(D575,Elements!$B$3:$G$56,6,FALSE)&amp;");"</f>
        <v>insert into result (RESULT_ID, VALUE_DISPLAY, VALUE_NUM, VALUE_MIN, VALUE_MAX, QUALIFIER, RESULT_STATUS_ID, EXPERIMENT_ID, SUBSTANCE_ID, RESULT_TYPE_ID ) values (573, ' 1', 1, '', '', '', 2, 1, 7971315, 382);</v>
      </c>
      <c r="N575" t="str">
        <f t="shared" si="18"/>
        <v>insert into result_hierarchy(result_id, parent_result_id, hierarchy_type) values (573, 13, 'Child');</v>
      </c>
    </row>
    <row r="576" spans="1:14">
      <c r="A576">
        <v>574</v>
      </c>
      <c r="B576">
        <f>'Result import'!B21</f>
        <v>7969955</v>
      </c>
      <c r="C576">
        <f>'Result import'!A21</f>
        <v>14</v>
      </c>
      <c r="D576" t="str">
        <f>'Result import'!L$6</f>
        <v>R Squared</v>
      </c>
      <c r="E576" t="str">
        <f>IF(ISERR(FIND(" ",'Result import'!E581)),"",LEFT('Result import'!E581,FIND(" ",'Result import'!E581)-1))</f>
        <v/>
      </c>
      <c r="F576">
        <f>IF(ISERR(FIND(" ",'Result import'!L21)),'Result import'!L21,VALUE(MID('Result import'!L21,FIND(" ",'Result import'!L21)+1,10)))</f>
        <v>1</v>
      </c>
      <c r="J576" t="s">
        <v>1362</v>
      </c>
      <c r="K576" t="str">
        <f t="shared" si="17"/>
        <v xml:space="preserve"> 1</v>
      </c>
      <c r="M576" t="str">
        <f>"insert into result (RESULT_ID, VALUE_DISPLAY, VALUE_NUM, VALUE_MIN, VALUE_MAX, QUALIFIER, RESULT_STATUS_ID, EXPERIMENT_ID, SUBSTANCE_ID, RESULT_TYPE_ID ) values ("&amp;A576&amp;", '"&amp;K576&amp;"', "&amp;F576&amp;", '"&amp;G576&amp;"', '"&amp;H576&amp;"', '"&amp;TRIM(E576)&amp;"', 2, 1, "&amp;B576&amp;", "&amp;VLOOKUP(D576,Elements!$B$3:$G$56,6,FALSE)&amp;");"</f>
        <v>insert into result (RESULT_ID, VALUE_DISPLAY, VALUE_NUM, VALUE_MIN, VALUE_MAX, QUALIFIER, RESULT_STATUS_ID, EXPERIMENT_ID, SUBSTANCE_ID, RESULT_TYPE_ID ) values (574, ' 1', 1, '', '', '', 2, 1, 7969955, 382);</v>
      </c>
      <c r="N576" t="str">
        <f t="shared" si="18"/>
        <v>insert into result_hierarchy(result_id, parent_result_id, hierarchy_type) values (574, 14, 'Child');</v>
      </c>
    </row>
    <row r="577" spans="1:14">
      <c r="A577">
        <v>575</v>
      </c>
      <c r="B577">
        <f>'Result import'!B22</f>
        <v>7969667</v>
      </c>
      <c r="C577">
        <f>'Result import'!A22</f>
        <v>15</v>
      </c>
      <c r="D577" t="str">
        <f>'Result import'!L$6</f>
        <v>R Squared</v>
      </c>
      <c r="E577" t="str">
        <f>IF(ISERR(FIND(" ",'Result import'!E582)),"",LEFT('Result import'!E582,FIND(" ",'Result import'!E582)-1))</f>
        <v/>
      </c>
      <c r="F577">
        <f>IF(ISERR(FIND(" ",'Result import'!L22)),'Result import'!L22,VALUE(MID('Result import'!L22,FIND(" ",'Result import'!L22)+1,10)))</f>
        <v>1</v>
      </c>
      <c r="J577" t="s">
        <v>1362</v>
      </c>
      <c r="K577" t="str">
        <f t="shared" si="17"/>
        <v xml:space="preserve"> 1</v>
      </c>
      <c r="M577" t="str">
        <f>"insert into result (RESULT_ID, VALUE_DISPLAY, VALUE_NUM, VALUE_MIN, VALUE_MAX, QUALIFIER, RESULT_STATUS_ID, EXPERIMENT_ID, SUBSTANCE_ID, RESULT_TYPE_ID ) values ("&amp;A577&amp;", '"&amp;K577&amp;"', "&amp;F577&amp;", '"&amp;G577&amp;"', '"&amp;H577&amp;"', '"&amp;TRIM(E577)&amp;"', 2, 1, "&amp;B577&amp;", "&amp;VLOOKUP(D577,Elements!$B$3:$G$56,6,FALSE)&amp;");"</f>
        <v>insert into result (RESULT_ID, VALUE_DISPLAY, VALUE_NUM, VALUE_MIN, VALUE_MAX, QUALIFIER, RESULT_STATUS_ID, EXPERIMENT_ID, SUBSTANCE_ID, RESULT_TYPE_ID ) values (575, ' 1', 1, '', '', '', 2, 1, 7969667, 382);</v>
      </c>
      <c r="N577" t="str">
        <f t="shared" si="18"/>
        <v>insert into result_hierarchy(result_id, parent_result_id, hierarchy_type) values (575, 15, 'Child');</v>
      </c>
    </row>
    <row r="578" spans="1:14">
      <c r="A578">
        <v>576</v>
      </c>
      <c r="B578">
        <f>'Result import'!B23</f>
        <v>3717731</v>
      </c>
      <c r="C578">
        <f>'Result import'!A23</f>
        <v>16</v>
      </c>
      <c r="D578" t="str">
        <f>'Result import'!L$6</f>
        <v>R Squared</v>
      </c>
      <c r="E578" t="str">
        <f>IF(ISERR(FIND(" ",'Result import'!E583)),"",LEFT('Result import'!E583,FIND(" ",'Result import'!E583)-1))</f>
        <v/>
      </c>
      <c r="F578">
        <f>IF(ISERR(FIND(" ",'Result import'!L23)),'Result import'!L23,VALUE(MID('Result import'!L23,FIND(" ",'Result import'!L23)+1,10)))</f>
        <v>0.99</v>
      </c>
      <c r="J578" t="s">
        <v>1362</v>
      </c>
      <c r="K578" t="str">
        <f t="shared" si="17"/>
        <v xml:space="preserve"> 0.99</v>
      </c>
      <c r="M578" t="str">
        <f>"insert into result (RESULT_ID, VALUE_DISPLAY, VALUE_NUM, VALUE_MIN, VALUE_MAX, QUALIFIER, RESULT_STATUS_ID, EXPERIMENT_ID, SUBSTANCE_ID, RESULT_TYPE_ID ) values ("&amp;A578&amp;", '"&amp;K578&amp;"', "&amp;F578&amp;", '"&amp;G578&amp;"', '"&amp;H578&amp;"', '"&amp;TRIM(E578)&amp;"', 2, 1, "&amp;B578&amp;", "&amp;VLOOKUP(D578,Elements!$B$3:$G$56,6,FALSE)&amp;");"</f>
        <v>insert into result (RESULT_ID, VALUE_DISPLAY, VALUE_NUM, VALUE_MIN, VALUE_MAX, QUALIFIER, RESULT_STATUS_ID, EXPERIMENT_ID, SUBSTANCE_ID, RESULT_TYPE_ID ) values (576, ' 0.99', 0.99, '', '', '', 2, 1, 3717731, 382);</v>
      </c>
      <c r="N578" t="str">
        <f t="shared" si="18"/>
        <v>insert into result_hierarchy(result_id, parent_result_id, hierarchy_type) values (576, 16, 'Child');</v>
      </c>
    </row>
    <row r="579" spans="1:14">
      <c r="A579">
        <v>577</v>
      </c>
      <c r="B579">
        <f>'Result import'!B24</f>
        <v>7965051</v>
      </c>
      <c r="C579">
        <f>'Result import'!A24</f>
        <v>17</v>
      </c>
      <c r="D579" t="str">
        <f>'Result import'!L$6</f>
        <v>R Squared</v>
      </c>
      <c r="E579" t="str">
        <f>IF(ISERR(FIND(" ",'Result import'!E584)),"",LEFT('Result import'!E584,FIND(" ",'Result import'!E584)-1))</f>
        <v/>
      </c>
      <c r="F579">
        <f>IF(ISERR(FIND(" ",'Result import'!L24)),'Result import'!L24,VALUE(MID('Result import'!L24,FIND(" ",'Result import'!L24)+1,10)))</f>
        <v>1</v>
      </c>
      <c r="J579" t="s">
        <v>1362</v>
      </c>
      <c r="K579" t="str">
        <f t="shared" si="17"/>
        <v xml:space="preserve"> 1</v>
      </c>
      <c r="M579" t="str">
        <f>"insert into result (RESULT_ID, VALUE_DISPLAY, VALUE_NUM, VALUE_MIN, VALUE_MAX, QUALIFIER, RESULT_STATUS_ID, EXPERIMENT_ID, SUBSTANCE_ID, RESULT_TYPE_ID ) values ("&amp;A579&amp;", '"&amp;K579&amp;"', "&amp;F579&amp;", '"&amp;G579&amp;"', '"&amp;H579&amp;"', '"&amp;TRIM(E579)&amp;"', 2, 1, "&amp;B579&amp;", "&amp;VLOOKUP(D579,Elements!$B$3:$G$56,6,FALSE)&amp;");"</f>
        <v>insert into result (RESULT_ID, VALUE_DISPLAY, VALUE_NUM, VALUE_MIN, VALUE_MAX, QUALIFIER, RESULT_STATUS_ID, EXPERIMENT_ID, SUBSTANCE_ID, RESULT_TYPE_ID ) values (577, ' 1', 1, '', '', '', 2, 1, 7965051, 382);</v>
      </c>
      <c r="N579" t="str">
        <f t="shared" si="18"/>
        <v>insert into result_hierarchy(result_id, parent_result_id, hierarchy_type) values (577, 17, 'Child');</v>
      </c>
    </row>
    <row r="580" spans="1:14">
      <c r="A580">
        <v>578</v>
      </c>
      <c r="B580">
        <f>'Result import'!B25</f>
        <v>7974676</v>
      </c>
      <c r="C580">
        <f>'Result import'!A25</f>
        <v>18</v>
      </c>
      <c r="D580" t="str">
        <f>'Result import'!L$6</f>
        <v>R Squared</v>
      </c>
      <c r="E580" t="str">
        <f>IF(ISERR(FIND(" ",'Result import'!E585)),"",LEFT('Result import'!E585,FIND(" ",'Result import'!E585)-1))</f>
        <v/>
      </c>
      <c r="F580">
        <f>IF(ISERR(FIND(" ",'Result import'!L25)),'Result import'!L25,VALUE(MID('Result import'!L25,FIND(" ",'Result import'!L25)+1,10)))</f>
        <v>1</v>
      </c>
      <c r="J580" t="s">
        <v>1362</v>
      </c>
      <c r="K580" t="str">
        <f t="shared" ref="K580:K602" si="19">E580&amp;" "&amp;F580&amp;IF(ISBLANK(G580), "", G580&amp;" - "&amp;H580)&amp;I580</f>
        <v xml:space="preserve"> 1</v>
      </c>
      <c r="M580" t="str">
        <f>"insert into result (RESULT_ID, VALUE_DISPLAY, VALUE_NUM, VALUE_MIN, VALUE_MAX, QUALIFIER, RESULT_STATUS_ID, EXPERIMENT_ID, SUBSTANCE_ID, RESULT_TYPE_ID ) values ("&amp;A580&amp;", '"&amp;K580&amp;"', "&amp;F580&amp;", '"&amp;G580&amp;"', '"&amp;H580&amp;"', '"&amp;TRIM(E580)&amp;"', 2, 1, "&amp;B580&amp;", "&amp;VLOOKUP(D580,Elements!$B$3:$G$56,6,FALSE)&amp;");"</f>
        <v>insert into result (RESULT_ID, VALUE_DISPLAY, VALUE_NUM, VALUE_MIN, VALUE_MAX, QUALIFIER, RESULT_STATUS_ID, EXPERIMENT_ID, SUBSTANCE_ID, RESULT_TYPE_ID ) values (578, ' 1', 1, '', '', '', 2, 1, 7974676, 382);</v>
      </c>
      <c r="N580" t="str">
        <f t="shared" si="18"/>
        <v>insert into result_hierarchy(result_id, parent_result_id, hierarchy_type) values (578, 18, 'Child');</v>
      </c>
    </row>
    <row r="581" spans="1:14">
      <c r="A581">
        <v>579</v>
      </c>
      <c r="B581">
        <f>'Result import'!B26</f>
        <v>7973485</v>
      </c>
      <c r="C581">
        <f>'Result import'!A26</f>
        <v>19</v>
      </c>
      <c r="D581" t="str">
        <f>'Result import'!L$6</f>
        <v>R Squared</v>
      </c>
      <c r="E581" t="str">
        <f>IF(ISERR(FIND(" ",'Result import'!E586)),"",LEFT('Result import'!E586,FIND(" ",'Result import'!E586)-1))</f>
        <v/>
      </c>
      <c r="F581">
        <f>IF(ISERR(FIND(" ",'Result import'!L26)),'Result import'!L26,VALUE(MID('Result import'!L26,FIND(" ",'Result import'!L26)+1,10)))</f>
        <v>1</v>
      </c>
      <c r="J581" t="s">
        <v>1362</v>
      </c>
      <c r="K581" t="str">
        <f t="shared" si="19"/>
        <v xml:space="preserve"> 1</v>
      </c>
      <c r="M581" t="str">
        <f>"insert into result (RESULT_ID, VALUE_DISPLAY, VALUE_NUM, VALUE_MIN, VALUE_MAX, QUALIFIER, RESULT_STATUS_ID, EXPERIMENT_ID, SUBSTANCE_ID, RESULT_TYPE_ID ) values ("&amp;A581&amp;", '"&amp;K581&amp;"', "&amp;F581&amp;", '"&amp;G581&amp;"', '"&amp;H581&amp;"', '"&amp;TRIM(E581)&amp;"', 2, 1, "&amp;B581&amp;", "&amp;VLOOKUP(D581,Elements!$B$3:$G$56,6,FALSE)&amp;");"</f>
        <v>insert into result (RESULT_ID, VALUE_DISPLAY, VALUE_NUM, VALUE_MIN, VALUE_MAX, QUALIFIER, RESULT_STATUS_ID, EXPERIMENT_ID, SUBSTANCE_ID, RESULT_TYPE_ID ) values (579, ' 1', 1, '', '', '', 2, 1, 7973485, 382);</v>
      </c>
      <c r="N581" t="str">
        <f t="shared" si="18"/>
        <v>insert into result_hierarchy(result_id, parent_result_id, hierarchy_type) values (579, 19, 'Child');</v>
      </c>
    </row>
    <row r="582" spans="1:14">
      <c r="A582">
        <v>580</v>
      </c>
      <c r="B582">
        <f>'Result import'!B27</f>
        <v>7976977</v>
      </c>
      <c r="C582">
        <f>'Result import'!A27</f>
        <v>20</v>
      </c>
      <c r="D582" t="str">
        <f>'Result import'!L$6</f>
        <v>R Squared</v>
      </c>
      <c r="E582" t="str">
        <f>IF(ISERR(FIND(" ",'Result import'!E587)),"",LEFT('Result import'!E587,FIND(" ",'Result import'!E587)-1))</f>
        <v/>
      </c>
      <c r="F582">
        <f>IF(ISERR(FIND(" ",'Result import'!L27)),'Result import'!L27,VALUE(MID('Result import'!L27,FIND(" ",'Result import'!L27)+1,10)))</f>
        <v>1</v>
      </c>
      <c r="J582" t="s">
        <v>1362</v>
      </c>
      <c r="K582" t="str">
        <f t="shared" si="19"/>
        <v xml:space="preserve"> 1</v>
      </c>
      <c r="M582" t="str">
        <f>"insert into result (RESULT_ID, VALUE_DISPLAY, VALUE_NUM, VALUE_MIN, VALUE_MAX, QUALIFIER, RESULT_STATUS_ID, EXPERIMENT_ID, SUBSTANCE_ID, RESULT_TYPE_ID ) values ("&amp;A582&amp;", '"&amp;K582&amp;"', "&amp;F582&amp;", '"&amp;G582&amp;"', '"&amp;H582&amp;"', '"&amp;TRIM(E582)&amp;"', 2, 1, "&amp;B582&amp;", "&amp;VLOOKUP(D582,Elements!$B$3:$G$56,6,FALSE)&amp;");"</f>
        <v>insert into result (RESULT_ID, VALUE_DISPLAY, VALUE_NUM, VALUE_MIN, VALUE_MAX, QUALIFIER, RESULT_STATUS_ID, EXPERIMENT_ID, SUBSTANCE_ID, RESULT_TYPE_ID ) values (580, ' 1', 1, '', '', '', 2, 1, 7976977, 382);</v>
      </c>
      <c r="N582" t="str">
        <f t="shared" si="18"/>
        <v>insert into result_hierarchy(result_id, parent_result_id, hierarchy_type) values (580, 20, 'Child');</v>
      </c>
    </row>
    <row r="583" spans="1:14">
      <c r="A583">
        <v>581</v>
      </c>
      <c r="B583">
        <f>'Result import'!B28</f>
        <v>7971472</v>
      </c>
      <c r="C583">
        <f>'Result import'!A28</f>
        <v>21</v>
      </c>
      <c r="D583" t="str">
        <f>'Result import'!L$6</f>
        <v>R Squared</v>
      </c>
      <c r="E583" t="str">
        <f>IF(ISERR(FIND(" ",'Result import'!E588)),"",LEFT('Result import'!E588,FIND(" ",'Result import'!E588)-1))</f>
        <v/>
      </c>
      <c r="F583">
        <f>IF(ISERR(FIND(" ",'Result import'!L28)),'Result import'!L28,VALUE(MID('Result import'!L28,FIND(" ",'Result import'!L28)+1,10)))</f>
        <v>1</v>
      </c>
      <c r="J583" t="s">
        <v>1362</v>
      </c>
      <c r="K583" t="str">
        <f t="shared" si="19"/>
        <v xml:space="preserve"> 1</v>
      </c>
      <c r="M583" t="str">
        <f>"insert into result (RESULT_ID, VALUE_DISPLAY, VALUE_NUM, VALUE_MIN, VALUE_MAX, QUALIFIER, RESULT_STATUS_ID, EXPERIMENT_ID, SUBSTANCE_ID, RESULT_TYPE_ID ) values ("&amp;A583&amp;", '"&amp;K583&amp;"', "&amp;F583&amp;", '"&amp;G583&amp;"', '"&amp;H583&amp;"', '"&amp;TRIM(E583)&amp;"', 2, 1, "&amp;B583&amp;", "&amp;VLOOKUP(D583,Elements!$B$3:$G$56,6,FALSE)&amp;");"</f>
        <v>insert into result (RESULT_ID, VALUE_DISPLAY, VALUE_NUM, VALUE_MIN, VALUE_MAX, QUALIFIER, RESULT_STATUS_ID, EXPERIMENT_ID, SUBSTANCE_ID, RESULT_TYPE_ID ) values (581, ' 1', 1, '', '', '', 2, 1, 7971472, 382);</v>
      </c>
      <c r="N583" t="str">
        <f t="shared" si="18"/>
        <v>insert into result_hierarchy(result_id, parent_result_id, hierarchy_type) values (581, 21, 'Child');</v>
      </c>
    </row>
    <row r="584" spans="1:14">
      <c r="A584">
        <v>582</v>
      </c>
      <c r="B584">
        <f>'Result import'!B29</f>
        <v>4259698</v>
      </c>
      <c r="C584">
        <f>'Result import'!A29</f>
        <v>22</v>
      </c>
      <c r="D584" t="str">
        <f>'Result import'!L$6</f>
        <v>R Squared</v>
      </c>
      <c r="E584" t="str">
        <f>IF(ISERR(FIND(" ",'Result import'!E589)),"",LEFT('Result import'!E589,FIND(" ",'Result import'!E589)-1))</f>
        <v/>
      </c>
      <c r="F584">
        <f>IF(ISERR(FIND(" ",'Result import'!L29)),'Result import'!L29,VALUE(MID('Result import'!L29,FIND(" ",'Result import'!L29)+1,10)))</f>
        <v>1</v>
      </c>
      <c r="J584" t="s">
        <v>1362</v>
      </c>
      <c r="K584" t="str">
        <f t="shared" si="19"/>
        <v xml:space="preserve"> 1</v>
      </c>
      <c r="M584" t="str">
        <f>"insert into result (RESULT_ID, VALUE_DISPLAY, VALUE_NUM, VALUE_MIN, VALUE_MAX, QUALIFIER, RESULT_STATUS_ID, EXPERIMENT_ID, SUBSTANCE_ID, RESULT_TYPE_ID ) values ("&amp;A584&amp;", '"&amp;K584&amp;"', "&amp;F584&amp;", '"&amp;G584&amp;"', '"&amp;H584&amp;"', '"&amp;TRIM(E584)&amp;"', 2, 1, "&amp;B584&amp;", "&amp;VLOOKUP(D584,Elements!$B$3:$G$56,6,FALSE)&amp;");"</f>
        <v>insert into result (RESULT_ID, VALUE_DISPLAY, VALUE_NUM, VALUE_MIN, VALUE_MAX, QUALIFIER, RESULT_STATUS_ID, EXPERIMENT_ID, SUBSTANCE_ID, RESULT_TYPE_ID ) values (582, ' 1', 1, '', '', '', 2, 1, 4259698, 382);</v>
      </c>
      <c r="N584" t="str">
        <f t="shared" si="18"/>
        <v>insert into result_hierarchy(result_id, parent_result_id, hierarchy_type) values (582, 22, 'Child');</v>
      </c>
    </row>
    <row r="585" spans="1:14">
      <c r="A585">
        <v>583</v>
      </c>
      <c r="B585">
        <f>'Result import'!B30</f>
        <v>4255366</v>
      </c>
      <c r="C585">
        <f>'Result import'!A30</f>
        <v>23</v>
      </c>
      <c r="D585" t="str">
        <f>'Result import'!L$6</f>
        <v>R Squared</v>
      </c>
      <c r="E585" t="str">
        <f>IF(ISERR(FIND(" ",'Result import'!E590)),"",LEFT('Result import'!E590,FIND(" ",'Result import'!E590)-1))</f>
        <v/>
      </c>
      <c r="F585">
        <f>IF(ISERR(FIND(" ",'Result import'!L30)),'Result import'!L30,VALUE(MID('Result import'!L30,FIND(" ",'Result import'!L30)+1,10)))</f>
        <v>1</v>
      </c>
      <c r="J585" t="s">
        <v>1362</v>
      </c>
      <c r="K585" t="str">
        <f t="shared" si="19"/>
        <v xml:space="preserve"> 1</v>
      </c>
      <c r="M585" t="str">
        <f>"insert into result (RESULT_ID, VALUE_DISPLAY, VALUE_NUM, VALUE_MIN, VALUE_MAX, QUALIFIER, RESULT_STATUS_ID, EXPERIMENT_ID, SUBSTANCE_ID, RESULT_TYPE_ID ) values ("&amp;A585&amp;", '"&amp;K585&amp;"', "&amp;F585&amp;", '"&amp;G585&amp;"', '"&amp;H585&amp;"', '"&amp;TRIM(E585)&amp;"', 2, 1, "&amp;B585&amp;", "&amp;VLOOKUP(D585,Elements!$B$3:$G$56,6,FALSE)&amp;");"</f>
        <v>insert into result (RESULT_ID, VALUE_DISPLAY, VALUE_NUM, VALUE_MIN, VALUE_MAX, QUALIFIER, RESULT_STATUS_ID, EXPERIMENT_ID, SUBSTANCE_ID, RESULT_TYPE_ID ) values (583, ' 1', 1, '', '', '', 2, 1, 4255366, 382);</v>
      </c>
      <c r="N585" t="str">
        <f t="shared" si="18"/>
        <v>insert into result_hierarchy(result_id, parent_result_id, hierarchy_type) values (583, 23, 'Child');</v>
      </c>
    </row>
    <row r="586" spans="1:14">
      <c r="A586">
        <v>584</v>
      </c>
      <c r="B586">
        <f>'Result import'!B31</f>
        <v>7977171</v>
      </c>
      <c r="C586">
        <f>'Result import'!A31</f>
        <v>24</v>
      </c>
      <c r="D586" t="str">
        <f>'Result import'!L$6</f>
        <v>R Squared</v>
      </c>
      <c r="E586" t="str">
        <f>IF(ISERR(FIND(" ",'Result import'!E591)),"",LEFT('Result import'!E591,FIND(" ",'Result import'!E591)-1))</f>
        <v/>
      </c>
      <c r="F586">
        <f>IF(ISERR(FIND(" ",'Result import'!L31)),'Result import'!L31,VALUE(MID('Result import'!L31,FIND(" ",'Result import'!L31)+1,10)))</f>
        <v>0.99</v>
      </c>
      <c r="J586" t="s">
        <v>1362</v>
      </c>
      <c r="K586" t="str">
        <f t="shared" si="19"/>
        <v xml:space="preserve"> 0.99</v>
      </c>
      <c r="M586" t="str">
        <f>"insert into result (RESULT_ID, VALUE_DISPLAY, VALUE_NUM, VALUE_MIN, VALUE_MAX, QUALIFIER, RESULT_STATUS_ID, EXPERIMENT_ID, SUBSTANCE_ID, RESULT_TYPE_ID ) values ("&amp;A586&amp;", '"&amp;K586&amp;"', "&amp;F586&amp;", '"&amp;G586&amp;"', '"&amp;H586&amp;"', '"&amp;TRIM(E586)&amp;"', 2, 1, "&amp;B586&amp;", "&amp;VLOOKUP(D586,Elements!$B$3:$G$56,6,FALSE)&amp;");"</f>
        <v>insert into result (RESULT_ID, VALUE_DISPLAY, VALUE_NUM, VALUE_MIN, VALUE_MAX, QUALIFIER, RESULT_STATUS_ID, EXPERIMENT_ID, SUBSTANCE_ID, RESULT_TYPE_ID ) values (584, ' 0.99', 0.99, '', '', '', 2, 1, 7977171, 382);</v>
      </c>
      <c r="N586" t="str">
        <f t="shared" si="18"/>
        <v>insert into result_hierarchy(result_id, parent_result_id, hierarchy_type) values (584, 24, 'Child');</v>
      </c>
    </row>
    <row r="587" spans="1:14">
      <c r="A587">
        <v>585</v>
      </c>
      <c r="B587">
        <f>'Result import'!B32</f>
        <v>7971820</v>
      </c>
      <c r="C587">
        <f>'Result import'!A32</f>
        <v>25</v>
      </c>
      <c r="D587" t="str">
        <f>'Result import'!L$6</f>
        <v>R Squared</v>
      </c>
      <c r="E587" t="str">
        <f>IF(ISERR(FIND(" ",'Result import'!E592)),"",LEFT('Result import'!E592,FIND(" ",'Result import'!E592)-1))</f>
        <v/>
      </c>
      <c r="F587">
        <f>IF(ISERR(FIND(" ",'Result import'!L32)),'Result import'!L32,VALUE(MID('Result import'!L32,FIND(" ",'Result import'!L32)+1,10)))</f>
        <v>1</v>
      </c>
      <c r="J587" t="s">
        <v>1362</v>
      </c>
      <c r="K587" t="str">
        <f t="shared" si="19"/>
        <v xml:space="preserve"> 1</v>
      </c>
      <c r="M587" t="str">
        <f>"insert into result (RESULT_ID, VALUE_DISPLAY, VALUE_NUM, VALUE_MIN, VALUE_MAX, QUALIFIER, RESULT_STATUS_ID, EXPERIMENT_ID, SUBSTANCE_ID, RESULT_TYPE_ID ) values ("&amp;A587&amp;", '"&amp;K587&amp;"', "&amp;F587&amp;", '"&amp;G587&amp;"', '"&amp;H587&amp;"', '"&amp;TRIM(E587)&amp;"', 2, 1, "&amp;B587&amp;", "&amp;VLOOKUP(D587,Elements!$B$3:$G$56,6,FALSE)&amp;");"</f>
        <v>insert into result (RESULT_ID, VALUE_DISPLAY, VALUE_NUM, VALUE_MIN, VALUE_MAX, QUALIFIER, RESULT_STATUS_ID, EXPERIMENT_ID, SUBSTANCE_ID, RESULT_TYPE_ID ) values (585, ' 1', 1, '', '', '', 2, 1, 7971820, 382);</v>
      </c>
      <c r="N587" t="str">
        <f t="shared" si="18"/>
        <v>insert into result_hierarchy(result_id, parent_result_id, hierarchy_type) values (585, 25, 'Child');</v>
      </c>
    </row>
    <row r="588" spans="1:14">
      <c r="A588">
        <v>586</v>
      </c>
      <c r="B588">
        <f>'Result import'!B33</f>
        <v>4264846</v>
      </c>
      <c r="C588">
        <f>'Result import'!A33</f>
        <v>26</v>
      </c>
      <c r="D588" t="str">
        <f>'Result import'!L$6</f>
        <v>R Squared</v>
      </c>
      <c r="E588" t="str">
        <f>IF(ISERR(FIND(" ",'Result import'!E593)),"",LEFT('Result import'!E593,FIND(" ",'Result import'!E593)-1))</f>
        <v/>
      </c>
      <c r="F588">
        <f>IF(ISERR(FIND(" ",'Result import'!L33)),'Result import'!L33,VALUE(MID('Result import'!L33,FIND(" ",'Result import'!L33)+1,10)))</f>
        <v>0.99</v>
      </c>
      <c r="J588" t="s">
        <v>1362</v>
      </c>
      <c r="K588" t="str">
        <f t="shared" si="19"/>
        <v xml:space="preserve"> 0.99</v>
      </c>
      <c r="M588" t="str">
        <f>"insert into result (RESULT_ID, VALUE_DISPLAY, VALUE_NUM, VALUE_MIN, VALUE_MAX, QUALIFIER, RESULT_STATUS_ID, EXPERIMENT_ID, SUBSTANCE_ID, RESULT_TYPE_ID ) values ("&amp;A588&amp;", '"&amp;K588&amp;"', "&amp;F588&amp;", '"&amp;G588&amp;"', '"&amp;H588&amp;"', '"&amp;TRIM(E588)&amp;"', 2, 1, "&amp;B588&amp;", "&amp;VLOOKUP(D588,Elements!$B$3:$G$56,6,FALSE)&amp;");"</f>
        <v>insert into result (RESULT_ID, VALUE_DISPLAY, VALUE_NUM, VALUE_MIN, VALUE_MAX, QUALIFIER, RESULT_STATUS_ID, EXPERIMENT_ID, SUBSTANCE_ID, RESULT_TYPE_ID ) values (586, ' 0.99', 0.99, '', '', '', 2, 1, 4264846, 382);</v>
      </c>
      <c r="N588" t="str">
        <f t="shared" si="18"/>
        <v>insert into result_hierarchy(result_id, parent_result_id, hierarchy_type) values (586, 26, 'Child');</v>
      </c>
    </row>
    <row r="589" spans="1:14">
      <c r="A589">
        <v>587</v>
      </c>
      <c r="B589">
        <f>'Result import'!B34</f>
        <v>4264171</v>
      </c>
      <c r="C589">
        <f>'Result import'!A34</f>
        <v>27</v>
      </c>
      <c r="D589" t="str">
        <f>'Result import'!L$6</f>
        <v>R Squared</v>
      </c>
      <c r="E589" t="str">
        <f>IF(ISERR(FIND(" ",'Result import'!E594)),"",LEFT('Result import'!E594,FIND(" ",'Result import'!E594)-1))</f>
        <v/>
      </c>
      <c r="F589">
        <f>IF(ISERR(FIND(" ",'Result import'!L34)),'Result import'!L34,VALUE(MID('Result import'!L34,FIND(" ",'Result import'!L34)+1,10)))</f>
        <v>1</v>
      </c>
      <c r="J589" t="s">
        <v>1362</v>
      </c>
      <c r="K589" t="str">
        <f t="shared" si="19"/>
        <v xml:space="preserve"> 1</v>
      </c>
      <c r="M589" t="str">
        <f>"insert into result (RESULT_ID, VALUE_DISPLAY, VALUE_NUM, VALUE_MIN, VALUE_MAX, QUALIFIER, RESULT_STATUS_ID, EXPERIMENT_ID, SUBSTANCE_ID, RESULT_TYPE_ID ) values ("&amp;A589&amp;", '"&amp;K589&amp;"', "&amp;F589&amp;", '"&amp;G589&amp;"', '"&amp;H589&amp;"', '"&amp;TRIM(E589)&amp;"', 2, 1, "&amp;B589&amp;", "&amp;VLOOKUP(D589,Elements!$B$3:$G$56,6,FALSE)&amp;");"</f>
        <v>insert into result (RESULT_ID, VALUE_DISPLAY, VALUE_NUM, VALUE_MIN, VALUE_MAX, QUALIFIER, RESULT_STATUS_ID, EXPERIMENT_ID, SUBSTANCE_ID, RESULT_TYPE_ID ) values (587, ' 1', 1, '', '', '', 2, 1, 4264171, 382);</v>
      </c>
      <c r="N589" t="str">
        <f t="shared" si="18"/>
        <v>insert into result_hierarchy(result_id, parent_result_id, hierarchy_type) values (587, 27, 'Child');</v>
      </c>
    </row>
    <row r="590" spans="1:14">
      <c r="A590">
        <v>588</v>
      </c>
      <c r="B590">
        <f>'Result import'!B35</f>
        <v>4245982</v>
      </c>
      <c r="C590">
        <f>'Result import'!A35</f>
        <v>28</v>
      </c>
      <c r="D590" t="str">
        <f>'Result import'!L$6</f>
        <v>R Squared</v>
      </c>
      <c r="E590" t="str">
        <f>IF(ISERR(FIND(" ",'Result import'!E595)),"",LEFT('Result import'!E595,FIND(" ",'Result import'!E595)-1))</f>
        <v/>
      </c>
      <c r="F590">
        <f>IF(ISERR(FIND(" ",'Result import'!L35)),'Result import'!L35,VALUE(MID('Result import'!L35,FIND(" ",'Result import'!L35)+1,10)))</f>
        <v>0.99</v>
      </c>
      <c r="J590" t="s">
        <v>1362</v>
      </c>
      <c r="K590" t="str">
        <f t="shared" si="19"/>
        <v xml:space="preserve"> 0.99</v>
      </c>
      <c r="M590" t="str">
        <f>"insert into result (RESULT_ID, VALUE_DISPLAY, VALUE_NUM, VALUE_MIN, VALUE_MAX, QUALIFIER, RESULT_STATUS_ID, EXPERIMENT_ID, SUBSTANCE_ID, RESULT_TYPE_ID ) values ("&amp;A590&amp;", '"&amp;K590&amp;"', "&amp;F590&amp;", '"&amp;G590&amp;"', '"&amp;H590&amp;"', '"&amp;TRIM(E590)&amp;"', 2, 1, "&amp;B590&amp;", "&amp;VLOOKUP(D590,Elements!$B$3:$G$56,6,FALSE)&amp;");"</f>
        <v>insert into result (RESULT_ID, VALUE_DISPLAY, VALUE_NUM, VALUE_MIN, VALUE_MAX, QUALIFIER, RESULT_STATUS_ID, EXPERIMENT_ID, SUBSTANCE_ID, RESULT_TYPE_ID ) values (588, ' 0.99', 0.99, '', '', '', 2, 1, 4245982, 382);</v>
      </c>
      <c r="N590" t="str">
        <f t="shared" si="18"/>
        <v>insert into result_hierarchy(result_id, parent_result_id, hierarchy_type) values (588, 28, 'Child');</v>
      </c>
    </row>
    <row r="591" spans="1:14">
      <c r="A591">
        <v>589</v>
      </c>
      <c r="B591">
        <f>'Result import'!B36</f>
        <v>4244225</v>
      </c>
      <c r="C591">
        <f>'Result import'!A36</f>
        <v>29</v>
      </c>
      <c r="D591" t="str">
        <f>'Result import'!L$6</f>
        <v>R Squared</v>
      </c>
      <c r="E591" t="str">
        <f>IF(ISERR(FIND(" ",'Result import'!E596)),"",LEFT('Result import'!E596,FIND(" ",'Result import'!E596)-1))</f>
        <v/>
      </c>
      <c r="F591">
        <f>IF(ISERR(FIND(" ",'Result import'!L36)),'Result import'!L36,VALUE(MID('Result import'!L36,FIND(" ",'Result import'!L36)+1,10)))</f>
        <v>1</v>
      </c>
      <c r="J591" t="s">
        <v>1362</v>
      </c>
      <c r="K591" t="str">
        <f t="shared" si="19"/>
        <v xml:space="preserve"> 1</v>
      </c>
      <c r="M591" t="str">
        <f>"insert into result (RESULT_ID, VALUE_DISPLAY, VALUE_NUM, VALUE_MIN, VALUE_MAX, QUALIFIER, RESULT_STATUS_ID, EXPERIMENT_ID, SUBSTANCE_ID, RESULT_TYPE_ID ) values ("&amp;A591&amp;", '"&amp;K591&amp;"', "&amp;F591&amp;", '"&amp;G591&amp;"', '"&amp;H591&amp;"', '"&amp;TRIM(E591)&amp;"', 2, 1, "&amp;B591&amp;", "&amp;VLOOKUP(D591,Elements!$B$3:$G$56,6,FALSE)&amp;");"</f>
        <v>insert into result (RESULT_ID, VALUE_DISPLAY, VALUE_NUM, VALUE_MIN, VALUE_MAX, QUALIFIER, RESULT_STATUS_ID, EXPERIMENT_ID, SUBSTANCE_ID, RESULT_TYPE_ID ) values (589, ' 1', 1, '', '', '', 2, 1, 4244225, 382);</v>
      </c>
      <c r="N591" t="str">
        <f t="shared" si="18"/>
        <v>insert into result_hierarchy(result_id, parent_result_id, hierarchy_type) values (589, 29, 'Child');</v>
      </c>
    </row>
    <row r="592" spans="1:14">
      <c r="A592">
        <v>590</v>
      </c>
      <c r="B592">
        <f>'Result import'!B37</f>
        <v>4242836</v>
      </c>
      <c r="C592">
        <f>'Result import'!A37</f>
        <v>30</v>
      </c>
      <c r="D592" t="str">
        <f>'Result import'!L$6</f>
        <v>R Squared</v>
      </c>
      <c r="E592" t="str">
        <f>IF(ISERR(FIND(" ",'Result import'!E597)),"",LEFT('Result import'!E597,FIND(" ",'Result import'!E597)-1))</f>
        <v/>
      </c>
      <c r="F592">
        <f>IF(ISERR(FIND(" ",'Result import'!L37)),'Result import'!L37,VALUE(MID('Result import'!L37,FIND(" ",'Result import'!L37)+1,10)))</f>
        <v>0.99</v>
      </c>
      <c r="J592" t="s">
        <v>1362</v>
      </c>
      <c r="K592" t="str">
        <f t="shared" si="19"/>
        <v xml:space="preserve"> 0.99</v>
      </c>
      <c r="M592" t="str">
        <f>"insert into result (RESULT_ID, VALUE_DISPLAY, VALUE_NUM, VALUE_MIN, VALUE_MAX, QUALIFIER, RESULT_STATUS_ID, EXPERIMENT_ID, SUBSTANCE_ID, RESULT_TYPE_ID ) values ("&amp;A592&amp;", '"&amp;K592&amp;"', "&amp;F592&amp;", '"&amp;G592&amp;"', '"&amp;H592&amp;"', '"&amp;TRIM(E592)&amp;"', 2, 1, "&amp;B592&amp;", "&amp;VLOOKUP(D592,Elements!$B$3:$G$56,6,FALSE)&amp;");"</f>
        <v>insert into result (RESULT_ID, VALUE_DISPLAY, VALUE_NUM, VALUE_MIN, VALUE_MAX, QUALIFIER, RESULT_STATUS_ID, EXPERIMENT_ID, SUBSTANCE_ID, RESULT_TYPE_ID ) values (590, ' 0.99', 0.99, '', '', '', 2, 1, 4242836, 382);</v>
      </c>
      <c r="N592" t="str">
        <f t="shared" si="18"/>
        <v>insert into result_hierarchy(result_id, parent_result_id, hierarchy_type) values (590, 30, 'Child');</v>
      </c>
    </row>
    <row r="593" spans="1:14">
      <c r="A593">
        <v>591</v>
      </c>
      <c r="B593">
        <f>'Result import'!B38</f>
        <v>7970469</v>
      </c>
      <c r="C593">
        <f>'Result import'!A38</f>
        <v>31</v>
      </c>
      <c r="D593" t="str">
        <f>'Result import'!L$6</f>
        <v>R Squared</v>
      </c>
      <c r="E593" t="str">
        <f>IF(ISERR(FIND(" ",'Result import'!E598)),"",LEFT('Result import'!E598,FIND(" ",'Result import'!E598)-1))</f>
        <v/>
      </c>
      <c r="F593">
        <f>IF(ISERR(FIND(" ",'Result import'!L38)),'Result import'!L38,VALUE(MID('Result import'!L38,FIND(" ",'Result import'!L38)+1,10)))</f>
        <v>1</v>
      </c>
      <c r="J593" t="s">
        <v>1362</v>
      </c>
      <c r="K593" t="str">
        <f t="shared" si="19"/>
        <v xml:space="preserve"> 1</v>
      </c>
      <c r="M593" t="str">
        <f>"insert into result (RESULT_ID, VALUE_DISPLAY, VALUE_NUM, VALUE_MIN, VALUE_MAX, QUALIFIER, RESULT_STATUS_ID, EXPERIMENT_ID, SUBSTANCE_ID, RESULT_TYPE_ID ) values ("&amp;A593&amp;", '"&amp;K593&amp;"', "&amp;F593&amp;", '"&amp;G593&amp;"', '"&amp;H593&amp;"', '"&amp;TRIM(E593)&amp;"', 2, 1, "&amp;B593&amp;", "&amp;VLOOKUP(D593,Elements!$B$3:$G$56,6,FALSE)&amp;");"</f>
        <v>insert into result (RESULT_ID, VALUE_DISPLAY, VALUE_NUM, VALUE_MIN, VALUE_MAX, QUALIFIER, RESULT_STATUS_ID, EXPERIMENT_ID, SUBSTANCE_ID, RESULT_TYPE_ID ) values (591, ' 1', 1, '', '', '', 2, 1, 7970469, 382);</v>
      </c>
      <c r="N593" t="str">
        <f t="shared" si="18"/>
        <v>insert into result_hierarchy(result_id, parent_result_id, hierarchy_type) values (591, 31, 'Child');</v>
      </c>
    </row>
    <row r="594" spans="1:14">
      <c r="A594">
        <v>592</v>
      </c>
      <c r="B594">
        <f>'Result import'!B39</f>
        <v>4262721</v>
      </c>
      <c r="C594">
        <f>'Result import'!A39</f>
        <v>32</v>
      </c>
      <c r="D594" t="str">
        <f>'Result import'!L$6</f>
        <v>R Squared</v>
      </c>
      <c r="E594" t="str">
        <f>IF(ISERR(FIND(" ",'Result import'!E599)),"",LEFT('Result import'!E599,FIND(" ",'Result import'!E599)-1))</f>
        <v/>
      </c>
      <c r="F594">
        <f>IF(ISERR(FIND(" ",'Result import'!L39)),'Result import'!L39,VALUE(MID('Result import'!L39,FIND(" ",'Result import'!L39)+1,10)))</f>
        <v>1</v>
      </c>
      <c r="J594" t="s">
        <v>1362</v>
      </c>
      <c r="K594" t="str">
        <f t="shared" si="19"/>
        <v xml:space="preserve"> 1</v>
      </c>
      <c r="M594" t="str">
        <f>"insert into result (RESULT_ID, VALUE_DISPLAY, VALUE_NUM, VALUE_MIN, VALUE_MAX, QUALIFIER, RESULT_STATUS_ID, EXPERIMENT_ID, SUBSTANCE_ID, RESULT_TYPE_ID ) values ("&amp;A594&amp;", '"&amp;K594&amp;"', "&amp;F594&amp;", '"&amp;G594&amp;"', '"&amp;H594&amp;"', '"&amp;TRIM(E594)&amp;"', 2, 1, "&amp;B594&amp;", "&amp;VLOOKUP(D594,Elements!$B$3:$G$56,6,FALSE)&amp;");"</f>
        <v>insert into result (RESULT_ID, VALUE_DISPLAY, VALUE_NUM, VALUE_MIN, VALUE_MAX, QUALIFIER, RESULT_STATUS_ID, EXPERIMENT_ID, SUBSTANCE_ID, RESULT_TYPE_ID ) values (592, ' 1', 1, '', '', '', 2, 1, 4262721, 382);</v>
      </c>
      <c r="N594" t="str">
        <f t="shared" si="18"/>
        <v>insert into result_hierarchy(result_id, parent_result_id, hierarchy_type) values (592, 32, 'Child');</v>
      </c>
    </row>
    <row r="595" spans="1:14">
      <c r="A595">
        <v>593</v>
      </c>
      <c r="B595">
        <f>'Result import'!B40</f>
        <v>844679</v>
      </c>
      <c r="C595">
        <f>'Result import'!A40</f>
        <v>33</v>
      </c>
      <c r="D595" t="str">
        <f>'Result import'!L$6</f>
        <v>R Squared</v>
      </c>
      <c r="E595" t="str">
        <f>IF(ISERR(FIND(" ",'Result import'!E600)),"",LEFT('Result import'!E600,FIND(" ",'Result import'!E600)-1))</f>
        <v/>
      </c>
      <c r="F595">
        <f>IF(ISERR(FIND(" ",'Result import'!L40)),'Result import'!L40,VALUE(MID('Result import'!L40,FIND(" ",'Result import'!L40)+1,10)))</f>
        <v>1</v>
      </c>
      <c r="J595" t="s">
        <v>1362</v>
      </c>
      <c r="K595" t="str">
        <f t="shared" si="19"/>
        <v xml:space="preserve"> 1</v>
      </c>
      <c r="M595" t="str">
        <f>"insert into result (RESULT_ID, VALUE_DISPLAY, VALUE_NUM, VALUE_MIN, VALUE_MAX, QUALIFIER, RESULT_STATUS_ID, EXPERIMENT_ID, SUBSTANCE_ID, RESULT_TYPE_ID ) values ("&amp;A595&amp;", '"&amp;K595&amp;"', "&amp;F595&amp;", '"&amp;G595&amp;"', '"&amp;H595&amp;"', '"&amp;TRIM(E595)&amp;"', 2, 1, "&amp;B595&amp;", "&amp;VLOOKUP(D595,Elements!$B$3:$G$56,6,FALSE)&amp;");"</f>
        <v>insert into result (RESULT_ID, VALUE_DISPLAY, VALUE_NUM, VALUE_MIN, VALUE_MAX, QUALIFIER, RESULT_STATUS_ID, EXPERIMENT_ID, SUBSTANCE_ID, RESULT_TYPE_ID ) values (593, ' 1', 1, '', '', '', 2, 1, 844679, 382);</v>
      </c>
      <c r="N595" t="str">
        <f t="shared" si="18"/>
        <v>insert into result_hierarchy(result_id, parent_result_id, hierarchy_type) values (593, 33, 'Child');</v>
      </c>
    </row>
    <row r="596" spans="1:14">
      <c r="A596">
        <v>594</v>
      </c>
      <c r="B596">
        <f>'Result import'!B41</f>
        <v>4260761</v>
      </c>
      <c r="C596">
        <f>'Result import'!A41</f>
        <v>34</v>
      </c>
      <c r="D596" t="str">
        <f>'Result import'!L$6</f>
        <v>R Squared</v>
      </c>
      <c r="E596" t="str">
        <f>IF(ISERR(FIND(" ",'Result import'!E601)),"",LEFT('Result import'!E601,FIND(" ",'Result import'!E601)-1))</f>
        <v/>
      </c>
      <c r="F596">
        <f>IF(ISERR(FIND(" ",'Result import'!L41)),'Result import'!L41,VALUE(MID('Result import'!L41,FIND(" ",'Result import'!L41)+1,10)))</f>
        <v>1</v>
      </c>
      <c r="J596" t="s">
        <v>1362</v>
      </c>
      <c r="K596" t="str">
        <f t="shared" si="19"/>
        <v xml:space="preserve"> 1</v>
      </c>
      <c r="M596" t="str">
        <f>"insert into result (RESULT_ID, VALUE_DISPLAY, VALUE_NUM, VALUE_MIN, VALUE_MAX, QUALIFIER, RESULT_STATUS_ID, EXPERIMENT_ID, SUBSTANCE_ID, RESULT_TYPE_ID ) values ("&amp;A596&amp;", '"&amp;K596&amp;"', "&amp;F596&amp;", '"&amp;G596&amp;"', '"&amp;H596&amp;"', '"&amp;TRIM(E596)&amp;"', 2, 1, "&amp;B596&amp;", "&amp;VLOOKUP(D596,Elements!$B$3:$G$56,6,FALSE)&amp;");"</f>
        <v>insert into result (RESULT_ID, VALUE_DISPLAY, VALUE_NUM, VALUE_MIN, VALUE_MAX, QUALIFIER, RESULT_STATUS_ID, EXPERIMENT_ID, SUBSTANCE_ID, RESULT_TYPE_ID ) values (594, ' 1', 1, '', '', '', 2, 1, 4260761, 382);</v>
      </c>
      <c r="N596" t="str">
        <f t="shared" si="18"/>
        <v>insert into result_hierarchy(result_id, parent_result_id, hierarchy_type) values (594, 34, 'Child');</v>
      </c>
    </row>
    <row r="597" spans="1:14">
      <c r="A597">
        <v>595</v>
      </c>
      <c r="B597">
        <f>'Result import'!B42</f>
        <v>7976469</v>
      </c>
      <c r="C597">
        <f>'Result import'!A42</f>
        <v>35</v>
      </c>
      <c r="D597" t="str">
        <f>'Result import'!L$6</f>
        <v>R Squared</v>
      </c>
      <c r="E597" t="str">
        <f>IF(ISERR(FIND(" ",'Result import'!E602)),"",LEFT('Result import'!E602,FIND(" ",'Result import'!E602)-1))</f>
        <v/>
      </c>
      <c r="F597">
        <f>IF(ISERR(FIND(" ",'Result import'!L42)),'Result import'!L42,VALUE(MID('Result import'!L42,FIND(" ",'Result import'!L42)+1,10)))</f>
        <v>1</v>
      </c>
      <c r="J597" t="s">
        <v>1362</v>
      </c>
      <c r="K597" t="str">
        <f t="shared" si="19"/>
        <v xml:space="preserve"> 1</v>
      </c>
      <c r="M597" t="str">
        <f>"insert into result (RESULT_ID, VALUE_DISPLAY, VALUE_NUM, VALUE_MIN, VALUE_MAX, QUALIFIER, RESULT_STATUS_ID, EXPERIMENT_ID, SUBSTANCE_ID, RESULT_TYPE_ID ) values ("&amp;A597&amp;", '"&amp;K597&amp;"', "&amp;F597&amp;", '"&amp;G597&amp;"', '"&amp;H597&amp;"', '"&amp;TRIM(E597)&amp;"', 2, 1, "&amp;B597&amp;", "&amp;VLOOKUP(D597,Elements!$B$3:$G$56,6,FALSE)&amp;");"</f>
        <v>insert into result (RESULT_ID, VALUE_DISPLAY, VALUE_NUM, VALUE_MIN, VALUE_MAX, QUALIFIER, RESULT_STATUS_ID, EXPERIMENT_ID, SUBSTANCE_ID, RESULT_TYPE_ID ) values (595, ' 1', 1, '', '', '', 2, 1, 7976469, 382);</v>
      </c>
      <c r="N597" t="str">
        <f t="shared" si="18"/>
        <v>insert into result_hierarchy(result_id, parent_result_id, hierarchy_type) values (595, 35, 'Child');</v>
      </c>
    </row>
    <row r="598" spans="1:14">
      <c r="A598">
        <v>596</v>
      </c>
      <c r="B598">
        <f>'Result import'!B43</f>
        <v>4264645</v>
      </c>
      <c r="C598">
        <f>'Result import'!A43</f>
        <v>36</v>
      </c>
      <c r="D598" t="str">
        <f>'Result import'!L$6</f>
        <v>R Squared</v>
      </c>
      <c r="E598" t="str">
        <f>IF(ISERR(FIND(" ",'Result import'!E603)),"",LEFT('Result import'!E603,FIND(" ",'Result import'!E603)-1))</f>
        <v/>
      </c>
      <c r="F598">
        <f>IF(ISERR(FIND(" ",'Result import'!L43)),'Result import'!L43,VALUE(MID('Result import'!L43,FIND(" ",'Result import'!L43)+1,10)))</f>
        <v>1</v>
      </c>
      <c r="J598" t="s">
        <v>1362</v>
      </c>
      <c r="K598" t="str">
        <f t="shared" si="19"/>
        <v xml:space="preserve"> 1</v>
      </c>
      <c r="M598" t="str">
        <f>"insert into result (RESULT_ID, VALUE_DISPLAY, VALUE_NUM, VALUE_MIN, VALUE_MAX, QUALIFIER, RESULT_STATUS_ID, EXPERIMENT_ID, SUBSTANCE_ID, RESULT_TYPE_ID ) values ("&amp;A598&amp;", '"&amp;K598&amp;"', "&amp;F598&amp;", '"&amp;G598&amp;"', '"&amp;H598&amp;"', '"&amp;TRIM(E598)&amp;"', 2, 1, "&amp;B598&amp;", "&amp;VLOOKUP(D598,Elements!$B$3:$G$56,6,FALSE)&amp;");"</f>
        <v>insert into result (RESULT_ID, VALUE_DISPLAY, VALUE_NUM, VALUE_MIN, VALUE_MAX, QUALIFIER, RESULT_STATUS_ID, EXPERIMENT_ID, SUBSTANCE_ID, RESULT_TYPE_ID ) values (596, ' 1', 1, '', '', '', 2, 1, 4264645, 382);</v>
      </c>
      <c r="N598" t="str">
        <f t="shared" si="18"/>
        <v>insert into result_hierarchy(result_id, parent_result_id, hierarchy_type) values (596, 36, 'Child');</v>
      </c>
    </row>
    <row r="599" spans="1:14">
      <c r="A599">
        <v>597</v>
      </c>
      <c r="B599">
        <f>'Result import'!B44</f>
        <v>4265686</v>
      </c>
      <c r="C599">
        <f>'Result import'!A44</f>
        <v>37</v>
      </c>
      <c r="D599" t="str">
        <f>'Result import'!L$6</f>
        <v>R Squared</v>
      </c>
      <c r="E599" t="str">
        <f>IF(ISERR(FIND(" ",'Result import'!E604)),"",LEFT('Result import'!E604,FIND(" ",'Result import'!E604)-1))</f>
        <v/>
      </c>
      <c r="F599">
        <f>IF(ISERR(FIND(" ",'Result import'!L44)),'Result import'!L44,VALUE(MID('Result import'!L44,FIND(" ",'Result import'!L44)+1,10)))</f>
        <v>0.99</v>
      </c>
      <c r="J599" t="s">
        <v>1362</v>
      </c>
      <c r="K599" t="str">
        <f t="shared" si="19"/>
        <v xml:space="preserve"> 0.99</v>
      </c>
      <c r="M599" t="str">
        <f>"insert into result (RESULT_ID, VALUE_DISPLAY, VALUE_NUM, VALUE_MIN, VALUE_MAX, QUALIFIER, RESULT_STATUS_ID, EXPERIMENT_ID, SUBSTANCE_ID, RESULT_TYPE_ID ) values ("&amp;A599&amp;", '"&amp;K599&amp;"', "&amp;F599&amp;", '"&amp;G599&amp;"', '"&amp;H599&amp;"', '"&amp;TRIM(E599)&amp;"', 2, 1, "&amp;B599&amp;", "&amp;VLOOKUP(D599,Elements!$B$3:$G$56,6,FALSE)&amp;");"</f>
        <v>insert into result (RESULT_ID, VALUE_DISPLAY, VALUE_NUM, VALUE_MIN, VALUE_MAX, QUALIFIER, RESULT_STATUS_ID, EXPERIMENT_ID, SUBSTANCE_ID, RESULT_TYPE_ID ) values (597, ' 0.99', 0.99, '', '', '', 2, 1, 4265686, 382);</v>
      </c>
      <c r="N599" t="str">
        <f t="shared" si="18"/>
        <v>insert into result_hierarchy(result_id, parent_result_id, hierarchy_type) values (597, 37, 'Child');</v>
      </c>
    </row>
    <row r="600" spans="1:14">
      <c r="A600">
        <v>598</v>
      </c>
      <c r="B600">
        <f>'Result import'!B45</f>
        <v>4257150</v>
      </c>
      <c r="C600">
        <f>'Result import'!A45</f>
        <v>38</v>
      </c>
      <c r="D600" t="str">
        <f>'Result import'!L$6</f>
        <v>R Squared</v>
      </c>
      <c r="E600" t="str">
        <f>IF(ISERR(FIND(" ",'Result import'!E605)),"",LEFT('Result import'!E605,FIND(" ",'Result import'!E605)-1))</f>
        <v/>
      </c>
      <c r="F600">
        <f>IF(ISERR(FIND(" ",'Result import'!L45)),'Result import'!L45,VALUE(MID('Result import'!L45,FIND(" ",'Result import'!L45)+1,10)))</f>
        <v>1</v>
      </c>
      <c r="J600" t="s">
        <v>1362</v>
      </c>
      <c r="K600" t="str">
        <f t="shared" si="19"/>
        <v xml:space="preserve"> 1</v>
      </c>
      <c r="M600" t="str">
        <f>"insert into result (RESULT_ID, VALUE_DISPLAY, VALUE_NUM, VALUE_MIN, VALUE_MAX, QUALIFIER, RESULT_STATUS_ID, EXPERIMENT_ID, SUBSTANCE_ID, RESULT_TYPE_ID ) values ("&amp;A600&amp;", '"&amp;K600&amp;"', "&amp;F600&amp;", '"&amp;G600&amp;"', '"&amp;H600&amp;"', '"&amp;TRIM(E600)&amp;"', 2, 1, "&amp;B600&amp;", "&amp;VLOOKUP(D600,Elements!$B$3:$G$56,6,FALSE)&amp;");"</f>
        <v>insert into result (RESULT_ID, VALUE_DISPLAY, VALUE_NUM, VALUE_MIN, VALUE_MAX, QUALIFIER, RESULT_STATUS_ID, EXPERIMENT_ID, SUBSTANCE_ID, RESULT_TYPE_ID ) values (598, ' 1', 1, '', '', '', 2, 1, 4257150, 382);</v>
      </c>
      <c r="N600" t="str">
        <f t="shared" si="18"/>
        <v>insert into result_hierarchy(result_id, parent_result_id, hierarchy_type) values (598, 38, 'Child');</v>
      </c>
    </row>
    <row r="601" spans="1:14">
      <c r="A601">
        <v>599</v>
      </c>
      <c r="B601">
        <f>'Result import'!B46</f>
        <v>4255222</v>
      </c>
      <c r="C601">
        <f>'Result import'!A46</f>
        <v>39</v>
      </c>
      <c r="D601" t="str">
        <f>'Result import'!L$6</f>
        <v>R Squared</v>
      </c>
      <c r="E601" t="str">
        <f>IF(ISERR(FIND(" ",'Result import'!E606)),"",LEFT('Result import'!E606,FIND(" ",'Result import'!E606)-1))</f>
        <v/>
      </c>
      <c r="F601">
        <f>IF(ISERR(FIND(" ",'Result import'!L46)),'Result import'!L46,VALUE(MID('Result import'!L46,FIND(" ",'Result import'!L46)+1,10)))</f>
        <v>1</v>
      </c>
      <c r="J601" t="s">
        <v>1362</v>
      </c>
      <c r="K601" t="str">
        <f t="shared" si="19"/>
        <v xml:space="preserve"> 1</v>
      </c>
      <c r="M601" t="str">
        <f>"insert into result (RESULT_ID, VALUE_DISPLAY, VALUE_NUM, VALUE_MIN, VALUE_MAX, QUALIFIER, RESULT_STATUS_ID, EXPERIMENT_ID, SUBSTANCE_ID, RESULT_TYPE_ID ) values ("&amp;A601&amp;", '"&amp;K601&amp;"', "&amp;F601&amp;", '"&amp;G601&amp;"', '"&amp;H601&amp;"', '"&amp;TRIM(E601)&amp;"', 2, 1, "&amp;B601&amp;", "&amp;VLOOKUP(D601,Elements!$B$3:$G$56,6,FALSE)&amp;");"</f>
        <v>insert into result (RESULT_ID, VALUE_DISPLAY, VALUE_NUM, VALUE_MIN, VALUE_MAX, QUALIFIER, RESULT_STATUS_ID, EXPERIMENT_ID, SUBSTANCE_ID, RESULT_TYPE_ID ) values (599, ' 1', 1, '', '', '', 2, 1, 4255222, 382);</v>
      </c>
      <c r="N601" t="str">
        <f t="shared" si="18"/>
        <v>insert into result_hierarchy(result_id, parent_result_id, hierarchy_type) values (599, 39, 'Child');</v>
      </c>
    </row>
    <row r="602" spans="1:14">
      <c r="A602">
        <v>600</v>
      </c>
      <c r="B602">
        <f>'Result import'!B47</f>
        <v>3714088</v>
      </c>
      <c r="C602">
        <f>'Result import'!A47</f>
        <v>40</v>
      </c>
      <c r="D602" t="str">
        <f>'Result import'!L$6</f>
        <v>R Squared</v>
      </c>
      <c r="E602" t="str">
        <f>IF(ISERR(FIND(" ",'Result import'!E607)),"",LEFT('Result import'!E607,FIND(" ",'Result import'!E607)-1))</f>
        <v/>
      </c>
      <c r="F602">
        <f>IF(ISERR(FIND(" ",'Result import'!L47)),'Result import'!L47,VALUE(MID('Result import'!L47,FIND(" ",'Result import'!L47)+1,10)))</f>
        <v>1</v>
      </c>
      <c r="J602" t="s">
        <v>1362</v>
      </c>
      <c r="K602" t="str">
        <f t="shared" si="19"/>
        <v xml:space="preserve"> 1</v>
      </c>
      <c r="M602" t="str">
        <f>"insert into result (RESULT_ID, VALUE_DISPLAY, VALUE_NUM, VALUE_MIN, VALUE_MAX, QUALIFIER, RESULT_STATUS_ID, EXPERIMENT_ID, SUBSTANCE_ID, RESULT_TYPE_ID ) values ("&amp;A602&amp;", '"&amp;K602&amp;"', "&amp;F602&amp;", '"&amp;G602&amp;"', '"&amp;H602&amp;"', '"&amp;TRIM(E602)&amp;"', 2, 1, "&amp;B602&amp;", "&amp;VLOOKUP(D602,Elements!$B$3:$G$56,6,FALSE)&amp;");"</f>
        <v>insert into result (RESULT_ID, VALUE_DISPLAY, VALUE_NUM, VALUE_MIN, VALUE_MAX, QUALIFIER, RESULT_STATUS_ID, EXPERIMENT_ID, SUBSTANCE_ID, RESULT_TYPE_ID ) values (600, ' 1', 1, '', '', '', 2, 1, 3714088, 382);</v>
      </c>
      <c r="N602" t="str">
        <f t="shared" si="18"/>
        <v>insert into result_hierarchy(result_id, parent_result_id, hierarchy_type) values (600, 40, 'Child');</v>
      </c>
    </row>
  </sheetData>
  <mergeCells count="1">
    <mergeCell ref="L1:P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K442"/>
  <sheetViews>
    <sheetView topLeftCell="A425" workbookViewId="0">
      <selection activeCell="P445" sqref="P445"/>
    </sheetView>
  </sheetViews>
  <sheetFormatPr defaultRowHeight="15"/>
  <cols>
    <col min="1" max="1" width="8.85546875" bestFit="1" customWidth="1"/>
    <col min="2" max="2" width="9.42578125" style="2" bestFit="1" customWidth="1"/>
    <col min="3" max="3" width="20.42578125" bestFit="1" customWidth="1"/>
    <col min="4" max="4" width="8.5703125" bestFit="1" customWidth="1"/>
    <col min="5" max="5" width="10.85546875" bestFit="1" customWidth="1"/>
    <col min="6" max="6" width="10.28515625" bestFit="1" customWidth="1"/>
    <col min="7" max="7" width="10.5703125" bestFit="1" customWidth="1"/>
    <col min="8" max="8" width="8.5703125" bestFit="1" customWidth="1"/>
  </cols>
  <sheetData>
    <row r="1" spans="1:11">
      <c r="A1" s="1" t="s">
        <v>107</v>
      </c>
    </row>
    <row r="2" spans="1:11">
      <c r="A2" s="1" t="s">
        <v>102</v>
      </c>
      <c r="B2" s="3" t="s">
        <v>106</v>
      </c>
      <c r="C2" s="1" t="s">
        <v>103</v>
      </c>
      <c r="D2" s="1" t="s">
        <v>104</v>
      </c>
      <c r="E2" s="1" t="s">
        <v>28</v>
      </c>
      <c r="F2" s="1" t="s">
        <v>29</v>
      </c>
      <c r="G2" s="1" t="s">
        <v>30</v>
      </c>
      <c r="H2" s="1" t="s">
        <v>26</v>
      </c>
      <c r="I2" s="1" t="s">
        <v>31</v>
      </c>
      <c r="K2" s="1" t="s">
        <v>1358</v>
      </c>
    </row>
    <row r="3" spans="1:11">
      <c r="A3">
        <v>1</v>
      </c>
      <c r="B3" s="2">
        <v>13</v>
      </c>
      <c r="C3" t="s">
        <v>83</v>
      </c>
      <c r="E3">
        <v>0</v>
      </c>
      <c r="I3" t="str">
        <f>IF(ISNA(VLOOKUP(D3,Elements!$B$3:$G$56,2,FALSE)),H3&amp;E3&amp;IF(ISBLANK(F3), "", F3&amp;" - "&amp;G3),VLOOKUP(D3,Elements!$B$3:$G$56,2,FALSE))</f>
        <v>0</v>
      </c>
      <c r="K3" t="str">
        <f>"insert into result_context_item( RESULT_CONTEXT_ITEM_ID,  GROUP_RESULT_CONTEXT_ID,  EXPERIMENT_ID,  RESULT_ID,  ATTRIBUTE_ID,  VALUE_ID,  QUALIFIER,  VALUE_DISPLAY,  VALUE_NUM,  VALUE_MIN,  VALUE_MAX) values(result_context_item_id_seq.nextval, '', 1, "&amp;A3&amp;", "&amp;VLOOKUP(C3,Elements!$B$3:$G$56,6,FALSE)&amp;", '', '', '"&amp;I3&amp;"', "&amp;E3&amp;", '"&amp;F3&amp;"', '"&amp;G3&amp;"');"</f>
        <v>insert into result_context_item( RESULT_CONTEXT_ITEM_ID,  GROUP_RESULT_CONTEXT_ID,  EXPERIMENT_ID,  RESULT_ID,  ATTRIBUTE_ID,  VALUE_ID,  QUALIFIER,  VALUE_DISPLAY,  VALUE_NUM,  VALUE_MIN,  VALUE_MAX) values(result_context_item_id_seq.nextval, '', 1, 1, 369, '', '', '0', 0, '', '');</v>
      </c>
    </row>
    <row r="4" spans="1:11">
      <c r="A4">
        <v>2</v>
      </c>
      <c r="B4" s="2">
        <v>13</v>
      </c>
      <c r="C4" t="s">
        <v>83</v>
      </c>
      <c r="E4">
        <v>0</v>
      </c>
      <c r="I4" t="str">
        <f>IF(ISNA(VLOOKUP(D4,Elements!$B$3:$G$56,2,FALSE)),H4&amp;E4&amp;IF(ISBLANK(F4), "", F4&amp;" - "&amp;G4),VLOOKUP(D4,Elements!$B$3:$G$56,2,FALSE))</f>
        <v>0</v>
      </c>
      <c r="K4" t="str">
        <f>"insert into result_context_item( RESULT_CONTEXT_ITEM_ID,  GROUP_RESULT_CONTEXT_ID,  EXPERIMENT_ID,  RESULT_ID,  ATTRIBUTE_ID,  VALUE_ID,  QUALIFIER,  VALUE_DISPLAY,  VALUE_NUM,  VALUE_MIN,  VALUE_MAX) values(result_context_item_id_seq.nextval, '', 1, "&amp;A4&amp;", "&amp;VLOOKUP(C4,Elements!$B$3:$G$56,6,FALSE)&amp;", '', '', '"&amp;I4&amp;"', "&amp;E4&amp;", '"&amp;F4&amp;"', '"&amp;G4&amp;"');"</f>
        <v>insert into result_context_item( RESULT_CONTEXT_ITEM_ID,  GROUP_RESULT_CONTEXT_ID,  EXPERIMENT_ID,  RESULT_ID,  ATTRIBUTE_ID,  VALUE_ID,  QUALIFIER,  VALUE_DISPLAY,  VALUE_NUM,  VALUE_MIN,  VALUE_MAX) values(result_context_item_id_seq.nextval, '', 1, 2, 369, '', '', '0', 0, '', '');</v>
      </c>
    </row>
    <row r="5" spans="1:11">
      <c r="A5">
        <v>3</v>
      </c>
      <c r="B5" s="2">
        <v>13</v>
      </c>
      <c r="C5" t="s">
        <v>83</v>
      </c>
      <c r="E5">
        <v>0</v>
      </c>
      <c r="I5" t="str">
        <f>IF(ISNA(VLOOKUP(D5,Elements!$B$3:$G$56,2,FALSE)),H5&amp;E5&amp;IF(ISBLANK(F5), "", F5&amp;" - "&amp;G5),VLOOKUP(D5,Elements!$B$3:$G$56,2,FALSE))</f>
        <v>0</v>
      </c>
      <c r="K5" t="str">
        <f>"insert into result_context_item( RESULT_CONTEXT_ITEM_ID,  GROUP_RESULT_CONTEXT_ID,  EXPERIMENT_ID,  RESULT_ID,  ATTRIBUTE_ID,  VALUE_ID,  QUALIFIER,  VALUE_DISPLAY,  VALUE_NUM,  VALUE_MIN,  VALUE_MAX) values(result_context_item_id_seq.nextval, '', 1, "&amp;A5&amp;", "&amp;VLOOKUP(C5,Elements!$B$3:$G$56,6,FALSE)&amp;", '', '', '"&amp;I5&amp;"', "&amp;E5&amp;", '"&amp;F5&amp;"', '"&amp;G5&amp;"');"</f>
        <v>insert into result_context_item( RESULT_CONTEXT_ITEM_ID,  GROUP_RESULT_CONTEXT_ID,  EXPERIMENT_ID,  RESULT_ID,  ATTRIBUTE_ID,  VALUE_ID,  QUALIFIER,  VALUE_DISPLAY,  VALUE_NUM,  VALUE_MIN,  VALUE_MAX) values(result_context_item_id_seq.nextval, '', 1, 3, 369, '', '', '0', 0, '', '');</v>
      </c>
    </row>
    <row r="6" spans="1:11">
      <c r="A6">
        <v>4</v>
      </c>
      <c r="B6" s="2">
        <v>13</v>
      </c>
      <c r="C6" t="s">
        <v>83</v>
      </c>
      <c r="E6">
        <v>0</v>
      </c>
      <c r="I6" t="str">
        <f>IF(ISNA(VLOOKUP(D6,Elements!$B$3:$G$56,2,FALSE)),H6&amp;E6&amp;IF(ISBLANK(F6), "", F6&amp;" - "&amp;G6),VLOOKUP(D6,Elements!$B$3:$G$56,2,FALSE))</f>
        <v>0</v>
      </c>
      <c r="K6" t="str">
        <f>"insert into result_context_item( RESULT_CONTEXT_ITEM_ID,  GROUP_RESULT_CONTEXT_ID,  EXPERIMENT_ID,  RESULT_ID,  ATTRIBUTE_ID,  VALUE_ID,  QUALIFIER,  VALUE_DISPLAY,  VALUE_NUM,  VALUE_MIN,  VALUE_MAX) values(result_context_item_id_seq.nextval, '', 1, "&amp;A6&amp;", "&amp;VLOOKUP(C6,Elements!$B$3:$G$56,6,FALSE)&amp;", '', '', '"&amp;I6&amp;"', "&amp;E6&amp;", '"&amp;F6&amp;"', '"&amp;G6&amp;"');"</f>
        <v>insert into result_context_item( RESULT_CONTEXT_ITEM_ID,  GROUP_RESULT_CONTEXT_ID,  EXPERIMENT_ID,  RESULT_ID,  ATTRIBUTE_ID,  VALUE_ID,  QUALIFIER,  VALUE_DISPLAY,  VALUE_NUM,  VALUE_MIN,  VALUE_MAX) values(result_context_item_id_seq.nextval, '', 1, 4, 369, '', '', '0', 0, '', '');</v>
      </c>
    </row>
    <row r="7" spans="1:11">
      <c r="A7">
        <v>5</v>
      </c>
      <c r="B7" s="2">
        <v>13</v>
      </c>
      <c r="C7" t="s">
        <v>83</v>
      </c>
      <c r="E7">
        <v>0</v>
      </c>
      <c r="I7" t="str">
        <f>IF(ISNA(VLOOKUP(D7,Elements!$B$3:$G$56,2,FALSE)),H7&amp;E7&amp;IF(ISBLANK(F7), "", F7&amp;" - "&amp;G7),VLOOKUP(D7,Elements!$B$3:$G$56,2,FALSE))</f>
        <v>0</v>
      </c>
      <c r="K7" t="str">
        <f>"insert into result_context_item( RESULT_CONTEXT_ITEM_ID,  GROUP_RESULT_CONTEXT_ID,  EXPERIMENT_ID,  RESULT_ID,  ATTRIBUTE_ID,  VALUE_ID,  QUALIFIER,  VALUE_DISPLAY,  VALUE_NUM,  VALUE_MIN,  VALUE_MAX) values(result_context_item_id_seq.nextval, '', 1, "&amp;A7&amp;", "&amp;VLOOKUP(C7,Elements!$B$3:$G$56,6,FALSE)&amp;", '', '', '"&amp;I7&amp;"', "&amp;E7&amp;", '"&amp;F7&amp;"', '"&amp;G7&amp;"');"</f>
        <v>insert into result_context_item( RESULT_CONTEXT_ITEM_ID,  GROUP_RESULT_CONTEXT_ID,  EXPERIMENT_ID,  RESULT_ID,  ATTRIBUTE_ID,  VALUE_ID,  QUALIFIER,  VALUE_DISPLAY,  VALUE_NUM,  VALUE_MIN,  VALUE_MAX) values(result_context_item_id_seq.nextval, '', 1, 5, 369, '', '', '0', 0, '', '');</v>
      </c>
    </row>
    <row r="8" spans="1:11">
      <c r="A8">
        <v>6</v>
      </c>
      <c r="B8" s="2">
        <v>13</v>
      </c>
      <c r="C8" t="s">
        <v>83</v>
      </c>
      <c r="E8">
        <v>0</v>
      </c>
      <c r="I8" t="str">
        <f>IF(ISNA(VLOOKUP(D8,Elements!$B$3:$G$56,2,FALSE)),H8&amp;E8&amp;IF(ISBLANK(F8), "", F8&amp;" - "&amp;G8),VLOOKUP(D8,Elements!$B$3:$G$56,2,FALSE))</f>
        <v>0</v>
      </c>
      <c r="K8" t="str">
        <f>"insert into result_context_item( RESULT_CONTEXT_ITEM_ID,  GROUP_RESULT_CONTEXT_ID,  EXPERIMENT_ID,  RESULT_ID,  ATTRIBUTE_ID,  VALUE_ID,  QUALIFIER,  VALUE_DISPLAY,  VALUE_NUM,  VALUE_MIN,  VALUE_MAX) values(result_context_item_id_seq.nextval, '', 1, "&amp;A8&amp;", "&amp;VLOOKUP(C8,Elements!$B$3:$G$56,6,FALSE)&amp;", '', '', '"&amp;I8&amp;"', "&amp;E8&amp;", '"&amp;F8&amp;"', '"&amp;G8&amp;"');"</f>
        <v>insert into result_context_item( RESULT_CONTEXT_ITEM_ID,  GROUP_RESULT_CONTEXT_ID,  EXPERIMENT_ID,  RESULT_ID,  ATTRIBUTE_ID,  VALUE_ID,  QUALIFIER,  VALUE_DISPLAY,  VALUE_NUM,  VALUE_MIN,  VALUE_MAX) values(result_context_item_id_seq.nextval, '', 1, 6, 369, '', '', '0', 0, '', '');</v>
      </c>
    </row>
    <row r="9" spans="1:11">
      <c r="A9">
        <v>7</v>
      </c>
      <c r="B9" s="2">
        <v>13</v>
      </c>
      <c r="C9" t="s">
        <v>83</v>
      </c>
      <c r="E9">
        <v>0</v>
      </c>
      <c r="I9" t="str">
        <f>IF(ISNA(VLOOKUP(D9,Elements!$B$3:$G$56,2,FALSE)),H9&amp;E9&amp;IF(ISBLANK(F9), "", F9&amp;" - "&amp;G9),VLOOKUP(D9,Elements!$B$3:$G$56,2,FALSE))</f>
        <v>0</v>
      </c>
      <c r="K9" t="str">
        <f>"insert into result_context_item( RESULT_CONTEXT_ITEM_ID,  GROUP_RESULT_CONTEXT_ID,  EXPERIMENT_ID,  RESULT_ID,  ATTRIBUTE_ID,  VALUE_ID,  QUALIFIER,  VALUE_DISPLAY,  VALUE_NUM,  VALUE_MIN,  VALUE_MAX) values(result_context_item_id_seq.nextval, '', 1, "&amp;A9&amp;", "&amp;VLOOKUP(C9,Elements!$B$3:$G$56,6,FALSE)&amp;", '', '', '"&amp;I9&amp;"', "&amp;E9&amp;", '"&amp;F9&amp;"', '"&amp;G9&amp;"');"</f>
        <v>insert into result_context_item( RESULT_CONTEXT_ITEM_ID,  GROUP_RESULT_CONTEXT_ID,  EXPERIMENT_ID,  RESULT_ID,  ATTRIBUTE_ID,  VALUE_ID,  QUALIFIER,  VALUE_DISPLAY,  VALUE_NUM,  VALUE_MIN,  VALUE_MAX) values(result_context_item_id_seq.nextval, '', 1, 7, 369, '', '', '0', 0, '', '');</v>
      </c>
    </row>
    <row r="10" spans="1:11">
      <c r="A10">
        <v>8</v>
      </c>
      <c r="B10" s="2">
        <v>13</v>
      </c>
      <c r="C10" t="s">
        <v>83</v>
      </c>
      <c r="E10">
        <v>0</v>
      </c>
      <c r="I10" t="str">
        <f>IF(ISNA(VLOOKUP(D10,Elements!$B$3:$G$56,2,FALSE)),H10&amp;E10&amp;IF(ISBLANK(F10), "", F10&amp;" - "&amp;G10),VLOOKUP(D10,Elements!$B$3:$G$56,2,FALSE))</f>
        <v>0</v>
      </c>
      <c r="K10" t="str">
        <f>"insert into result_context_item( RESULT_CONTEXT_ITEM_ID,  GROUP_RESULT_CONTEXT_ID,  EXPERIMENT_ID,  RESULT_ID,  ATTRIBUTE_ID,  VALUE_ID,  QUALIFIER,  VALUE_DISPLAY,  VALUE_NUM,  VALUE_MIN,  VALUE_MAX) values(result_context_item_id_seq.nextval, '', 1, "&amp;A10&amp;", "&amp;VLOOKUP(C10,Elements!$B$3:$G$56,6,FALSE)&amp;", '', '', '"&amp;I10&amp;"', "&amp;E10&amp;", '"&amp;F10&amp;"', '"&amp;G10&amp;"');"</f>
        <v>insert into result_context_item( RESULT_CONTEXT_ITEM_ID,  GROUP_RESULT_CONTEXT_ID,  EXPERIMENT_ID,  RESULT_ID,  ATTRIBUTE_ID,  VALUE_ID,  QUALIFIER,  VALUE_DISPLAY,  VALUE_NUM,  VALUE_MIN,  VALUE_MAX) values(result_context_item_id_seq.nextval, '', 1, 8, 369, '', '', '0', 0, '', '');</v>
      </c>
    </row>
    <row r="11" spans="1:11">
      <c r="A11">
        <v>9</v>
      </c>
      <c r="B11" s="2">
        <v>13</v>
      </c>
      <c r="C11" t="s">
        <v>83</v>
      </c>
      <c r="E11">
        <v>0</v>
      </c>
      <c r="I11" t="str">
        <f>IF(ISNA(VLOOKUP(D11,Elements!$B$3:$G$56,2,FALSE)),H11&amp;E11&amp;IF(ISBLANK(F11), "", F11&amp;" - "&amp;G11),VLOOKUP(D11,Elements!$B$3:$G$56,2,FALSE))</f>
        <v>0</v>
      </c>
      <c r="K11" t="str">
        <f>"insert into result_context_item( RESULT_CONTEXT_ITEM_ID,  GROUP_RESULT_CONTEXT_ID,  EXPERIMENT_ID,  RESULT_ID,  ATTRIBUTE_ID,  VALUE_ID,  QUALIFIER,  VALUE_DISPLAY,  VALUE_NUM,  VALUE_MIN,  VALUE_MAX) values(result_context_item_id_seq.nextval, '', 1, "&amp;A11&amp;", "&amp;VLOOKUP(C11,Elements!$B$3:$G$56,6,FALSE)&amp;", '', '', '"&amp;I11&amp;"', "&amp;E11&amp;", '"&amp;F11&amp;"', '"&amp;G11&amp;"');"</f>
        <v>insert into result_context_item( RESULT_CONTEXT_ITEM_ID,  GROUP_RESULT_CONTEXT_ID,  EXPERIMENT_ID,  RESULT_ID,  ATTRIBUTE_ID,  VALUE_ID,  QUALIFIER,  VALUE_DISPLAY,  VALUE_NUM,  VALUE_MIN,  VALUE_MAX) values(result_context_item_id_seq.nextval, '', 1, 9, 369, '', '', '0', 0, '', '');</v>
      </c>
    </row>
    <row r="12" spans="1:11">
      <c r="A12">
        <v>10</v>
      </c>
      <c r="B12" s="2">
        <v>13</v>
      </c>
      <c r="C12" t="s">
        <v>83</v>
      </c>
      <c r="E12">
        <v>0</v>
      </c>
      <c r="I12" t="str">
        <f>IF(ISNA(VLOOKUP(D12,Elements!$B$3:$G$56,2,FALSE)),H12&amp;E12&amp;IF(ISBLANK(F12), "", F12&amp;" - "&amp;G12),VLOOKUP(D12,Elements!$B$3:$G$56,2,FALSE))</f>
        <v>0</v>
      </c>
      <c r="K12" t="str">
        <f>"insert into result_context_item( RESULT_CONTEXT_ITEM_ID,  GROUP_RESULT_CONTEXT_ID,  EXPERIMENT_ID,  RESULT_ID,  ATTRIBUTE_ID,  VALUE_ID,  QUALIFIER,  VALUE_DISPLAY,  VALUE_NUM,  VALUE_MIN,  VALUE_MAX) values(result_context_item_id_seq.nextval, '', 1, "&amp;A12&amp;", "&amp;VLOOKUP(C12,Elements!$B$3:$G$56,6,FALSE)&amp;", '', '', '"&amp;I12&amp;"', "&amp;E12&amp;", '"&amp;F12&amp;"', '"&amp;G12&amp;"');"</f>
        <v>insert into result_context_item( RESULT_CONTEXT_ITEM_ID,  GROUP_RESULT_CONTEXT_ID,  EXPERIMENT_ID,  RESULT_ID,  ATTRIBUTE_ID,  VALUE_ID,  QUALIFIER,  VALUE_DISPLAY,  VALUE_NUM,  VALUE_MIN,  VALUE_MAX) values(result_context_item_id_seq.nextval, '', 1, 10, 369, '', '', '0', 0, '', '');</v>
      </c>
    </row>
    <row r="13" spans="1:11">
      <c r="A13">
        <v>11</v>
      </c>
      <c r="B13" s="2">
        <v>13</v>
      </c>
      <c r="C13" t="s">
        <v>83</v>
      </c>
      <c r="E13">
        <v>0</v>
      </c>
      <c r="I13" t="str">
        <f>IF(ISNA(VLOOKUP(D13,Elements!$B$3:$G$56,2,FALSE)),H13&amp;E13&amp;IF(ISBLANK(F13), "", F13&amp;" - "&amp;G13),VLOOKUP(D13,Elements!$B$3:$G$56,2,FALSE))</f>
        <v>0</v>
      </c>
      <c r="K13" t="str">
        <f>"insert into result_context_item( RESULT_CONTEXT_ITEM_ID,  GROUP_RESULT_CONTEXT_ID,  EXPERIMENT_ID,  RESULT_ID,  ATTRIBUTE_ID,  VALUE_ID,  QUALIFIER,  VALUE_DISPLAY,  VALUE_NUM,  VALUE_MIN,  VALUE_MAX) values(result_context_item_id_seq.nextval, '', 1, "&amp;A13&amp;", "&amp;VLOOKUP(C13,Elements!$B$3:$G$56,6,FALSE)&amp;", '', '', '"&amp;I13&amp;"', "&amp;E13&amp;", '"&amp;F13&amp;"', '"&amp;G13&amp;"');"</f>
        <v>insert into result_context_item( RESULT_CONTEXT_ITEM_ID,  GROUP_RESULT_CONTEXT_ID,  EXPERIMENT_ID,  RESULT_ID,  ATTRIBUTE_ID,  VALUE_ID,  QUALIFIER,  VALUE_DISPLAY,  VALUE_NUM,  VALUE_MIN,  VALUE_MAX) values(result_context_item_id_seq.nextval, '', 1, 11, 369, '', '', '0', 0, '', '');</v>
      </c>
    </row>
    <row r="14" spans="1:11">
      <c r="A14">
        <v>12</v>
      </c>
      <c r="B14" s="2">
        <v>13</v>
      </c>
      <c r="C14" t="s">
        <v>83</v>
      </c>
      <c r="E14">
        <v>0</v>
      </c>
      <c r="I14" t="str">
        <f>IF(ISNA(VLOOKUP(D14,Elements!$B$3:$G$56,2,FALSE)),H14&amp;E14&amp;IF(ISBLANK(F14), "", F14&amp;" - "&amp;G14),VLOOKUP(D14,Elements!$B$3:$G$56,2,FALSE))</f>
        <v>0</v>
      </c>
      <c r="K14" t="str">
        <f>"insert into result_context_item( RESULT_CONTEXT_ITEM_ID,  GROUP_RESULT_CONTEXT_ID,  EXPERIMENT_ID,  RESULT_ID,  ATTRIBUTE_ID,  VALUE_ID,  QUALIFIER,  VALUE_DISPLAY,  VALUE_NUM,  VALUE_MIN,  VALUE_MAX) values(result_context_item_id_seq.nextval, '', 1, "&amp;A14&amp;", "&amp;VLOOKUP(C14,Elements!$B$3:$G$56,6,FALSE)&amp;", '', '', '"&amp;I14&amp;"', "&amp;E14&amp;", '"&amp;F14&amp;"', '"&amp;G14&amp;"');"</f>
        <v>insert into result_context_item( RESULT_CONTEXT_ITEM_ID,  GROUP_RESULT_CONTEXT_ID,  EXPERIMENT_ID,  RESULT_ID,  ATTRIBUTE_ID,  VALUE_ID,  QUALIFIER,  VALUE_DISPLAY,  VALUE_NUM,  VALUE_MIN,  VALUE_MAX) values(result_context_item_id_seq.nextval, '', 1, 12, 369, '', '', '0', 0, '', '');</v>
      </c>
    </row>
    <row r="15" spans="1:11">
      <c r="A15">
        <v>13</v>
      </c>
      <c r="B15" s="2">
        <v>13</v>
      </c>
      <c r="C15" t="s">
        <v>83</v>
      </c>
      <c r="E15">
        <v>0</v>
      </c>
      <c r="I15" t="str">
        <f>IF(ISNA(VLOOKUP(D15,Elements!$B$3:$G$56,2,FALSE)),H15&amp;E15&amp;IF(ISBLANK(F15), "", F15&amp;" - "&amp;G15),VLOOKUP(D15,Elements!$B$3:$G$56,2,FALSE))</f>
        <v>0</v>
      </c>
      <c r="K15" t="str">
        <f>"insert into result_context_item( RESULT_CONTEXT_ITEM_ID,  GROUP_RESULT_CONTEXT_ID,  EXPERIMENT_ID,  RESULT_ID,  ATTRIBUTE_ID,  VALUE_ID,  QUALIFIER,  VALUE_DISPLAY,  VALUE_NUM,  VALUE_MIN,  VALUE_MAX) values(result_context_item_id_seq.nextval, '', 1, "&amp;A15&amp;", "&amp;VLOOKUP(C15,Elements!$B$3:$G$56,6,FALSE)&amp;", '', '', '"&amp;I15&amp;"', "&amp;E15&amp;", '"&amp;F15&amp;"', '"&amp;G15&amp;"');"</f>
        <v>insert into result_context_item( RESULT_CONTEXT_ITEM_ID,  GROUP_RESULT_CONTEXT_ID,  EXPERIMENT_ID,  RESULT_ID,  ATTRIBUTE_ID,  VALUE_ID,  QUALIFIER,  VALUE_DISPLAY,  VALUE_NUM,  VALUE_MIN,  VALUE_MAX) values(result_context_item_id_seq.nextval, '', 1, 13, 369, '', '', '0', 0, '', '');</v>
      </c>
    </row>
    <row r="16" spans="1:11">
      <c r="A16">
        <v>14</v>
      </c>
      <c r="B16" s="2">
        <v>13</v>
      </c>
      <c r="C16" t="s">
        <v>83</v>
      </c>
      <c r="E16">
        <v>0</v>
      </c>
      <c r="I16" t="str">
        <f>IF(ISNA(VLOOKUP(D16,Elements!$B$3:$G$56,2,FALSE)),H16&amp;E16&amp;IF(ISBLANK(F16), "", F16&amp;" - "&amp;G16),VLOOKUP(D16,Elements!$B$3:$G$56,2,FALSE))</f>
        <v>0</v>
      </c>
      <c r="K16" t="str">
        <f>"insert into result_context_item( RESULT_CONTEXT_ITEM_ID,  GROUP_RESULT_CONTEXT_ID,  EXPERIMENT_ID,  RESULT_ID,  ATTRIBUTE_ID,  VALUE_ID,  QUALIFIER,  VALUE_DISPLAY,  VALUE_NUM,  VALUE_MIN,  VALUE_MAX) values(result_context_item_id_seq.nextval, '', 1, "&amp;A16&amp;", "&amp;VLOOKUP(C16,Elements!$B$3:$G$56,6,FALSE)&amp;", '', '', '"&amp;I16&amp;"', "&amp;E16&amp;", '"&amp;F16&amp;"', '"&amp;G16&amp;"');"</f>
        <v>insert into result_context_item( RESULT_CONTEXT_ITEM_ID,  GROUP_RESULT_CONTEXT_ID,  EXPERIMENT_ID,  RESULT_ID,  ATTRIBUTE_ID,  VALUE_ID,  QUALIFIER,  VALUE_DISPLAY,  VALUE_NUM,  VALUE_MIN,  VALUE_MAX) values(result_context_item_id_seq.nextval, '', 1, 14, 369, '', '', '0', 0, '', '');</v>
      </c>
    </row>
    <row r="17" spans="1:11">
      <c r="A17">
        <v>15</v>
      </c>
      <c r="B17" s="2">
        <v>13</v>
      </c>
      <c r="C17" t="s">
        <v>83</v>
      </c>
      <c r="E17">
        <v>0</v>
      </c>
      <c r="I17" t="str">
        <f>IF(ISNA(VLOOKUP(D17,Elements!$B$3:$G$56,2,FALSE)),H17&amp;E17&amp;IF(ISBLANK(F17), "", F17&amp;" - "&amp;G17),VLOOKUP(D17,Elements!$B$3:$G$56,2,FALSE))</f>
        <v>0</v>
      </c>
      <c r="K17" t="str">
        <f>"insert into result_context_item( RESULT_CONTEXT_ITEM_ID,  GROUP_RESULT_CONTEXT_ID,  EXPERIMENT_ID,  RESULT_ID,  ATTRIBUTE_ID,  VALUE_ID,  QUALIFIER,  VALUE_DISPLAY,  VALUE_NUM,  VALUE_MIN,  VALUE_MAX) values(result_context_item_id_seq.nextval, '', 1, "&amp;A17&amp;", "&amp;VLOOKUP(C17,Elements!$B$3:$G$56,6,FALSE)&amp;", '', '', '"&amp;I17&amp;"', "&amp;E17&amp;", '"&amp;F17&amp;"', '"&amp;G17&amp;"');"</f>
        <v>insert into result_context_item( RESULT_CONTEXT_ITEM_ID,  GROUP_RESULT_CONTEXT_ID,  EXPERIMENT_ID,  RESULT_ID,  ATTRIBUTE_ID,  VALUE_ID,  QUALIFIER,  VALUE_DISPLAY,  VALUE_NUM,  VALUE_MIN,  VALUE_MAX) values(result_context_item_id_seq.nextval, '', 1, 15, 369, '', '', '0', 0, '', '');</v>
      </c>
    </row>
    <row r="18" spans="1:11">
      <c r="A18">
        <v>16</v>
      </c>
      <c r="B18" s="2">
        <v>13</v>
      </c>
      <c r="C18" t="s">
        <v>83</v>
      </c>
      <c r="E18">
        <v>0</v>
      </c>
      <c r="I18" t="str">
        <f>IF(ISNA(VLOOKUP(D18,Elements!$B$3:$G$56,2,FALSE)),H18&amp;E18&amp;IF(ISBLANK(F18), "", F18&amp;" - "&amp;G18),VLOOKUP(D18,Elements!$B$3:$G$56,2,FALSE))</f>
        <v>0</v>
      </c>
      <c r="K18" t="str">
        <f>"insert into result_context_item( RESULT_CONTEXT_ITEM_ID,  GROUP_RESULT_CONTEXT_ID,  EXPERIMENT_ID,  RESULT_ID,  ATTRIBUTE_ID,  VALUE_ID,  QUALIFIER,  VALUE_DISPLAY,  VALUE_NUM,  VALUE_MIN,  VALUE_MAX) values(result_context_item_id_seq.nextval, '', 1, "&amp;A18&amp;", "&amp;VLOOKUP(C18,Elements!$B$3:$G$56,6,FALSE)&amp;", '', '', '"&amp;I18&amp;"', "&amp;E18&amp;", '"&amp;F18&amp;"', '"&amp;G18&amp;"');"</f>
        <v>insert into result_context_item( RESULT_CONTEXT_ITEM_ID,  GROUP_RESULT_CONTEXT_ID,  EXPERIMENT_ID,  RESULT_ID,  ATTRIBUTE_ID,  VALUE_ID,  QUALIFIER,  VALUE_DISPLAY,  VALUE_NUM,  VALUE_MIN,  VALUE_MAX) values(result_context_item_id_seq.nextval, '', 1, 16, 369, '', '', '0', 0, '', '');</v>
      </c>
    </row>
    <row r="19" spans="1:11">
      <c r="A19">
        <v>17</v>
      </c>
      <c r="B19" s="2">
        <v>13</v>
      </c>
      <c r="C19" t="s">
        <v>83</v>
      </c>
      <c r="E19">
        <v>0</v>
      </c>
      <c r="I19" t="str">
        <f>IF(ISNA(VLOOKUP(D19,Elements!$B$3:$G$56,2,FALSE)),H19&amp;E19&amp;IF(ISBLANK(F19), "", F19&amp;" - "&amp;G19),VLOOKUP(D19,Elements!$B$3:$G$56,2,FALSE))</f>
        <v>0</v>
      </c>
      <c r="K19" t="str">
        <f>"insert into result_context_item( RESULT_CONTEXT_ITEM_ID,  GROUP_RESULT_CONTEXT_ID,  EXPERIMENT_ID,  RESULT_ID,  ATTRIBUTE_ID,  VALUE_ID,  QUALIFIER,  VALUE_DISPLAY,  VALUE_NUM,  VALUE_MIN,  VALUE_MAX) values(result_context_item_id_seq.nextval, '', 1, "&amp;A19&amp;", "&amp;VLOOKUP(C19,Elements!$B$3:$G$56,6,FALSE)&amp;", '', '', '"&amp;I19&amp;"', "&amp;E19&amp;", '"&amp;F19&amp;"', '"&amp;G19&amp;"');"</f>
        <v>insert into result_context_item( RESULT_CONTEXT_ITEM_ID,  GROUP_RESULT_CONTEXT_ID,  EXPERIMENT_ID,  RESULT_ID,  ATTRIBUTE_ID,  VALUE_ID,  QUALIFIER,  VALUE_DISPLAY,  VALUE_NUM,  VALUE_MIN,  VALUE_MAX) values(result_context_item_id_seq.nextval, '', 1, 17, 369, '', '', '0', 0, '', '');</v>
      </c>
    </row>
    <row r="20" spans="1:11">
      <c r="A20">
        <v>18</v>
      </c>
      <c r="B20" s="2">
        <v>13</v>
      </c>
      <c r="C20" t="s">
        <v>83</v>
      </c>
      <c r="E20">
        <v>0</v>
      </c>
      <c r="I20" t="str">
        <f>IF(ISNA(VLOOKUP(D20,Elements!$B$3:$G$56,2,FALSE)),H20&amp;E20&amp;IF(ISBLANK(F20), "", F20&amp;" - "&amp;G20),VLOOKUP(D20,Elements!$B$3:$G$56,2,FALSE))</f>
        <v>0</v>
      </c>
      <c r="K20" t="str">
        <f>"insert into result_context_item( RESULT_CONTEXT_ITEM_ID,  GROUP_RESULT_CONTEXT_ID,  EXPERIMENT_ID,  RESULT_ID,  ATTRIBUTE_ID,  VALUE_ID,  QUALIFIER,  VALUE_DISPLAY,  VALUE_NUM,  VALUE_MIN,  VALUE_MAX) values(result_context_item_id_seq.nextval, '', 1, "&amp;A20&amp;", "&amp;VLOOKUP(C20,Elements!$B$3:$G$56,6,FALSE)&amp;", '', '', '"&amp;I20&amp;"', "&amp;E20&amp;", '"&amp;F20&amp;"', '"&amp;G20&amp;"');"</f>
        <v>insert into result_context_item( RESULT_CONTEXT_ITEM_ID,  GROUP_RESULT_CONTEXT_ID,  EXPERIMENT_ID,  RESULT_ID,  ATTRIBUTE_ID,  VALUE_ID,  QUALIFIER,  VALUE_DISPLAY,  VALUE_NUM,  VALUE_MIN,  VALUE_MAX) values(result_context_item_id_seq.nextval, '', 1, 18, 369, '', '', '0', 0, '', '');</v>
      </c>
    </row>
    <row r="21" spans="1:11">
      <c r="A21">
        <v>19</v>
      </c>
      <c r="B21" s="2">
        <v>13</v>
      </c>
      <c r="C21" t="s">
        <v>83</v>
      </c>
      <c r="E21">
        <v>0</v>
      </c>
      <c r="I21" t="str">
        <f>IF(ISNA(VLOOKUP(D21,Elements!$B$3:$G$56,2,FALSE)),H21&amp;E21&amp;IF(ISBLANK(F21), "", F21&amp;" - "&amp;G21),VLOOKUP(D21,Elements!$B$3:$G$56,2,FALSE))</f>
        <v>0</v>
      </c>
      <c r="K21" t="str">
        <f>"insert into result_context_item( RESULT_CONTEXT_ITEM_ID,  GROUP_RESULT_CONTEXT_ID,  EXPERIMENT_ID,  RESULT_ID,  ATTRIBUTE_ID,  VALUE_ID,  QUALIFIER,  VALUE_DISPLAY,  VALUE_NUM,  VALUE_MIN,  VALUE_MAX) values(result_context_item_id_seq.nextval, '', 1, "&amp;A21&amp;", "&amp;VLOOKUP(C21,Elements!$B$3:$G$56,6,FALSE)&amp;", '', '', '"&amp;I21&amp;"', "&amp;E21&amp;", '"&amp;F21&amp;"', '"&amp;G21&amp;"');"</f>
        <v>insert into result_context_item( RESULT_CONTEXT_ITEM_ID,  GROUP_RESULT_CONTEXT_ID,  EXPERIMENT_ID,  RESULT_ID,  ATTRIBUTE_ID,  VALUE_ID,  QUALIFIER,  VALUE_DISPLAY,  VALUE_NUM,  VALUE_MIN,  VALUE_MAX) values(result_context_item_id_seq.nextval, '', 1, 19, 369, '', '', '0', 0, '', '');</v>
      </c>
    </row>
    <row r="22" spans="1:11">
      <c r="A22">
        <v>20</v>
      </c>
      <c r="B22" s="2">
        <v>13</v>
      </c>
      <c r="C22" t="s">
        <v>83</v>
      </c>
      <c r="E22">
        <v>0</v>
      </c>
      <c r="I22" t="str">
        <f>IF(ISNA(VLOOKUP(D22,Elements!$B$3:$G$56,2,FALSE)),H22&amp;E22&amp;IF(ISBLANK(F22), "", F22&amp;" - "&amp;G22),VLOOKUP(D22,Elements!$B$3:$G$56,2,FALSE))</f>
        <v>0</v>
      </c>
      <c r="K22" t="str">
        <f>"insert into result_context_item( RESULT_CONTEXT_ITEM_ID,  GROUP_RESULT_CONTEXT_ID,  EXPERIMENT_ID,  RESULT_ID,  ATTRIBUTE_ID,  VALUE_ID,  QUALIFIER,  VALUE_DISPLAY,  VALUE_NUM,  VALUE_MIN,  VALUE_MAX) values(result_context_item_id_seq.nextval, '', 1, "&amp;A22&amp;", "&amp;VLOOKUP(C22,Elements!$B$3:$G$56,6,FALSE)&amp;", '', '', '"&amp;I22&amp;"', "&amp;E22&amp;", '"&amp;F22&amp;"', '"&amp;G22&amp;"');"</f>
        <v>insert into result_context_item( RESULT_CONTEXT_ITEM_ID,  GROUP_RESULT_CONTEXT_ID,  EXPERIMENT_ID,  RESULT_ID,  ATTRIBUTE_ID,  VALUE_ID,  QUALIFIER,  VALUE_DISPLAY,  VALUE_NUM,  VALUE_MIN,  VALUE_MAX) values(result_context_item_id_seq.nextval, '', 1, 20, 369, '', '', '0', 0, '', '');</v>
      </c>
    </row>
    <row r="23" spans="1:11">
      <c r="A23">
        <v>21</v>
      </c>
      <c r="B23" s="2">
        <v>13</v>
      </c>
      <c r="C23" t="s">
        <v>83</v>
      </c>
      <c r="E23">
        <v>0</v>
      </c>
      <c r="I23" t="str">
        <f>IF(ISNA(VLOOKUP(D23,Elements!$B$3:$G$56,2,FALSE)),H23&amp;E23&amp;IF(ISBLANK(F23), "", F23&amp;" - "&amp;G23),VLOOKUP(D23,Elements!$B$3:$G$56,2,FALSE))</f>
        <v>0</v>
      </c>
      <c r="K23" t="str">
        <f>"insert into result_context_item( RESULT_CONTEXT_ITEM_ID,  GROUP_RESULT_CONTEXT_ID,  EXPERIMENT_ID,  RESULT_ID,  ATTRIBUTE_ID,  VALUE_ID,  QUALIFIER,  VALUE_DISPLAY,  VALUE_NUM,  VALUE_MIN,  VALUE_MAX) values(result_context_item_id_seq.nextval, '', 1, "&amp;A23&amp;", "&amp;VLOOKUP(C23,Elements!$B$3:$G$56,6,FALSE)&amp;", '', '', '"&amp;I23&amp;"', "&amp;E23&amp;", '"&amp;F23&amp;"', '"&amp;G23&amp;"');"</f>
        <v>insert into result_context_item( RESULT_CONTEXT_ITEM_ID,  GROUP_RESULT_CONTEXT_ID,  EXPERIMENT_ID,  RESULT_ID,  ATTRIBUTE_ID,  VALUE_ID,  QUALIFIER,  VALUE_DISPLAY,  VALUE_NUM,  VALUE_MIN,  VALUE_MAX) values(result_context_item_id_seq.nextval, '', 1, 21, 369, '', '', '0', 0, '', '');</v>
      </c>
    </row>
    <row r="24" spans="1:11">
      <c r="A24">
        <v>22</v>
      </c>
      <c r="B24" s="2">
        <v>13</v>
      </c>
      <c r="C24" t="s">
        <v>83</v>
      </c>
      <c r="E24">
        <v>0</v>
      </c>
      <c r="I24" t="str">
        <f>IF(ISNA(VLOOKUP(D24,Elements!$B$3:$G$56,2,FALSE)),H24&amp;E24&amp;IF(ISBLANK(F24), "", F24&amp;" - "&amp;G24),VLOOKUP(D24,Elements!$B$3:$G$56,2,FALSE))</f>
        <v>0</v>
      </c>
      <c r="K24" t="str">
        <f>"insert into result_context_item( RESULT_CONTEXT_ITEM_ID,  GROUP_RESULT_CONTEXT_ID,  EXPERIMENT_ID,  RESULT_ID,  ATTRIBUTE_ID,  VALUE_ID,  QUALIFIER,  VALUE_DISPLAY,  VALUE_NUM,  VALUE_MIN,  VALUE_MAX) values(result_context_item_id_seq.nextval, '', 1, "&amp;A24&amp;", "&amp;VLOOKUP(C24,Elements!$B$3:$G$56,6,FALSE)&amp;", '', '', '"&amp;I24&amp;"', "&amp;E24&amp;", '"&amp;F24&amp;"', '"&amp;G24&amp;"');"</f>
        <v>insert into result_context_item( RESULT_CONTEXT_ITEM_ID,  GROUP_RESULT_CONTEXT_ID,  EXPERIMENT_ID,  RESULT_ID,  ATTRIBUTE_ID,  VALUE_ID,  QUALIFIER,  VALUE_DISPLAY,  VALUE_NUM,  VALUE_MIN,  VALUE_MAX) values(result_context_item_id_seq.nextval, '', 1, 22, 369, '', '', '0', 0, '', '');</v>
      </c>
    </row>
    <row r="25" spans="1:11">
      <c r="A25">
        <v>23</v>
      </c>
      <c r="B25" s="2">
        <v>13</v>
      </c>
      <c r="C25" t="s">
        <v>83</v>
      </c>
      <c r="E25">
        <v>0</v>
      </c>
      <c r="I25" t="str">
        <f>IF(ISNA(VLOOKUP(D25,Elements!$B$3:$G$56,2,FALSE)),H25&amp;E25&amp;IF(ISBLANK(F25), "", F25&amp;" - "&amp;G25),VLOOKUP(D25,Elements!$B$3:$G$56,2,FALSE))</f>
        <v>0</v>
      </c>
      <c r="K25" t="str">
        <f>"insert into result_context_item( RESULT_CONTEXT_ITEM_ID,  GROUP_RESULT_CONTEXT_ID,  EXPERIMENT_ID,  RESULT_ID,  ATTRIBUTE_ID,  VALUE_ID,  QUALIFIER,  VALUE_DISPLAY,  VALUE_NUM,  VALUE_MIN,  VALUE_MAX) values(result_context_item_id_seq.nextval, '', 1, "&amp;A25&amp;", "&amp;VLOOKUP(C25,Elements!$B$3:$G$56,6,FALSE)&amp;", '', '', '"&amp;I25&amp;"', "&amp;E25&amp;", '"&amp;F25&amp;"', '"&amp;G25&amp;"');"</f>
        <v>insert into result_context_item( RESULT_CONTEXT_ITEM_ID,  GROUP_RESULT_CONTEXT_ID,  EXPERIMENT_ID,  RESULT_ID,  ATTRIBUTE_ID,  VALUE_ID,  QUALIFIER,  VALUE_DISPLAY,  VALUE_NUM,  VALUE_MIN,  VALUE_MAX) values(result_context_item_id_seq.nextval, '', 1, 23, 369, '', '', '0', 0, '', '');</v>
      </c>
    </row>
    <row r="26" spans="1:11">
      <c r="A26">
        <v>24</v>
      </c>
      <c r="B26" s="2">
        <v>13</v>
      </c>
      <c r="C26" t="s">
        <v>83</v>
      </c>
      <c r="E26">
        <v>0</v>
      </c>
      <c r="I26" t="str">
        <f>IF(ISNA(VLOOKUP(D26,Elements!$B$3:$G$56,2,FALSE)),H26&amp;E26&amp;IF(ISBLANK(F26), "", F26&amp;" - "&amp;G26),VLOOKUP(D26,Elements!$B$3:$G$56,2,FALSE))</f>
        <v>0</v>
      </c>
      <c r="K26" t="str">
        <f>"insert into result_context_item( RESULT_CONTEXT_ITEM_ID,  GROUP_RESULT_CONTEXT_ID,  EXPERIMENT_ID,  RESULT_ID,  ATTRIBUTE_ID,  VALUE_ID,  QUALIFIER,  VALUE_DISPLAY,  VALUE_NUM,  VALUE_MIN,  VALUE_MAX) values(result_context_item_id_seq.nextval, '', 1, "&amp;A26&amp;", "&amp;VLOOKUP(C26,Elements!$B$3:$G$56,6,FALSE)&amp;", '', '', '"&amp;I26&amp;"', "&amp;E26&amp;", '"&amp;F26&amp;"', '"&amp;G26&amp;"');"</f>
        <v>insert into result_context_item( RESULT_CONTEXT_ITEM_ID,  GROUP_RESULT_CONTEXT_ID,  EXPERIMENT_ID,  RESULT_ID,  ATTRIBUTE_ID,  VALUE_ID,  QUALIFIER,  VALUE_DISPLAY,  VALUE_NUM,  VALUE_MIN,  VALUE_MAX) values(result_context_item_id_seq.nextval, '', 1, 24, 369, '', '', '0', 0, '', '');</v>
      </c>
    </row>
    <row r="27" spans="1:11">
      <c r="A27">
        <v>25</v>
      </c>
      <c r="B27" s="2">
        <v>13</v>
      </c>
      <c r="C27" t="s">
        <v>83</v>
      </c>
      <c r="E27">
        <v>0</v>
      </c>
      <c r="I27" t="str">
        <f>IF(ISNA(VLOOKUP(D27,Elements!$B$3:$G$56,2,FALSE)),H27&amp;E27&amp;IF(ISBLANK(F27), "", F27&amp;" - "&amp;G27),VLOOKUP(D27,Elements!$B$3:$G$56,2,FALSE))</f>
        <v>0</v>
      </c>
      <c r="K27" t="str">
        <f>"insert into result_context_item( RESULT_CONTEXT_ITEM_ID,  GROUP_RESULT_CONTEXT_ID,  EXPERIMENT_ID,  RESULT_ID,  ATTRIBUTE_ID,  VALUE_ID,  QUALIFIER,  VALUE_DISPLAY,  VALUE_NUM,  VALUE_MIN,  VALUE_MAX) values(result_context_item_id_seq.nextval, '', 1, "&amp;A27&amp;", "&amp;VLOOKUP(C27,Elements!$B$3:$G$56,6,FALSE)&amp;", '', '', '"&amp;I27&amp;"', "&amp;E27&amp;", '"&amp;F27&amp;"', '"&amp;G27&amp;"');"</f>
        <v>insert into result_context_item( RESULT_CONTEXT_ITEM_ID,  GROUP_RESULT_CONTEXT_ID,  EXPERIMENT_ID,  RESULT_ID,  ATTRIBUTE_ID,  VALUE_ID,  QUALIFIER,  VALUE_DISPLAY,  VALUE_NUM,  VALUE_MIN,  VALUE_MAX) values(result_context_item_id_seq.nextval, '', 1, 25, 369, '', '', '0', 0, '', '');</v>
      </c>
    </row>
    <row r="28" spans="1:11">
      <c r="A28">
        <v>26</v>
      </c>
      <c r="B28" s="2">
        <v>13</v>
      </c>
      <c r="C28" t="s">
        <v>83</v>
      </c>
      <c r="E28">
        <v>0</v>
      </c>
      <c r="I28" t="str">
        <f>IF(ISNA(VLOOKUP(D28,Elements!$B$3:$G$56,2,FALSE)),H28&amp;E28&amp;IF(ISBLANK(F28), "", F28&amp;" - "&amp;G28),VLOOKUP(D28,Elements!$B$3:$G$56,2,FALSE))</f>
        <v>0</v>
      </c>
      <c r="K28" t="str">
        <f>"insert into result_context_item( RESULT_CONTEXT_ITEM_ID,  GROUP_RESULT_CONTEXT_ID,  EXPERIMENT_ID,  RESULT_ID,  ATTRIBUTE_ID,  VALUE_ID,  QUALIFIER,  VALUE_DISPLAY,  VALUE_NUM,  VALUE_MIN,  VALUE_MAX) values(result_context_item_id_seq.nextval, '', 1, "&amp;A28&amp;", "&amp;VLOOKUP(C28,Elements!$B$3:$G$56,6,FALSE)&amp;", '', '', '"&amp;I28&amp;"', "&amp;E28&amp;", '"&amp;F28&amp;"', '"&amp;G28&amp;"');"</f>
        <v>insert into result_context_item( RESULT_CONTEXT_ITEM_ID,  GROUP_RESULT_CONTEXT_ID,  EXPERIMENT_ID,  RESULT_ID,  ATTRIBUTE_ID,  VALUE_ID,  QUALIFIER,  VALUE_DISPLAY,  VALUE_NUM,  VALUE_MIN,  VALUE_MAX) values(result_context_item_id_seq.nextval, '', 1, 26, 369, '', '', '0', 0, '', '');</v>
      </c>
    </row>
    <row r="29" spans="1:11">
      <c r="A29">
        <v>27</v>
      </c>
      <c r="B29" s="2">
        <v>13</v>
      </c>
      <c r="C29" t="s">
        <v>83</v>
      </c>
      <c r="E29">
        <v>0</v>
      </c>
      <c r="I29" t="str">
        <f>IF(ISNA(VLOOKUP(D29,Elements!$B$3:$G$56,2,FALSE)),H29&amp;E29&amp;IF(ISBLANK(F29), "", F29&amp;" - "&amp;G29),VLOOKUP(D29,Elements!$B$3:$G$56,2,FALSE))</f>
        <v>0</v>
      </c>
      <c r="K29" t="str">
        <f>"insert into result_context_item( RESULT_CONTEXT_ITEM_ID,  GROUP_RESULT_CONTEXT_ID,  EXPERIMENT_ID,  RESULT_ID,  ATTRIBUTE_ID,  VALUE_ID,  QUALIFIER,  VALUE_DISPLAY,  VALUE_NUM,  VALUE_MIN,  VALUE_MAX) values(result_context_item_id_seq.nextval, '', 1, "&amp;A29&amp;", "&amp;VLOOKUP(C29,Elements!$B$3:$G$56,6,FALSE)&amp;", '', '', '"&amp;I29&amp;"', "&amp;E29&amp;", '"&amp;F29&amp;"', '"&amp;G29&amp;"');"</f>
        <v>insert into result_context_item( RESULT_CONTEXT_ITEM_ID,  GROUP_RESULT_CONTEXT_ID,  EXPERIMENT_ID,  RESULT_ID,  ATTRIBUTE_ID,  VALUE_ID,  QUALIFIER,  VALUE_DISPLAY,  VALUE_NUM,  VALUE_MIN,  VALUE_MAX) values(result_context_item_id_seq.nextval, '', 1, 27, 369, '', '', '0', 0, '', '');</v>
      </c>
    </row>
    <row r="30" spans="1:11">
      <c r="A30">
        <v>28</v>
      </c>
      <c r="B30" s="2">
        <v>13</v>
      </c>
      <c r="C30" t="s">
        <v>83</v>
      </c>
      <c r="E30">
        <v>0</v>
      </c>
      <c r="I30" t="str">
        <f>IF(ISNA(VLOOKUP(D30,Elements!$B$3:$G$56,2,FALSE)),H30&amp;E30&amp;IF(ISBLANK(F30), "", F30&amp;" - "&amp;G30),VLOOKUP(D30,Elements!$B$3:$G$56,2,FALSE))</f>
        <v>0</v>
      </c>
      <c r="K30" t="str">
        <f>"insert into result_context_item( RESULT_CONTEXT_ITEM_ID,  GROUP_RESULT_CONTEXT_ID,  EXPERIMENT_ID,  RESULT_ID,  ATTRIBUTE_ID,  VALUE_ID,  QUALIFIER,  VALUE_DISPLAY,  VALUE_NUM,  VALUE_MIN,  VALUE_MAX) values(result_context_item_id_seq.nextval, '', 1, "&amp;A30&amp;", "&amp;VLOOKUP(C30,Elements!$B$3:$G$56,6,FALSE)&amp;", '', '', '"&amp;I30&amp;"', "&amp;E30&amp;", '"&amp;F30&amp;"', '"&amp;G30&amp;"');"</f>
        <v>insert into result_context_item( RESULT_CONTEXT_ITEM_ID,  GROUP_RESULT_CONTEXT_ID,  EXPERIMENT_ID,  RESULT_ID,  ATTRIBUTE_ID,  VALUE_ID,  QUALIFIER,  VALUE_DISPLAY,  VALUE_NUM,  VALUE_MIN,  VALUE_MAX) values(result_context_item_id_seq.nextval, '', 1, 28, 369, '', '', '0', 0, '', '');</v>
      </c>
    </row>
    <row r="31" spans="1:11">
      <c r="A31">
        <v>29</v>
      </c>
      <c r="B31" s="2">
        <v>13</v>
      </c>
      <c r="C31" t="s">
        <v>83</v>
      </c>
      <c r="E31">
        <v>0</v>
      </c>
      <c r="I31" t="str">
        <f>IF(ISNA(VLOOKUP(D31,Elements!$B$3:$G$56,2,FALSE)),H31&amp;E31&amp;IF(ISBLANK(F31), "", F31&amp;" - "&amp;G31),VLOOKUP(D31,Elements!$B$3:$G$56,2,FALSE))</f>
        <v>0</v>
      </c>
      <c r="K31" t="str">
        <f>"insert into result_context_item( RESULT_CONTEXT_ITEM_ID,  GROUP_RESULT_CONTEXT_ID,  EXPERIMENT_ID,  RESULT_ID,  ATTRIBUTE_ID,  VALUE_ID,  QUALIFIER,  VALUE_DISPLAY,  VALUE_NUM,  VALUE_MIN,  VALUE_MAX) values(result_context_item_id_seq.nextval, '', 1, "&amp;A31&amp;", "&amp;VLOOKUP(C31,Elements!$B$3:$G$56,6,FALSE)&amp;", '', '', '"&amp;I31&amp;"', "&amp;E31&amp;", '"&amp;F31&amp;"', '"&amp;G31&amp;"');"</f>
        <v>insert into result_context_item( RESULT_CONTEXT_ITEM_ID,  GROUP_RESULT_CONTEXT_ID,  EXPERIMENT_ID,  RESULT_ID,  ATTRIBUTE_ID,  VALUE_ID,  QUALIFIER,  VALUE_DISPLAY,  VALUE_NUM,  VALUE_MIN,  VALUE_MAX) values(result_context_item_id_seq.nextval, '', 1, 29, 369, '', '', '0', 0, '', '');</v>
      </c>
    </row>
    <row r="32" spans="1:11">
      <c r="A32">
        <v>30</v>
      </c>
      <c r="B32" s="2">
        <v>13</v>
      </c>
      <c r="C32" t="s">
        <v>83</v>
      </c>
      <c r="E32">
        <v>0</v>
      </c>
      <c r="I32" t="str">
        <f>IF(ISNA(VLOOKUP(D32,Elements!$B$3:$G$56,2,FALSE)),H32&amp;E32&amp;IF(ISBLANK(F32), "", F32&amp;" - "&amp;G32),VLOOKUP(D32,Elements!$B$3:$G$56,2,FALSE))</f>
        <v>0</v>
      </c>
      <c r="K32" t="str">
        <f>"insert into result_context_item( RESULT_CONTEXT_ITEM_ID,  GROUP_RESULT_CONTEXT_ID,  EXPERIMENT_ID,  RESULT_ID,  ATTRIBUTE_ID,  VALUE_ID,  QUALIFIER,  VALUE_DISPLAY,  VALUE_NUM,  VALUE_MIN,  VALUE_MAX) values(result_context_item_id_seq.nextval, '', 1, "&amp;A32&amp;", "&amp;VLOOKUP(C32,Elements!$B$3:$G$56,6,FALSE)&amp;", '', '', '"&amp;I32&amp;"', "&amp;E32&amp;", '"&amp;F32&amp;"', '"&amp;G32&amp;"');"</f>
        <v>insert into result_context_item( RESULT_CONTEXT_ITEM_ID,  GROUP_RESULT_CONTEXT_ID,  EXPERIMENT_ID,  RESULT_ID,  ATTRIBUTE_ID,  VALUE_ID,  QUALIFIER,  VALUE_DISPLAY,  VALUE_NUM,  VALUE_MIN,  VALUE_MAX) values(result_context_item_id_seq.nextval, '', 1, 30, 369, '', '', '0', 0, '', '');</v>
      </c>
    </row>
    <row r="33" spans="1:11">
      <c r="A33">
        <v>31</v>
      </c>
      <c r="B33" s="2">
        <v>13</v>
      </c>
      <c r="C33" t="s">
        <v>83</v>
      </c>
      <c r="E33">
        <v>0</v>
      </c>
      <c r="I33" t="str">
        <f>IF(ISNA(VLOOKUP(D33,Elements!$B$3:$G$56,2,FALSE)),H33&amp;E33&amp;IF(ISBLANK(F33), "", F33&amp;" - "&amp;G33),VLOOKUP(D33,Elements!$B$3:$G$56,2,FALSE))</f>
        <v>0</v>
      </c>
      <c r="K33" t="str">
        <f>"insert into result_context_item( RESULT_CONTEXT_ITEM_ID,  GROUP_RESULT_CONTEXT_ID,  EXPERIMENT_ID,  RESULT_ID,  ATTRIBUTE_ID,  VALUE_ID,  QUALIFIER,  VALUE_DISPLAY,  VALUE_NUM,  VALUE_MIN,  VALUE_MAX) values(result_context_item_id_seq.nextval, '', 1, "&amp;A33&amp;", "&amp;VLOOKUP(C33,Elements!$B$3:$G$56,6,FALSE)&amp;", '', '', '"&amp;I33&amp;"', "&amp;E33&amp;", '"&amp;F33&amp;"', '"&amp;G33&amp;"');"</f>
        <v>insert into result_context_item( RESULT_CONTEXT_ITEM_ID,  GROUP_RESULT_CONTEXT_ID,  EXPERIMENT_ID,  RESULT_ID,  ATTRIBUTE_ID,  VALUE_ID,  QUALIFIER,  VALUE_DISPLAY,  VALUE_NUM,  VALUE_MIN,  VALUE_MAX) values(result_context_item_id_seq.nextval, '', 1, 31, 369, '', '', '0', 0, '', '');</v>
      </c>
    </row>
    <row r="34" spans="1:11">
      <c r="A34">
        <v>32</v>
      </c>
      <c r="B34" s="2">
        <v>13</v>
      </c>
      <c r="C34" t="s">
        <v>83</v>
      </c>
      <c r="E34">
        <v>0</v>
      </c>
      <c r="I34" t="str">
        <f>IF(ISNA(VLOOKUP(D34,Elements!$B$3:$G$56,2,FALSE)),H34&amp;E34&amp;IF(ISBLANK(F34), "", F34&amp;" - "&amp;G34),VLOOKUP(D34,Elements!$B$3:$G$56,2,FALSE))</f>
        <v>0</v>
      </c>
      <c r="K34" t="str">
        <f>"insert into result_context_item( RESULT_CONTEXT_ITEM_ID,  GROUP_RESULT_CONTEXT_ID,  EXPERIMENT_ID,  RESULT_ID,  ATTRIBUTE_ID,  VALUE_ID,  QUALIFIER,  VALUE_DISPLAY,  VALUE_NUM,  VALUE_MIN,  VALUE_MAX) values(result_context_item_id_seq.nextval, '', 1, "&amp;A34&amp;", "&amp;VLOOKUP(C34,Elements!$B$3:$G$56,6,FALSE)&amp;", '', '', '"&amp;I34&amp;"', "&amp;E34&amp;", '"&amp;F34&amp;"', '"&amp;G34&amp;"');"</f>
        <v>insert into result_context_item( RESULT_CONTEXT_ITEM_ID,  GROUP_RESULT_CONTEXT_ID,  EXPERIMENT_ID,  RESULT_ID,  ATTRIBUTE_ID,  VALUE_ID,  QUALIFIER,  VALUE_DISPLAY,  VALUE_NUM,  VALUE_MIN,  VALUE_MAX) values(result_context_item_id_seq.nextval, '', 1, 32, 369, '', '', '0', 0, '', '');</v>
      </c>
    </row>
    <row r="35" spans="1:11">
      <c r="A35">
        <v>33</v>
      </c>
      <c r="B35" s="2">
        <v>13</v>
      </c>
      <c r="C35" t="s">
        <v>83</v>
      </c>
      <c r="E35">
        <v>0</v>
      </c>
      <c r="I35" t="str">
        <f>IF(ISNA(VLOOKUP(D35,Elements!$B$3:$G$56,2,FALSE)),H35&amp;E35&amp;IF(ISBLANK(F35), "", F35&amp;" - "&amp;G35),VLOOKUP(D35,Elements!$B$3:$G$56,2,FALSE))</f>
        <v>0</v>
      </c>
      <c r="K35" t="str">
        <f>"insert into result_context_item( RESULT_CONTEXT_ITEM_ID,  GROUP_RESULT_CONTEXT_ID,  EXPERIMENT_ID,  RESULT_ID,  ATTRIBUTE_ID,  VALUE_ID,  QUALIFIER,  VALUE_DISPLAY,  VALUE_NUM,  VALUE_MIN,  VALUE_MAX) values(result_context_item_id_seq.nextval, '', 1, "&amp;A35&amp;", "&amp;VLOOKUP(C35,Elements!$B$3:$G$56,6,FALSE)&amp;", '', '', '"&amp;I35&amp;"', "&amp;E35&amp;", '"&amp;F35&amp;"', '"&amp;G35&amp;"');"</f>
        <v>insert into result_context_item( RESULT_CONTEXT_ITEM_ID,  GROUP_RESULT_CONTEXT_ID,  EXPERIMENT_ID,  RESULT_ID,  ATTRIBUTE_ID,  VALUE_ID,  QUALIFIER,  VALUE_DISPLAY,  VALUE_NUM,  VALUE_MIN,  VALUE_MAX) values(result_context_item_id_seq.nextval, '', 1, 33, 369, '', '', '0', 0, '', '');</v>
      </c>
    </row>
    <row r="36" spans="1:11">
      <c r="A36">
        <v>34</v>
      </c>
      <c r="B36" s="2">
        <v>13</v>
      </c>
      <c r="C36" t="s">
        <v>83</v>
      </c>
      <c r="E36">
        <v>0</v>
      </c>
      <c r="I36" t="str">
        <f>IF(ISNA(VLOOKUP(D36,Elements!$B$3:$G$56,2,FALSE)),H36&amp;E36&amp;IF(ISBLANK(F36), "", F36&amp;" - "&amp;G36),VLOOKUP(D36,Elements!$B$3:$G$56,2,FALSE))</f>
        <v>0</v>
      </c>
      <c r="K36" t="str">
        <f>"insert into result_context_item( RESULT_CONTEXT_ITEM_ID,  GROUP_RESULT_CONTEXT_ID,  EXPERIMENT_ID,  RESULT_ID,  ATTRIBUTE_ID,  VALUE_ID,  QUALIFIER,  VALUE_DISPLAY,  VALUE_NUM,  VALUE_MIN,  VALUE_MAX) values(result_context_item_id_seq.nextval, '', 1, "&amp;A36&amp;", "&amp;VLOOKUP(C36,Elements!$B$3:$G$56,6,FALSE)&amp;", '', '', '"&amp;I36&amp;"', "&amp;E36&amp;", '"&amp;F36&amp;"', '"&amp;G36&amp;"');"</f>
        <v>insert into result_context_item( RESULT_CONTEXT_ITEM_ID,  GROUP_RESULT_CONTEXT_ID,  EXPERIMENT_ID,  RESULT_ID,  ATTRIBUTE_ID,  VALUE_ID,  QUALIFIER,  VALUE_DISPLAY,  VALUE_NUM,  VALUE_MIN,  VALUE_MAX) values(result_context_item_id_seq.nextval, '', 1, 34, 369, '', '', '0', 0, '', '');</v>
      </c>
    </row>
    <row r="37" spans="1:11">
      <c r="A37">
        <v>35</v>
      </c>
      <c r="B37" s="2">
        <v>13</v>
      </c>
      <c r="C37" t="s">
        <v>83</v>
      </c>
      <c r="E37">
        <v>0</v>
      </c>
      <c r="I37" t="str">
        <f>IF(ISNA(VLOOKUP(D37,Elements!$B$3:$G$56,2,FALSE)),H37&amp;E37&amp;IF(ISBLANK(F37), "", F37&amp;" - "&amp;G37),VLOOKUP(D37,Elements!$B$3:$G$56,2,FALSE))</f>
        <v>0</v>
      </c>
      <c r="K37" t="str">
        <f>"insert into result_context_item( RESULT_CONTEXT_ITEM_ID,  GROUP_RESULT_CONTEXT_ID,  EXPERIMENT_ID,  RESULT_ID,  ATTRIBUTE_ID,  VALUE_ID,  QUALIFIER,  VALUE_DISPLAY,  VALUE_NUM,  VALUE_MIN,  VALUE_MAX) values(result_context_item_id_seq.nextval, '', 1, "&amp;A37&amp;", "&amp;VLOOKUP(C37,Elements!$B$3:$G$56,6,FALSE)&amp;", '', '', '"&amp;I37&amp;"', "&amp;E37&amp;", '"&amp;F37&amp;"', '"&amp;G37&amp;"');"</f>
        <v>insert into result_context_item( RESULT_CONTEXT_ITEM_ID,  GROUP_RESULT_CONTEXT_ID,  EXPERIMENT_ID,  RESULT_ID,  ATTRIBUTE_ID,  VALUE_ID,  QUALIFIER,  VALUE_DISPLAY,  VALUE_NUM,  VALUE_MIN,  VALUE_MAX) values(result_context_item_id_seq.nextval, '', 1, 35, 369, '', '', '0', 0, '', '');</v>
      </c>
    </row>
    <row r="38" spans="1:11">
      <c r="A38">
        <v>36</v>
      </c>
      <c r="B38" s="2">
        <v>13</v>
      </c>
      <c r="C38" t="s">
        <v>83</v>
      </c>
      <c r="E38">
        <v>0</v>
      </c>
      <c r="I38" t="str">
        <f>IF(ISNA(VLOOKUP(D38,Elements!$B$3:$G$56,2,FALSE)),H38&amp;E38&amp;IF(ISBLANK(F38), "", F38&amp;" - "&amp;G38),VLOOKUP(D38,Elements!$B$3:$G$56,2,FALSE))</f>
        <v>0</v>
      </c>
      <c r="K38" t="str">
        <f>"insert into result_context_item( RESULT_CONTEXT_ITEM_ID,  GROUP_RESULT_CONTEXT_ID,  EXPERIMENT_ID,  RESULT_ID,  ATTRIBUTE_ID,  VALUE_ID,  QUALIFIER,  VALUE_DISPLAY,  VALUE_NUM,  VALUE_MIN,  VALUE_MAX) values(result_context_item_id_seq.nextval, '', 1, "&amp;A38&amp;", "&amp;VLOOKUP(C38,Elements!$B$3:$G$56,6,FALSE)&amp;", '', '', '"&amp;I38&amp;"', "&amp;E38&amp;", '"&amp;F38&amp;"', '"&amp;G38&amp;"');"</f>
        <v>insert into result_context_item( RESULT_CONTEXT_ITEM_ID,  GROUP_RESULT_CONTEXT_ID,  EXPERIMENT_ID,  RESULT_ID,  ATTRIBUTE_ID,  VALUE_ID,  QUALIFIER,  VALUE_DISPLAY,  VALUE_NUM,  VALUE_MIN,  VALUE_MAX) values(result_context_item_id_seq.nextval, '', 1, 36, 369, '', '', '0', 0, '', '');</v>
      </c>
    </row>
    <row r="39" spans="1:11">
      <c r="A39">
        <v>37</v>
      </c>
      <c r="B39" s="2">
        <v>13</v>
      </c>
      <c r="C39" t="s">
        <v>83</v>
      </c>
      <c r="E39">
        <v>0</v>
      </c>
      <c r="I39" t="str">
        <f>IF(ISNA(VLOOKUP(D39,Elements!$B$3:$G$56,2,FALSE)),H39&amp;E39&amp;IF(ISBLANK(F39), "", F39&amp;" - "&amp;G39),VLOOKUP(D39,Elements!$B$3:$G$56,2,FALSE))</f>
        <v>0</v>
      </c>
      <c r="K39" t="str">
        <f>"insert into result_context_item( RESULT_CONTEXT_ITEM_ID,  GROUP_RESULT_CONTEXT_ID,  EXPERIMENT_ID,  RESULT_ID,  ATTRIBUTE_ID,  VALUE_ID,  QUALIFIER,  VALUE_DISPLAY,  VALUE_NUM,  VALUE_MIN,  VALUE_MAX) values(result_context_item_id_seq.nextval, '', 1, "&amp;A39&amp;", "&amp;VLOOKUP(C39,Elements!$B$3:$G$56,6,FALSE)&amp;", '', '', '"&amp;I39&amp;"', "&amp;E39&amp;", '"&amp;F39&amp;"', '"&amp;G39&amp;"');"</f>
        <v>insert into result_context_item( RESULT_CONTEXT_ITEM_ID,  GROUP_RESULT_CONTEXT_ID,  EXPERIMENT_ID,  RESULT_ID,  ATTRIBUTE_ID,  VALUE_ID,  QUALIFIER,  VALUE_DISPLAY,  VALUE_NUM,  VALUE_MIN,  VALUE_MAX) values(result_context_item_id_seq.nextval, '', 1, 37, 369, '', '', '0', 0, '', '');</v>
      </c>
    </row>
    <row r="40" spans="1:11">
      <c r="A40">
        <v>38</v>
      </c>
      <c r="B40" s="2">
        <v>13</v>
      </c>
      <c r="C40" t="s">
        <v>83</v>
      </c>
      <c r="E40">
        <v>0</v>
      </c>
      <c r="I40" t="str">
        <f>IF(ISNA(VLOOKUP(D40,Elements!$B$3:$G$56,2,FALSE)),H40&amp;E40&amp;IF(ISBLANK(F40), "", F40&amp;" - "&amp;G40),VLOOKUP(D40,Elements!$B$3:$G$56,2,FALSE))</f>
        <v>0</v>
      </c>
      <c r="K40" t="str">
        <f>"insert into result_context_item( RESULT_CONTEXT_ITEM_ID,  GROUP_RESULT_CONTEXT_ID,  EXPERIMENT_ID,  RESULT_ID,  ATTRIBUTE_ID,  VALUE_ID,  QUALIFIER,  VALUE_DISPLAY,  VALUE_NUM,  VALUE_MIN,  VALUE_MAX) values(result_context_item_id_seq.nextval, '', 1, "&amp;A40&amp;", "&amp;VLOOKUP(C40,Elements!$B$3:$G$56,6,FALSE)&amp;", '', '', '"&amp;I40&amp;"', "&amp;E40&amp;", '"&amp;F40&amp;"', '"&amp;G40&amp;"');"</f>
        <v>insert into result_context_item( RESULT_CONTEXT_ITEM_ID,  GROUP_RESULT_CONTEXT_ID,  EXPERIMENT_ID,  RESULT_ID,  ATTRIBUTE_ID,  VALUE_ID,  QUALIFIER,  VALUE_DISPLAY,  VALUE_NUM,  VALUE_MIN,  VALUE_MAX) values(result_context_item_id_seq.nextval, '', 1, 38, 369, '', '', '0', 0, '', '');</v>
      </c>
    </row>
    <row r="41" spans="1:11">
      <c r="A41">
        <v>39</v>
      </c>
      <c r="B41" s="2">
        <v>13</v>
      </c>
      <c r="C41" t="s">
        <v>83</v>
      </c>
      <c r="E41">
        <v>0</v>
      </c>
      <c r="I41" t="str">
        <f>IF(ISNA(VLOOKUP(D41,Elements!$B$3:$G$56,2,FALSE)),H41&amp;E41&amp;IF(ISBLANK(F41), "", F41&amp;" - "&amp;G41),VLOOKUP(D41,Elements!$B$3:$G$56,2,FALSE))</f>
        <v>0</v>
      </c>
      <c r="K41" t="str">
        <f>"insert into result_context_item( RESULT_CONTEXT_ITEM_ID,  GROUP_RESULT_CONTEXT_ID,  EXPERIMENT_ID,  RESULT_ID,  ATTRIBUTE_ID,  VALUE_ID,  QUALIFIER,  VALUE_DISPLAY,  VALUE_NUM,  VALUE_MIN,  VALUE_MAX) values(result_context_item_id_seq.nextval, '', 1, "&amp;A41&amp;", "&amp;VLOOKUP(C41,Elements!$B$3:$G$56,6,FALSE)&amp;", '', '', '"&amp;I41&amp;"', "&amp;E41&amp;", '"&amp;F41&amp;"', '"&amp;G41&amp;"');"</f>
        <v>insert into result_context_item( RESULT_CONTEXT_ITEM_ID,  GROUP_RESULT_CONTEXT_ID,  EXPERIMENT_ID,  RESULT_ID,  ATTRIBUTE_ID,  VALUE_ID,  QUALIFIER,  VALUE_DISPLAY,  VALUE_NUM,  VALUE_MIN,  VALUE_MAX) values(result_context_item_id_seq.nextval, '', 1, 39, 369, '', '', '0', 0, '', '');</v>
      </c>
    </row>
    <row r="42" spans="1:11">
      <c r="A42">
        <v>40</v>
      </c>
      <c r="B42" s="2">
        <v>13</v>
      </c>
      <c r="C42" t="s">
        <v>83</v>
      </c>
      <c r="E42">
        <v>0</v>
      </c>
      <c r="I42" t="str">
        <f>IF(ISNA(VLOOKUP(D42,Elements!$B$3:$G$56,2,FALSE)),H42&amp;E42&amp;IF(ISBLANK(F42), "", F42&amp;" - "&amp;G42),VLOOKUP(D42,Elements!$B$3:$G$56,2,FALSE))</f>
        <v>0</v>
      </c>
      <c r="K42" t="str">
        <f>"insert into result_context_item( RESULT_CONTEXT_ITEM_ID,  GROUP_RESULT_CONTEXT_ID,  EXPERIMENT_ID,  RESULT_ID,  ATTRIBUTE_ID,  VALUE_ID,  QUALIFIER,  VALUE_DISPLAY,  VALUE_NUM,  VALUE_MIN,  VALUE_MAX) values(result_context_item_id_seq.nextval, '', 1, "&amp;A42&amp;", "&amp;VLOOKUP(C42,Elements!$B$3:$G$56,6,FALSE)&amp;", '', '', '"&amp;I42&amp;"', "&amp;E42&amp;", '"&amp;F42&amp;"', '"&amp;G42&amp;"');"</f>
        <v>insert into result_context_item( RESULT_CONTEXT_ITEM_ID,  GROUP_RESULT_CONTEXT_ID,  EXPERIMENT_ID,  RESULT_ID,  ATTRIBUTE_ID,  VALUE_ID,  QUALIFIER,  VALUE_DISPLAY,  VALUE_NUM,  VALUE_MIN,  VALUE_MAX) values(result_context_item_id_seq.nextval, '', 1, 40, 369, '', '', '0', 0, '', '');</v>
      </c>
    </row>
    <row r="43" spans="1:11">
      <c r="A43">
        <v>41</v>
      </c>
      <c r="B43" s="2">
        <v>1</v>
      </c>
      <c r="C43" t="s">
        <v>32</v>
      </c>
      <c r="E43">
        <v>3.0000000000000001E-3</v>
      </c>
      <c r="I43" t="str">
        <f>IF(ISNA(VLOOKUP(D43,Elements!$B$3:$G$56,2,FALSE)),H43&amp;E43&amp;IF(ISBLANK(F43), "", F43&amp;" - "&amp;G43),VLOOKUP(D43,Elements!$B$3:$G$56,2,FALSE))</f>
        <v>0.003</v>
      </c>
      <c r="K43" t="str">
        <f>"insert into result_context_item( RESULT_CONTEXT_ITEM_ID,  GROUP_RESULT_CONTEXT_ID,  EXPERIMENT_ID,  RESULT_ID,  ATTRIBUTE_ID,  VALUE_ID,  QUALIFIER,  VALUE_DISPLAY,  VALUE_NUM,  VALUE_MIN,  VALUE_MAX) values(result_context_item_id_seq.nextval, '', 1, "&amp;A43&amp;", "&amp;VLOOKUP(C43,Elements!$B$3:$G$56,6,FALSE)&amp;", '', '', '"&amp;I43&amp;"', "&amp;E43&amp;", '"&amp;F43&amp;"', '"&amp;G43&amp;"');"</f>
        <v>insert into result_context_item( RESULT_CONTEXT_ITEM_ID,  GROUP_RESULT_CONTEXT_ID,  EXPERIMENT_ID,  RESULT_ID,  ATTRIBUTE_ID,  VALUE_ID,  QUALIFIER,  VALUE_DISPLAY,  VALUE_NUM,  VALUE_MIN,  VALUE_MAX) values(result_context_item_id_seq.nextval, '', 1, 41, 366, '', '', '0.003', 0.003, '', '');</v>
      </c>
    </row>
    <row r="44" spans="1:11">
      <c r="A44">
        <v>42</v>
      </c>
      <c r="B44" s="2">
        <v>1</v>
      </c>
      <c r="C44" t="s">
        <v>32</v>
      </c>
      <c r="E44">
        <v>9.1000000000000004E-3</v>
      </c>
      <c r="I44" t="str">
        <f>IF(ISNA(VLOOKUP(D44,Elements!$B$3:$G$56,2,FALSE)),H44&amp;E44&amp;IF(ISBLANK(F44), "", F44&amp;" - "&amp;G44),VLOOKUP(D44,Elements!$B$3:$G$56,2,FALSE))</f>
        <v>0.0091</v>
      </c>
      <c r="K44" t="str">
        <f>"insert into result_context_item( RESULT_CONTEXT_ITEM_ID,  GROUP_RESULT_CONTEXT_ID,  EXPERIMENT_ID,  RESULT_ID,  ATTRIBUTE_ID,  VALUE_ID,  QUALIFIER,  VALUE_DISPLAY,  VALUE_NUM,  VALUE_MIN,  VALUE_MAX) values(result_context_item_id_seq.nextval, '', 1, "&amp;A44&amp;", "&amp;VLOOKUP(C44,Elements!$B$3:$G$56,6,FALSE)&amp;", '', '', '"&amp;I44&amp;"', "&amp;E44&amp;", '"&amp;F44&amp;"', '"&amp;G44&amp;"');"</f>
        <v>insert into result_context_item( RESULT_CONTEXT_ITEM_ID,  GROUP_RESULT_CONTEXT_ID,  EXPERIMENT_ID,  RESULT_ID,  ATTRIBUTE_ID,  VALUE_ID,  QUALIFIER,  VALUE_DISPLAY,  VALUE_NUM,  VALUE_MIN,  VALUE_MAX) values(result_context_item_id_seq.nextval, '', 1, 42, 366, '', '', '0.0091', 0.0091, '', '');</v>
      </c>
    </row>
    <row r="45" spans="1:11">
      <c r="A45">
        <v>43</v>
      </c>
      <c r="B45" s="2">
        <v>1</v>
      </c>
      <c r="C45" t="s">
        <v>32</v>
      </c>
      <c r="E45">
        <v>2.7300000000000001E-2</v>
      </c>
      <c r="I45" t="str">
        <f>IF(ISNA(VLOOKUP(D45,Elements!$B$3:$G$56,2,FALSE)),H45&amp;E45&amp;IF(ISBLANK(F45), "", F45&amp;" - "&amp;G45),VLOOKUP(D45,Elements!$B$3:$G$56,2,FALSE))</f>
        <v>0.0273</v>
      </c>
      <c r="K45" t="str">
        <f>"insert into result_context_item( RESULT_CONTEXT_ITEM_ID,  GROUP_RESULT_CONTEXT_ID,  EXPERIMENT_ID,  RESULT_ID,  ATTRIBUTE_ID,  VALUE_ID,  QUALIFIER,  VALUE_DISPLAY,  VALUE_NUM,  VALUE_MIN,  VALUE_MAX) values(result_context_item_id_seq.nextval, '', 1, "&amp;A45&amp;", "&amp;VLOOKUP(C45,Elements!$B$3:$G$56,6,FALSE)&amp;", '', '', '"&amp;I45&amp;"', "&amp;E45&amp;", '"&amp;F45&amp;"', '"&amp;G45&amp;"');"</f>
        <v>insert into result_context_item( RESULT_CONTEXT_ITEM_ID,  GROUP_RESULT_CONTEXT_ID,  EXPERIMENT_ID,  RESULT_ID,  ATTRIBUTE_ID,  VALUE_ID,  QUALIFIER,  VALUE_DISPLAY,  VALUE_NUM,  VALUE_MIN,  VALUE_MAX) values(result_context_item_id_seq.nextval, '', 1, 43, 366, '', '', '0.0273', 0.0273, '', '');</v>
      </c>
    </row>
    <row r="46" spans="1:11">
      <c r="A46">
        <v>44</v>
      </c>
      <c r="B46" s="2">
        <v>1</v>
      </c>
      <c r="C46" t="s">
        <v>32</v>
      </c>
      <c r="E46">
        <v>8.1799999999999998E-2</v>
      </c>
      <c r="I46" t="str">
        <f>IF(ISNA(VLOOKUP(D46,Elements!$B$3:$G$56,2,FALSE)),H46&amp;E46&amp;IF(ISBLANK(F46), "", F46&amp;" - "&amp;G46),VLOOKUP(D46,Elements!$B$3:$G$56,2,FALSE))</f>
        <v>0.0818</v>
      </c>
      <c r="K46" t="str">
        <f>"insert into result_context_item( RESULT_CONTEXT_ITEM_ID,  GROUP_RESULT_CONTEXT_ID,  EXPERIMENT_ID,  RESULT_ID,  ATTRIBUTE_ID,  VALUE_ID,  QUALIFIER,  VALUE_DISPLAY,  VALUE_NUM,  VALUE_MIN,  VALUE_MAX) values(result_context_item_id_seq.nextval, '', 1, "&amp;A46&amp;", "&amp;VLOOKUP(C46,Elements!$B$3:$G$56,6,FALSE)&amp;", '', '', '"&amp;I46&amp;"', "&amp;E46&amp;", '"&amp;F46&amp;"', '"&amp;G46&amp;"');"</f>
        <v>insert into result_context_item( RESULT_CONTEXT_ITEM_ID,  GROUP_RESULT_CONTEXT_ID,  EXPERIMENT_ID,  RESULT_ID,  ATTRIBUTE_ID,  VALUE_ID,  QUALIFIER,  VALUE_DISPLAY,  VALUE_NUM,  VALUE_MIN,  VALUE_MAX) values(result_context_item_id_seq.nextval, '', 1, 44, 366, '', '', '0.0818', 0.0818, '', '');</v>
      </c>
    </row>
    <row r="47" spans="1:11">
      <c r="A47">
        <v>45</v>
      </c>
      <c r="B47" s="2">
        <v>1</v>
      </c>
      <c r="C47" t="s">
        <v>32</v>
      </c>
      <c r="E47">
        <v>0.24540000000000001</v>
      </c>
      <c r="I47" t="str">
        <f>IF(ISNA(VLOOKUP(D47,Elements!$B$3:$G$56,2,FALSE)),H47&amp;E47&amp;IF(ISBLANK(F47), "", F47&amp;" - "&amp;G47),VLOOKUP(D47,Elements!$B$3:$G$56,2,FALSE))</f>
        <v>0.2454</v>
      </c>
      <c r="K47" t="str">
        <f>"insert into result_context_item( RESULT_CONTEXT_ITEM_ID,  GROUP_RESULT_CONTEXT_ID,  EXPERIMENT_ID,  RESULT_ID,  ATTRIBUTE_ID,  VALUE_ID,  QUALIFIER,  VALUE_DISPLAY,  VALUE_NUM,  VALUE_MIN,  VALUE_MAX) values(result_context_item_id_seq.nextval, '', 1, "&amp;A47&amp;", "&amp;VLOOKUP(C47,Elements!$B$3:$G$56,6,FALSE)&amp;", '', '', '"&amp;I47&amp;"', "&amp;E47&amp;", '"&amp;F47&amp;"', '"&amp;G47&amp;"');"</f>
        <v>insert into result_context_item( RESULT_CONTEXT_ITEM_ID,  GROUP_RESULT_CONTEXT_ID,  EXPERIMENT_ID,  RESULT_ID,  ATTRIBUTE_ID,  VALUE_ID,  QUALIFIER,  VALUE_DISPLAY,  VALUE_NUM,  VALUE_MIN,  VALUE_MAX) values(result_context_item_id_seq.nextval, '', 1, 45, 366, '', '', '0.2454', 0.2454, '', '');</v>
      </c>
    </row>
    <row r="48" spans="1:11">
      <c r="A48">
        <v>46</v>
      </c>
      <c r="B48" s="2">
        <v>1</v>
      </c>
      <c r="C48" t="s">
        <v>32</v>
      </c>
      <c r="E48">
        <v>0.7</v>
      </c>
      <c r="I48" t="str">
        <f>IF(ISNA(VLOOKUP(D48,Elements!$B$3:$G$56,2,FALSE)),H48&amp;E48&amp;IF(ISBLANK(F48), "", F48&amp;" - "&amp;G48),VLOOKUP(D48,Elements!$B$3:$G$56,2,FALSE))</f>
        <v>0.7</v>
      </c>
      <c r="K48" t="str">
        <f>"insert into result_context_item( RESULT_CONTEXT_ITEM_ID,  GROUP_RESULT_CONTEXT_ID,  EXPERIMENT_ID,  RESULT_ID,  ATTRIBUTE_ID,  VALUE_ID,  QUALIFIER,  VALUE_DISPLAY,  VALUE_NUM,  VALUE_MIN,  VALUE_MAX) values(result_context_item_id_seq.nextval, '', 1, "&amp;A48&amp;", "&amp;VLOOKUP(C48,Elements!$B$3:$G$56,6,FALSE)&amp;", '', '', '"&amp;I48&amp;"', "&amp;E48&amp;", '"&amp;F48&amp;"', '"&amp;G48&amp;"');"</f>
        <v>insert into result_context_item( RESULT_CONTEXT_ITEM_ID,  GROUP_RESULT_CONTEXT_ID,  EXPERIMENT_ID,  RESULT_ID,  ATTRIBUTE_ID,  VALUE_ID,  QUALIFIER,  VALUE_DISPLAY,  VALUE_NUM,  VALUE_MIN,  VALUE_MAX) values(result_context_item_id_seq.nextval, '', 1, 46, 366, '', '', '0.7', 0.7, '', '');</v>
      </c>
    </row>
    <row r="49" spans="1:11">
      <c r="A49">
        <v>47</v>
      </c>
      <c r="B49" s="2">
        <v>1</v>
      </c>
      <c r="C49" t="s">
        <v>32</v>
      </c>
      <c r="E49">
        <v>2.2000000000000002</v>
      </c>
      <c r="I49" t="str">
        <f>IF(ISNA(VLOOKUP(D49,Elements!$B$3:$G$56,2,FALSE)),H49&amp;E49&amp;IF(ISBLANK(F49), "", F49&amp;" - "&amp;G49),VLOOKUP(D49,Elements!$B$3:$G$56,2,FALSE))</f>
        <v>2.2</v>
      </c>
      <c r="K49" t="str">
        <f>"insert into result_context_item( RESULT_CONTEXT_ITEM_ID,  GROUP_RESULT_CONTEXT_ID,  EXPERIMENT_ID,  RESULT_ID,  ATTRIBUTE_ID,  VALUE_ID,  QUALIFIER,  VALUE_DISPLAY,  VALUE_NUM,  VALUE_MIN,  VALUE_MAX) values(result_context_item_id_seq.nextval, '', 1, "&amp;A49&amp;", "&amp;VLOOKUP(C49,Elements!$B$3:$G$56,6,FALSE)&amp;", '', '', '"&amp;I49&amp;"', "&amp;E49&amp;", '"&amp;F49&amp;"', '"&amp;G49&amp;"');"</f>
        <v>insert into result_context_item( RESULT_CONTEXT_ITEM_ID,  GROUP_RESULT_CONTEXT_ID,  EXPERIMENT_ID,  RESULT_ID,  ATTRIBUTE_ID,  VALUE_ID,  QUALIFIER,  VALUE_DISPLAY,  VALUE_NUM,  VALUE_MIN,  VALUE_MAX) values(result_context_item_id_seq.nextval, '', 1, 47, 366, '', '', '2.2', 2.2, '', '');</v>
      </c>
    </row>
    <row r="50" spans="1:11">
      <c r="A50">
        <v>48</v>
      </c>
      <c r="B50" s="2">
        <v>1</v>
      </c>
      <c r="C50" t="s">
        <v>32</v>
      </c>
      <c r="E50">
        <v>6.6</v>
      </c>
      <c r="I50" t="str">
        <f>IF(ISNA(VLOOKUP(D50,Elements!$B$3:$G$56,2,FALSE)),H50&amp;E50&amp;IF(ISBLANK(F50), "", F50&amp;" - "&amp;G50),VLOOKUP(D50,Elements!$B$3:$G$56,2,FALSE))</f>
        <v>6.6</v>
      </c>
      <c r="K50" t="str">
        <f>"insert into result_context_item( RESULT_CONTEXT_ITEM_ID,  GROUP_RESULT_CONTEXT_ID,  EXPERIMENT_ID,  RESULT_ID,  ATTRIBUTE_ID,  VALUE_ID,  QUALIFIER,  VALUE_DISPLAY,  VALUE_NUM,  VALUE_MIN,  VALUE_MAX) values(result_context_item_id_seq.nextval, '', 1, "&amp;A50&amp;", "&amp;VLOOKUP(C50,Elements!$B$3:$G$56,6,FALSE)&amp;", '', '', '"&amp;I50&amp;"', "&amp;E50&amp;", '"&amp;F50&amp;"', '"&amp;G50&amp;"');"</f>
        <v>insert into result_context_item( RESULT_CONTEXT_ITEM_ID,  GROUP_RESULT_CONTEXT_ID,  EXPERIMENT_ID,  RESULT_ID,  ATTRIBUTE_ID,  VALUE_ID,  QUALIFIER,  VALUE_DISPLAY,  VALUE_NUM,  VALUE_MIN,  VALUE_MAX) values(result_context_item_id_seq.nextval, '', 1, 48, 366, '', '', '6.6', 6.6, '', '');</v>
      </c>
    </row>
    <row r="51" spans="1:11">
      <c r="A51">
        <v>49</v>
      </c>
      <c r="B51" s="2">
        <v>1</v>
      </c>
      <c r="C51" t="s">
        <v>32</v>
      </c>
      <c r="E51">
        <v>19.899999999999999</v>
      </c>
      <c r="I51" t="str">
        <f>IF(ISNA(VLOOKUP(D51,Elements!$B$3:$G$56,2,FALSE)),H51&amp;E51&amp;IF(ISBLANK(F51), "", F51&amp;" - "&amp;G51),VLOOKUP(D51,Elements!$B$3:$G$56,2,FALSE))</f>
        <v>19.9</v>
      </c>
      <c r="K51" t="str">
        <f>"insert into result_context_item( RESULT_CONTEXT_ITEM_ID,  GROUP_RESULT_CONTEXT_ID,  EXPERIMENT_ID,  RESULT_ID,  ATTRIBUTE_ID,  VALUE_ID,  QUALIFIER,  VALUE_DISPLAY,  VALUE_NUM,  VALUE_MIN,  VALUE_MAX) values(result_context_item_id_seq.nextval, '', 1, "&amp;A51&amp;", "&amp;VLOOKUP(C51,Elements!$B$3:$G$56,6,FALSE)&amp;", '', '', '"&amp;I51&amp;"', "&amp;E51&amp;", '"&amp;F51&amp;"', '"&amp;G51&amp;"');"</f>
        <v>insert into result_context_item( RESULT_CONTEXT_ITEM_ID,  GROUP_RESULT_CONTEXT_ID,  EXPERIMENT_ID,  RESULT_ID,  ATTRIBUTE_ID,  VALUE_ID,  QUALIFIER,  VALUE_DISPLAY,  VALUE_NUM,  VALUE_MIN,  VALUE_MAX) values(result_context_item_id_seq.nextval, '', 1, 49, 366, '', '', '19.9', 19.9, '', '');</v>
      </c>
    </row>
    <row r="52" spans="1:11">
      <c r="A52">
        <v>50</v>
      </c>
      <c r="B52" s="2">
        <v>1</v>
      </c>
      <c r="C52" t="s">
        <v>32</v>
      </c>
      <c r="E52">
        <v>59.6</v>
      </c>
      <c r="I52" t="str">
        <f>IF(ISNA(VLOOKUP(D52,Elements!$B$3:$G$56,2,FALSE)),H52&amp;E52&amp;IF(ISBLANK(F52), "", F52&amp;" - "&amp;G52),VLOOKUP(D52,Elements!$B$3:$G$56,2,FALSE))</f>
        <v>59.6</v>
      </c>
      <c r="K52" t="str">
        <f>"insert into result_context_item( RESULT_CONTEXT_ITEM_ID,  GROUP_RESULT_CONTEXT_ID,  EXPERIMENT_ID,  RESULT_ID,  ATTRIBUTE_ID,  VALUE_ID,  QUALIFIER,  VALUE_DISPLAY,  VALUE_NUM,  VALUE_MIN,  VALUE_MAX) values(result_context_item_id_seq.nextval, '', 1, "&amp;A52&amp;", "&amp;VLOOKUP(C52,Elements!$B$3:$G$56,6,FALSE)&amp;", '', '', '"&amp;I52&amp;"', "&amp;E52&amp;", '"&amp;F52&amp;"', '"&amp;G52&amp;"');"</f>
        <v>insert into result_context_item( RESULT_CONTEXT_ITEM_ID,  GROUP_RESULT_CONTEXT_ID,  EXPERIMENT_ID,  RESULT_ID,  ATTRIBUTE_ID,  VALUE_ID,  QUALIFIER,  VALUE_DISPLAY,  VALUE_NUM,  VALUE_MIN,  VALUE_MAX) values(result_context_item_id_seq.nextval, '', 1, 50, 366, '', '', '59.6', 59.6, '', '');</v>
      </c>
    </row>
    <row r="53" spans="1:11">
      <c r="A53">
        <v>51</v>
      </c>
      <c r="B53" s="2">
        <v>1</v>
      </c>
      <c r="C53" t="s">
        <v>32</v>
      </c>
      <c r="E53">
        <v>3.0000000000000001E-3</v>
      </c>
      <c r="I53" t="str">
        <f>IF(ISNA(VLOOKUP(D53,Elements!$B$3:$G$56,2,FALSE)),H53&amp;E53&amp;IF(ISBLANK(F53), "", F53&amp;" - "&amp;G53),VLOOKUP(D53,Elements!$B$3:$G$56,2,FALSE))</f>
        <v>0.003</v>
      </c>
      <c r="K53" t="str">
        <f>"insert into result_context_item( RESULT_CONTEXT_ITEM_ID,  GROUP_RESULT_CONTEXT_ID,  EXPERIMENT_ID,  RESULT_ID,  ATTRIBUTE_ID,  VALUE_ID,  QUALIFIER,  VALUE_DISPLAY,  VALUE_NUM,  VALUE_MIN,  VALUE_MAX) values(result_context_item_id_seq.nextval, '', 1, "&amp;A53&amp;", "&amp;VLOOKUP(C53,Elements!$B$3:$G$56,6,FALSE)&amp;", '', '', '"&amp;I53&amp;"', "&amp;E53&amp;", '"&amp;F53&amp;"', '"&amp;G53&amp;"');"</f>
        <v>insert into result_context_item( RESULT_CONTEXT_ITEM_ID,  GROUP_RESULT_CONTEXT_ID,  EXPERIMENT_ID,  RESULT_ID,  ATTRIBUTE_ID,  VALUE_ID,  QUALIFIER,  VALUE_DISPLAY,  VALUE_NUM,  VALUE_MIN,  VALUE_MAX) values(result_context_item_id_seq.nextval, '', 1, 51, 366, '', '', '0.003', 0.003, '', '');</v>
      </c>
    </row>
    <row r="54" spans="1:11">
      <c r="A54">
        <v>52</v>
      </c>
      <c r="B54" s="2">
        <v>1</v>
      </c>
      <c r="C54" t="s">
        <v>32</v>
      </c>
      <c r="E54">
        <v>9.1000000000000004E-3</v>
      </c>
      <c r="I54" t="str">
        <f>IF(ISNA(VLOOKUP(D54,Elements!$B$3:$G$56,2,FALSE)),H54&amp;E54&amp;IF(ISBLANK(F54), "", F54&amp;" - "&amp;G54),VLOOKUP(D54,Elements!$B$3:$G$56,2,FALSE))</f>
        <v>0.0091</v>
      </c>
      <c r="K54" t="str">
        <f>"insert into result_context_item( RESULT_CONTEXT_ITEM_ID,  GROUP_RESULT_CONTEXT_ID,  EXPERIMENT_ID,  RESULT_ID,  ATTRIBUTE_ID,  VALUE_ID,  QUALIFIER,  VALUE_DISPLAY,  VALUE_NUM,  VALUE_MIN,  VALUE_MAX) values(result_context_item_id_seq.nextval, '', 1, "&amp;A54&amp;", "&amp;VLOOKUP(C54,Elements!$B$3:$G$56,6,FALSE)&amp;", '', '', '"&amp;I54&amp;"', "&amp;E54&amp;", '"&amp;F54&amp;"', '"&amp;G54&amp;"');"</f>
        <v>insert into result_context_item( RESULT_CONTEXT_ITEM_ID,  GROUP_RESULT_CONTEXT_ID,  EXPERIMENT_ID,  RESULT_ID,  ATTRIBUTE_ID,  VALUE_ID,  QUALIFIER,  VALUE_DISPLAY,  VALUE_NUM,  VALUE_MIN,  VALUE_MAX) values(result_context_item_id_seq.nextval, '', 1, 52, 366, '', '', '0.0091', 0.0091, '', '');</v>
      </c>
    </row>
    <row r="55" spans="1:11">
      <c r="A55">
        <v>53</v>
      </c>
      <c r="B55" s="2">
        <v>1</v>
      </c>
      <c r="C55" t="s">
        <v>32</v>
      </c>
      <c r="E55">
        <v>2.7300000000000001E-2</v>
      </c>
      <c r="I55" t="str">
        <f>IF(ISNA(VLOOKUP(D55,Elements!$B$3:$G$56,2,FALSE)),H55&amp;E55&amp;IF(ISBLANK(F55), "", F55&amp;" - "&amp;G55),VLOOKUP(D55,Elements!$B$3:$G$56,2,FALSE))</f>
        <v>0.0273</v>
      </c>
      <c r="K55" t="str">
        <f>"insert into result_context_item( RESULT_CONTEXT_ITEM_ID,  GROUP_RESULT_CONTEXT_ID,  EXPERIMENT_ID,  RESULT_ID,  ATTRIBUTE_ID,  VALUE_ID,  QUALIFIER,  VALUE_DISPLAY,  VALUE_NUM,  VALUE_MIN,  VALUE_MAX) values(result_context_item_id_seq.nextval, '', 1, "&amp;A55&amp;", "&amp;VLOOKUP(C55,Elements!$B$3:$G$56,6,FALSE)&amp;", '', '', '"&amp;I55&amp;"', "&amp;E55&amp;", '"&amp;F55&amp;"', '"&amp;G55&amp;"');"</f>
        <v>insert into result_context_item( RESULT_CONTEXT_ITEM_ID,  GROUP_RESULT_CONTEXT_ID,  EXPERIMENT_ID,  RESULT_ID,  ATTRIBUTE_ID,  VALUE_ID,  QUALIFIER,  VALUE_DISPLAY,  VALUE_NUM,  VALUE_MIN,  VALUE_MAX) values(result_context_item_id_seq.nextval, '', 1, 53, 366, '', '', '0.0273', 0.0273, '', '');</v>
      </c>
    </row>
    <row r="56" spans="1:11">
      <c r="A56">
        <v>54</v>
      </c>
      <c r="B56" s="2">
        <v>1</v>
      </c>
      <c r="C56" t="s">
        <v>32</v>
      </c>
      <c r="E56">
        <v>8.1799999999999998E-2</v>
      </c>
      <c r="I56" t="str">
        <f>IF(ISNA(VLOOKUP(D56,Elements!$B$3:$G$56,2,FALSE)),H56&amp;E56&amp;IF(ISBLANK(F56), "", F56&amp;" - "&amp;G56),VLOOKUP(D56,Elements!$B$3:$G$56,2,FALSE))</f>
        <v>0.0818</v>
      </c>
      <c r="K56" t="str">
        <f>"insert into result_context_item( RESULT_CONTEXT_ITEM_ID,  GROUP_RESULT_CONTEXT_ID,  EXPERIMENT_ID,  RESULT_ID,  ATTRIBUTE_ID,  VALUE_ID,  QUALIFIER,  VALUE_DISPLAY,  VALUE_NUM,  VALUE_MIN,  VALUE_MAX) values(result_context_item_id_seq.nextval, '', 1, "&amp;A56&amp;", "&amp;VLOOKUP(C56,Elements!$B$3:$G$56,6,FALSE)&amp;", '', '', '"&amp;I56&amp;"', "&amp;E56&amp;", '"&amp;F56&amp;"', '"&amp;G56&amp;"');"</f>
        <v>insert into result_context_item( RESULT_CONTEXT_ITEM_ID,  GROUP_RESULT_CONTEXT_ID,  EXPERIMENT_ID,  RESULT_ID,  ATTRIBUTE_ID,  VALUE_ID,  QUALIFIER,  VALUE_DISPLAY,  VALUE_NUM,  VALUE_MIN,  VALUE_MAX) values(result_context_item_id_seq.nextval, '', 1, 54, 366, '', '', '0.0818', 0.0818, '', '');</v>
      </c>
    </row>
    <row r="57" spans="1:11">
      <c r="A57">
        <v>55</v>
      </c>
      <c r="B57" s="2">
        <v>1</v>
      </c>
      <c r="C57" t="s">
        <v>32</v>
      </c>
      <c r="E57">
        <v>0.24540000000000001</v>
      </c>
      <c r="I57" t="str">
        <f>IF(ISNA(VLOOKUP(D57,Elements!$B$3:$G$56,2,FALSE)),H57&amp;E57&amp;IF(ISBLANK(F57), "", F57&amp;" - "&amp;G57),VLOOKUP(D57,Elements!$B$3:$G$56,2,FALSE))</f>
        <v>0.2454</v>
      </c>
      <c r="K57" t="str">
        <f>"insert into result_context_item( RESULT_CONTEXT_ITEM_ID,  GROUP_RESULT_CONTEXT_ID,  EXPERIMENT_ID,  RESULT_ID,  ATTRIBUTE_ID,  VALUE_ID,  QUALIFIER,  VALUE_DISPLAY,  VALUE_NUM,  VALUE_MIN,  VALUE_MAX) values(result_context_item_id_seq.nextval, '', 1, "&amp;A57&amp;", "&amp;VLOOKUP(C57,Elements!$B$3:$G$56,6,FALSE)&amp;", '', '', '"&amp;I57&amp;"', "&amp;E57&amp;", '"&amp;F57&amp;"', '"&amp;G57&amp;"');"</f>
        <v>insert into result_context_item( RESULT_CONTEXT_ITEM_ID,  GROUP_RESULT_CONTEXT_ID,  EXPERIMENT_ID,  RESULT_ID,  ATTRIBUTE_ID,  VALUE_ID,  QUALIFIER,  VALUE_DISPLAY,  VALUE_NUM,  VALUE_MIN,  VALUE_MAX) values(result_context_item_id_seq.nextval, '', 1, 55, 366, '', '', '0.2454', 0.2454, '', '');</v>
      </c>
    </row>
    <row r="58" spans="1:11">
      <c r="A58">
        <v>56</v>
      </c>
      <c r="B58" s="2">
        <v>1</v>
      </c>
      <c r="C58" t="s">
        <v>32</v>
      </c>
      <c r="E58">
        <v>0.7</v>
      </c>
      <c r="I58" t="str">
        <f>IF(ISNA(VLOOKUP(D58,Elements!$B$3:$G$56,2,FALSE)),H58&amp;E58&amp;IF(ISBLANK(F58), "", F58&amp;" - "&amp;G58),VLOOKUP(D58,Elements!$B$3:$G$56,2,FALSE))</f>
        <v>0.7</v>
      </c>
      <c r="K58" t="str">
        <f>"insert into result_context_item( RESULT_CONTEXT_ITEM_ID,  GROUP_RESULT_CONTEXT_ID,  EXPERIMENT_ID,  RESULT_ID,  ATTRIBUTE_ID,  VALUE_ID,  QUALIFIER,  VALUE_DISPLAY,  VALUE_NUM,  VALUE_MIN,  VALUE_MAX) values(result_context_item_id_seq.nextval, '', 1, "&amp;A58&amp;", "&amp;VLOOKUP(C58,Elements!$B$3:$G$56,6,FALSE)&amp;", '', '', '"&amp;I58&amp;"', "&amp;E58&amp;", '"&amp;F58&amp;"', '"&amp;G58&amp;"');"</f>
        <v>insert into result_context_item( RESULT_CONTEXT_ITEM_ID,  GROUP_RESULT_CONTEXT_ID,  EXPERIMENT_ID,  RESULT_ID,  ATTRIBUTE_ID,  VALUE_ID,  QUALIFIER,  VALUE_DISPLAY,  VALUE_NUM,  VALUE_MIN,  VALUE_MAX) values(result_context_item_id_seq.nextval, '', 1, 56, 366, '', '', '0.7', 0.7, '', '');</v>
      </c>
    </row>
    <row r="59" spans="1:11">
      <c r="A59">
        <v>57</v>
      </c>
      <c r="B59" s="2">
        <v>1</v>
      </c>
      <c r="C59" t="s">
        <v>32</v>
      </c>
      <c r="E59">
        <v>2.2000000000000002</v>
      </c>
      <c r="I59" t="str">
        <f>IF(ISNA(VLOOKUP(D59,Elements!$B$3:$G$56,2,FALSE)),H59&amp;E59&amp;IF(ISBLANK(F59), "", F59&amp;" - "&amp;G59),VLOOKUP(D59,Elements!$B$3:$G$56,2,FALSE))</f>
        <v>2.2</v>
      </c>
      <c r="K59" t="str">
        <f>"insert into result_context_item( RESULT_CONTEXT_ITEM_ID,  GROUP_RESULT_CONTEXT_ID,  EXPERIMENT_ID,  RESULT_ID,  ATTRIBUTE_ID,  VALUE_ID,  QUALIFIER,  VALUE_DISPLAY,  VALUE_NUM,  VALUE_MIN,  VALUE_MAX) values(result_context_item_id_seq.nextval, '', 1, "&amp;A59&amp;", "&amp;VLOOKUP(C59,Elements!$B$3:$G$56,6,FALSE)&amp;", '', '', '"&amp;I59&amp;"', "&amp;E59&amp;", '"&amp;F59&amp;"', '"&amp;G59&amp;"');"</f>
        <v>insert into result_context_item( RESULT_CONTEXT_ITEM_ID,  GROUP_RESULT_CONTEXT_ID,  EXPERIMENT_ID,  RESULT_ID,  ATTRIBUTE_ID,  VALUE_ID,  QUALIFIER,  VALUE_DISPLAY,  VALUE_NUM,  VALUE_MIN,  VALUE_MAX) values(result_context_item_id_seq.nextval, '', 1, 57, 366, '', '', '2.2', 2.2, '', '');</v>
      </c>
    </row>
    <row r="60" spans="1:11">
      <c r="A60">
        <v>58</v>
      </c>
      <c r="B60" s="2">
        <v>1</v>
      </c>
      <c r="C60" t="s">
        <v>32</v>
      </c>
      <c r="E60">
        <v>6.6</v>
      </c>
      <c r="I60" t="str">
        <f>IF(ISNA(VLOOKUP(D60,Elements!$B$3:$G$56,2,FALSE)),H60&amp;E60&amp;IF(ISBLANK(F60), "", F60&amp;" - "&amp;G60),VLOOKUP(D60,Elements!$B$3:$G$56,2,FALSE))</f>
        <v>6.6</v>
      </c>
      <c r="K60" t="str">
        <f>"insert into result_context_item( RESULT_CONTEXT_ITEM_ID,  GROUP_RESULT_CONTEXT_ID,  EXPERIMENT_ID,  RESULT_ID,  ATTRIBUTE_ID,  VALUE_ID,  QUALIFIER,  VALUE_DISPLAY,  VALUE_NUM,  VALUE_MIN,  VALUE_MAX) values(result_context_item_id_seq.nextval, '', 1, "&amp;A60&amp;", "&amp;VLOOKUP(C60,Elements!$B$3:$G$56,6,FALSE)&amp;", '', '', '"&amp;I60&amp;"', "&amp;E60&amp;", '"&amp;F60&amp;"', '"&amp;G60&amp;"');"</f>
        <v>insert into result_context_item( RESULT_CONTEXT_ITEM_ID,  GROUP_RESULT_CONTEXT_ID,  EXPERIMENT_ID,  RESULT_ID,  ATTRIBUTE_ID,  VALUE_ID,  QUALIFIER,  VALUE_DISPLAY,  VALUE_NUM,  VALUE_MIN,  VALUE_MAX) values(result_context_item_id_seq.nextval, '', 1, 58, 366, '', '', '6.6', 6.6, '', '');</v>
      </c>
    </row>
    <row r="61" spans="1:11">
      <c r="A61">
        <v>59</v>
      </c>
      <c r="B61" s="2">
        <v>1</v>
      </c>
      <c r="C61" t="s">
        <v>32</v>
      </c>
      <c r="E61">
        <v>19.899999999999999</v>
      </c>
      <c r="I61" t="str">
        <f>IF(ISNA(VLOOKUP(D61,Elements!$B$3:$G$56,2,FALSE)),H61&amp;E61&amp;IF(ISBLANK(F61), "", F61&amp;" - "&amp;G61),VLOOKUP(D61,Elements!$B$3:$G$56,2,FALSE))</f>
        <v>19.9</v>
      </c>
      <c r="K61" t="str">
        <f>"insert into result_context_item( RESULT_CONTEXT_ITEM_ID,  GROUP_RESULT_CONTEXT_ID,  EXPERIMENT_ID,  RESULT_ID,  ATTRIBUTE_ID,  VALUE_ID,  QUALIFIER,  VALUE_DISPLAY,  VALUE_NUM,  VALUE_MIN,  VALUE_MAX) values(result_context_item_id_seq.nextval, '', 1, "&amp;A61&amp;", "&amp;VLOOKUP(C61,Elements!$B$3:$G$56,6,FALSE)&amp;", '', '', '"&amp;I61&amp;"', "&amp;E61&amp;", '"&amp;F61&amp;"', '"&amp;G61&amp;"');"</f>
        <v>insert into result_context_item( RESULT_CONTEXT_ITEM_ID,  GROUP_RESULT_CONTEXT_ID,  EXPERIMENT_ID,  RESULT_ID,  ATTRIBUTE_ID,  VALUE_ID,  QUALIFIER,  VALUE_DISPLAY,  VALUE_NUM,  VALUE_MIN,  VALUE_MAX) values(result_context_item_id_seq.nextval, '', 1, 59, 366, '', '', '19.9', 19.9, '', '');</v>
      </c>
    </row>
    <row r="62" spans="1:11">
      <c r="A62">
        <v>60</v>
      </c>
      <c r="B62" s="2">
        <v>1</v>
      </c>
      <c r="C62" t="s">
        <v>32</v>
      </c>
      <c r="E62">
        <v>59.6</v>
      </c>
      <c r="I62" t="str">
        <f>IF(ISNA(VLOOKUP(D62,Elements!$B$3:$G$56,2,FALSE)),H62&amp;E62&amp;IF(ISBLANK(F62), "", F62&amp;" - "&amp;G62),VLOOKUP(D62,Elements!$B$3:$G$56,2,FALSE))</f>
        <v>59.6</v>
      </c>
      <c r="K62" t="str">
        <f>"insert into result_context_item( RESULT_CONTEXT_ITEM_ID,  GROUP_RESULT_CONTEXT_ID,  EXPERIMENT_ID,  RESULT_ID,  ATTRIBUTE_ID,  VALUE_ID,  QUALIFIER,  VALUE_DISPLAY,  VALUE_NUM,  VALUE_MIN,  VALUE_MAX) values(result_context_item_id_seq.nextval, '', 1, "&amp;A62&amp;", "&amp;VLOOKUP(C62,Elements!$B$3:$G$56,6,FALSE)&amp;", '', '', '"&amp;I62&amp;"', "&amp;E62&amp;", '"&amp;F62&amp;"', '"&amp;G62&amp;"');"</f>
        <v>insert into result_context_item( RESULT_CONTEXT_ITEM_ID,  GROUP_RESULT_CONTEXT_ID,  EXPERIMENT_ID,  RESULT_ID,  ATTRIBUTE_ID,  VALUE_ID,  QUALIFIER,  VALUE_DISPLAY,  VALUE_NUM,  VALUE_MIN,  VALUE_MAX) values(result_context_item_id_seq.nextval, '', 1, 60, 366, '', '', '59.6', 59.6, '', '');</v>
      </c>
    </row>
    <row r="63" spans="1:11">
      <c r="A63">
        <v>61</v>
      </c>
      <c r="B63" s="2">
        <v>1</v>
      </c>
      <c r="C63" t="s">
        <v>32</v>
      </c>
      <c r="E63">
        <v>3.0000000000000001E-3</v>
      </c>
      <c r="I63" t="str">
        <f>IF(ISNA(VLOOKUP(D63,Elements!$B$3:$G$56,2,FALSE)),H63&amp;E63&amp;IF(ISBLANK(F63), "", F63&amp;" - "&amp;G63),VLOOKUP(D63,Elements!$B$3:$G$56,2,FALSE))</f>
        <v>0.003</v>
      </c>
      <c r="K63" t="str">
        <f>"insert into result_context_item( RESULT_CONTEXT_ITEM_ID,  GROUP_RESULT_CONTEXT_ID,  EXPERIMENT_ID,  RESULT_ID,  ATTRIBUTE_ID,  VALUE_ID,  QUALIFIER,  VALUE_DISPLAY,  VALUE_NUM,  VALUE_MIN,  VALUE_MAX) values(result_context_item_id_seq.nextval, '', 1, "&amp;A63&amp;", "&amp;VLOOKUP(C63,Elements!$B$3:$G$56,6,FALSE)&amp;", '', '', '"&amp;I63&amp;"', "&amp;E63&amp;", '"&amp;F63&amp;"', '"&amp;G63&amp;"');"</f>
        <v>insert into result_context_item( RESULT_CONTEXT_ITEM_ID,  GROUP_RESULT_CONTEXT_ID,  EXPERIMENT_ID,  RESULT_ID,  ATTRIBUTE_ID,  VALUE_ID,  QUALIFIER,  VALUE_DISPLAY,  VALUE_NUM,  VALUE_MIN,  VALUE_MAX) values(result_context_item_id_seq.nextval, '', 1, 61, 366, '', '', '0.003', 0.003, '', '');</v>
      </c>
    </row>
    <row r="64" spans="1:11">
      <c r="A64">
        <v>62</v>
      </c>
      <c r="B64" s="2">
        <v>1</v>
      </c>
      <c r="C64" t="s">
        <v>32</v>
      </c>
      <c r="E64">
        <v>9.1000000000000004E-3</v>
      </c>
      <c r="I64" t="str">
        <f>IF(ISNA(VLOOKUP(D64,Elements!$B$3:$G$56,2,FALSE)),H64&amp;E64&amp;IF(ISBLANK(F64), "", F64&amp;" - "&amp;G64),VLOOKUP(D64,Elements!$B$3:$G$56,2,FALSE))</f>
        <v>0.0091</v>
      </c>
      <c r="K64" t="str">
        <f>"insert into result_context_item( RESULT_CONTEXT_ITEM_ID,  GROUP_RESULT_CONTEXT_ID,  EXPERIMENT_ID,  RESULT_ID,  ATTRIBUTE_ID,  VALUE_ID,  QUALIFIER,  VALUE_DISPLAY,  VALUE_NUM,  VALUE_MIN,  VALUE_MAX) values(result_context_item_id_seq.nextval, '', 1, "&amp;A64&amp;", "&amp;VLOOKUP(C64,Elements!$B$3:$G$56,6,FALSE)&amp;", '', '', '"&amp;I64&amp;"', "&amp;E64&amp;", '"&amp;F64&amp;"', '"&amp;G64&amp;"');"</f>
        <v>insert into result_context_item( RESULT_CONTEXT_ITEM_ID,  GROUP_RESULT_CONTEXT_ID,  EXPERIMENT_ID,  RESULT_ID,  ATTRIBUTE_ID,  VALUE_ID,  QUALIFIER,  VALUE_DISPLAY,  VALUE_NUM,  VALUE_MIN,  VALUE_MAX) values(result_context_item_id_seq.nextval, '', 1, 62, 366, '', '', '0.0091', 0.0091, '', '');</v>
      </c>
    </row>
    <row r="65" spans="1:11">
      <c r="A65">
        <v>63</v>
      </c>
      <c r="B65" s="2">
        <v>1</v>
      </c>
      <c r="C65" t="s">
        <v>32</v>
      </c>
      <c r="E65">
        <v>2.7300000000000001E-2</v>
      </c>
      <c r="I65" t="str">
        <f>IF(ISNA(VLOOKUP(D65,Elements!$B$3:$G$56,2,FALSE)),H65&amp;E65&amp;IF(ISBLANK(F65), "", F65&amp;" - "&amp;G65),VLOOKUP(D65,Elements!$B$3:$G$56,2,FALSE))</f>
        <v>0.0273</v>
      </c>
      <c r="K65" t="str">
        <f>"insert into result_context_item( RESULT_CONTEXT_ITEM_ID,  GROUP_RESULT_CONTEXT_ID,  EXPERIMENT_ID,  RESULT_ID,  ATTRIBUTE_ID,  VALUE_ID,  QUALIFIER,  VALUE_DISPLAY,  VALUE_NUM,  VALUE_MIN,  VALUE_MAX) values(result_context_item_id_seq.nextval, '', 1, "&amp;A65&amp;", "&amp;VLOOKUP(C65,Elements!$B$3:$G$56,6,FALSE)&amp;", '', '', '"&amp;I65&amp;"', "&amp;E65&amp;", '"&amp;F65&amp;"', '"&amp;G65&amp;"');"</f>
        <v>insert into result_context_item( RESULT_CONTEXT_ITEM_ID,  GROUP_RESULT_CONTEXT_ID,  EXPERIMENT_ID,  RESULT_ID,  ATTRIBUTE_ID,  VALUE_ID,  QUALIFIER,  VALUE_DISPLAY,  VALUE_NUM,  VALUE_MIN,  VALUE_MAX) values(result_context_item_id_seq.nextval, '', 1, 63, 366, '', '', '0.0273', 0.0273, '', '');</v>
      </c>
    </row>
    <row r="66" spans="1:11">
      <c r="A66">
        <v>64</v>
      </c>
      <c r="B66" s="2">
        <v>1</v>
      </c>
      <c r="C66" t="s">
        <v>32</v>
      </c>
      <c r="E66">
        <v>8.1799999999999998E-2</v>
      </c>
      <c r="I66" t="str">
        <f>IF(ISNA(VLOOKUP(D66,Elements!$B$3:$G$56,2,FALSE)),H66&amp;E66&amp;IF(ISBLANK(F66), "", F66&amp;" - "&amp;G66),VLOOKUP(D66,Elements!$B$3:$G$56,2,FALSE))</f>
        <v>0.0818</v>
      </c>
      <c r="K66" t="str">
        <f>"insert into result_context_item( RESULT_CONTEXT_ITEM_ID,  GROUP_RESULT_CONTEXT_ID,  EXPERIMENT_ID,  RESULT_ID,  ATTRIBUTE_ID,  VALUE_ID,  QUALIFIER,  VALUE_DISPLAY,  VALUE_NUM,  VALUE_MIN,  VALUE_MAX) values(result_context_item_id_seq.nextval, '', 1, "&amp;A66&amp;", "&amp;VLOOKUP(C66,Elements!$B$3:$G$56,6,FALSE)&amp;", '', '', '"&amp;I66&amp;"', "&amp;E66&amp;", '"&amp;F66&amp;"', '"&amp;G66&amp;"');"</f>
        <v>insert into result_context_item( RESULT_CONTEXT_ITEM_ID,  GROUP_RESULT_CONTEXT_ID,  EXPERIMENT_ID,  RESULT_ID,  ATTRIBUTE_ID,  VALUE_ID,  QUALIFIER,  VALUE_DISPLAY,  VALUE_NUM,  VALUE_MIN,  VALUE_MAX) values(result_context_item_id_seq.nextval, '', 1, 64, 366, '', '', '0.0818', 0.0818, '', '');</v>
      </c>
    </row>
    <row r="67" spans="1:11">
      <c r="A67">
        <v>65</v>
      </c>
      <c r="B67" s="2">
        <v>1</v>
      </c>
      <c r="C67" t="s">
        <v>32</v>
      </c>
      <c r="E67">
        <v>0.24540000000000001</v>
      </c>
      <c r="I67" t="str">
        <f>IF(ISNA(VLOOKUP(D67,Elements!$B$3:$G$56,2,FALSE)),H67&amp;E67&amp;IF(ISBLANK(F67), "", F67&amp;" - "&amp;G67),VLOOKUP(D67,Elements!$B$3:$G$56,2,FALSE))</f>
        <v>0.2454</v>
      </c>
      <c r="K67" t="str">
        <f>"insert into result_context_item( RESULT_CONTEXT_ITEM_ID,  GROUP_RESULT_CONTEXT_ID,  EXPERIMENT_ID,  RESULT_ID,  ATTRIBUTE_ID,  VALUE_ID,  QUALIFIER,  VALUE_DISPLAY,  VALUE_NUM,  VALUE_MIN,  VALUE_MAX) values(result_context_item_id_seq.nextval, '', 1, "&amp;A67&amp;", "&amp;VLOOKUP(C67,Elements!$B$3:$G$56,6,FALSE)&amp;", '', '', '"&amp;I67&amp;"', "&amp;E67&amp;", '"&amp;F67&amp;"', '"&amp;G67&amp;"');"</f>
        <v>insert into result_context_item( RESULT_CONTEXT_ITEM_ID,  GROUP_RESULT_CONTEXT_ID,  EXPERIMENT_ID,  RESULT_ID,  ATTRIBUTE_ID,  VALUE_ID,  QUALIFIER,  VALUE_DISPLAY,  VALUE_NUM,  VALUE_MIN,  VALUE_MAX) values(result_context_item_id_seq.nextval, '', 1, 65, 366, '', '', '0.2454', 0.2454, '', '');</v>
      </c>
    </row>
    <row r="68" spans="1:11">
      <c r="A68">
        <v>66</v>
      </c>
      <c r="B68" s="2">
        <v>1</v>
      </c>
      <c r="C68" t="s">
        <v>32</v>
      </c>
      <c r="E68">
        <v>0.7</v>
      </c>
      <c r="I68" t="str">
        <f>IF(ISNA(VLOOKUP(D68,Elements!$B$3:$G$56,2,FALSE)),H68&amp;E68&amp;IF(ISBLANK(F68), "", F68&amp;" - "&amp;G68),VLOOKUP(D68,Elements!$B$3:$G$56,2,FALSE))</f>
        <v>0.7</v>
      </c>
      <c r="K68" t="str">
        <f>"insert into result_context_item( RESULT_CONTEXT_ITEM_ID,  GROUP_RESULT_CONTEXT_ID,  EXPERIMENT_ID,  RESULT_ID,  ATTRIBUTE_ID,  VALUE_ID,  QUALIFIER,  VALUE_DISPLAY,  VALUE_NUM,  VALUE_MIN,  VALUE_MAX) values(result_context_item_id_seq.nextval, '', 1, "&amp;A68&amp;", "&amp;VLOOKUP(C68,Elements!$B$3:$G$56,6,FALSE)&amp;", '', '', '"&amp;I68&amp;"', "&amp;E68&amp;", '"&amp;F68&amp;"', '"&amp;G68&amp;"');"</f>
        <v>insert into result_context_item( RESULT_CONTEXT_ITEM_ID,  GROUP_RESULT_CONTEXT_ID,  EXPERIMENT_ID,  RESULT_ID,  ATTRIBUTE_ID,  VALUE_ID,  QUALIFIER,  VALUE_DISPLAY,  VALUE_NUM,  VALUE_MIN,  VALUE_MAX) values(result_context_item_id_seq.nextval, '', 1, 66, 366, '', '', '0.7', 0.7, '', '');</v>
      </c>
    </row>
    <row r="69" spans="1:11">
      <c r="A69">
        <v>67</v>
      </c>
      <c r="B69" s="2">
        <v>1</v>
      </c>
      <c r="C69" t="s">
        <v>32</v>
      </c>
      <c r="E69">
        <v>2.2000000000000002</v>
      </c>
      <c r="I69" t="str">
        <f>IF(ISNA(VLOOKUP(D69,Elements!$B$3:$G$56,2,FALSE)),H69&amp;E69&amp;IF(ISBLANK(F69), "", F69&amp;" - "&amp;G69),VLOOKUP(D69,Elements!$B$3:$G$56,2,FALSE))</f>
        <v>2.2</v>
      </c>
      <c r="K69" t="str">
        <f>"insert into result_context_item( RESULT_CONTEXT_ITEM_ID,  GROUP_RESULT_CONTEXT_ID,  EXPERIMENT_ID,  RESULT_ID,  ATTRIBUTE_ID,  VALUE_ID,  QUALIFIER,  VALUE_DISPLAY,  VALUE_NUM,  VALUE_MIN,  VALUE_MAX) values(result_context_item_id_seq.nextval, '', 1, "&amp;A69&amp;", "&amp;VLOOKUP(C69,Elements!$B$3:$G$56,6,FALSE)&amp;", '', '', '"&amp;I69&amp;"', "&amp;E69&amp;", '"&amp;F69&amp;"', '"&amp;G69&amp;"');"</f>
        <v>insert into result_context_item( RESULT_CONTEXT_ITEM_ID,  GROUP_RESULT_CONTEXT_ID,  EXPERIMENT_ID,  RESULT_ID,  ATTRIBUTE_ID,  VALUE_ID,  QUALIFIER,  VALUE_DISPLAY,  VALUE_NUM,  VALUE_MIN,  VALUE_MAX) values(result_context_item_id_seq.nextval, '', 1, 67, 366, '', '', '2.2', 2.2, '', '');</v>
      </c>
    </row>
    <row r="70" spans="1:11">
      <c r="A70">
        <v>68</v>
      </c>
      <c r="B70" s="2">
        <v>1</v>
      </c>
      <c r="C70" t="s">
        <v>32</v>
      </c>
      <c r="E70">
        <v>6.6</v>
      </c>
      <c r="I70" t="str">
        <f>IF(ISNA(VLOOKUP(D70,Elements!$B$3:$G$56,2,FALSE)),H70&amp;E70&amp;IF(ISBLANK(F70), "", F70&amp;" - "&amp;G70),VLOOKUP(D70,Elements!$B$3:$G$56,2,FALSE))</f>
        <v>6.6</v>
      </c>
      <c r="K70" t="str">
        <f>"insert into result_context_item( RESULT_CONTEXT_ITEM_ID,  GROUP_RESULT_CONTEXT_ID,  EXPERIMENT_ID,  RESULT_ID,  ATTRIBUTE_ID,  VALUE_ID,  QUALIFIER,  VALUE_DISPLAY,  VALUE_NUM,  VALUE_MIN,  VALUE_MAX) values(result_context_item_id_seq.nextval, '', 1, "&amp;A70&amp;", "&amp;VLOOKUP(C70,Elements!$B$3:$G$56,6,FALSE)&amp;", '', '', '"&amp;I70&amp;"', "&amp;E70&amp;", '"&amp;F70&amp;"', '"&amp;G70&amp;"');"</f>
        <v>insert into result_context_item( RESULT_CONTEXT_ITEM_ID,  GROUP_RESULT_CONTEXT_ID,  EXPERIMENT_ID,  RESULT_ID,  ATTRIBUTE_ID,  VALUE_ID,  QUALIFIER,  VALUE_DISPLAY,  VALUE_NUM,  VALUE_MIN,  VALUE_MAX) values(result_context_item_id_seq.nextval, '', 1, 68, 366, '', '', '6.6', 6.6, '', '');</v>
      </c>
    </row>
    <row r="71" spans="1:11">
      <c r="A71">
        <v>69</v>
      </c>
      <c r="B71" s="2">
        <v>1</v>
      </c>
      <c r="C71" t="s">
        <v>32</v>
      </c>
      <c r="E71">
        <v>19.899999999999999</v>
      </c>
      <c r="I71" t="str">
        <f>IF(ISNA(VLOOKUP(D71,Elements!$B$3:$G$56,2,FALSE)),H71&amp;E71&amp;IF(ISBLANK(F71), "", F71&amp;" - "&amp;G71),VLOOKUP(D71,Elements!$B$3:$G$56,2,FALSE))</f>
        <v>19.9</v>
      </c>
      <c r="K71" t="str">
        <f>"insert into result_context_item( RESULT_CONTEXT_ITEM_ID,  GROUP_RESULT_CONTEXT_ID,  EXPERIMENT_ID,  RESULT_ID,  ATTRIBUTE_ID,  VALUE_ID,  QUALIFIER,  VALUE_DISPLAY,  VALUE_NUM,  VALUE_MIN,  VALUE_MAX) values(result_context_item_id_seq.nextval, '', 1, "&amp;A71&amp;", "&amp;VLOOKUP(C71,Elements!$B$3:$G$56,6,FALSE)&amp;", '', '', '"&amp;I71&amp;"', "&amp;E71&amp;", '"&amp;F71&amp;"', '"&amp;G71&amp;"');"</f>
        <v>insert into result_context_item( RESULT_CONTEXT_ITEM_ID,  GROUP_RESULT_CONTEXT_ID,  EXPERIMENT_ID,  RESULT_ID,  ATTRIBUTE_ID,  VALUE_ID,  QUALIFIER,  VALUE_DISPLAY,  VALUE_NUM,  VALUE_MIN,  VALUE_MAX) values(result_context_item_id_seq.nextval, '', 1, 69, 366, '', '', '19.9', 19.9, '', '');</v>
      </c>
    </row>
    <row r="72" spans="1:11">
      <c r="A72">
        <v>70</v>
      </c>
      <c r="B72" s="2">
        <v>1</v>
      </c>
      <c r="C72" t="s">
        <v>32</v>
      </c>
      <c r="E72">
        <v>59.6</v>
      </c>
      <c r="I72" t="str">
        <f>IF(ISNA(VLOOKUP(D72,Elements!$B$3:$G$56,2,FALSE)),H72&amp;E72&amp;IF(ISBLANK(F72), "", F72&amp;" - "&amp;G72),VLOOKUP(D72,Elements!$B$3:$G$56,2,FALSE))</f>
        <v>59.6</v>
      </c>
      <c r="K72" t="str">
        <f>"insert into result_context_item( RESULT_CONTEXT_ITEM_ID,  GROUP_RESULT_CONTEXT_ID,  EXPERIMENT_ID,  RESULT_ID,  ATTRIBUTE_ID,  VALUE_ID,  QUALIFIER,  VALUE_DISPLAY,  VALUE_NUM,  VALUE_MIN,  VALUE_MAX) values(result_context_item_id_seq.nextval, '', 1, "&amp;A72&amp;", "&amp;VLOOKUP(C72,Elements!$B$3:$G$56,6,FALSE)&amp;", '', '', '"&amp;I72&amp;"', "&amp;E72&amp;", '"&amp;F72&amp;"', '"&amp;G72&amp;"');"</f>
        <v>insert into result_context_item( RESULT_CONTEXT_ITEM_ID,  GROUP_RESULT_CONTEXT_ID,  EXPERIMENT_ID,  RESULT_ID,  ATTRIBUTE_ID,  VALUE_ID,  QUALIFIER,  VALUE_DISPLAY,  VALUE_NUM,  VALUE_MIN,  VALUE_MAX) values(result_context_item_id_seq.nextval, '', 1, 70, 366, '', '', '59.6', 59.6, '', '');</v>
      </c>
    </row>
    <row r="73" spans="1:11">
      <c r="A73">
        <v>71</v>
      </c>
      <c r="B73" s="2">
        <v>1</v>
      </c>
      <c r="C73" t="s">
        <v>32</v>
      </c>
      <c r="E73">
        <v>3.0000000000000001E-3</v>
      </c>
      <c r="I73" t="str">
        <f>IF(ISNA(VLOOKUP(D73,Elements!$B$3:$G$56,2,FALSE)),H73&amp;E73&amp;IF(ISBLANK(F73), "", F73&amp;" - "&amp;G73),VLOOKUP(D73,Elements!$B$3:$G$56,2,FALSE))</f>
        <v>0.003</v>
      </c>
      <c r="K73" t="str">
        <f>"insert into result_context_item( RESULT_CONTEXT_ITEM_ID,  GROUP_RESULT_CONTEXT_ID,  EXPERIMENT_ID,  RESULT_ID,  ATTRIBUTE_ID,  VALUE_ID,  QUALIFIER,  VALUE_DISPLAY,  VALUE_NUM,  VALUE_MIN,  VALUE_MAX) values(result_context_item_id_seq.nextval, '', 1, "&amp;A73&amp;", "&amp;VLOOKUP(C73,Elements!$B$3:$G$56,6,FALSE)&amp;", '', '', '"&amp;I73&amp;"', "&amp;E73&amp;", '"&amp;F73&amp;"', '"&amp;G73&amp;"');"</f>
        <v>insert into result_context_item( RESULT_CONTEXT_ITEM_ID,  GROUP_RESULT_CONTEXT_ID,  EXPERIMENT_ID,  RESULT_ID,  ATTRIBUTE_ID,  VALUE_ID,  QUALIFIER,  VALUE_DISPLAY,  VALUE_NUM,  VALUE_MIN,  VALUE_MAX) values(result_context_item_id_seq.nextval, '', 1, 71, 366, '', '', '0.003', 0.003, '', '');</v>
      </c>
    </row>
    <row r="74" spans="1:11">
      <c r="A74">
        <v>72</v>
      </c>
      <c r="B74" s="2">
        <v>1</v>
      </c>
      <c r="C74" t="s">
        <v>32</v>
      </c>
      <c r="E74">
        <v>9.1000000000000004E-3</v>
      </c>
      <c r="I74" t="str">
        <f>IF(ISNA(VLOOKUP(D74,Elements!$B$3:$G$56,2,FALSE)),H74&amp;E74&amp;IF(ISBLANK(F74), "", F74&amp;" - "&amp;G74),VLOOKUP(D74,Elements!$B$3:$G$56,2,FALSE))</f>
        <v>0.0091</v>
      </c>
      <c r="K74" t="str">
        <f>"insert into result_context_item( RESULT_CONTEXT_ITEM_ID,  GROUP_RESULT_CONTEXT_ID,  EXPERIMENT_ID,  RESULT_ID,  ATTRIBUTE_ID,  VALUE_ID,  QUALIFIER,  VALUE_DISPLAY,  VALUE_NUM,  VALUE_MIN,  VALUE_MAX) values(result_context_item_id_seq.nextval, '', 1, "&amp;A74&amp;", "&amp;VLOOKUP(C74,Elements!$B$3:$G$56,6,FALSE)&amp;", '', '', '"&amp;I74&amp;"', "&amp;E74&amp;", '"&amp;F74&amp;"', '"&amp;G74&amp;"');"</f>
        <v>insert into result_context_item( RESULT_CONTEXT_ITEM_ID,  GROUP_RESULT_CONTEXT_ID,  EXPERIMENT_ID,  RESULT_ID,  ATTRIBUTE_ID,  VALUE_ID,  QUALIFIER,  VALUE_DISPLAY,  VALUE_NUM,  VALUE_MIN,  VALUE_MAX) values(result_context_item_id_seq.nextval, '', 1, 72, 366, '', '', '0.0091', 0.0091, '', '');</v>
      </c>
    </row>
    <row r="75" spans="1:11">
      <c r="A75">
        <v>73</v>
      </c>
      <c r="B75" s="2">
        <v>1</v>
      </c>
      <c r="C75" t="s">
        <v>32</v>
      </c>
      <c r="E75">
        <v>2.7300000000000001E-2</v>
      </c>
      <c r="I75" t="str">
        <f>IF(ISNA(VLOOKUP(D75,Elements!$B$3:$G$56,2,FALSE)),H75&amp;E75&amp;IF(ISBLANK(F75), "", F75&amp;" - "&amp;G75),VLOOKUP(D75,Elements!$B$3:$G$56,2,FALSE))</f>
        <v>0.0273</v>
      </c>
      <c r="K75" t="str">
        <f>"insert into result_context_item( RESULT_CONTEXT_ITEM_ID,  GROUP_RESULT_CONTEXT_ID,  EXPERIMENT_ID,  RESULT_ID,  ATTRIBUTE_ID,  VALUE_ID,  QUALIFIER,  VALUE_DISPLAY,  VALUE_NUM,  VALUE_MIN,  VALUE_MAX) values(result_context_item_id_seq.nextval, '', 1, "&amp;A75&amp;", "&amp;VLOOKUP(C75,Elements!$B$3:$G$56,6,FALSE)&amp;", '', '', '"&amp;I75&amp;"', "&amp;E75&amp;", '"&amp;F75&amp;"', '"&amp;G75&amp;"');"</f>
        <v>insert into result_context_item( RESULT_CONTEXT_ITEM_ID,  GROUP_RESULT_CONTEXT_ID,  EXPERIMENT_ID,  RESULT_ID,  ATTRIBUTE_ID,  VALUE_ID,  QUALIFIER,  VALUE_DISPLAY,  VALUE_NUM,  VALUE_MIN,  VALUE_MAX) values(result_context_item_id_seq.nextval, '', 1, 73, 366, '', '', '0.0273', 0.0273, '', '');</v>
      </c>
    </row>
    <row r="76" spans="1:11">
      <c r="A76">
        <v>74</v>
      </c>
      <c r="B76" s="2">
        <v>1</v>
      </c>
      <c r="C76" t="s">
        <v>32</v>
      </c>
      <c r="E76">
        <v>8.1799999999999998E-2</v>
      </c>
      <c r="I76" t="str">
        <f>IF(ISNA(VLOOKUP(D76,Elements!$B$3:$G$56,2,FALSE)),H76&amp;E76&amp;IF(ISBLANK(F76), "", F76&amp;" - "&amp;G76),VLOOKUP(D76,Elements!$B$3:$G$56,2,FALSE))</f>
        <v>0.0818</v>
      </c>
      <c r="K76" t="str">
        <f>"insert into result_context_item( RESULT_CONTEXT_ITEM_ID,  GROUP_RESULT_CONTEXT_ID,  EXPERIMENT_ID,  RESULT_ID,  ATTRIBUTE_ID,  VALUE_ID,  QUALIFIER,  VALUE_DISPLAY,  VALUE_NUM,  VALUE_MIN,  VALUE_MAX) values(result_context_item_id_seq.nextval, '', 1, "&amp;A76&amp;", "&amp;VLOOKUP(C76,Elements!$B$3:$G$56,6,FALSE)&amp;", '', '', '"&amp;I76&amp;"', "&amp;E76&amp;", '"&amp;F76&amp;"', '"&amp;G76&amp;"');"</f>
        <v>insert into result_context_item( RESULT_CONTEXT_ITEM_ID,  GROUP_RESULT_CONTEXT_ID,  EXPERIMENT_ID,  RESULT_ID,  ATTRIBUTE_ID,  VALUE_ID,  QUALIFIER,  VALUE_DISPLAY,  VALUE_NUM,  VALUE_MIN,  VALUE_MAX) values(result_context_item_id_seq.nextval, '', 1, 74, 366, '', '', '0.0818', 0.0818, '', '');</v>
      </c>
    </row>
    <row r="77" spans="1:11">
      <c r="A77">
        <v>75</v>
      </c>
      <c r="B77" s="2">
        <v>1</v>
      </c>
      <c r="C77" t="s">
        <v>32</v>
      </c>
      <c r="E77">
        <v>0.24540000000000001</v>
      </c>
      <c r="I77" t="str">
        <f>IF(ISNA(VLOOKUP(D77,Elements!$B$3:$G$56,2,FALSE)),H77&amp;E77&amp;IF(ISBLANK(F77), "", F77&amp;" - "&amp;G77),VLOOKUP(D77,Elements!$B$3:$G$56,2,FALSE))</f>
        <v>0.2454</v>
      </c>
      <c r="K77" t="str">
        <f>"insert into result_context_item( RESULT_CONTEXT_ITEM_ID,  GROUP_RESULT_CONTEXT_ID,  EXPERIMENT_ID,  RESULT_ID,  ATTRIBUTE_ID,  VALUE_ID,  QUALIFIER,  VALUE_DISPLAY,  VALUE_NUM,  VALUE_MIN,  VALUE_MAX) values(result_context_item_id_seq.nextval, '', 1, "&amp;A77&amp;", "&amp;VLOOKUP(C77,Elements!$B$3:$G$56,6,FALSE)&amp;", '', '', '"&amp;I77&amp;"', "&amp;E77&amp;", '"&amp;F77&amp;"', '"&amp;G77&amp;"');"</f>
        <v>insert into result_context_item( RESULT_CONTEXT_ITEM_ID,  GROUP_RESULT_CONTEXT_ID,  EXPERIMENT_ID,  RESULT_ID,  ATTRIBUTE_ID,  VALUE_ID,  QUALIFIER,  VALUE_DISPLAY,  VALUE_NUM,  VALUE_MIN,  VALUE_MAX) values(result_context_item_id_seq.nextval, '', 1, 75, 366, '', '', '0.2454', 0.2454, '', '');</v>
      </c>
    </row>
    <row r="78" spans="1:11">
      <c r="A78">
        <v>76</v>
      </c>
      <c r="B78" s="2">
        <v>1</v>
      </c>
      <c r="C78" t="s">
        <v>32</v>
      </c>
      <c r="E78">
        <v>0.7</v>
      </c>
      <c r="I78" t="str">
        <f>IF(ISNA(VLOOKUP(D78,Elements!$B$3:$G$56,2,FALSE)),H78&amp;E78&amp;IF(ISBLANK(F78), "", F78&amp;" - "&amp;G78),VLOOKUP(D78,Elements!$B$3:$G$56,2,FALSE))</f>
        <v>0.7</v>
      </c>
      <c r="K78" t="str">
        <f>"insert into result_context_item( RESULT_CONTEXT_ITEM_ID,  GROUP_RESULT_CONTEXT_ID,  EXPERIMENT_ID,  RESULT_ID,  ATTRIBUTE_ID,  VALUE_ID,  QUALIFIER,  VALUE_DISPLAY,  VALUE_NUM,  VALUE_MIN,  VALUE_MAX) values(result_context_item_id_seq.nextval, '', 1, "&amp;A78&amp;", "&amp;VLOOKUP(C78,Elements!$B$3:$G$56,6,FALSE)&amp;", '', '', '"&amp;I78&amp;"', "&amp;E78&amp;", '"&amp;F78&amp;"', '"&amp;G78&amp;"');"</f>
        <v>insert into result_context_item( RESULT_CONTEXT_ITEM_ID,  GROUP_RESULT_CONTEXT_ID,  EXPERIMENT_ID,  RESULT_ID,  ATTRIBUTE_ID,  VALUE_ID,  QUALIFIER,  VALUE_DISPLAY,  VALUE_NUM,  VALUE_MIN,  VALUE_MAX) values(result_context_item_id_seq.nextval, '', 1, 76, 366, '', '', '0.7', 0.7, '', '');</v>
      </c>
    </row>
    <row r="79" spans="1:11">
      <c r="A79">
        <v>77</v>
      </c>
      <c r="B79" s="2">
        <v>1</v>
      </c>
      <c r="C79" t="s">
        <v>32</v>
      </c>
      <c r="E79">
        <v>2.2000000000000002</v>
      </c>
      <c r="I79" t="str">
        <f>IF(ISNA(VLOOKUP(D79,Elements!$B$3:$G$56,2,FALSE)),H79&amp;E79&amp;IF(ISBLANK(F79), "", F79&amp;" - "&amp;G79),VLOOKUP(D79,Elements!$B$3:$G$56,2,FALSE))</f>
        <v>2.2</v>
      </c>
      <c r="K79" t="str">
        <f>"insert into result_context_item( RESULT_CONTEXT_ITEM_ID,  GROUP_RESULT_CONTEXT_ID,  EXPERIMENT_ID,  RESULT_ID,  ATTRIBUTE_ID,  VALUE_ID,  QUALIFIER,  VALUE_DISPLAY,  VALUE_NUM,  VALUE_MIN,  VALUE_MAX) values(result_context_item_id_seq.nextval, '', 1, "&amp;A79&amp;", "&amp;VLOOKUP(C79,Elements!$B$3:$G$56,6,FALSE)&amp;", '', '', '"&amp;I79&amp;"', "&amp;E79&amp;", '"&amp;F79&amp;"', '"&amp;G79&amp;"');"</f>
        <v>insert into result_context_item( RESULT_CONTEXT_ITEM_ID,  GROUP_RESULT_CONTEXT_ID,  EXPERIMENT_ID,  RESULT_ID,  ATTRIBUTE_ID,  VALUE_ID,  QUALIFIER,  VALUE_DISPLAY,  VALUE_NUM,  VALUE_MIN,  VALUE_MAX) values(result_context_item_id_seq.nextval, '', 1, 77, 366, '', '', '2.2', 2.2, '', '');</v>
      </c>
    </row>
    <row r="80" spans="1:11">
      <c r="A80">
        <v>78</v>
      </c>
      <c r="B80" s="2">
        <v>1</v>
      </c>
      <c r="C80" t="s">
        <v>32</v>
      </c>
      <c r="E80">
        <v>6.6</v>
      </c>
      <c r="I80" t="str">
        <f>IF(ISNA(VLOOKUP(D80,Elements!$B$3:$G$56,2,FALSE)),H80&amp;E80&amp;IF(ISBLANK(F80), "", F80&amp;" - "&amp;G80),VLOOKUP(D80,Elements!$B$3:$G$56,2,FALSE))</f>
        <v>6.6</v>
      </c>
      <c r="K80" t="str">
        <f>"insert into result_context_item( RESULT_CONTEXT_ITEM_ID,  GROUP_RESULT_CONTEXT_ID,  EXPERIMENT_ID,  RESULT_ID,  ATTRIBUTE_ID,  VALUE_ID,  QUALIFIER,  VALUE_DISPLAY,  VALUE_NUM,  VALUE_MIN,  VALUE_MAX) values(result_context_item_id_seq.nextval, '', 1, "&amp;A80&amp;", "&amp;VLOOKUP(C80,Elements!$B$3:$G$56,6,FALSE)&amp;", '', '', '"&amp;I80&amp;"', "&amp;E80&amp;", '"&amp;F80&amp;"', '"&amp;G80&amp;"');"</f>
        <v>insert into result_context_item( RESULT_CONTEXT_ITEM_ID,  GROUP_RESULT_CONTEXT_ID,  EXPERIMENT_ID,  RESULT_ID,  ATTRIBUTE_ID,  VALUE_ID,  QUALIFIER,  VALUE_DISPLAY,  VALUE_NUM,  VALUE_MIN,  VALUE_MAX) values(result_context_item_id_seq.nextval, '', 1, 78, 366, '', '', '6.6', 6.6, '', '');</v>
      </c>
    </row>
    <row r="81" spans="1:11">
      <c r="A81">
        <v>79</v>
      </c>
      <c r="B81" s="2">
        <v>1</v>
      </c>
      <c r="C81" t="s">
        <v>32</v>
      </c>
      <c r="E81">
        <v>19.899999999999999</v>
      </c>
      <c r="I81" t="str">
        <f>IF(ISNA(VLOOKUP(D81,Elements!$B$3:$G$56,2,FALSE)),H81&amp;E81&amp;IF(ISBLANK(F81), "", F81&amp;" - "&amp;G81),VLOOKUP(D81,Elements!$B$3:$G$56,2,FALSE))</f>
        <v>19.9</v>
      </c>
      <c r="K81" t="str">
        <f>"insert into result_context_item( RESULT_CONTEXT_ITEM_ID,  GROUP_RESULT_CONTEXT_ID,  EXPERIMENT_ID,  RESULT_ID,  ATTRIBUTE_ID,  VALUE_ID,  QUALIFIER,  VALUE_DISPLAY,  VALUE_NUM,  VALUE_MIN,  VALUE_MAX) values(result_context_item_id_seq.nextval, '', 1, "&amp;A81&amp;", "&amp;VLOOKUP(C81,Elements!$B$3:$G$56,6,FALSE)&amp;", '', '', '"&amp;I81&amp;"', "&amp;E81&amp;", '"&amp;F81&amp;"', '"&amp;G81&amp;"');"</f>
        <v>insert into result_context_item( RESULT_CONTEXT_ITEM_ID,  GROUP_RESULT_CONTEXT_ID,  EXPERIMENT_ID,  RESULT_ID,  ATTRIBUTE_ID,  VALUE_ID,  QUALIFIER,  VALUE_DISPLAY,  VALUE_NUM,  VALUE_MIN,  VALUE_MAX) values(result_context_item_id_seq.nextval, '', 1, 79, 366, '', '', '19.9', 19.9, '', '');</v>
      </c>
    </row>
    <row r="82" spans="1:11">
      <c r="A82">
        <v>80</v>
      </c>
      <c r="B82" s="2">
        <v>1</v>
      </c>
      <c r="C82" t="s">
        <v>32</v>
      </c>
      <c r="E82">
        <v>59.6</v>
      </c>
      <c r="I82" t="str">
        <f>IF(ISNA(VLOOKUP(D82,Elements!$B$3:$G$56,2,FALSE)),H82&amp;E82&amp;IF(ISBLANK(F82), "", F82&amp;" - "&amp;G82),VLOOKUP(D82,Elements!$B$3:$G$56,2,FALSE))</f>
        <v>59.6</v>
      </c>
      <c r="K82" t="str">
        <f>"insert into result_context_item( RESULT_CONTEXT_ITEM_ID,  GROUP_RESULT_CONTEXT_ID,  EXPERIMENT_ID,  RESULT_ID,  ATTRIBUTE_ID,  VALUE_ID,  QUALIFIER,  VALUE_DISPLAY,  VALUE_NUM,  VALUE_MIN,  VALUE_MAX) values(result_context_item_id_seq.nextval, '', 1, "&amp;A82&amp;", "&amp;VLOOKUP(C82,Elements!$B$3:$G$56,6,FALSE)&amp;", '', '', '"&amp;I82&amp;"', "&amp;E82&amp;", '"&amp;F82&amp;"', '"&amp;G82&amp;"');"</f>
        <v>insert into result_context_item( RESULT_CONTEXT_ITEM_ID,  GROUP_RESULT_CONTEXT_ID,  EXPERIMENT_ID,  RESULT_ID,  ATTRIBUTE_ID,  VALUE_ID,  QUALIFIER,  VALUE_DISPLAY,  VALUE_NUM,  VALUE_MIN,  VALUE_MAX) values(result_context_item_id_seq.nextval, '', 1, 80, 366, '', '', '59.6', 59.6, '', '');</v>
      </c>
    </row>
    <row r="83" spans="1:11">
      <c r="A83">
        <v>81</v>
      </c>
      <c r="B83" s="2">
        <v>1</v>
      </c>
      <c r="C83" t="s">
        <v>32</v>
      </c>
      <c r="E83">
        <v>3.0000000000000001E-3</v>
      </c>
      <c r="I83" t="str">
        <f>IF(ISNA(VLOOKUP(D83,Elements!$B$3:$G$56,2,FALSE)),H83&amp;E83&amp;IF(ISBLANK(F83), "", F83&amp;" - "&amp;G83),VLOOKUP(D83,Elements!$B$3:$G$56,2,FALSE))</f>
        <v>0.003</v>
      </c>
      <c r="K83" t="str">
        <f>"insert into result_context_item( RESULT_CONTEXT_ITEM_ID,  GROUP_RESULT_CONTEXT_ID,  EXPERIMENT_ID,  RESULT_ID,  ATTRIBUTE_ID,  VALUE_ID,  QUALIFIER,  VALUE_DISPLAY,  VALUE_NUM,  VALUE_MIN,  VALUE_MAX) values(result_context_item_id_seq.nextval, '', 1, "&amp;A83&amp;", "&amp;VLOOKUP(C83,Elements!$B$3:$G$56,6,FALSE)&amp;", '', '', '"&amp;I83&amp;"', "&amp;E83&amp;", '"&amp;F83&amp;"', '"&amp;G83&amp;"');"</f>
        <v>insert into result_context_item( RESULT_CONTEXT_ITEM_ID,  GROUP_RESULT_CONTEXT_ID,  EXPERIMENT_ID,  RESULT_ID,  ATTRIBUTE_ID,  VALUE_ID,  QUALIFIER,  VALUE_DISPLAY,  VALUE_NUM,  VALUE_MIN,  VALUE_MAX) values(result_context_item_id_seq.nextval, '', 1, 81, 366, '', '', '0.003', 0.003, '', '');</v>
      </c>
    </row>
    <row r="84" spans="1:11">
      <c r="A84">
        <v>82</v>
      </c>
      <c r="B84" s="2">
        <v>1</v>
      </c>
      <c r="C84" t="s">
        <v>32</v>
      </c>
      <c r="E84">
        <v>9.1000000000000004E-3</v>
      </c>
      <c r="I84" t="str">
        <f>IF(ISNA(VLOOKUP(D84,Elements!$B$3:$G$56,2,FALSE)),H84&amp;E84&amp;IF(ISBLANK(F84), "", F84&amp;" - "&amp;G84),VLOOKUP(D84,Elements!$B$3:$G$56,2,FALSE))</f>
        <v>0.0091</v>
      </c>
      <c r="K84" t="str">
        <f>"insert into result_context_item( RESULT_CONTEXT_ITEM_ID,  GROUP_RESULT_CONTEXT_ID,  EXPERIMENT_ID,  RESULT_ID,  ATTRIBUTE_ID,  VALUE_ID,  QUALIFIER,  VALUE_DISPLAY,  VALUE_NUM,  VALUE_MIN,  VALUE_MAX) values(result_context_item_id_seq.nextval, '', 1, "&amp;A84&amp;", "&amp;VLOOKUP(C84,Elements!$B$3:$G$56,6,FALSE)&amp;", '', '', '"&amp;I84&amp;"', "&amp;E84&amp;", '"&amp;F84&amp;"', '"&amp;G84&amp;"');"</f>
        <v>insert into result_context_item( RESULT_CONTEXT_ITEM_ID,  GROUP_RESULT_CONTEXT_ID,  EXPERIMENT_ID,  RESULT_ID,  ATTRIBUTE_ID,  VALUE_ID,  QUALIFIER,  VALUE_DISPLAY,  VALUE_NUM,  VALUE_MIN,  VALUE_MAX) values(result_context_item_id_seq.nextval, '', 1, 82, 366, '', '', '0.0091', 0.0091, '', '');</v>
      </c>
    </row>
    <row r="85" spans="1:11">
      <c r="A85">
        <v>83</v>
      </c>
      <c r="B85" s="2">
        <v>1</v>
      </c>
      <c r="C85" t="s">
        <v>32</v>
      </c>
      <c r="E85">
        <v>2.7300000000000001E-2</v>
      </c>
      <c r="I85" t="str">
        <f>IF(ISNA(VLOOKUP(D85,Elements!$B$3:$G$56,2,FALSE)),H85&amp;E85&amp;IF(ISBLANK(F85), "", F85&amp;" - "&amp;G85),VLOOKUP(D85,Elements!$B$3:$G$56,2,FALSE))</f>
        <v>0.0273</v>
      </c>
      <c r="K85" t="str">
        <f>"insert into result_context_item( RESULT_CONTEXT_ITEM_ID,  GROUP_RESULT_CONTEXT_ID,  EXPERIMENT_ID,  RESULT_ID,  ATTRIBUTE_ID,  VALUE_ID,  QUALIFIER,  VALUE_DISPLAY,  VALUE_NUM,  VALUE_MIN,  VALUE_MAX) values(result_context_item_id_seq.nextval, '', 1, "&amp;A85&amp;", "&amp;VLOOKUP(C85,Elements!$B$3:$G$56,6,FALSE)&amp;", '', '', '"&amp;I85&amp;"', "&amp;E85&amp;", '"&amp;F85&amp;"', '"&amp;G85&amp;"');"</f>
        <v>insert into result_context_item( RESULT_CONTEXT_ITEM_ID,  GROUP_RESULT_CONTEXT_ID,  EXPERIMENT_ID,  RESULT_ID,  ATTRIBUTE_ID,  VALUE_ID,  QUALIFIER,  VALUE_DISPLAY,  VALUE_NUM,  VALUE_MIN,  VALUE_MAX) values(result_context_item_id_seq.nextval, '', 1, 83, 366, '', '', '0.0273', 0.0273, '', '');</v>
      </c>
    </row>
    <row r="86" spans="1:11">
      <c r="A86">
        <v>84</v>
      </c>
      <c r="B86" s="2">
        <v>1</v>
      </c>
      <c r="C86" t="s">
        <v>32</v>
      </c>
      <c r="E86">
        <v>8.1799999999999998E-2</v>
      </c>
      <c r="I86" t="str">
        <f>IF(ISNA(VLOOKUP(D86,Elements!$B$3:$G$56,2,FALSE)),H86&amp;E86&amp;IF(ISBLANK(F86), "", F86&amp;" - "&amp;G86),VLOOKUP(D86,Elements!$B$3:$G$56,2,FALSE))</f>
        <v>0.0818</v>
      </c>
      <c r="K86" t="str">
        <f>"insert into result_context_item( RESULT_CONTEXT_ITEM_ID,  GROUP_RESULT_CONTEXT_ID,  EXPERIMENT_ID,  RESULT_ID,  ATTRIBUTE_ID,  VALUE_ID,  QUALIFIER,  VALUE_DISPLAY,  VALUE_NUM,  VALUE_MIN,  VALUE_MAX) values(result_context_item_id_seq.nextval, '', 1, "&amp;A86&amp;", "&amp;VLOOKUP(C86,Elements!$B$3:$G$56,6,FALSE)&amp;", '', '', '"&amp;I86&amp;"', "&amp;E86&amp;", '"&amp;F86&amp;"', '"&amp;G86&amp;"');"</f>
        <v>insert into result_context_item( RESULT_CONTEXT_ITEM_ID,  GROUP_RESULT_CONTEXT_ID,  EXPERIMENT_ID,  RESULT_ID,  ATTRIBUTE_ID,  VALUE_ID,  QUALIFIER,  VALUE_DISPLAY,  VALUE_NUM,  VALUE_MIN,  VALUE_MAX) values(result_context_item_id_seq.nextval, '', 1, 84, 366, '', '', '0.0818', 0.0818, '', '');</v>
      </c>
    </row>
    <row r="87" spans="1:11">
      <c r="A87">
        <v>85</v>
      </c>
      <c r="B87" s="2">
        <v>1</v>
      </c>
      <c r="C87" t="s">
        <v>32</v>
      </c>
      <c r="E87">
        <v>0.24540000000000001</v>
      </c>
      <c r="I87" t="str">
        <f>IF(ISNA(VLOOKUP(D87,Elements!$B$3:$G$56,2,FALSE)),H87&amp;E87&amp;IF(ISBLANK(F87), "", F87&amp;" - "&amp;G87),VLOOKUP(D87,Elements!$B$3:$G$56,2,FALSE))</f>
        <v>0.2454</v>
      </c>
      <c r="K87" t="str">
        <f>"insert into result_context_item( RESULT_CONTEXT_ITEM_ID,  GROUP_RESULT_CONTEXT_ID,  EXPERIMENT_ID,  RESULT_ID,  ATTRIBUTE_ID,  VALUE_ID,  QUALIFIER,  VALUE_DISPLAY,  VALUE_NUM,  VALUE_MIN,  VALUE_MAX) values(result_context_item_id_seq.nextval, '', 1, "&amp;A87&amp;", "&amp;VLOOKUP(C87,Elements!$B$3:$G$56,6,FALSE)&amp;", '', '', '"&amp;I87&amp;"', "&amp;E87&amp;", '"&amp;F87&amp;"', '"&amp;G87&amp;"');"</f>
        <v>insert into result_context_item( RESULT_CONTEXT_ITEM_ID,  GROUP_RESULT_CONTEXT_ID,  EXPERIMENT_ID,  RESULT_ID,  ATTRIBUTE_ID,  VALUE_ID,  QUALIFIER,  VALUE_DISPLAY,  VALUE_NUM,  VALUE_MIN,  VALUE_MAX) values(result_context_item_id_seq.nextval, '', 1, 85, 366, '', '', '0.2454', 0.2454, '', '');</v>
      </c>
    </row>
    <row r="88" spans="1:11">
      <c r="A88">
        <v>86</v>
      </c>
      <c r="B88" s="2">
        <v>1</v>
      </c>
      <c r="C88" t="s">
        <v>32</v>
      </c>
      <c r="E88">
        <v>0.7</v>
      </c>
      <c r="I88" t="str">
        <f>IF(ISNA(VLOOKUP(D88,Elements!$B$3:$G$56,2,FALSE)),H88&amp;E88&amp;IF(ISBLANK(F88), "", F88&amp;" - "&amp;G88),VLOOKUP(D88,Elements!$B$3:$G$56,2,FALSE))</f>
        <v>0.7</v>
      </c>
      <c r="K88" t="str">
        <f>"insert into result_context_item( RESULT_CONTEXT_ITEM_ID,  GROUP_RESULT_CONTEXT_ID,  EXPERIMENT_ID,  RESULT_ID,  ATTRIBUTE_ID,  VALUE_ID,  QUALIFIER,  VALUE_DISPLAY,  VALUE_NUM,  VALUE_MIN,  VALUE_MAX) values(result_context_item_id_seq.nextval, '', 1, "&amp;A88&amp;", "&amp;VLOOKUP(C88,Elements!$B$3:$G$56,6,FALSE)&amp;", '', '', '"&amp;I88&amp;"', "&amp;E88&amp;", '"&amp;F88&amp;"', '"&amp;G88&amp;"');"</f>
        <v>insert into result_context_item( RESULT_CONTEXT_ITEM_ID,  GROUP_RESULT_CONTEXT_ID,  EXPERIMENT_ID,  RESULT_ID,  ATTRIBUTE_ID,  VALUE_ID,  QUALIFIER,  VALUE_DISPLAY,  VALUE_NUM,  VALUE_MIN,  VALUE_MAX) values(result_context_item_id_seq.nextval, '', 1, 86, 366, '', '', '0.7', 0.7, '', '');</v>
      </c>
    </row>
    <row r="89" spans="1:11">
      <c r="A89">
        <v>87</v>
      </c>
      <c r="B89" s="2">
        <v>1</v>
      </c>
      <c r="C89" t="s">
        <v>32</v>
      </c>
      <c r="E89">
        <v>2.2000000000000002</v>
      </c>
      <c r="I89" t="str">
        <f>IF(ISNA(VLOOKUP(D89,Elements!$B$3:$G$56,2,FALSE)),H89&amp;E89&amp;IF(ISBLANK(F89), "", F89&amp;" - "&amp;G89),VLOOKUP(D89,Elements!$B$3:$G$56,2,FALSE))</f>
        <v>2.2</v>
      </c>
      <c r="K89" t="str">
        <f>"insert into result_context_item( RESULT_CONTEXT_ITEM_ID,  GROUP_RESULT_CONTEXT_ID,  EXPERIMENT_ID,  RESULT_ID,  ATTRIBUTE_ID,  VALUE_ID,  QUALIFIER,  VALUE_DISPLAY,  VALUE_NUM,  VALUE_MIN,  VALUE_MAX) values(result_context_item_id_seq.nextval, '', 1, "&amp;A89&amp;", "&amp;VLOOKUP(C89,Elements!$B$3:$G$56,6,FALSE)&amp;", '', '', '"&amp;I89&amp;"', "&amp;E89&amp;", '"&amp;F89&amp;"', '"&amp;G89&amp;"');"</f>
        <v>insert into result_context_item( RESULT_CONTEXT_ITEM_ID,  GROUP_RESULT_CONTEXT_ID,  EXPERIMENT_ID,  RESULT_ID,  ATTRIBUTE_ID,  VALUE_ID,  QUALIFIER,  VALUE_DISPLAY,  VALUE_NUM,  VALUE_MIN,  VALUE_MAX) values(result_context_item_id_seq.nextval, '', 1, 87, 366, '', '', '2.2', 2.2, '', '');</v>
      </c>
    </row>
    <row r="90" spans="1:11">
      <c r="A90">
        <v>88</v>
      </c>
      <c r="B90" s="2">
        <v>1</v>
      </c>
      <c r="C90" t="s">
        <v>32</v>
      </c>
      <c r="E90">
        <v>6.6</v>
      </c>
      <c r="I90" t="str">
        <f>IF(ISNA(VLOOKUP(D90,Elements!$B$3:$G$56,2,FALSE)),H90&amp;E90&amp;IF(ISBLANK(F90), "", F90&amp;" - "&amp;G90),VLOOKUP(D90,Elements!$B$3:$G$56,2,FALSE))</f>
        <v>6.6</v>
      </c>
      <c r="K90" t="str">
        <f>"insert into result_context_item( RESULT_CONTEXT_ITEM_ID,  GROUP_RESULT_CONTEXT_ID,  EXPERIMENT_ID,  RESULT_ID,  ATTRIBUTE_ID,  VALUE_ID,  QUALIFIER,  VALUE_DISPLAY,  VALUE_NUM,  VALUE_MIN,  VALUE_MAX) values(result_context_item_id_seq.nextval, '', 1, "&amp;A90&amp;", "&amp;VLOOKUP(C90,Elements!$B$3:$G$56,6,FALSE)&amp;", '', '', '"&amp;I90&amp;"', "&amp;E90&amp;", '"&amp;F90&amp;"', '"&amp;G90&amp;"');"</f>
        <v>insert into result_context_item( RESULT_CONTEXT_ITEM_ID,  GROUP_RESULT_CONTEXT_ID,  EXPERIMENT_ID,  RESULT_ID,  ATTRIBUTE_ID,  VALUE_ID,  QUALIFIER,  VALUE_DISPLAY,  VALUE_NUM,  VALUE_MIN,  VALUE_MAX) values(result_context_item_id_seq.nextval, '', 1, 88, 366, '', '', '6.6', 6.6, '', '');</v>
      </c>
    </row>
    <row r="91" spans="1:11">
      <c r="A91">
        <v>89</v>
      </c>
      <c r="B91" s="2">
        <v>1</v>
      </c>
      <c r="C91" t="s">
        <v>32</v>
      </c>
      <c r="E91">
        <v>19.899999999999999</v>
      </c>
      <c r="I91" t="str">
        <f>IF(ISNA(VLOOKUP(D91,Elements!$B$3:$G$56,2,FALSE)),H91&amp;E91&amp;IF(ISBLANK(F91), "", F91&amp;" - "&amp;G91),VLOOKUP(D91,Elements!$B$3:$G$56,2,FALSE))</f>
        <v>19.9</v>
      </c>
      <c r="K91" t="str">
        <f>"insert into result_context_item( RESULT_CONTEXT_ITEM_ID,  GROUP_RESULT_CONTEXT_ID,  EXPERIMENT_ID,  RESULT_ID,  ATTRIBUTE_ID,  VALUE_ID,  QUALIFIER,  VALUE_DISPLAY,  VALUE_NUM,  VALUE_MIN,  VALUE_MAX) values(result_context_item_id_seq.nextval, '', 1, "&amp;A91&amp;", "&amp;VLOOKUP(C91,Elements!$B$3:$G$56,6,FALSE)&amp;", '', '', '"&amp;I91&amp;"', "&amp;E91&amp;", '"&amp;F91&amp;"', '"&amp;G91&amp;"');"</f>
        <v>insert into result_context_item( RESULT_CONTEXT_ITEM_ID,  GROUP_RESULT_CONTEXT_ID,  EXPERIMENT_ID,  RESULT_ID,  ATTRIBUTE_ID,  VALUE_ID,  QUALIFIER,  VALUE_DISPLAY,  VALUE_NUM,  VALUE_MIN,  VALUE_MAX) values(result_context_item_id_seq.nextval, '', 1, 89, 366, '', '', '19.9', 19.9, '', '');</v>
      </c>
    </row>
    <row r="92" spans="1:11">
      <c r="A92">
        <v>90</v>
      </c>
      <c r="B92" s="2">
        <v>1</v>
      </c>
      <c r="C92" t="s">
        <v>32</v>
      </c>
      <c r="E92">
        <v>59.6</v>
      </c>
      <c r="I92" t="str">
        <f>IF(ISNA(VLOOKUP(D92,Elements!$B$3:$G$56,2,FALSE)),H92&amp;E92&amp;IF(ISBLANK(F92), "", F92&amp;" - "&amp;G92),VLOOKUP(D92,Elements!$B$3:$G$56,2,FALSE))</f>
        <v>59.6</v>
      </c>
      <c r="K92" t="str">
        <f>"insert into result_context_item( RESULT_CONTEXT_ITEM_ID,  GROUP_RESULT_CONTEXT_ID,  EXPERIMENT_ID,  RESULT_ID,  ATTRIBUTE_ID,  VALUE_ID,  QUALIFIER,  VALUE_DISPLAY,  VALUE_NUM,  VALUE_MIN,  VALUE_MAX) values(result_context_item_id_seq.nextval, '', 1, "&amp;A92&amp;", "&amp;VLOOKUP(C92,Elements!$B$3:$G$56,6,FALSE)&amp;", '', '', '"&amp;I92&amp;"', "&amp;E92&amp;", '"&amp;F92&amp;"', '"&amp;G92&amp;"');"</f>
        <v>insert into result_context_item( RESULT_CONTEXT_ITEM_ID,  GROUP_RESULT_CONTEXT_ID,  EXPERIMENT_ID,  RESULT_ID,  ATTRIBUTE_ID,  VALUE_ID,  QUALIFIER,  VALUE_DISPLAY,  VALUE_NUM,  VALUE_MIN,  VALUE_MAX) values(result_context_item_id_seq.nextval, '', 1, 90, 366, '', '', '59.6', 59.6, '', '');</v>
      </c>
    </row>
    <row r="93" spans="1:11">
      <c r="A93">
        <v>91</v>
      </c>
      <c r="B93" s="2">
        <v>1</v>
      </c>
      <c r="C93" t="s">
        <v>32</v>
      </c>
      <c r="E93">
        <v>3.0000000000000001E-3</v>
      </c>
      <c r="I93" t="str">
        <f>IF(ISNA(VLOOKUP(D93,Elements!$B$3:$G$56,2,FALSE)),H93&amp;E93&amp;IF(ISBLANK(F93), "", F93&amp;" - "&amp;G93),VLOOKUP(D93,Elements!$B$3:$G$56,2,FALSE))</f>
        <v>0.003</v>
      </c>
      <c r="K93" t="str">
        <f>"insert into result_context_item( RESULT_CONTEXT_ITEM_ID,  GROUP_RESULT_CONTEXT_ID,  EXPERIMENT_ID,  RESULT_ID,  ATTRIBUTE_ID,  VALUE_ID,  QUALIFIER,  VALUE_DISPLAY,  VALUE_NUM,  VALUE_MIN,  VALUE_MAX) values(result_context_item_id_seq.nextval, '', 1, "&amp;A93&amp;", "&amp;VLOOKUP(C93,Elements!$B$3:$G$56,6,FALSE)&amp;", '', '', '"&amp;I93&amp;"', "&amp;E93&amp;", '"&amp;F93&amp;"', '"&amp;G93&amp;"');"</f>
        <v>insert into result_context_item( RESULT_CONTEXT_ITEM_ID,  GROUP_RESULT_CONTEXT_ID,  EXPERIMENT_ID,  RESULT_ID,  ATTRIBUTE_ID,  VALUE_ID,  QUALIFIER,  VALUE_DISPLAY,  VALUE_NUM,  VALUE_MIN,  VALUE_MAX) values(result_context_item_id_seq.nextval, '', 1, 91, 366, '', '', '0.003', 0.003, '', '');</v>
      </c>
    </row>
    <row r="94" spans="1:11">
      <c r="A94">
        <v>92</v>
      </c>
      <c r="B94" s="2">
        <v>1</v>
      </c>
      <c r="C94" t="s">
        <v>32</v>
      </c>
      <c r="E94">
        <v>9.1000000000000004E-3</v>
      </c>
      <c r="I94" t="str">
        <f>IF(ISNA(VLOOKUP(D94,Elements!$B$3:$G$56,2,FALSE)),H94&amp;E94&amp;IF(ISBLANK(F94), "", F94&amp;" - "&amp;G94),VLOOKUP(D94,Elements!$B$3:$G$56,2,FALSE))</f>
        <v>0.0091</v>
      </c>
      <c r="K94" t="str">
        <f>"insert into result_context_item( RESULT_CONTEXT_ITEM_ID,  GROUP_RESULT_CONTEXT_ID,  EXPERIMENT_ID,  RESULT_ID,  ATTRIBUTE_ID,  VALUE_ID,  QUALIFIER,  VALUE_DISPLAY,  VALUE_NUM,  VALUE_MIN,  VALUE_MAX) values(result_context_item_id_seq.nextval, '', 1, "&amp;A94&amp;", "&amp;VLOOKUP(C94,Elements!$B$3:$G$56,6,FALSE)&amp;", '', '', '"&amp;I94&amp;"', "&amp;E94&amp;", '"&amp;F94&amp;"', '"&amp;G94&amp;"');"</f>
        <v>insert into result_context_item( RESULT_CONTEXT_ITEM_ID,  GROUP_RESULT_CONTEXT_ID,  EXPERIMENT_ID,  RESULT_ID,  ATTRIBUTE_ID,  VALUE_ID,  QUALIFIER,  VALUE_DISPLAY,  VALUE_NUM,  VALUE_MIN,  VALUE_MAX) values(result_context_item_id_seq.nextval, '', 1, 92, 366, '', '', '0.0091', 0.0091, '', '');</v>
      </c>
    </row>
    <row r="95" spans="1:11">
      <c r="A95">
        <v>93</v>
      </c>
      <c r="B95" s="2">
        <v>1</v>
      </c>
      <c r="C95" t="s">
        <v>32</v>
      </c>
      <c r="E95">
        <v>2.7300000000000001E-2</v>
      </c>
      <c r="I95" t="str">
        <f>IF(ISNA(VLOOKUP(D95,Elements!$B$3:$G$56,2,FALSE)),H95&amp;E95&amp;IF(ISBLANK(F95), "", F95&amp;" - "&amp;G95),VLOOKUP(D95,Elements!$B$3:$G$56,2,FALSE))</f>
        <v>0.0273</v>
      </c>
      <c r="K95" t="str">
        <f>"insert into result_context_item( RESULT_CONTEXT_ITEM_ID,  GROUP_RESULT_CONTEXT_ID,  EXPERIMENT_ID,  RESULT_ID,  ATTRIBUTE_ID,  VALUE_ID,  QUALIFIER,  VALUE_DISPLAY,  VALUE_NUM,  VALUE_MIN,  VALUE_MAX) values(result_context_item_id_seq.nextval, '', 1, "&amp;A95&amp;", "&amp;VLOOKUP(C95,Elements!$B$3:$G$56,6,FALSE)&amp;", '', '', '"&amp;I95&amp;"', "&amp;E95&amp;", '"&amp;F95&amp;"', '"&amp;G95&amp;"');"</f>
        <v>insert into result_context_item( RESULT_CONTEXT_ITEM_ID,  GROUP_RESULT_CONTEXT_ID,  EXPERIMENT_ID,  RESULT_ID,  ATTRIBUTE_ID,  VALUE_ID,  QUALIFIER,  VALUE_DISPLAY,  VALUE_NUM,  VALUE_MIN,  VALUE_MAX) values(result_context_item_id_seq.nextval, '', 1, 93, 366, '', '', '0.0273', 0.0273, '', '');</v>
      </c>
    </row>
    <row r="96" spans="1:11">
      <c r="A96">
        <v>94</v>
      </c>
      <c r="B96" s="2">
        <v>1</v>
      </c>
      <c r="C96" t="s">
        <v>32</v>
      </c>
      <c r="E96">
        <v>8.1799999999999998E-2</v>
      </c>
      <c r="I96" t="str">
        <f>IF(ISNA(VLOOKUP(D96,Elements!$B$3:$G$56,2,FALSE)),H96&amp;E96&amp;IF(ISBLANK(F96), "", F96&amp;" - "&amp;G96),VLOOKUP(D96,Elements!$B$3:$G$56,2,FALSE))</f>
        <v>0.0818</v>
      </c>
      <c r="K96" t="str">
        <f>"insert into result_context_item( RESULT_CONTEXT_ITEM_ID,  GROUP_RESULT_CONTEXT_ID,  EXPERIMENT_ID,  RESULT_ID,  ATTRIBUTE_ID,  VALUE_ID,  QUALIFIER,  VALUE_DISPLAY,  VALUE_NUM,  VALUE_MIN,  VALUE_MAX) values(result_context_item_id_seq.nextval, '', 1, "&amp;A96&amp;", "&amp;VLOOKUP(C96,Elements!$B$3:$G$56,6,FALSE)&amp;", '', '', '"&amp;I96&amp;"', "&amp;E96&amp;", '"&amp;F96&amp;"', '"&amp;G96&amp;"');"</f>
        <v>insert into result_context_item( RESULT_CONTEXT_ITEM_ID,  GROUP_RESULT_CONTEXT_ID,  EXPERIMENT_ID,  RESULT_ID,  ATTRIBUTE_ID,  VALUE_ID,  QUALIFIER,  VALUE_DISPLAY,  VALUE_NUM,  VALUE_MIN,  VALUE_MAX) values(result_context_item_id_seq.nextval, '', 1, 94, 366, '', '', '0.0818', 0.0818, '', '');</v>
      </c>
    </row>
    <row r="97" spans="1:11">
      <c r="A97">
        <v>95</v>
      </c>
      <c r="B97" s="2">
        <v>1</v>
      </c>
      <c r="C97" t="s">
        <v>32</v>
      </c>
      <c r="E97">
        <v>0.24540000000000001</v>
      </c>
      <c r="I97" t="str">
        <f>IF(ISNA(VLOOKUP(D97,Elements!$B$3:$G$56,2,FALSE)),H97&amp;E97&amp;IF(ISBLANK(F97), "", F97&amp;" - "&amp;G97),VLOOKUP(D97,Elements!$B$3:$G$56,2,FALSE))</f>
        <v>0.2454</v>
      </c>
      <c r="K97" t="str">
        <f>"insert into result_context_item( RESULT_CONTEXT_ITEM_ID,  GROUP_RESULT_CONTEXT_ID,  EXPERIMENT_ID,  RESULT_ID,  ATTRIBUTE_ID,  VALUE_ID,  QUALIFIER,  VALUE_DISPLAY,  VALUE_NUM,  VALUE_MIN,  VALUE_MAX) values(result_context_item_id_seq.nextval, '', 1, "&amp;A97&amp;", "&amp;VLOOKUP(C97,Elements!$B$3:$G$56,6,FALSE)&amp;", '', '', '"&amp;I97&amp;"', "&amp;E97&amp;", '"&amp;F97&amp;"', '"&amp;G97&amp;"');"</f>
        <v>insert into result_context_item( RESULT_CONTEXT_ITEM_ID,  GROUP_RESULT_CONTEXT_ID,  EXPERIMENT_ID,  RESULT_ID,  ATTRIBUTE_ID,  VALUE_ID,  QUALIFIER,  VALUE_DISPLAY,  VALUE_NUM,  VALUE_MIN,  VALUE_MAX) values(result_context_item_id_seq.nextval, '', 1, 95, 366, '', '', '0.2454', 0.2454, '', '');</v>
      </c>
    </row>
    <row r="98" spans="1:11">
      <c r="A98">
        <v>96</v>
      </c>
      <c r="B98" s="2">
        <v>1</v>
      </c>
      <c r="C98" t="s">
        <v>32</v>
      </c>
      <c r="E98">
        <v>0.7</v>
      </c>
      <c r="I98" t="str">
        <f>IF(ISNA(VLOOKUP(D98,Elements!$B$3:$G$56,2,FALSE)),H98&amp;E98&amp;IF(ISBLANK(F98), "", F98&amp;" - "&amp;G98),VLOOKUP(D98,Elements!$B$3:$G$56,2,FALSE))</f>
        <v>0.7</v>
      </c>
      <c r="K98" t="str">
        <f>"insert into result_context_item( RESULT_CONTEXT_ITEM_ID,  GROUP_RESULT_CONTEXT_ID,  EXPERIMENT_ID,  RESULT_ID,  ATTRIBUTE_ID,  VALUE_ID,  QUALIFIER,  VALUE_DISPLAY,  VALUE_NUM,  VALUE_MIN,  VALUE_MAX) values(result_context_item_id_seq.nextval, '', 1, "&amp;A98&amp;", "&amp;VLOOKUP(C98,Elements!$B$3:$G$56,6,FALSE)&amp;", '', '', '"&amp;I98&amp;"', "&amp;E98&amp;", '"&amp;F98&amp;"', '"&amp;G98&amp;"');"</f>
        <v>insert into result_context_item( RESULT_CONTEXT_ITEM_ID,  GROUP_RESULT_CONTEXT_ID,  EXPERIMENT_ID,  RESULT_ID,  ATTRIBUTE_ID,  VALUE_ID,  QUALIFIER,  VALUE_DISPLAY,  VALUE_NUM,  VALUE_MIN,  VALUE_MAX) values(result_context_item_id_seq.nextval, '', 1, 96, 366, '', '', '0.7', 0.7, '', '');</v>
      </c>
    </row>
    <row r="99" spans="1:11">
      <c r="A99">
        <v>97</v>
      </c>
      <c r="B99" s="2">
        <v>1</v>
      </c>
      <c r="C99" t="s">
        <v>32</v>
      </c>
      <c r="E99">
        <v>2.2000000000000002</v>
      </c>
      <c r="I99" t="str">
        <f>IF(ISNA(VLOOKUP(D99,Elements!$B$3:$G$56,2,FALSE)),H99&amp;E99&amp;IF(ISBLANK(F99), "", F99&amp;" - "&amp;G99),VLOOKUP(D99,Elements!$B$3:$G$56,2,FALSE))</f>
        <v>2.2</v>
      </c>
      <c r="K99" t="str">
        <f>"insert into result_context_item( RESULT_CONTEXT_ITEM_ID,  GROUP_RESULT_CONTEXT_ID,  EXPERIMENT_ID,  RESULT_ID,  ATTRIBUTE_ID,  VALUE_ID,  QUALIFIER,  VALUE_DISPLAY,  VALUE_NUM,  VALUE_MIN,  VALUE_MAX) values(result_context_item_id_seq.nextval, '', 1, "&amp;A99&amp;", "&amp;VLOOKUP(C99,Elements!$B$3:$G$56,6,FALSE)&amp;", '', '', '"&amp;I99&amp;"', "&amp;E99&amp;", '"&amp;F99&amp;"', '"&amp;G99&amp;"');"</f>
        <v>insert into result_context_item( RESULT_CONTEXT_ITEM_ID,  GROUP_RESULT_CONTEXT_ID,  EXPERIMENT_ID,  RESULT_ID,  ATTRIBUTE_ID,  VALUE_ID,  QUALIFIER,  VALUE_DISPLAY,  VALUE_NUM,  VALUE_MIN,  VALUE_MAX) values(result_context_item_id_seq.nextval, '', 1, 97, 366, '', '', '2.2', 2.2, '', '');</v>
      </c>
    </row>
    <row r="100" spans="1:11">
      <c r="A100">
        <v>98</v>
      </c>
      <c r="B100" s="2">
        <v>1</v>
      </c>
      <c r="C100" t="s">
        <v>32</v>
      </c>
      <c r="E100">
        <v>6.6</v>
      </c>
      <c r="I100" t="str">
        <f>IF(ISNA(VLOOKUP(D100,Elements!$B$3:$G$56,2,FALSE)),H100&amp;E100&amp;IF(ISBLANK(F100), "", F100&amp;" - "&amp;G100),VLOOKUP(D100,Elements!$B$3:$G$56,2,FALSE))</f>
        <v>6.6</v>
      </c>
      <c r="K100" t="str">
        <f>"insert into result_context_item( RESULT_CONTEXT_ITEM_ID,  GROUP_RESULT_CONTEXT_ID,  EXPERIMENT_ID,  RESULT_ID,  ATTRIBUTE_ID,  VALUE_ID,  QUALIFIER,  VALUE_DISPLAY,  VALUE_NUM,  VALUE_MIN,  VALUE_MAX) values(result_context_item_id_seq.nextval, '', 1, "&amp;A100&amp;", "&amp;VLOOKUP(C100,Elements!$B$3:$G$56,6,FALSE)&amp;", '', '', '"&amp;I100&amp;"', "&amp;E100&amp;", '"&amp;F100&amp;"', '"&amp;G100&amp;"');"</f>
        <v>insert into result_context_item( RESULT_CONTEXT_ITEM_ID,  GROUP_RESULT_CONTEXT_ID,  EXPERIMENT_ID,  RESULT_ID,  ATTRIBUTE_ID,  VALUE_ID,  QUALIFIER,  VALUE_DISPLAY,  VALUE_NUM,  VALUE_MIN,  VALUE_MAX) values(result_context_item_id_seq.nextval, '', 1, 98, 366, '', '', '6.6', 6.6, '', '');</v>
      </c>
    </row>
    <row r="101" spans="1:11">
      <c r="A101">
        <v>99</v>
      </c>
      <c r="B101" s="2">
        <v>1</v>
      </c>
      <c r="C101" t="s">
        <v>32</v>
      </c>
      <c r="E101">
        <v>19.899999999999999</v>
      </c>
      <c r="I101" t="str">
        <f>IF(ISNA(VLOOKUP(D101,Elements!$B$3:$G$56,2,FALSE)),H101&amp;E101&amp;IF(ISBLANK(F101), "", F101&amp;" - "&amp;G101),VLOOKUP(D101,Elements!$B$3:$G$56,2,FALSE))</f>
        <v>19.9</v>
      </c>
      <c r="K101" t="str">
        <f>"insert into result_context_item( RESULT_CONTEXT_ITEM_ID,  GROUP_RESULT_CONTEXT_ID,  EXPERIMENT_ID,  RESULT_ID,  ATTRIBUTE_ID,  VALUE_ID,  QUALIFIER,  VALUE_DISPLAY,  VALUE_NUM,  VALUE_MIN,  VALUE_MAX) values(result_context_item_id_seq.nextval, '', 1, "&amp;A101&amp;", "&amp;VLOOKUP(C101,Elements!$B$3:$G$56,6,FALSE)&amp;", '', '', '"&amp;I101&amp;"', "&amp;E101&amp;", '"&amp;F101&amp;"', '"&amp;G101&amp;"');"</f>
        <v>insert into result_context_item( RESULT_CONTEXT_ITEM_ID,  GROUP_RESULT_CONTEXT_ID,  EXPERIMENT_ID,  RESULT_ID,  ATTRIBUTE_ID,  VALUE_ID,  QUALIFIER,  VALUE_DISPLAY,  VALUE_NUM,  VALUE_MIN,  VALUE_MAX) values(result_context_item_id_seq.nextval, '', 1, 99, 366, '', '', '19.9', 19.9, '', '');</v>
      </c>
    </row>
    <row r="102" spans="1:11">
      <c r="A102">
        <v>100</v>
      </c>
      <c r="B102" s="2">
        <v>1</v>
      </c>
      <c r="C102" t="s">
        <v>32</v>
      </c>
      <c r="E102">
        <v>59.6</v>
      </c>
      <c r="I102" t="str">
        <f>IF(ISNA(VLOOKUP(D102,Elements!$B$3:$G$56,2,FALSE)),H102&amp;E102&amp;IF(ISBLANK(F102), "", F102&amp;" - "&amp;G102),VLOOKUP(D102,Elements!$B$3:$G$56,2,FALSE))</f>
        <v>59.6</v>
      </c>
      <c r="K102" t="str">
        <f>"insert into result_context_item( RESULT_CONTEXT_ITEM_ID,  GROUP_RESULT_CONTEXT_ID,  EXPERIMENT_ID,  RESULT_ID,  ATTRIBUTE_ID,  VALUE_ID,  QUALIFIER,  VALUE_DISPLAY,  VALUE_NUM,  VALUE_MIN,  VALUE_MAX) values(result_context_item_id_seq.nextval, '', 1, "&amp;A102&amp;", "&amp;VLOOKUP(C102,Elements!$B$3:$G$56,6,FALSE)&amp;", '', '', '"&amp;I102&amp;"', "&amp;E102&amp;", '"&amp;F102&amp;"', '"&amp;G102&amp;"');"</f>
        <v>insert into result_context_item( RESULT_CONTEXT_ITEM_ID,  GROUP_RESULT_CONTEXT_ID,  EXPERIMENT_ID,  RESULT_ID,  ATTRIBUTE_ID,  VALUE_ID,  QUALIFIER,  VALUE_DISPLAY,  VALUE_NUM,  VALUE_MIN,  VALUE_MAX) values(result_context_item_id_seq.nextval, '', 1, 100, 366, '', '', '59.6', 59.6, '', '');</v>
      </c>
    </row>
    <row r="103" spans="1:11">
      <c r="A103">
        <v>101</v>
      </c>
      <c r="B103" s="2">
        <v>1</v>
      </c>
      <c r="C103" t="s">
        <v>32</v>
      </c>
      <c r="E103">
        <v>3.0000000000000001E-3</v>
      </c>
      <c r="I103" t="str">
        <f>IF(ISNA(VLOOKUP(D103,Elements!$B$3:$G$56,2,FALSE)),H103&amp;E103&amp;IF(ISBLANK(F103), "", F103&amp;" - "&amp;G103),VLOOKUP(D103,Elements!$B$3:$G$56,2,FALSE))</f>
        <v>0.003</v>
      </c>
      <c r="K103" t="str">
        <f>"insert into result_context_item( RESULT_CONTEXT_ITEM_ID,  GROUP_RESULT_CONTEXT_ID,  EXPERIMENT_ID,  RESULT_ID,  ATTRIBUTE_ID,  VALUE_ID,  QUALIFIER,  VALUE_DISPLAY,  VALUE_NUM,  VALUE_MIN,  VALUE_MAX) values(result_context_item_id_seq.nextval, '', 1, "&amp;A103&amp;", "&amp;VLOOKUP(C103,Elements!$B$3:$G$56,6,FALSE)&amp;", '', '', '"&amp;I103&amp;"', "&amp;E103&amp;", '"&amp;F103&amp;"', '"&amp;G103&amp;"');"</f>
        <v>insert into result_context_item( RESULT_CONTEXT_ITEM_ID,  GROUP_RESULT_CONTEXT_ID,  EXPERIMENT_ID,  RESULT_ID,  ATTRIBUTE_ID,  VALUE_ID,  QUALIFIER,  VALUE_DISPLAY,  VALUE_NUM,  VALUE_MIN,  VALUE_MAX) values(result_context_item_id_seq.nextval, '', 1, 101, 366, '', '', '0.003', 0.003, '', '');</v>
      </c>
    </row>
    <row r="104" spans="1:11">
      <c r="A104">
        <v>102</v>
      </c>
      <c r="B104" s="2">
        <v>1</v>
      </c>
      <c r="C104" t="s">
        <v>32</v>
      </c>
      <c r="E104">
        <v>9.1000000000000004E-3</v>
      </c>
      <c r="I104" t="str">
        <f>IF(ISNA(VLOOKUP(D104,Elements!$B$3:$G$56,2,FALSE)),H104&amp;E104&amp;IF(ISBLANK(F104), "", F104&amp;" - "&amp;G104),VLOOKUP(D104,Elements!$B$3:$G$56,2,FALSE))</f>
        <v>0.0091</v>
      </c>
      <c r="K104" t="str">
        <f>"insert into result_context_item( RESULT_CONTEXT_ITEM_ID,  GROUP_RESULT_CONTEXT_ID,  EXPERIMENT_ID,  RESULT_ID,  ATTRIBUTE_ID,  VALUE_ID,  QUALIFIER,  VALUE_DISPLAY,  VALUE_NUM,  VALUE_MIN,  VALUE_MAX) values(result_context_item_id_seq.nextval, '', 1, "&amp;A104&amp;", "&amp;VLOOKUP(C104,Elements!$B$3:$G$56,6,FALSE)&amp;", '', '', '"&amp;I104&amp;"', "&amp;E104&amp;", '"&amp;F104&amp;"', '"&amp;G104&amp;"');"</f>
        <v>insert into result_context_item( RESULT_CONTEXT_ITEM_ID,  GROUP_RESULT_CONTEXT_ID,  EXPERIMENT_ID,  RESULT_ID,  ATTRIBUTE_ID,  VALUE_ID,  QUALIFIER,  VALUE_DISPLAY,  VALUE_NUM,  VALUE_MIN,  VALUE_MAX) values(result_context_item_id_seq.nextval, '', 1, 102, 366, '', '', '0.0091', 0.0091, '', '');</v>
      </c>
    </row>
    <row r="105" spans="1:11">
      <c r="A105">
        <v>103</v>
      </c>
      <c r="B105" s="2">
        <v>1</v>
      </c>
      <c r="C105" t="s">
        <v>32</v>
      </c>
      <c r="E105">
        <v>2.7300000000000001E-2</v>
      </c>
      <c r="I105" t="str">
        <f>IF(ISNA(VLOOKUP(D105,Elements!$B$3:$G$56,2,FALSE)),H105&amp;E105&amp;IF(ISBLANK(F105), "", F105&amp;" - "&amp;G105),VLOOKUP(D105,Elements!$B$3:$G$56,2,FALSE))</f>
        <v>0.0273</v>
      </c>
      <c r="K105" t="str">
        <f>"insert into result_context_item( RESULT_CONTEXT_ITEM_ID,  GROUP_RESULT_CONTEXT_ID,  EXPERIMENT_ID,  RESULT_ID,  ATTRIBUTE_ID,  VALUE_ID,  QUALIFIER,  VALUE_DISPLAY,  VALUE_NUM,  VALUE_MIN,  VALUE_MAX) values(result_context_item_id_seq.nextval, '', 1, "&amp;A105&amp;", "&amp;VLOOKUP(C105,Elements!$B$3:$G$56,6,FALSE)&amp;", '', '', '"&amp;I105&amp;"', "&amp;E105&amp;", '"&amp;F105&amp;"', '"&amp;G105&amp;"');"</f>
        <v>insert into result_context_item( RESULT_CONTEXT_ITEM_ID,  GROUP_RESULT_CONTEXT_ID,  EXPERIMENT_ID,  RESULT_ID,  ATTRIBUTE_ID,  VALUE_ID,  QUALIFIER,  VALUE_DISPLAY,  VALUE_NUM,  VALUE_MIN,  VALUE_MAX) values(result_context_item_id_seq.nextval, '', 1, 103, 366, '', '', '0.0273', 0.0273, '', '');</v>
      </c>
    </row>
    <row r="106" spans="1:11">
      <c r="A106">
        <v>104</v>
      </c>
      <c r="B106" s="2">
        <v>1</v>
      </c>
      <c r="C106" t="s">
        <v>32</v>
      </c>
      <c r="E106">
        <v>8.1799999999999998E-2</v>
      </c>
      <c r="I106" t="str">
        <f>IF(ISNA(VLOOKUP(D106,Elements!$B$3:$G$56,2,FALSE)),H106&amp;E106&amp;IF(ISBLANK(F106), "", F106&amp;" - "&amp;G106),VLOOKUP(D106,Elements!$B$3:$G$56,2,FALSE))</f>
        <v>0.0818</v>
      </c>
      <c r="K106" t="str">
        <f>"insert into result_context_item( RESULT_CONTEXT_ITEM_ID,  GROUP_RESULT_CONTEXT_ID,  EXPERIMENT_ID,  RESULT_ID,  ATTRIBUTE_ID,  VALUE_ID,  QUALIFIER,  VALUE_DISPLAY,  VALUE_NUM,  VALUE_MIN,  VALUE_MAX) values(result_context_item_id_seq.nextval, '', 1, "&amp;A106&amp;", "&amp;VLOOKUP(C106,Elements!$B$3:$G$56,6,FALSE)&amp;", '', '', '"&amp;I106&amp;"', "&amp;E106&amp;", '"&amp;F106&amp;"', '"&amp;G106&amp;"');"</f>
        <v>insert into result_context_item( RESULT_CONTEXT_ITEM_ID,  GROUP_RESULT_CONTEXT_ID,  EXPERIMENT_ID,  RESULT_ID,  ATTRIBUTE_ID,  VALUE_ID,  QUALIFIER,  VALUE_DISPLAY,  VALUE_NUM,  VALUE_MIN,  VALUE_MAX) values(result_context_item_id_seq.nextval, '', 1, 104, 366, '', '', '0.0818', 0.0818, '', '');</v>
      </c>
    </row>
    <row r="107" spans="1:11">
      <c r="A107">
        <v>105</v>
      </c>
      <c r="B107" s="2">
        <v>1</v>
      </c>
      <c r="C107" t="s">
        <v>32</v>
      </c>
      <c r="E107">
        <v>0.24540000000000001</v>
      </c>
      <c r="I107" t="str">
        <f>IF(ISNA(VLOOKUP(D107,Elements!$B$3:$G$56,2,FALSE)),H107&amp;E107&amp;IF(ISBLANK(F107), "", F107&amp;" - "&amp;G107),VLOOKUP(D107,Elements!$B$3:$G$56,2,FALSE))</f>
        <v>0.2454</v>
      </c>
      <c r="K107" t="str">
        <f>"insert into result_context_item( RESULT_CONTEXT_ITEM_ID,  GROUP_RESULT_CONTEXT_ID,  EXPERIMENT_ID,  RESULT_ID,  ATTRIBUTE_ID,  VALUE_ID,  QUALIFIER,  VALUE_DISPLAY,  VALUE_NUM,  VALUE_MIN,  VALUE_MAX) values(result_context_item_id_seq.nextval, '', 1, "&amp;A107&amp;", "&amp;VLOOKUP(C107,Elements!$B$3:$G$56,6,FALSE)&amp;", '', '', '"&amp;I107&amp;"', "&amp;E107&amp;", '"&amp;F107&amp;"', '"&amp;G107&amp;"');"</f>
        <v>insert into result_context_item( RESULT_CONTEXT_ITEM_ID,  GROUP_RESULT_CONTEXT_ID,  EXPERIMENT_ID,  RESULT_ID,  ATTRIBUTE_ID,  VALUE_ID,  QUALIFIER,  VALUE_DISPLAY,  VALUE_NUM,  VALUE_MIN,  VALUE_MAX) values(result_context_item_id_seq.nextval, '', 1, 105, 366, '', '', '0.2454', 0.2454, '', '');</v>
      </c>
    </row>
    <row r="108" spans="1:11">
      <c r="A108">
        <v>106</v>
      </c>
      <c r="B108" s="2">
        <v>1</v>
      </c>
      <c r="C108" t="s">
        <v>32</v>
      </c>
      <c r="E108">
        <v>0.7</v>
      </c>
      <c r="I108" t="str">
        <f>IF(ISNA(VLOOKUP(D108,Elements!$B$3:$G$56,2,FALSE)),H108&amp;E108&amp;IF(ISBLANK(F108), "", F108&amp;" - "&amp;G108),VLOOKUP(D108,Elements!$B$3:$G$56,2,FALSE))</f>
        <v>0.7</v>
      </c>
      <c r="K108" t="str">
        <f>"insert into result_context_item( RESULT_CONTEXT_ITEM_ID,  GROUP_RESULT_CONTEXT_ID,  EXPERIMENT_ID,  RESULT_ID,  ATTRIBUTE_ID,  VALUE_ID,  QUALIFIER,  VALUE_DISPLAY,  VALUE_NUM,  VALUE_MIN,  VALUE_MAX) values(result_context_item_id_seq.nextval, '', 1, "&amp;A108&amp;", "&amp;VLOOKUP(C108,Elements!$B$3:$G$56,6,FALSE)&amp;", '', '', '"&amp;I108&amp;"', "&amp;E108&amp;", '"&amp;F108&amp;"', '"&amp;G108&amp;"');"</f>
        <v>insert into result_context_item( RESULT_CONTEXT_ITEM_ID,  GROUP_RESULT_CONTEXT_ID,  EXPERIMENT_ID,  RESULT_ID,  ATTRIBUTE_ID,  VALUE_ID,  QUALIFIER,  VALUE_DISPLAY,  VALUE_NUM,  VALUE_MIN,  VALUE_MAX) values(result_context_item_id_seq.nextval, '', 1, 106, 366, '', '', '0.7', 0.7, '', '');</v>
      </c>
    </row>
    <row r="109" spans="1:11">
      <c r="A109">
        <v>107</v>
      </c>
      <c r="B109" s="2">
        <v>1</v>
      </c>
      <c r="C109" t="s">
        <v>32</v>
      </c>
      <c r="E109">
        <v>2.2000000000000002</v>
      </c>
      <c r="I109" t="str">
        <f>IF(ISNA(VLOOKUP(D109,Elements!$B$3:$G$56,2,FALSE)),H109&amp;E109&amp;IF(ISBLANK(F109), "", F109&amp;" - "&amp;G109),VLOOKUP(D109,Elements!$B$3:$G$56,2,FALSE))</f>
        <v>2.2</v>
      </c>
      <c r="K109" t="str">
        <f>"insert into result_context_item( RESULT_CONTEXT_ITEM_ID,  GROUP_RESULT_CONTEXT_ID,  EXPERIMENT_ID,  RESULT_ID,  ATTRIBUTE_ID,  VALUE_ID,  QUALIFIER,  VALUE_DISPLAY,  VALUE_NUM,  VALUE_MIN,  VALUE_MAX) values(result_context_item_id_seq.nextval, '', 1, "&amp;A109&amp;", "&amp;VLOOKUP(C109,Elements!$B$3:$G$56,6,FALSE)&amp;", '', '', '"&amp;I109&amp;"', "&amp;E109&amp;", '"&amp;F109&amp;"', '"&amp;G109&amp;"');"</f>
        <v>insert into result_context_item( RESULT_CONTEXT_ITEM_ID,  GROUP_RESULT_CONTEXT_ID,  EXPERIMENT_ID,  RESULT_ID,  ATTRIBUTE_ID,  VALUE_ID,  QUALIFIER,  VALUE_DISPLAY,  VALUE_NUM,  VALUE_MIN,  VALUE_MAX) values(result_context_item_id_seq.nextval, '', 1, 107, 366, '', '', '2.2', 2.2, '', '');</v>
      </c>
    </row>
    <row r="110" spans="1:11">
      <c r="A110">
        <v>108</v>
      </c>
      <c r="B110" s="2">
        <v>1</v>
      </c>
      <c r="C110" t="s">
        <v>32</v>
      </c>
      <c r="E110">
        <v>6.6</v>
      </c>
      <c r="I110" t="str">
        <f>IF(ISNA(VLOOKUP(D110,Elements!$B$3:$G$56,2,FALSE)),H110&amp;E110&amp;IF(ISBLANK(F110), "", F110&amp;" - "&amp;G110),VLOOKUP(D110,Elements!$B$3:$G$56,2,FALSE))</f>
        <v>6.6</v>
      </c>
      <c r="K110" t="str">
        <f>"insert into result_context_item( RESULT_CONTEXT_ITEM_ID,  GROUP_RESULT_CONTEXT_ID,  EXPERIMENT_ID,  RESULT_ID,  ATTRIBUTE_ID,  VALUE_ID,  QUALIFIER,  VALUE_DISPLAY,  VALUE_NUM,  VALUE_MIN,  VALUE_MAX) values(result_context_item_id_seq.nextval, '', 1, "&amp;A110&amp;", "&amp;VLOOKUP(C110,Elements!$B$3:$G$56,6,FALSE)&amp;", '', '', '"&amp;I110&amp;"', "&amp;E110&amp;", '"&amp;F110&amp;"', '"&amp;G110&amp;"');"</f>
        <v>insert into result_context_item( RESULT_CONTEXT_ITEM_ID,  GROUP_RESULT_CONTEXT_ID,  EXPERIMENT_ID,  RESULT_ID,  ATTRIBUTE_ID,  VALUE_ID,  QUALIFIER,  VALUE_DISPLAY,  VALUE_NUM,  VALUE_MIN,  VALUE_MAX) values(result_context_item_id_seq.nextval, '', 1, 108, 366, '', '', '6.6', 6.6, '', '');</v>
      </c>
    </row>
    <row r="111" spans="1:11">
      <c r="A111">
        <v>109</v>
      </c>
      <c r="B111" s="2">
        <v>1</v>
      </c>
      <c r="C111" t="s">
        <v>32</v>
      </c>
      <c r="E111">
        <v>19.899999999999999</v>
      </c>
      <c r="I111" t="str">
        <f>IF(ISNA(VLOOKUP(D111,Elements!$B$3:$G$56,2,FALSE)),H111&amp;E111&amp;IF(ISBLANK(F111), "", F111&amp;" - "&amp;G111),VLOOKUP(D111,Elements!$B$3:$G$56,2,FALSE))</f>
        <v>19.9</v>
      </c>
      <c r="K111" t="str">
        <f>"insert into result_context_item( RESULT_CONTEXT_ITEM_ID,  GROUP_RESULT_CONTEXT_ID,  EXPERIMENT_ID,  RESULT_ID,  ATTRIBUTE_ID,  VALUE_ID,  QUALIFIER,  VALUE_DISPLAY,  VALUE_NUM,  VALUE_MIN,  VALUE_MAX) values(result_context_item_id_seq.nextval, '', 1, "&amp;A111&amp;", "&amp;VLOOKUP(C111,Elements!$B$3:$G$56,6,FALSE)&amp;", '', '', '"&amp;I111&amp;"', "&amp;E111&amp;", '"&amp;F111&amp;"', '"&amp;G111&amp;"');"</f>
        <v>insert into result_context_item( RESULT_CONTEXT_ITEM_ID,  GROUP_RESULT_CONTEXT_ID,  EXPERIMENT_ID,  RESULT_ID,  ATTRIBUTE_ID,  VALUE_ID,  QUALIFIER,  VALUE_DISPLAY,  VALUE_NUM,  VALUE_MIN,  VALUE_MAX) values(result_context_item_id_seq.nextval, '', 1, 109, 366, '', '', '19.9', 19.9, '', '');</v>
      </c>
    </row>
    <row r="112" spans="1:11">
      <c r="A112">
        <v>110</v>
      </c>
      <c r="B112" s="2">
        <v>1</v>
      </c>
      <c r="C112" t="s">
        <v>32</v>
      </c>
      <c r="E112">
        <v>59.6</v>
      </c>
      <c r="I112" t="str">
        <f>IF(ISNA(VLOOKUP(D112,Elements!$B$3:$G$56,2,FALSE)),H112&amp;E112&amp;IF(ISBLANK(F112), "", F112&amp;" - "&amp;G112),VLOOKUP(D112,Elements!$B$3:$G$56,2,FALSE))</f>
        <v>59.6</v>
      </c>
      <c r="K112" t="str">
        <f>"insert into result_context_item( RESULT_CONTEXT_ITEM_ID,  GROUP_RESULT_CONTEXT_ID,  EXPERIMENT_ID,  RESULT_ID,  ATTRIBUTE_ID,  VALUE_ID,  QUALIFIER,  VALUE_DISPLAY,  VALUE_NUM,  VALUE_MIN,  VALUE_MAX) values(result_context_item_id_seq.nextval, '', 1, "&amp;A112&amp;", "&amp;VLOOKUP(C112,Elements!$B$3:$G$56,6,FALSE)&amp;", '', '', '"&amp;I112&amp;"', "&amp;E112&amp;", '"&amp;F112&amp;"', '"&amp;G112&amp;"');"</f>
        <v>insert into result_context_item( RESULT_CONTEXT_ITEM_ID,  GROUP_RESULT_CONTEXT_ID,  EXPERIMENT_ID,  RESULT_ID,  ATTRIBUTE_ID,  VALUE_ID,  QUALIFIER,  VALUE_DISPLAY,  VALUE_NUM,  VALUE_MIN,  VALUE_MAX) values(result_context_item_id_seq.nextval, '', 1, 110, 366, '', '', '59.6', 59.6, '', '');</v>
      </c>
    </row>
    <row r="113" spans="1:11">
      <c r="A113">
        <v>111</v>
      </c>
      <c r="B113" s="2">
        <v>1</v>
      </c>
      <c r="C113" t="s">
        <v>32</v>
      </c>
      <c r="E113">
        <v>3.0000000000000001E-3</v>
      </c>
      <c r="I113" t="str">
        <f>IF(ISNA(VLOOKUP(D113,Elements!$B$3:$G$56,2,FALSE)),H113&amp;E113&amp;IF(ISBLANK(F113), "", F113&amp;" - "&amp;G113),VLOOKUP(D113,Elements!$B$3:$G$56,2,FALSE))</f>
        <v>0.003</v>
      </c>
      <c r="K113" t="str">
        <f>"insert into result_context_item( RESULT_CONTEXT_ITEM_ID,  GROUP_RESULT_CONTEXT_ID,  EXPERIMENT_ID,  RESULT_ID,  ATTRIBUTE_ID,  VALUE_ID,  QUALIFIER,  VALUE_DISPLAY,  VALUE_NUM,  VALUE_MIN,  VALUE_MAX) values(result_context_item_id_seq.nextval, '', 1, "&amp;A113&amp;", "&amp;VLOOKUP(C113,Elements!$B$3:$G$56,6,FALSE)&amp;", '', '', '"&amp;I113&amp;"', "&amp;E113&amp;", '"&amp;F113&amp;"', '"&amp;G113&amp;"');"</f>
        <v>insert into result_context_item( RESULT_CONTEXT_ITEM_ID,  GROUP_RESULT_CONTEXT_ID,  EXPERIMENT_ID,  RESULT_ID,  ATTRIBUTE_ID,  VALUE_ID,  QUALIFIER,  VALUE_DISPLAY,  VALUE_NUM,  VALUE_MIN,  VALUE_MAX) values(result_context_item_id_seq.nextval, '', 1, 111, 366, '', '', '0.003', 0.003, '', '');</v>
      </c>
    </row>
    <row r="114" spans="1:11">
      <c r="A114">
        <v>112</v>
      </c>
      <c r="B114" s="2">
        <v>1</v>
      </c>
      <c r="C114" t="s">
        <v>32</v>
      </c>
      <c r="E114">
        <v>9.1000000000000004E-3</v>
      </c>
      <c r="I114" t="str">
        <f>IF(ISNA(VLOOKUP(D114,Elements!$B$3:$G$56,2,FALSE)),H114&amp;E114&amp;IF(ISBLANK(F114), "", F114&amp;" - "&amp;G114),VLOOKUP(D114,Elements!$B$3:$G$56,2,FALSE))</f>
        <v>0.0091</v>
      </c>
      <c r="K114" t="str">
        <f>"insert into result_context_item( RESULT_CONTEXT_ITEM_ID,  GROUP_RESULT_CONTEXT_ID,  EXPERIMENT_ID,  RESULT_ID,  ATTRIBUTE_ID,  VALUE_ID,  QUALIFIER,  VALUE_DISPLAY,  VALUE_NUM,  VALUE_MIN,  VALUE_MAX) values(result_context_item_id_seq.nextval, '', 1, "&amp;A114&amp;", "&amp;VLOOKUP(C114,Elements!$B$3:$G$56,6,FALSE)&amp;", '', '', '"&amp;I114&amp;"', "&amp;E114&amp;", '"&amp;F114&amp;"', '"&amp;G114&amp;"');"</f>
        <v>insert into result_context_item( RESULT_CONTEXT_ITEM_ID,  GROUP_RESULT_CONTEXT_ID,  EXPERIMENT_ID,  RESULT_ID,  ATTRIBUTE_ID,  VALUE_ID,  QUALIFIER,  VALUE_DISPLAY,  VALUE_NUM,  VALUE_MIN,  VALUE_MAX) values(result_context_item_id_seq.nextval, '', 1, 112, 366, '', '', '0.0091', 0.0091, '', '');</v>
      </c>
    </row>
    <row r="115" spans="1:11">
      <c r="A115">
        <v>113</v>
      </c>
      <c r="B115" s="2">
        <v>1</v>
      </c>
      <c r="C115" t="s">
        <v>32</v>
      </c>
      <c r="E115">
        <v>2.7300000000000001E-2</v>
      </c>
      <c r="I115" t="str">
        <f>IF(ISNA(VLOOKUP(D115,Elements!$B$3:$G$56,2,FALSE)),H115&amp;E115&amp;IF(ISBLANK(F115), "", F115&amp;" - "&amp;G115),VLOOKUP(D115,Elements!$B$3:$G$56,2,FALSE))</f>
        <v>0.0273</v>
      </c>
      <c r="K115" t="str">
        <f>"insert into result_context_item( RESULT_CONTEXT_ITEM_ID,  GROUP_RESULT_CONTEXT_ID,  EXPERIMENT_ID,  RESULT_ID,  ATTRIBUTE_ID,  VALUE_ID,  QUALIFIER,  VALUE_DISPLAY,  VALUE_NUM,  VALUE_MIN,  VALUE_MAX) values(result_context_item_id_seq.nextval, '', 1, "&amp;A115&amp;", "&amp;VLOOKUP(C115,Elements!$B$3:$G$56,6,FALSE)&amp;", '', '', '"&amp;I115&amp;"', "&amp;E115&amp;", '"&amp;F115&amp;"', '"&amp;G115&amp;"');"</f>
        <v>insert into result_context_item( RESULT_CONTEXT_ITEM_ID,  GROUP_RESULT_CONTEXT_ID,  EXPERIMENT_ID,  RESULT_ID,  ATTRIBUTE_ID,  VALUE_ID,  QUALIFIER,  VALUE_DISPLAY,  VALUE_NUM,  VALUE_MIN,  VALUE_MAX) values(result_context_item_id_seq.nextval, '', 1, 113, 366, '', '', '0.0273', 0.0273, '', '');</v>
      </c>
    </row>
    <row r="116" spans="1:11">
      <c r="A116">
        <v>114</v>
      </c>
      <c r="B116" s="2">
        <v>1</v>
      </c>
      <c r="C116" t="s">
        <v>32</v>
      </c>
      <c r="E116">
        <v>8.1799999999999998E-2</v>
      </c>
      <c r="I116" t="str">
        <f>IF(ISNA(VLOOKUP(D116,Elements!$B$3:$G$56,2,FALSE)),H116&amp;E116&amp;IF(ISBLANK(F116), "", F116&amp;" - "&amp;G116),VLOOKUP(D116,Elements!$B$3:$G$56,2,FALSE))</f>
        <v>0.0818</v>
      </c>
      <c r="K116" t="str">
        <f>"insert into result_context_item( RESULT_CONTEXT_ITEM_ID,  GROUP_RESULT_CONTEXT_ID,  EXPERIMENT_ID,  RESULT_ID,  ATTRIBUTE_ID,  VALUE_ID,  QUALIFIER,  VALUE_DISPLAY,  VALUE_NUM,  VALUE_MIN,  VALUE_MAX) values(result_context_item_id_seq.nextval, '', 1, "&amp;A116&amp;", "&amp;VLOOKUP(C116,Elements!$B$3:$G$56,6,FALSE)&amp;", '', '', '"&amp;I116&amp;"', "&amp;E116&amp;", '"&amp;F116&amp;"', '"&amp;G116&amp;"');"</f>
        <v>insert into result_context_item( RESULT_CONTEXT_ITEM_ID,  GROUP_RESULT_CONTEXT_ID,  EXPERIMENT_ID,  RESULT_ID,  ATTRIBUTE_ID,  VALUE_ID,  QUALIFIER,  VALUE_DISPLAY,  VALUE_NUM,  VALUE_MIN,  VALUE_MAX) values(result_context_item_id_seq.nextval, '', 1, 114, 366, '', '', '0.0818', 0.0818, '', '');</v>
      </c>
    </row>
    <row r="117" spans="1:11">
      <c r="A117">
        <v>115</v>
      </c>
      <c r="B117" s="2">
        <v>1</v>
      </c>
      <c r="C117" t="s">
        <v>32</v>
      </c>
      <c r="E117">
        <v>0.24540000000000001</v>
      </c>
      <c r="I117" t="str">
        <f>IF(ISNA(VLOOKUP(D117,Elements!$B$3:$G$56,2,FALSE)),H117&amp;E117&amp;IF(ISBLANK(F117), "", F117&amp;" - "&amp;G117),VLOOKUP(D117,Elements!$B$3:$G$56,2,FALSE))</f>
        <v>0.2454</v>
      </c>
      <c r="K117" t="str">
        <f>"insert into result_context_item( RESULT_CONTEXT_ITEM_ID,  GROUP_RESULT_CONTEXT_ID,  EXPERIMENT_ID,  RESULT_ID,  ATTRIBUTE_ID,  VALUE_ID,  QUALIFIER,  VALUE_DISPLAY,  VALUE_NUM,  VALUE_MIN,  VALUE_MAX) values(result_context_item_id_seq.nextval, '', 1, "&amp;A117&amp;", "&amp;VLOOKUP(C117,Elements!$B$3:$G$56,6,FALSE)&amp;", '', '', '"&amp;I117&amp;"', "&amp;E117&amp;", '"&amp;F117&amp;"', '"&amp;G117&amp;"');"</f>
        <v>insert into result_context_item( RESULT_CONTEXT_ITEM_ID,  GROUP_RESULT_CONTEXT_ID,  EXPERIMENT_ID,  RESULT_ID,  ATTRIBUTE_ID,  VALUE_ID,  QUALIFIER,  VALUE_DISPLAY,  VALUE_NUM,  VALUE_MIN,  VALUE_MAX) values(result_context_item_id_seq.nextval, '', 1, 115, 366, '', '', '0.2454', 0.2454, '', '');</v>
      </c>
    </row>
    <row r="118" spans="1:11">
      <c r="A118">
        <v>116</v>
      </c>
      <c r="B118" s="2">
        <v>1</v>
      </c>
      <c r="C118" t="s">
        <v>32</v>
      </c>
      <c r="E118">
        <v>0.7</v>
      </c>
      <c r="I118" t="str">
        <f>IF(ISNA(VLOOKUP(D118,Elements!$B$3:$G$56,2,FALSE)),H118&amp;E118&amp;IF(ISBLANK(F118), "", F118&amp;" - "&amp;G118),VLOOKUP(D118,Elements!$B$3:$G$56,2,FALSE))</f>
        <v>0.7</v>
      </c>
      <c r="K118" t="str">
        <f>"insert into result_context_item( RESULT_CONTEXT_ITEM_ID,  GROUP_RESULT_CONTEXT_ID,  EXPERIMENT_ID,  RESULT_ID,  ATTRIBUTE_ID,  VALUE_ID,  QUALIFIER,  VALUE_DISPLAY,  VALUE_NUM,  VALUE_MIN,  VALUE_MAX) values(result_context_item_id_seq.nextval, '', 1, "&amp;A118&amp;", "&amp;VLOOKUP(C118,Elements!$B$3:$G$56,6,FALSE)&amp;", '', '', '"&amp;I118&amp;"', "&amp;E118&amp;", '"&amp;F118&amp;"', '"&amp;G118&amp;"');"</f>
        <v>insert into result_context_item( RESULT_CONTEXT_ITEM_ID,  GROUP_RESULT_CONTEXT_ID,  EXPERIMENT_ID,  RESULT_ID,  ATTRIBUTE_ID,  VALUE_ID,  QUALIFIER,  VALUE_DISPLAY,  VALUE_NUM,  VALUE_MIN,  VALUE_MAX) values(result_context_item_id_seq.nextval, '', 1, 116, 366, '', '', '0.7', 0.7, '', '');</v>
      </c>
    </row>
    <row r="119" spans="1:11">
      <c r="A119">
        <v>117</v>
      </c>
      <c r="B119" s="2">
        <v>1</v>
      </c>
      <c r="C119" t="s">
        <v>32</v>
      </c>
      <c r="E119">
        <v>2.2000000000000002</v>
      </c>
      <c r="I119" t="str">
        <f>IF(ISNA(VLOOKUP(D119,Elements!$B$3:$G$56,2,FALSE)),H119&amp;E119&amp;IF(ISBLANK(F119), "", F119&amp;" - "&amp;G119),VLOOKUP(D119,Elements!$B$3:$G$56,2,FALSE))</f>
        <v>2.2</v>
      </c>
      <c r="K119" t="str">
        <f>"insert into result_context_item( RESULT_CONTEXT_ITEM_ID,  GROUP_RESULT_CONTEXT_ID,  EXPERIMENT_ID,  RESULT_ID,  ATTRIBUTE_ID,  VALUE_ID,  QUALIFIER,  VALUE_DISPLAY,  VALUE_NUM,  VALUE_MIN,  VALUE_MAX) values(result_context_item_id_seq.nextval, '', 1, "&amp;A119&amp;", "&amp;VLOOKUP(C119,Elements!$B$3:$G$56,6,FALSE)&amp;", '', '', '"&amp;I119&amp;"', "&amp;E119&amp;", '"&amp;F119&amp;"', '"&amp;G119&amp;"');"</f>
        <v>insert into result_context_item( RESULT_CONTEXT_ITEM_ID,  GROUP_RESULT_CONTEXT_ID,  EXPERIMENT_ID,  RESULT_ID,  ATTRIBUTE_ID,  VALUE_ID,  QUALIFIER,  VALUE_DISPLAY,  VALUE_NUM,  VALUE_MIN,  VALUE_MAX) values(result_context_item_id_seq.nextval, '', 1, 117, 366, '', '', '2.2', 2.2, '', '');</v>
      </c>
    </row>
    <row r="120" spans="1:11">
      <c r="A120">
        <v>118</v>
      </c>
      <c r="B120" s="2">
        <v>1</v>
      </c>
      <c r="C120" t="s">
        <v>32</v>
      </c>
      <c r="E120">
        <v>6.6</v>
      </c>
      <c r="I120" t="str">
        <f>IF(ISNA(VLOOKUP(D120,Elements!$B$3:$G$56,2,FALSE)),H120&amp;E120&amp;IF(ISBLANK(F120), "", F120&amp;" - "&amp;G120),VLOOKUP(D120,Elements!$B$3:$G$56,2,FALSE))</f>
        <v>6.6</v>
      </c>
      <c r="K120" t="str">
        <f>"insert into result_context_item( RESULT_CONTEXT_ITEM_ID,  GROUP_RESULT_CONTEXT_ID,  EXPERIMENT_ID,  RESULT_ID,  ATTRIBUTE_ID,  VALUE_ID,  QUALIFIER,  VALUE_DISPLAY,  VALUE_NUM,  VALUE_MIN,  VALUE_MAX) values(result_context_item_id_seq.nextval, '', 1, "&amp;A120&amp;", "&amp;VLOOKUP(C120,Elements!$B$3:$G$56,6,FALSE)&amp;", '', '', '"&amp;I120&amp;"', "&amp;E120&amp;", '"&amp;F120&amp;"', '"&amp;G120&amp;"');"</f>
        <v>insert into result_context_item( RESULT_CONTEXT_ITEM_ID,  GROUP_RESULT_CONTEXT_ID,  EXPERIMENT_ID,  RESULT_ID,  ATTRIBUTE_ID,  VALUE_ID,  QUALIFIER,  VALUE_DISPLAY,  VALUE_NUM,  VALUE_MIN,  VALUE_MAX) values(result_context_item_id_seq.nextval, '', 1, 118, 366, '', '', '6.6', 6.6, '', '');</v>
      </c>
    </row>
    <row r="121" spans="1:11">
      <c r="A121">
        <v>119</v>
      </c>
      <c r="B121" s="2">
        <v>1</v>
      </c>
      <c r="C121" t="s">
        <v>32</v>
      </c>
      <c r="E121">
        <v>19.899999999999999</v>
      </c>
      <c r="I121" t="str">
        <f>IF(ISNA(VLOOKUP(D121,Elements!$B$3:$G$56,2,FALSE)),H121&amp;E121&amp;IF(ISBLANK(F121), "", F121&amp;" - "&amp;G121),VLOOKUP(D121,Elements!$B$3:$G$56,2,FALSE))</f>
        <v>19.9</v>
      </c>
      <c r="K121" t="str">
        <f>"insert into result_context_item( RESULT_CONTEXT_ITEM_ID,  GROUP_RESULT_CONTEXT_ID,  EXPERIMENT_ID,  RESULT_ID,  ATTRIBUTE_ID,  VALUE_ID,  QUALIFIER,  VALUE_DISPLAY,  VALUE_NUM,  VALUE_MIN,  VALUE_MAX) values(result_context_item_id_seq.nextval, '', 1, "&amp;A121&amp;", "&amp;VLOOKUP(C121,Elements!$B$3:$G$56,6,FALSE)&amp;", '', '', '"&amp;I121&amp;"', "&amp;E121&amp;", '"&amp;F121&amp;"', '"&amp;G121&amp;"');"</f>
        <v>insert into result_context_item( RESULT_CONTEXT_ITEM_ID,  GROUP_RESULT_CONTEXT_ID,  EXPERIMENT_ID,  RESULT_ID,  ATTRIBUTE_ID,  VALUE_ID,  QUALIFIER,  VALUE_DISPLAY,  VALUE_NUM,  VALUE_MIN,  VALUE_MAX) values(result_context_item_id_seq.nextval, '', 1, 119, 366, '', '', '19.9', 19.9, '', '');</v>
      </c>
    </row>
    <row r="122" spans="1:11">
      <c r="A122">
        <v>120</v>
      </c>
      <c r="B122" s="2">
        <v>1</v>
      </c>
      <c r="C122" t="s">
        <v>32</v>
      </c>
      <c r="E122">
        <v>59.6</v>
      </c>
      <c r="I122" t="str">
        <f>IF(ISNA(VLOOKUP(D122,Elements!$B$3:$G$56,2,FALSE)),H122&amp;E122&amp;IF(ISBLANK(F122), "", F122&amp;" - "&amp;G122),VLOOKUP(D122,Elements!$B$3:$G$56,2,FALSE))</f>
        <v>59.6</v>
      </c>
      <c r="K122" t="str">
        <f>"insert into result_context_item( RESULT_CONTEXT_ITEM_ID,  GROUP_RESULT_CONTEXT_ID,  EXPERIMENT_ID,  RESULT_ID,  ATTRIBUTE_ID,  VALUE_ID,  QUALIFIER,  VALUE_DISPLAY,  VALUE_NUM,  VALUE_MIN,  VALUE_MAX) values(result_context_item_id_seq.nextval, '', 1, "&amp;A122&amp;", "&amp;VLOOKUP(C122,Elements!$B$3:$G$56,6,FALSE)&amp;", '', '', '"&amp;I122&amp;"', "&amp;E122&amp;", '"&amp;F122&amp;"', '"&amp;G122&amp;"');"</f>
        <v>insert into result_context_item( RESULT_CONTEXT_ITEM_ID,  GROUP_RESULT_CONTEXT_ID,  EXPERIMENT_ID,  RESULT_ID,  ATTRIBUTE_ID,  VALUE_ID,  QUALIFIER,  VALUE_DISPLAY,  VALUE_NUM,  VALUE_MIN,  VALUE_MAX) values(result_context_item_id_seq.nextval, '', 1, 120, 366, '', '', '59.6', 59.6, '', '');</v>
      </c>
    </row>
    <row r="123" spans="1:11">
      <c r="A123">
        <v>121</v>
      </c>
      <c r="B123" s="2">
        <v>1</v>
      </c>
      <c r="C123" t="s">
        <v>32</v>
      </c>
      <c r="E123">
        <v>3.0000000000000001E-3</v>
      </c>
      <c r="I123" t="str">
        <f>IF(ISNA(VLOOKUP(D123,Elements!$B$3:$G$56,2,FALSE)),H123&amp;E123&amp;IF(ISBLANK(F123), "", F123&amp;" - "&amp;G123),VLOOKUP(D123,Elements!$B$3:$G$56,2,FALSE))</f>
        <v>0.003</v>
      </c>
      <c r="K123" t="str">
        <f>"insert into result_context_item( RESULT_CONTEXT_ITEM_ID,  GROUP_RESULT_CONTEXT_ID,  EXPERIMENT_ID,  RESULT_ID,  ATTRIBUTE_ID,  VALUE_ID,  QUALIFIER,  VALUE_DISPLAY,  VALUE_NUM,  VALUE_MIN,  VALUE_MAX) values(result_context_item_id_seq.nextval, '', 1, "&amp;A123&amp;", "&amp;VLOOKUP(C123,Elements!$B$3:$G$56,6,FALSE)&amp;", '', '', '"&amp;I123&amp;"', "&amp;E123&amp;", '"&amp;F123&amp;"', '"&amp;G123&amp;"');"</f>
        <v>insert into result_context_item( RESULT_CONTEXT_ITEM_ID,  GROUP_RESULT_CONTEXT_ID,  EXPERIMENT_ID,  RESULT_ID,  ATTRIBUTE_ID,  VALUE_ID,  QUALIFIER,  VALUE_DISPLAY,  VALUE_NUM,  VALUE_MIN,  VALUE_MAX) values(result_context_item_id_seq.nextval, '', 1, 121, 366, '', '', '0.003', 0.003, '', '');</v>
      </c>
    </row>
    <row r="124" spans="1:11">
      <c r="A124">
        <v>122</v>
      </c>
      <c r="B124" s="2">
        <v>1</v>
      </c>
      <c r="C124" t="s">
        <v>32</v>
      </c>
      <c r="E124">
        <v>9.1000000000000004E-3</v>
      </c>
      <c r="I124" t="str">
        <f>IF(ISNA(VLOOKUP(D124,Elements!$B$3:$G$56,2,FALSE)),H124&amp;E124&amp;IF(ISBLANK(F124), "", F124&amp;" - "&amp;G124),VLOOKUP(D124,Elements!$B$3:$G$56,2,FALSE))</f>
        <v>0.0091</v>
      </c>
      <c r="K124" t="str">
        <f>"insert into result_context_item( RESULT_CONTEXT_ITEM_ID,  GROUP_RESULT_CONTEXT_ID,  EXPERIMENT_ID,  RESULT_ID,  ATTRIBUTE_ID,  VALUE_ID,  QUALIFIER,  VALUE_DISPLAY,  VALUE_NUM,  VALUE_MIN,  VALUE_MAX) values(result_context_item_id_seq.nextval, '', 1, "&amp;A124&amp;", "&amp;VLOOKUP(C124,Elements!$B$3:$G$56,6,FALSE)&amp;", '', '', '"&amp;I124&amp;"', "&amp;E124&amp;", '"&amp;F124&amp;"', '"&amp;G124&amp;"');"</f>
        <v>insert into result_context_item( RESULT_CONTEXT_ITEM_ID,  GROUP_RESULT_CONTEXT_ID,  EXPERIMENT_ID,  RESULT_ID,  ATTRIBUTE_ID,  VALUE_ID,  QUALIFIER,  VALUE_DISPLAY,  VALUE_NUM,  VALUE_MIN,  VALUE_MAX) values(result_context_item_id_seq.nextval, '', 1, 122, 366, '', '', '0.0091', 0.0091, '', '');</v>
      </c>
    </row>
    <row r="125" spans="1:11">
      <c r="A125">
        <v>123</v>
      </c>
      <c r="B125" s="2">
        <v>1</v>
      </c>
      <c r="C125" t="s">
        <v>32</v>
      </c>
      <c r="E125">
        <v>2.7300000000000001E-2</v>
      </c>
      <c r="I125" t="str">
        <f>IF(ISNA(VLOOKUP(D125,Elements!$B$3:$G$56,2,FALSE)),H125&amp;E125&amp;IF(ISBLANK(F125), "", F125&amp;" - "&amp;G125),VLOOKUP(D125,Elements!$B$3:$G$56,2,FALSE))</f>
        <v>0.0273</v>
      </c>
      <c r="K125" t="str">
        <f>"insert into result_context_item( RESULT_CONTEXT_ITEM_ID,  GROUP_RESULT_CONTEXT_ID,  EXPERIMENT_ID,  RESULT_ID,  ATTRIBUTE_ID,  VALUE_ID,  QUALIFIER,  VALUE_DISPLAY,  VALUE_NUM,  VALUE_MIN,  VALUE_MAX) values(result_context_item_id_seq.nextval, '', 1, "&amp;A125&amp;", "&amp;VLOOKUP(C125,Elements!$B$3:$G$56,6,FALSE)&amp;", '', '', '"&amp;I125&amp;"', "&amp;E125&amp;", '"&amp;F125&amp;"', '"&amp;G125&amp;"');"</f>
        <v>insert into result_context_item( RESULT_CONTEXT_ITEM_ID,  GROUP_RESULT_CONTEXT_ID,  EXPERIMENT_ID,  RESULT_ID,  ATTRIBUTE_ID,  VALUE_ID,  QUALIFIER,  VALUE_DISPLAY,  VALUE_NUM,  VALUE_MIN,  VALUE_MAX) values(result_context_item_id_seq.nextval, '', 1, 123, 366, '', '', '0.0273', 0.0273, '', '');</v>
      </c>
    </row>
    <row r="126" spans="1:11">
      <c r="A126">
        <v>124</v>
      </c>
      <c r="B126" s="2">
        <v>1</v>
      </c>
      <c r="C126" t="s">
        <v>32</v>
      </c>
      <c r="E126">
        <v>8.1799999999999998E-2</v>
      </c>
      <c r="I126" t="str">
        <f>IF(ISNA(VLOOKUP(D126,Elements!$B$3:$G$56,2,FALSE)),H126&amp;E126&amp;IF(ISBLANK(F126), "", F126&amp;" - "&amp;G126),VLOOKUP(D126,Elements!$B$3:$G$56,2,FALSE))</f>
        <v>0.0818</v>
      </c>
      <c r="K126" t="str">
        <f>"insert into result_context_item( RESULT_CONTEXT_ITEM_ID,  GROUP_RESULT_CONTEXT_ID,  EXPERIMENT_ID,  RESULT_ID,  ATTRIBUTE_ID,  VALUE_ID,  QUALIFIER,  VALUE_DISPLAY,  VALUE_NUM,  VALUE_MIN,  VALUE_MAX) values(result_context_item_id_seq.nextval, '', 1, "&amp;A126&amp;", "&amp;VLOOKUP(C126,Elements!$B$3:$G$56,6,FALSE)&amp;", '', '', '"&amp;I126&amp;"', "&amp;E126&amp;", '"&amp;F126&amp;"', '"&amp;G126&amp;"');"</f>
        <v>insert into result_context_item( RESULT_CONTEXT_ITEM_ID,  GROUP_RESULT_CONTEXT_ID,  EXPERIMENT_ID,  RESULT_ID,  ATTRIBUTE_ID,  VALUE_ID,  QUALIFIER,  VALUE_DISPLAY,  VALUE_NUM,  VALUE_MIN,  VALUE_MAX) values(result_context_item_id_seq.nextval, '', 1, 124, 366, '', '', '0.0818', 0.0818, '', '');</v>
      </c>
    </row>
    <row r="127" spans="1:11">
      <c r="A127">
        <v>125</v>
      </c>
      <c r="B127" s="2">
        <v>1</v>
      </c>
      <c r="C127" t="s">
        <v>32</v>
      </c>
      <c r="E127">
        <v>0.24540000000000001</v>
      </c>
      <c r="I127" t="str">
        <f>IF(ISNA(VLOOKUP(D127,Elements!$B$3:$G$56,2,FALSE)),H127&amp;E127&amp;IF(ISBLANK(F127), "", F127&amp;" - "&amp;G127),VLOOKUP(D127,Elements!$B$3:$G$56,2,FALSE))</f>
        <v>0.2454</v>
      </c>
      <c r="K127" t="str">
        <f>"insert into result_context_item( RESULT_CONTEXT_ITEM_ID,  GROUP_RESULT_CONTEXT_ID,  EXPERIMENT_ID,  RESULT_ID,  ATTRIBUTE_ID,  VALUE_ID,  QUALIFIER,  VALUE_DISPLAY,  VALUE_NUM,  VALUE_MIN,  VALUE_MAX) values(result_context_item_id_seq.nextval, '', 1, "&amp;A127&amp;", "&amp;VLOOKUP(C127,Elements!$B$3:$G$56,6,FALSE)&amp;", '', '', '"&amp;I127&amp;"', "&amp;E127&amp;", '"&amp;F127&amp;"', '"&amp;G127&amp;"');"</f>
        <v>insert into result_context_item( RESULT_CONTEXT_ITEM_ID,  GROUP_RESULT_CONTEXT_ID,  EXPERIMENT_ID,  RESULT_ID,  ATTRIBUTE_ID,  VALUE_ID,  QUALIFIER,  VALUE_DISPLAY,  VALUE_NUM,  VALUE_MIN,  VALUE_MAX) values(result_context_item_id_seq.nextval, '', 1, 125, 366, '', '', '0.2454', 0.2454, '', '');</v>
      </c>
    </row>
    <row r="128" spans="1:11">
      <c r="A128">
        <v>126</v>
      </c>
      <c r="B128" s="2">
        <v>1</v>
      </c>
      <c r="C128" t="s">
        <v>32</v>
      </c>
      <c r="E128">
        <v>0.7</v>
      </c>
      <c r="I128" t="str">
        <f>IF(ISNA(VLOOKUP(D128,Elements!$B$3:$G$56,2,FALSE)),H128&amp;E128&amp;IF(ISBLANK(F128), "", F128&amp;" - "&amp;G128),VLOOKUP(D128,Elements!$B$3:$G$56,2,FALSE))</f>
        <v>0.7</v>
      </c>
      <c r="K128" t="str">
        <f>"insert into result_context_item( RESULT_CONTEXT_ITEM_ID,  GROUP_RESULT_CONTEXT_ID,  EXPERIMENT_ID,  RESULT_ID,  ATTRIBUTE_ID,  VALUE_ID,  QUALIFIER,  VALUE_DISPLAY,  VALUE_NUM,  VALUE_MIN,  VALUE_MAX) values(result_context_item_id_seq.nextval, '', 1, "&amp;A128&amp;", "&amp;VLOOKUP(C128,Elements!$B$3:$G$56,6,FALSE)&amp;", '', '', '"&amp;I128&amp;"', "&amp;E128&amp;", '"&amp;F128&amp;"', '"&amp;G128&amp;"');"</f>
        <v>insert into result_context_item( RESULT_CONTEXT_ITEM_ID,  GROUP_RESULT_CONTEXT_ID,  EXPERIMENT_ID,  RESULT_ID,  ATTRIBUTE_ID,  VALUE_ID,  QUALIFIER,  VALUE_DISPLAY,  VALUE_NUM,  VALUE_MIN,  VALUE_MAX) values(result_context_item_id_seq.nextval, '', 1, 126, 366, '', '', '0.7', 0.7, '', '');</v>
      </c>
    </row>
    <row r="129" spans="1:11">
      <c r="A129">
        <v>127</v>
      </c>
      <c r="B129" s="2">
        <v>1</v>
      </c>
      <c r="C129" t="s">
        <v>32</v>
      </c>
      <c r="E129">
        <v>2.2000000000000002</v>
      </c>
      <c r="I129" t="str">
        <f>IF(ISNA(VLOOKUP(D129,Elements!$B$3:$G$56,2,FALSE)),H129&amp;E129&amp;IF(ISBLANK(F129), "", F129&amp;" - "&amp;G129),VLOOKUP(D129,Elements!$B$3:$G$56,2,FALSE))</f>
        <v>2.2</v>
      </c>
      <c r="K129" t="str">
        <f>"insert into result_context_item( RESULT_CONTEXT_ITEM_ID,  GROUP_RESULT_CONTEXT_ID,  EXPERIMENT_ID,  RESULT_ID,  ATTRIBUTE_ID,  VALUE_ID,  QUALIFIER,  VALUE_DISPLAY,  VALUE_NUM,  VALUE_MIN,  VALUE_MAX) values(result_context_item_id_seq.nextval, '', 1, "&amp;A129&amp;", "&amp;VLOOKUP(C129,Elements!$B$3:$G$56,6,FALSE)&amp;", '', '', '"&amp;I129&amp;"', "&amp;E129&amp;", '"&amp;F129&amp;"', '"&amp;G129&amp;"');"</f>
        <v>insert into result_context_item( RESULT_CONTEXT_ITEM_ID,  GROUP_RESULT_CONTEXT_ID,  EXPERIMENT_ID,  RESULT_ID,  ATTRIBUTE_ID,  VALUE_ID,  QUALIFIER,  VALUE_DISPLAY,  VALUE_NUM,  VALUE_MIN,  VALUE_MAX) values(result_context_item_id_seq.nextval, '', 1, 127, 366, '', '', '2.2', 2.2, '', '');</v>
      </c>
    </row>
    <row r="130" spans="1:11">
      <c r="A130">
        <v>128</v>
      </c>
      <c r="B130" s="2">
        <v>1</v>
      </c>
      <c r="C130" t="s">
        <v>32</v>
      </c>
      <c r="E130">
        <v>6.6</v>
      </c>
      <c r="I130" t="str">
        <f>IF(ISNA(VLOOKUP(D130,Elements!$B$3:$G$56,2,FALSE)),H130&amp;E130&amp;IF(ISBLANK(F130), "", F130&amp;" - "&amp;G130),VLOOKUP(D130,Elements!$B$3:$G$56,2,FALSE))</f>
        <v>6.6</v>
      </c>
      <c r="K130" t="str">
        <f>"insert into result_context_item( RESULT_CONTEXT_ITEM_ID,  GROUP_RESULT_CONTEXT_ID,  EXPERIMENT_ID,  RESULT_ID,  ATTRIBUTE_ID,  VALUE_ID,  QUALIFIER,  VALUE_DISPLAY,  VALUE_NUM,  VALUE_MIN,  VALUE_MAX) values(result_context_item_id_seq.nextval, '', 1, "&amp;A130&amp;", "&amp;VLOOKUP(C130,Elements!$B$3:$G$56,6,FALSE)&amp;", '', '', '"&amp;I130&amp;"', "&amp;E130&amp;", '"&amp;F130&amp;"', '"&amp;G130&amp;"');"</f>
        <v>insert into result_context_item( RESULT_CONTEXT_ITEM_ID,  GROUP_RESULT_CONTEXT_ID,  EXPERIMENT_ID,  RESULT_ID,  ATTRIBUTE_ID,  VALUE_ID,  QUALIFIER,  VALUE_DISPLAY,  VALUE_NUM,  VALUE_MIN,  VALUE_MAX) values(result_context_item_id_seq.nextval, '', 1, 128, 366, '', '', '6.6', 6.6, '', '');</v>
      </c>
    </row>
    <row r="131" spans="1:11">
      <c r="A131">
        <v>129</v>
      </c>
      <c r="B131" s="2">
        <v>1</v>
      </c>
      <c r="C131" t="s">
        <v>32</v>
      </c>
      <c r="E131">
        <v>19.899999999999999</v>
      </c>
      <c r="I131" t="str">
        <f>IF(ISNA(VLOOKUP(D131,Elements!$B$3:$G$56,2,FALSE)),H131&amp;E131&amp;IF(ISBLANK(F131), "", F131&amp;" - "&amp;G131),VLOOKUP(D131,Elements!$B$3:$G$56,2,FALSE))</f>
        <v>19.9</v>
      </c>
      <c r="K131" t="str">
        <f>"insert into result_context_item( RESULT_CONTEXT_ITEM_ID,  GROUP_RESULT_CONTEXT_ID,  EXPERIMENT_ID,  RESULT_ID,  ATTRIBUTE_ID,  VALUE_ID,  QUALIFIER,  VALUE_DISPLAY,  VALUE_NUM,  VALUE_MIN,  VALUE_MAX) values(result_context_item_id_seq.nextval, '', 1, "&amp;A131&amp;", "&amp;VLOOKUP(C131,Elements!$B$3:$G$56,6,FALSE)&amp;", '', '', '"&amp;I131&amp;"', "&amp;E131&amp;", '"&amp;F131&amp;"', '"&amp;G131&amp;"');"</f>
        <v>insert into result_context_item( RESULT_CONTEXT_ITEM_ID,  GROUP_RESULT_CONTEXT_ID,  EXPERIMENT_ID,  RESULT_ID,  ATTRIBUTE_ID,  VALUE_ID,  QUALIFIER,  VALUE_DISPLAY,  VALUE_NUM,  VALUE_MIN,  VALUE_MAX) values(result_context_item_id_seq.nextval, '', 1, 129, 366, '', '', '19.9', 19.9, '', '');</v>
      </c>
    </row>
    <row r="132" spans="1:11">
      <c r="A132">
        <v>130</v>
      </c>
      <c r="B132" s="2">
        <v>1</v>
      </c>
      <c r="C132" t="s">
        <v>32</v>
      </c>
      <c r="E132">
        <v>59.6</v>
      </c>
      <c r="I132" t="str">
        <f>IF(ISNA(VLOOKUP(D132,Elements!$B$3:$G$56,2,FALSE)),H132&amp;E132&amp;IF(ISBLANK(F132), "", F132&amp;" - "&amp;G132),VLOOKUP(D132,Elements!$B$3:$G$56,2,FALSE))</f>
        <v>59.6</v>
      </c>
      <c r="K132" t="str">
        <f>"insert into result_context_item( RESULT_CONTEXT_ITEM_ID,  GROUP_RESULT_CONTEXT_ID,  EXPERIMENT_ID,  RESULT_ID,  ATTRIBUTE_ID,  VALUE_ID,  QUALIFIER,  VALUE_DISPLAY,  VALUE_NUM,  VALUE_MIN,  VALUE_MAX) values(result_context_item_id_seq.nextval, '', 1, "&amp;A132&amp;", "&amp;VLOOKUP(C132,Elements!$B$3:$G$56,6,FALSE)&amp;", '', '', '"&amp;I132&amp;"', "&amp;E132&amp;", '"&amp;F132&amp;"', '"&amp;G132&amp;"');"</f>
        <v>insert into result_context_item( RESULT_CONTEXT_ITEM_ID,  GROUP_RESULT_CONTEXT_ID,  EXPERIMENT_ID,  RESULT_ID,  ATTRIBUTE_ID,  VALUE_ID,  QUALIFIER,  VALUE_DISPLAY,  VALUE_NUM,  VALUE_MIN,  VALUE_MAX) values(result_context_item_id_seq.nextval, '', 1, 130, 366, '', '', '59.6', 59.6, '', '');</v>
      </c>
    </row>
    <row r="133" spans="1:11">
      <c r="A133">
        <v>131</v>
      </c>
      <c r="B133" s="2">
        <v>1</v>
      </c>
      <c r="C133" t="s">
        <v>32</v>
      </c>
      <c r="E133">
        <v>3.0000000000000001E-3</v>
      </c>
      <c r="I133" t="str">
        <f>IF(ISNA(VLOOKUP(D133,Elements!$B$3:$G$56,2,FALSE)),H133&amp;E133&amp;IF(ISBLANK(F133), "", F133&amp;" - "&amp;G133),VLOOKUP(D133,Elements!$B$3:$G$56,2,FALSE))</f>
        <v>0.003</v>
      </c>
      <c r="K133" t="str">
        <f>"insert into result_context_item( RESULT_CONTEXT_ITEM_ID,  GROUP_RESULT_CONTEXT_ID,  EXPERIMENT_ID,  RESULT_ID,  ATTRIBUTE_ID,  VALUE_ID,  QUALIFIER,  VALUE_DISPLAY,  VALUE_NUM,  VALUE_MIN,  VALUE_MAX) values(result_context_item_id_seq.nextval, '', 1, "&amp;A133&amp;", "&amp;VLOOKUP(C133,Elements!$B$3:$G$56,6,FALSE)&amp;", '', '', '"&amp;I133&amp;"', "&amp;E133&amp;", '"&amp;F133&amp;"', '"&amp;G133&amp;"');"</f>
        <v>insert into result_context_item( RESULT_CONTEXT_ITEM_ID,  GROUP_RESULT_CONTEXT_ID,  EXPERIMENT_ID,  RESULT_ID,  ATTRIBUTE_ID,  VALUE_ID,  QUALIFIER,  VALUE_DISPLAY,  VALUE_NUM,  VALUE_MIN,  VALUE_MAX) values(result_context_item_id_seq.nextval, '', 1, 131, 366, '', '', '0.003', 0.003, '', '');</v>
      </c>
    </row>
    <row r="134" spans="1:11">
      <c r="A134">
        <v>132</v>
      </c>
      <c r="B134" s="2">
        <v>1</v>
      </c>
      <c r="C134" t="s">
        <v>32</v>
      </c>
      <c r="E134">
        <v>9.1000000000000004E-3</v>
      </c>
      <c r="I134" t="str">
        <f>IF(ISNA(VLOOKUP(D134,Elements!$B$3:$G$56,2,FALSE)),H134&amp;E134&amp;IF(ISBLANK(F134), "", F134&amp;" - "&amp;G134),VLOOKUP(D134,Elements!$B$3:$G$56,2,FALSE))</f>
        <v>0.0091</v>
      </c>
      <c r="K134" t="str">
        <f>"insert into result_context_item( RESULT_CONTEXT_ITEM_ID,  GROUP_RESULT_CONTEXT_ID,  EXPERIMENT_ID,  RESULT_ID,  ATTRIBUTE_ID,  VALUE_ID,  QUALIFIER,  VALUE_DISPLAY,  VALUE_NUM,  VALUE_MIN,  VALUE_MAX) values(result_context_item_id_seq.nextval, '', 1, "&amp;A134&amp;", "&amp;VLOOKUP(C134,Elements!$B$3:$G$56,6,FALSE)&amp;", '', '', '"&amp;I134&amp;"', "&amp;E134&amp;", '"&amp;F134&amp;"', '"&amp;G134&amp;"');"</f>
        <v>insert into result_context_item( RESULT_CONTEXT_ITEM_ID,  GROUP_RESULT_CONTEXT_ID,  EXPERIMENT_ID,  RESULT_ID,  ATTRIBUTE_ID,  VALUE_ID,  QUALIFIER,  VALUE_DISPLAY,  VALUE_NUM,  VALUE_MIN,  VALUE_MAX) values(result_context_item_id_seq.nextval, '', 1, 132, 366, '', '', '0.0091', 0.0091, '', '');</v>
      </c>
    </row>
    <row r="135" spans="1:11">
      <c r="A135">
        <v>133</v>
      </c>
      <c r="B135" s="2">
        <v>1</v>
      </c>
      <c r="C135" t="s">
        <v>32</v>
      </c>
      <c r="E135">
        <v>2.7300000000000001E-2</v>
      </c>
      <c r="I135" t="str">
        <f>IF(ISNA(VLOOKUP(D135,Elements!$B$3:$G$56,2,FALSE)),H135&amp;E135&amp;IF(ISBLANK(F135), "", F135&amp;" - "&amp;G135),VLOOKUP(D135,Elements!$B$3:$G$56,2,FALSE))</f>
        <v>0.0273</v>
      </c>
      <c r="K135" t="str">
        <f>"insert into result_context_item( RESULT_CONTEXT_ITEM_ID,  GROUP_RESULT_CONTEXT_ID,  EXPERIMENT_ID,  RESULT_ID,  ATTRIBUTE_ID,  VALUE_ID,  QUALIFIER,  VALUE_DISPLAY,  VALUE_NUM,  VALUE_MIN,  VALUE_MAX) values(result_context_item_id_seq.nextval, '', 1, "&amp;A135&amp;", "&amp;VLOOKUP(C135,Elements!$B$3:$G$56,6,FALSE)&amp;", '', '', '"&amp;I135&amp;"', "&amp;E135&amp;", '"&amp;F135&amp;"', '"&amp;G135&amp;"');"</f>
        <v>insert into result_context_item( RESULT_CONTEXT_ITEM_ID,  GROUP_RESULT_CONTEXT_ID,  EXPERIMENT_ID,  RESULT_ID,  ATTRIBUTE_ID,  VALUE_ID,  QUALIFIER,  VALUE_DISPLAY,  VALUE_NUM,  VALUE_MIN,  VALUE_MAX) values(result_context_item_id_seq.nextval, '', 1, 133, 366, '', '', '0.0273', 0.0273, '', '');</v>
      </c>
    </row>
    <row r="136" spans="1:11">
      <c r="A136">
        <v>134</v>
      </c>
      <c r="B136" s="2">
        <v>1</v>
      </c>
      <c r="C136" t="s">
        <v>32</v>
      </c>
      <c r="E136">
        <v>8.1799999999999998E-2</v>
      </c>
      <c r="I136" t="str">
        <f>IF(ISNA(VLOOKUP(D136,Elements!$B$3:$G$56,2,FALSE)),H136&amp;E136&amp;IF(ISBLANK(F136), "", F136&amp;" - "&amp;G136),VLOOKUP(D136,Elements!$B$3:$G$56,2,FALSE))</f>
        <v>0.0818</v>
      </c>
      <c r="K136" t="str">
        <f>"insert into result_context_item( RESULT_CONTEXT_ITEM_ID,  GROUP_RESULT_CONTEXT_ID,  EXPERIMENT_ID,  RESULT_ID,  ATTRIBUTE_ID,  VALUE_ID,  QUALIFIER,  VALUE_DISPLAY,  VALUE_NUM,  VALUE_MIN,  VALUE_MAX) values(result_context_item_id_seq.nextval, '', 1, "&amp;A136&amp;", "&amp;VLOOKUP(C136,Elements!$B$3:$G$56,6,FALSE)&amp;", '', '', '"&amp;I136&amp;"', "&amp;E136&amp;", '"&amp;F136&amp;"', '"&amp;G136&amp;"');"</f>
        <v>insert into result_context_item( RESULT_CONTEXT_ITEM_ID,  GROUP_RESULT_CONTEXT_ID,  EXPERIMENT_ID,  RESULT_ID,  ATTRIBUTE_ID,  VALUE_ID,  QUALIFIER,  VALUE_DISPLAY,  VALUE_NUM,  VALUE_MIN,  VALUE_MAX) values(result_context_item_id_seq.nextval, '', 1, 134, 366, '', '', '0.0818', 0.0818, '', '');</v>
      </c>
    </row>
    <row r="137" spans="1:11">
      <c r="A137">
        <v>135</v>
      </c>
      <c r="B137" s="2">
        <v>1</v>
      </c>
      <c r="C137" t="s">
        <v>32</v>
      </c>
      <c r="E137">
        <v>0.24540000000000001</v>
      </c>
      <c r="I137" t="str">
        <f>IF(ISNA(VLOOKUP(D137,Elements!$B$3:$G$56,2,FALSE)),H137&amp;E137&amp;IF(ISBLANK(F137), "", F137&amp;" - "&amp;G137),VLOOKUP(D137,Elements!$B$3:$G$56,2,FALSE))</f>
        <v>0.2454</v>
      </c>
      <c r="K137" t="str">
        <f>"insert into result_context_item( RESULT_CONTEXT_ITEM_ID,  GROUP_RESULT_CONTEXT_ID,  EXPERIMENT_ID,  RESULT_ID,  ATTRIBUTE_ID,  VALUE_ID,  QUALIFIER,  VALUE_DISPLAY,  VALUE_NUM,  VALUE_MIN,  VALUE_MAX) values(result_context_item_id_seq.nextval, '', 1, "&amp;A137&amp;", "&amp;VLOOKUP(C137,Elements!$B$3:$G$56,6,FALSE)&amp;", '', '', '"&amp;I137&amp;"', "&amp;E137&amp;", '"&amp;F137&amp;"', '"&amp;G137&amp;"');"</f>
        <v>insert into result_context_item( RESULT_CONTEXT_ITEM_ID,  GROUP_RESULT_CONTEXT_ID,  EXPERIMENT_ID,  RESULT_ID,  ATTRIBUTE_ID,  VALUE_ID,  QUALIFIER,  VALUE_DISPLAY,  VALUE_NUM,  VALUE_MIN,  VALUE_MAX) values(result_context_item_id_seq.nextval, '', 1, 135, 366, '', '', '0.2454', 0.2454, '', '');</v>
      </c>
    </row>
    <row r="138" spans="1:11">
      <c r="A138">
        <v>136</v>
      </c>
      <c r="B138" s="2">
        <v>1</v>
      </c>
      <c r="C138" t="s">
        <v>32</v>
      </c>
      <c r="E138">
        <v>0.7</v>
      </c>
      <c r="I138" t="str">
        <f>IF(ISNA(VLOOKUP(D138,Elements!$B$3:$G$56,2,FALSE)),H138&amp;E138&amp;IF(ISBLANK(F138), "", F138&amp;" - "&amp;G138),VLOOKUP(D138,Elements!$B$3:$G$56,2,FALSE))</f>
        <v>0.7</v>
      </c>
      <c r="K138" t="str">
        <f>"insert into result_context_item( RESULT_CONTEXT_ITEM_ID,  GROUP_RESULT_CONTEXT_ID,  EXPERIMENT_ID,  RESULT_ID,  ATTRIBUTE_ID,  VALUE_ID,  QUALIFIER,  VALUE_DISPLAY,  VALUE_NUM,  VALUE_MIN,  VALUE_MAX) values(result_context_item_id_seq.nextval, '', 1, "&amp;A138&amp;", "&amp;VLOOKUP(C138,Elements!$B$3:$G$56,6,FALSE)&amp;", '', '', '"&amp;I138&amp;"', "&amp;E138&amp;", '"&amp;F138&amp;"', '"&amp;G138&amp;"');"</f>
        <v>insert into result_context_item( RESULT_CONTEXT_ITEM_ID,  GROUP_RESULT_CONTEXT_ID,  EXPERIMENT_ID,  RESULT_ID,  ATTRIBUTE_ID,  VALUE_ID,  QUALIFIER,  VALUE_DISPLAY,  VALUE_NUM,  VALUE_MIN,  VALUE_MAX) values(result_context_item_id_seq.nextval, '', 1, 136, 366, '', '', '0.7', 0.7, '', '');</v>
      </c>
    </row>
    <row r="139" spans="1:11">
      <c r="A139">
        <v>137</v>
      </c>
      <c r="B139" s="2">
        <v>1</v>
      </c>
      <c r="C139" t="s">
        <v>32</v>
      </c>
      <c r="E139">
        <v>2.2000000000000002</v>
      </c>
      <c r="I139" t="str">
        <f>IF(ISNA(VLOOKUP(D139,Elements!$B$3:$G$56,2,FALSE)),H139&amp;E139&amp;IF(ISBLANK(F139), "", F139&amp;" - "&amp;G139),VLOOKUP(D139,Elements!$B$3:$G$56,2,FALSE))</f>
        <v>2.2</v>
      </c>
      <c r="K139" t="str">
        <f>"insert into result_context_item( RESULT_CONTEXT_ITEM_ID,  GROUP_RESULT_CONTEXT_ID,  EXPERIMENT_ID,  RESULT_ID,  ATTRIBUTE_ID,  VALUE_ID,  QUALIFIER,  VALUE_DISPLAY,  VALUE_NUM,  VALUE_MIN,  VALUE_MAX) values(result_context_item_id_seq.nextval, '', 1, "&amp;A139&amp;", "&amp;VLOOKUP(C139,Elements!$B$3:$G$56,6,FALSE)&amp;", '', '', '"&amp;I139&amp;"', "&amp;E139&amp;", '"&amp;F139&amp;"', '"&amp;G139&amp;"');"</f>
        <v>insert into result_context_item( RESULT_CONTEXT_ITEM_ID,  GROUP_RESULT_CONTEXT_ID,  EXPERIMENT_ID,  RESULT_ID,  ATTRIBUTE_ID,  VALUE_ID,  QUALIFIER,  VALUE_DISPLAY,  VALUE_NUM,  VALUE_MIN,  VALUE_MAX) values(result_context_item_id_seq.nextval, '', 1, 137, 366, '', '', '2.2', 2.2, '', '');</v>
      </c>
    </row>
    <row r="140" spans="1:11">
      <c r="A140">
        <v>138</v>
      </c>
      <c r="B140" s="2">
        <v>1</v>
      </c>
      <c r="C140" t="s">
        <v>32</v>
      </c>
      <c r="E140">
        <v>6.6</v>
      </c>
      <c r="I140" t="str">
        <f>IF(ISNA(VLOOKUP(D140,Elements!$B$3:$G$56,2,FALSE)),H140&amp;E140&amp;IF(ISBLANK(F140), "", F140&amp;" - "&amp;G140),VLOOKUP(D140,Elements!$B$3:$G$56,2,FALSE))</f>
        <v>6.6</v>
      </c>
      <c r="K140" t="str">
        <f>"insert into result_context_item( RESULT_CONTEXT_ITEM_ID,  GROUP_RESULT_CONTEXT_ID,  EXPERIMENT_ID,  RESULT_ID,  ATTRIBUTE_ID,  VALUE_ID,  QUALIFIER,  VALUE_DISPLAY,  VALUE_NUM,  VALUE_MIN,  VALUE_MAX) values(result_context_item_id_seq.nextval, '', 1, "&amp;A140&amp;", "&amp;VLOOKUP(C140,Elements!$B$3:$G$56,6,FALSE)&amp;", '', '', '"&amp;I140&amp;"', "&amp;E140&amp;", '"&amp;F140&amp;"', '"&amp;G140&amp;"');"</f>
        <v>insert into result_context_item( RESULT_CONTEXT_ITEM_ID,  GROUP_RESULT_CONTEXT_ID,  EXPERIMENT_ID,  RESULT_ID,  ATTRIBUTE_ID,  VALUE_ID,  QUALIFIER,  VALUE_DISPLAY,  VALUE_NUM,  VALUE_MIN,  VALUE_MAX) values(result_context_item_id_seq.nextval, '', 1, 138, 366, '', '', '6.6', 6.6, '', '');</v>
      </c>
    </row>
    <row r="141" spans="1:11">
      <c r="A141">
        <v>139</v>
      </c>
      <c r="B141" s="2">
        <v>1</v>
      </c>
      <c r="C141" t="s">
        <v>32</v>
      </c>
      <c r="E141">
        <v>19.899999999999999</v>
      </c>
      <c r="I141" t="str">
        <f>IF(ISNA(VLOOKUP(D141,Elements!$B$3:$G$56,2,FALSE)),H141&amp;E141&amp;IF(ISBLANK(F141), "", F141&amp;" - "&amp;G141),VLOOKUP(D141,Elements!$B$3:$G$56,2,FALSE))</f>
        <v>19.9</v>
      </c>
      <c r="K141" t="str">
        <f>"insert into result_context_item( RESULT_CONTEXT_ITEM_ID,  GROUP_RESULT_CONTEXT_ID,  EXPERIMENT_ID,  RESULT_ID,  ATTRIBUTE_ID,  VALUE_ID,  QUALIFIER,  VALUE_DISPLAY,  VALUE_NUM,  VALUE_MIN,  VALUE_MAX) values(result_context_item_id_seq.nextval, '', 1, "&amp;A141&amp;", "&amp;VLOOKUP(C141,Elements!$B$3:$G$56,6,FALSE)&amp;", '', '', '"&amp;I141&amp;"', "&amp;E141&amp;", '"&amp;F141&amp;"', '"&amp;G141&amp;"');"</f>
        <v>insert into result_context_item( RESULT_CONTEXT_ITEM_ID,  GROUP_RESULT_CONTEXT_ID,  EXPERIMENT_ID,  RESULT_ID,  ATTRIBUTE_ID,  VALUE_ID,  QUALIFIER,  VALUE_DISPLAY,  VALUE_NUM,  VALUE_MIN,  VALUE_MAX) values(result_context_item_id_seq.nextval, '', 1, 139, 366, '', '', '19.9', 19.9, '', '');</v>
      </c>
    </row>
    <row r="142" spans="1:11">
      <c r="A142">
        <v>140</v>
      </c>
      <c r="B142" s="2">
        <v>1</v>
      </c>
      <c r="C142" t="s">
        <v>32</v>
      </c>
      <c r="E142">
        <v>59.6</v>
      </c>
      <c r="I142" t="str">
        <f>IF(ISNA(VLOOKUP(D142,Elements!$B$3:$G$56,2,FALSE)),H142&amp;E142&amp;IF(ISBLANK(F142), "", F142&amp;" - "&amp;G142),VLOOKUP(D142,Elements!$B$3:$G$56,2,FALSE))</f>
        <v>59.6</v>
      </c>
      <c r="K142" t="str">
        <f>"insert into result_context_item( RESULT_CONTEXT_ITEM_ID,  GROUP_RESULT_CONTEXT_ID,  EXPERIMENT_ID,  RESULT_ID,  ATTRIBUTE_ID,  VALUE_ID,  QUALIFIER,  VALUE_DISPLAY,  VALUE_NUM,  VALUE_MIN,  VALUE_MAX) values(result_context_item_id_seq.nextval, '', 1, "&amp;A142&amp;", "&amp;VLOOKUP(C142,Elements!$B$3:$G$56,6,FALSE)&amp;", '', '', '"&amp;I142&amp;"', "&amp;E142&amp;", '"&amp;F142&amp;"', '"&amp;G142&amp;"');"</f>
        <v>insert into result_context_item( RESULT_CONTEXT_ITEM_ID,  GROUP_RESULT_CONTEXT_ID,  EXPERIMENT_ID,  RESULT_ID,  ATTRIBUTE_ID,  VALUE_ID,  QUALIFIER,  VALUE_DISPLAY,  VALUE_NUM,  VALUE_MIN,  VALUE_MAX) values(result_context_item_id_seq.nextval, '', 1, 140, 366, '', '', '59.6', 59.6, '', '');</v>
      </c>
    </row>
    <row r="143" spans="1:11">
      <c r="A143">
        <v>141</v>
      </c>
      <c r="B143" s="2">
        <v>1</v>
      </c>
      <c r="C143" t="s">
        <v>32</v>
      </c>
      <c r="E143">
        <v>3.0000000000000001E-3</v>
      </c>
      <c r="I143" t="str">
        <f>IF(ISNA(VLOOKUP(D143,Elements!$B$3:$G$56,2,FALSE)),H143&amp;E143&amp;IF(ISBLANK(F143), "", F143&amp;" - "&amp;G143),VLOOKUP(D143,Elements!$B$3:$G$56,2,FALSE))</f>
        <v>0.003</v>
      </c>
      <c r="K143" t="str">
        <f>"insert into result_context_item( RESULT_CONTEXT_ITEM_ID,  GROUP_RESULT_CONTEXT_ID,  EXPERIMENT_ID,  RESULT_ID,  ATTRIBUTE_ID,  VALUE_ID,  QUALIFIER,  VALUE_DISPLAY,  VALUE_NUM,  VALUE_MIN,  VALUE_MAX) values(result_context_item_id_seq.nextval, '', 1, "&amp;A143&amp;", "&amp;VLOOKUP(C143,Elements!$B$3:$G$56,6,FALSE)&amp;", '', '', '"&amp;I143&amp;"', "&amp;E143&amp;", '"&amp;F143&amp;"', '"&amp;G143&amp;"');"</f>
        <v>insert into result_context_item( RESULT_CONTEXT_ITEM_ID,  GROUP_RESULT_CONTEXT_ID,  EXPERIMENT_ID,  RESULT_ID,  ATTRIBUTE_ID,  VALUE_ID,  QUALIFIER,  VALUE_DISPLAY,  VALUE_NUM,  VALUE_MIN,  VALUE_MAX) values(result_context_item_id_seq.nextval, '', 1, 141, 366, '', '', '0.003', 0.003, '', '');</v>
      </c>
    </row>
    <row r="144" spans="1:11">
      <c r="A144">
        <v>142</v>
      </c>
      <c r="B144" s="2">
        <v>1</v>
      </c>
      <c r="C144" t="s">
        <v>32</v>
      </c>
      <c r="E144">
        <v>9.1000000000000004E-3</v>
      </c>
      <c r="I144" t="str">
        <f>IF(ISNA(VLOOKUP(D144,Elements!$B$3:$G$56,2,FALSE)),H144&amp;E144&amp;IF(ISBLANK(F144), "", F144&amp;" - "&amp;G144),VLOOKUP(D144,Elements!$B$3:$G$56,2,FALSE))</f>
        <v>0.0091</v>
      </c>
      <c r="K144" t="str">
        <f>"insert into result_context_item( RESULT_CONTEXT_ITEM_ID,  GROUP_RESULT_CONTEXT_ID,  EXPERIMENT_ID,  RESULT_ID,  ATTRIBUTE_ID,  VALUE_ID,  QUALIFIER,  VALUE_DISPLAY,  VALUE_NUM,  VALUE_MIN,  VALUE_MAX) values(result_context_item_id_seq.nextval, '', 1, "&amp;A144&amp;", "&amp;VLOOKUP(C144,Elements!$B$3:$G$56,6,FALSE)&amp;", '', '', '"&amp;I144&amp;"', "&amp;E144&amp;", '"&amp;F144&amp;"', '"&amp;G144&amp;"');"</f>
        <v>insert into result_context_item( RESULT_CONTEXT_ITEM_ID,  GROUP_RESULT_CONTEXT_ID,  EXPERIMENT_ID,  RESULT_ID,  ATTRIBUTE_ID,  VALUE_ID,  QUALIFIER,  VALUE_DISPLAY,  VALUE_NUM,  VALUE_MIN,  VALUE_MAX) values(result_context_item_id_seq.nextval, '', 1, 142, 366, '', '', '0.0091', 0.0091, '', '');</v>
      </c>
    </row>
    <row r="145" spans="1:11">
      <c r="A145">
        <v>143</v>
      </c>
      <c r="B145" s="2">
        <v>1</v>
      </c>
      <c r="C145" t="s">
        <v>32</v>
      </c>
      <c r="E145">
        <v>2.7300000000000001E-2</v>
      </c>
      <c r="I145" t="str">
        <f>IF(ISNA(VLOOKUP(D145,Elements!$B$3:$G$56,2,FALSE)),H145&amp;E145&amp;IF(ISBLANK(F145), "", F145&amp;" - "&amp;G145),VLOOKUP(D145,Elements!$B$3:$G$56,2,FALSE))</f>
        <v>0.0273</v>
      </c>
      <c r="K145" t="str">
        <f>"insert into result_context_item( RESULT_CONTEXT_ITEM_ID,  GROUP_RESULT_CONTEXT_ID,  EXPERIMENT_ID,  RESULT_ID,  ATTRIBUTE_ID,  VALUE_ID,  QUALIFIER,  VALUE_DISPLAY,  VALUE_NUM,  VALUE_MIN,  VALUE_MAX) values(result_context_item_id_seq.nextval, '', 1, "&amp;A145&amp;", "&amp;VLOOKUP(C145,Elements!$B$3:$G$56,6,FALSE)&amp;", '', '', '"&amp;I145&amp;"', "&amp;E145&amp;", '"&amp;F145&amp;"', '"&amp;G145&amp;"');"</f>
        <v>insert into result_context_item( RESULT_CONTEXT_ITEM_ID,  GROUP_RESULT_CONTEXT_ID,  EXPERIMENT_ID,  RESULT_ID,  ATTRIBUTE_ID,  VALUE_ID,  QUALIFIER,  VALUE_DISPLAY,  VALUE_NUM,  VALUE_MIN,  VALUE_MAX) values(result_context_item_id_seq.nextval, '', 1, 143, 366, '', '', '0.0273', 0.0273, '', '');</v>
      </c>
    </row>
    <row r="146" spans="1:11">
      <c r="A146">
        <v>144</v>
      </c>
      <c r="B146" s="2">
        <v>1</v>
      </c>
      <c r="C146" t="s">
        <v>32</v>
      </c>
      <c r="E146">
        <v>8.1799999999999998E-2</v>
      </c>
      <c r="I146" t="str">
        <f>IF(ISNA(VLOOKUP(D146,Elements!$B$3:$G$56,2,FALSE)),H146&amp;E146&amp;IF(ISBLANK(F146), "", F146&amp;" - "&amp;G146),VLOOKUP(D146,Elements!$B$3:$G$56,2,FALSE))</f>
        <v>0.0818</v>
      </c>
      <c r="K146" t="str">
        <f>"insert into result_context_item( RESULT_CONTEXT_ITEM_ID,  GROUP_RESULT_CONTEXT_ID,  EXPERIMENT_ID,  RESULT_ID,  ATTRIBUTE_ID,  VALUE_ID,  QUALIFIER,  VALUE_DISPLAY,  VALUE_NUM,  VALUE_MIN,  VALUE_MAX) values(result_context_item_id_seq.nextval, '', 1, "&amp;A146&amp;", "&amp;VLOOKUP(C146,Elements!$B$3:$G$56,6,FALSE)&amp;", '', '', '"&amp;I146&amp;"', "&amp;E146&amp;", '"&amp;F146&amp;"', '"&amp;G146&amp;"');"</f>
        <v>insert into result_context_item( RESULT_CONTEXT_ITEM_ID,  GROUP_RESULT_CONTEXT_ID,  EXPERIMENT_ID,  RESULT_ID,  ATTRIBUTE_ID,  VALUE_ID,  QUALIFIER,  VALUE_DISPLAY,  VALUE_NUM,  VALUE_MIN,  VALUE_MAX) values(result_context_item_id_seq.nextval, '', 1, 144, 366, '', '', '0.0818', 0.0818, '', '');</v>
      </c>
    </row>
    <row r="147" spans="1:11">
      <c r="A147">
        <v>145</v>
      </c>
      <c r="B147" s="2">
        <v>1</v>
      </c>
      <c r="C147" t="s">
        <v>32</v>
      </c>
      <c r="E147">
        <v>0.24540000000000001</v>
      </c>
      <c r="I147" t="str">
        <f>IF(ISNA(VLOOKUP(D147,Elements!$B$3:$G$56,2,FALSE)),H147&amp;E147&amp;IF(ISBLANK(F147), "", F147&amp;" - "&amp;G147),VLOOKUP(D147,Elements!$B$3:$G$56,2,FALSE))</f>
        <v>0.2454</v>
      </c>
      <c r="K147" t="str">
        <f>"insert into result_context_item( RESULT_CONTEXT_ITEM_ID,  GROUP_RESULT_CONTEXT_ID,  EXPERIMENT_ID,  RESULT_ID,  ATTRIBUTE_ID,  VALUE_ID,  QUALIFIER,  VALUE_DISPLAY,  VALUE_NUM,  VALUE_MIN,  VALUE_MAX) values(result_context_item_id_seq.nextval, '', 1, "&amp;A147&amp;", "&amp;VLOOKUP(C147,Elements!$B$3:$G$56,6,FALSE)&amp;", '', '', '"&amp;I147&amp;"', "&amp;E147&amp;", '"&amp;F147&amp;"', '"&amp;G147&amp;"');"</f>
        <v>insert into result_context_item( RESULT_CONTEXT_ITEM_ID,  GROUP_RESULT_CONTEXT_ID,  EXPERIMENT_ID,  RESULT_ID,  ATTRIBUTE_ID,  VALUE_ID,  QUALIFIER,  VALUE_DISPLAY,  VALUE_NUM,  VALUE_MIN,  VALUE_MAX) values(result_context_item_id_seq.nextval, '', 1, 145, 366, '', '', '0.2454', 0.2454, '', '');</v>
      </c>
    </row>
    <row r="148" spans="1:11">
      <c r="A148">
        <v>146</v>
      </c>
      <c r="B148" s="2">
        <v>1</v>
      </c>
      <c r="C148" t="s">
        <v>32</v>
      </c>
      <c r="E148">
        <v>0.7</v>
      </c>
      <c r="I148" t="str">
        <f>IF(ISNA(VLOOKUP(D148,Elements!$B$3:$G$56,2,FALSE)),H148&amp;E148&amp;IF(ISBLANK(F148), "", F148&amp;" - "&amp;G148),VLOOKUP(D148,Elements!$B$3:$G$56,2,FALSE))</f>
        <v>0.7</v>
      </c>
      <c r="K148" t="str">
        <f>"insert into result_context_item( RESULT_CONTEXT_ITEM_ID,  GROUP_RESULT_CONTEXT_ID,  EXPERIMENT_ID,  RESULT_ID,  ATTRIBUTE_ID,  VALUE_ID,  QUALIFIER,  VALUE_DISPLAY,  VALUE_NUM,  VALUE_MIN,  VALUE_MAX) values(result_context_item_id_seq.nextval, '', 1, "&amp;A148&amp;", "&amp;VLOOKUP(C148,Elements!$B$3:$G$56,6,FALSE)&amp;", '', '', '"&amp;I148&amp;"', "&amp;E148&amp;", '"&amp;F148&amp;"', '"&amp;G148&amp;"');"</f>
        <v>insert into result_context_item( RESULT_CONTEXT_ITEM_ID,  GROUP_RESULT_CONTEXT_ID,  EXPERIMENT_ID,  RESULT_ID,  ATTRIBUTE_ID,  VALUE_ID,  QUALIFIER,  VALUE_DISPLAY,  VALUE_NUM,  VALUE_MIN,  VALUE_MAX) values(result_context_item_id_seq.nextval, '', 1, 146, 366, '', '', '0.7', 0.7, '', '');</v>
      </c>
    </row>
    <row r="149" spans="1:11">
      <c r="A149">
        <v>147</v>
      </c>
      <c r="B149" s="2">
        <v>1</v>
      </c>
      <c r="C149" t="s">
        <v>32</v>
      </c>
      <c r="E149">
        <v>2.2000000000000002</v>
      </c>
      <c r="I149" t="str">
        <f>IF(ISNA(VLOOKUP(D149,Elements!$B$3:$G$56,2,FALSE)),H149&amp;E149&amp;IF(ISBLANK(F149), "", F149&amp;" - "&amp;G149),VLOOKUP(D149,Elements!$B$3:$G$56,2,FALSE))</f>
        <v>2.2</v>
      </c>
      <c r="K149" t="str">
        <f>"insert into result_context_item( RESULT_CONTEXT_ITEM_ID,  GROUP_RESULT_CONTEXT_ID,  EXPERIMENT_ID,  RESULT_ID,  ATTRIBUTE_ID,  VALUE_ID,  QUALIFIER,  VALUE_DISPLAY,  VALUE_NUM,  VALUE_MIN,  VALUE_MAX) values(result_context_item_id_seq.nextval, '', 1, "&amp;A149&amp;", "&amp;VLOOKUP(C149,Elements!$B$3:$G$56,6,FALSE)&amp;", '', '', '"&amp;I149&amp;"', "&amp;E149&amp;", '"&amp;F149&amp;"', '"&amp;G149&amp;"');"</f>
        <v>insert into result_context_item( RESULT_CONTEXT_ITEM_ID,  GROUP_RESULT_CONTEXT_ID,  EXPERIMENT_ID,  RESULT_ID,  ATTRIBUTE_ID,  VALUE_ID,  QUALIFIER,  VALUE_DISPLAY,  VALUE_NUM,  VALUE_MIN,  VALUE_MAX) values(result_context_item_id_seq.nextval, '', 1, 147, 366, '', '', '2.2', 2.2, '', '');</v>
      </c>
    </row>
    <row r="150" spans="1:11">
      <c r="A150">
        <v>148</v>
      </c>
      <c r="B150" s="2">
        <v>1</v>
      </c>
      <c r="C150" t="s">
        <v>32</v>
      </c>
      <c r="E150">
        <v>6.6</v>
      </c>
      <c r="I150" t="str">
        <f>IF(ISNA(VLOOKUP(D150,Elements!$B$3:$G$56,2,FALSE)),H150&amp;E150&amp;IF(ISBLANK(F150), "", F150&amp;" - "&amp;G150),VLOOKUP(D150,Elements!$B$3:$G$56,2,FALSE))</f>
        <v>6.6</v>
      </c>
      <c r="K150" t="str">
        <f>"insert into result_context_item( RESULT_CONTEXT_ITEM_ID,  GROUP_RESULT_CONTEXT_ID,  EXPERIMENT_ID,  RESULT_ID,  ATTRIBUTE_ID,  VALUE_ID,  QUALIFIER,  VALUE_DISPLAY,  VALUE_NUM,  VALUE_MIN,  VALUE_MAX) values(result_context_item_id_seq.nextval, '', 1, "&amp;A150&amp;", "&amp;VLOOKUP(C150,Elements!$B$3:$G$56,6,FALSE)&amp;", '', '', '"&amp;I150&amp;"', "&amp;E150&amp;", '"&amp;F150&amp;"', '"&amp;G150&amp;"');"</f>
        <v>insert into result_context_item( RESULT_CONTEXT_ITEM_ID,  GROUP_RESULT_CONTEXT_ID,  EXPERIMENT_ID,  RESULT_ID,  ATTRIBUTE_ID,  VALUE_ID,  QUALIFIER,  VALUE_DISPLAY,  VALUE_NUM,  VALUE_MIN,  VALUE_MAX) values(result_context_item_id_seq.nextval, '', 1, 148, 366, '', '', '6.6', 6.6, '', '');</v>
      </c>
    </row>
    <row r="151" spans="1:11">
      <c r="A151">
        <v>149</v>
      </c>
      <c r="B151" s="2">
        <v>1</v>
      </c>
      <c r="C151" t="s">
        <v>32</v>
      </c>
      <c r="E151">
        <v>19.899999999999999</v>
      </c>
      <c r="I151" t="str">
        <f>IF(ISNA(VLOOKUP(D151,Elements!$B$3:$G$56,2,FALSE)),H151&amp;E151&amp;IF(ISBLANK(F151), "", F151&amp;" - "&amp;G151),VLOOKUP(D151,Elements!$B$3:$G$56,2,FALSE))</f>
        <v>19.9</v>
      </c>
      <c r="K151" t="str">
        <f>"insert into result_context_item( RESULT_CONTEXT_ITEM_ID,  GROUP_RESULT_CONTEXT_ID,  EXPERIMENT_ID,  RESULT_ID,  ATTRIBUTE_ID,  VALUE_ID,  QUALIFIER,  VALUE_DISPLAY,  VALUE_NUM,  VALUE_MIN,  VALUE_MAX) values(result_context_item_id_seq.nextval, '', 1, "&amp;A151&amp;", "&amp;VLOOKUP(C151,Elements!$B$3:$G$56,6,FALSE)&amp;", '', '', '"&amp;I151&amp;"', "&amp;E151&amp;", '"&amp;F151&amp;"', '"&amp;G151&amp;"');"</f>
        <v>insert into result_context_item( RESULT_CONTEXT_ITEM_ID,  GROUP_RESULT_CONTEXT_ID,  EXPERIMENT_ID,  RESULT_ID,  ATTRIBUTE_ID,  VALUE_ID,  QUALIFIER,  VALUE_DISPLAY,  VALUE_NUM,  VALUE_MIN,  VALUE_MAX) values(result_context_item_id_seq.nextval, '', 1, 149, 366, '', '', '19.9', 19.9, '', '');</v>
      </c>
    </row>
    <row r="152" spans="1:11">
      <c r="A152">
        <v>150</v>
      </c>
      <c r="B152" s="2">
        <v>1</v>
      </c>
      <c r="C152" t="s">
        <v>32</v>
      </c>
      <c r="E152">
        <v>59.6</v>
      </c>
      <c r="I152" t="str">
        <f>IF(ISNA(VLOOKUP(D152,Elements!$B$3:$G$56,2,FALSE)),H152&amp;E152&amp;IF(ISBLANK(F152), "", F152&amp;" - "&amp;G152),VLOOKUP(D152,Elements!$B$3:$G$56,2,FALSE))</f>
        <v>59.6</v>
      </c>
      <c r="K152" t="str">
        <f>"insert into result_context_item( RESULT_CONTEXT_ITEM_ID,  GROUP_RESULT_CONTEXT_ID,  EXPERIMENT_ID,  RESULT_ID,  ATTRIBUTE_ID,  VALUE_ID,  QUALIFIER,  VALUE_DISPLAY,  VALUE_NUM,  VALUE_MIN,  VALUE_MAX) values(result_context_item_id_seq.nextval, '', 1, "&amp;A152&amp;", "&amp;VLOOKUP(C152,Elements!$B$3:$G$56,6,FALSE)&amp;", '', '', '"&amp;I152&amp;"', "&amp;E152&amp;", '"&amp;F152&amp;"', '"&amp;G152&amp;"');"</f>
        <v>insert into result_context_item( RESULT_CONTEXT_ITEM_ID,  GROUP_RESULT_CONTEXT_ID,  EXPERIMENT_ID,  RESULT_ID,  ATTRIBUTE_ID,  VALUE_ID,  QUALIFIER,  VALUE_DISPLAY,  VALUE_NUM,  VALUE_MIN,  VALUE_MAX) values(result_context_item_id_seq.nextval, '', 1, 150, 366, '', '', '59.6', 59.6, '', '');</v>
      </c>
    </row>
    <row r="153" spans="1:11">
      <c r="A153">
        <v>151</v>
      </c>
      <c r="B153" s="2">
        <v>1</v>
      </c>
      <c r="C153" t="s">
        <v>32</v>
      </c>
      <c r="E153">
        <v>3.0000000000000001E-3</v>
      </c>
      <c r="I153" t="str">
        <f>IF(ISNA(VLOOKUP(D153,Elements!$B$3:$G$56,2,FALSE)),H153&amp;E153&amp;IF(ISBLANK(F153), "", F153&amp;" - "&amp;G153),VLOOKUP(D153,Elements!$B$3:$G$56,2,FALSE))</f>
        <v>0.003</v>
      </c>
      <c r="K153" t="str">
        <f>"insert into result_context_item( RESULT_CONTEXT_ITEM_ID,  GROUP_RESULT_CONTEXT_ID,  EXPERIMENT_ID,  RESULT_ID,  ATTRIBUTE_ID,  VALUE_ID,  QUALIFIER,  VALUE_DISPLAY,  VALUE_NUM,  VALUE_MIN,  VALUE_MAX) values(result_context_item_id_seq.nextval, '', 1, "&amp;A153&amp;", "&amp;VLOOKUP(C153,Elements!$B$3:$G$56,6,FALSE)&amp;", '', '', '"&amp;I153&amp;"', "&amp;E153&amp;", '"&amp;F153&amp;"', '"&amp;G153&amp;"');"</f>
        <v>insert into result_context_item( RESULT_CONTEXT_ITEM_ID,  GROUP_RESULT_CONTEXT_ID,  EXPERIMENT_ID,  RESULT_ID,  ATTRIBUTE_ID,  VALUE_ID,  QUALIFIER,  VALUE_DISPLAY,  VALUE_NUM,  VALUE_MIN,  VALUE_MAX) values(result_context_item_id_seq.nextval, '', 1, 151, 366, '', '', '0.003', 0.003, '', '');</v>
      </c>
    </row>
    <row r="154" spans="1:11">
      <c r="A154">
        <v>152</v>
      </c>
      <c r="B154" s="2">
        <v>1</v>
      </c>
      <c r="C154" t="s">
        <v>32</v>
      </c>
      <c r="E154">
        <v>9.1000000000000004E-3</v>
      </c>
      <c r="I154" t="str">
        <f>IF(ISNA(VLOOKUP(D154,Elements!$B$3:$G$56,2,FALSE)),H154&amp;E154&amp;IF(ISBLANK(F154), "", F154&amp;" - "&amp;G154),VLOOKUP(D154,Elements!$B$3:$G$56,2,FALSE))</f>
        <v>0.0091</v>
      </c>
      <c r="K154" t="str">
        <f>"insert into result_context_item( RESULT_CONTEXT_ITEM_ID,  GROUP_RESULT_CONTEXT_ID,  EXPERIMENT_ID,  RESULT_ID,  ATTRIBUTE_ID,  VALUE_ID,  QUALIFIER,  VALUE_DISPLAY,  VALUE_NUM,  VALUE_MIN,  VALUE_MAX) values(result_context_item_id_seq.nextval, '', 1, "&amp;A154&amp;", "&amp;VLOOKUP(C154,Elements!$B$3:$G$56,6,FALSE)&amp;", '', '', '"&amp;I154&amp;"', "&amp;E154&amp;", '"&amp;F154&amp;"', '"&amp;G154&amp;"');"</f>
        <v>insert into result_context_item( RESULT_CONTEXT_ITEM_ID,  GROUP_RESULT_CONTEXT_ID,  EXPERIMENT_ID,  RESULT_ID,  ATTRIBUTE_ID,  VALUE_ID,  QUALIFIER,  VALUE_DISPLAY,  VALUE_NUM,  VALUE_MIN,  VALUE_MAX) values(result_context_item_id_seq.nextval, '', 1, 152, 366, '', '', '0.0091', 0.0091, '', '');</v>
      </c>
    </row>
    <row r="155" spans="1:11">
      <c r="A155">
        <v>153</v>
      </c>
      <c r="B155" s="2">
        <v>1</v>
      </c>
      <c r="C155" t="s">
        <v>32</v>
      </c>
      <c r="E155">
        <v>2.7300000000000001E-2</v>
      </c>
      <c r="I155" t="str">
        <f>IF(ISNA(VLOOKUP(D155,Elements!$B$3:$G$56,2,FALSE)),H155&amp;E155&amp;IF(ISBLANK(F155), "", F155&amp;" - "&amp;G155),VLOOKUP(D155,Elements!$B$3:$G$56,2,FALSE))</f>
        <v>0.0273</v>
      </c>
      <c r="K155" t="str">
        <f>"insert into result_context_item( RESULT_CONTEXT_ITEM_ID,  GROUP_RESULT_CONTEXT_ID,  EXPERIMENT_ID,  RESULT_ID,  ATTRIBUTE_ID,  VALUE_ID,  QUALIFIER,  VALUE_DISPLAY,  VALUE_NUM,  VALUE_MIN,  VALUE_MAX) values(result_context_item_id_seq.nextval, '', 1, "&amp;A155&amp;", "&amp;VLOOKUP(C155,Elements!$B$3:$G$56,6,FALSE)&amp;", '', '', '"&amp;I155&amp;"', "&amp;E155&amp;", '"&amp;F155&amp;"', '"&amp;G155&amp;"');"</f>
        <v>insert into result_context_item( RESULT_CONTEXT_ITEM_ID,  GROUP_RESULT_CONTEXT_ID,  EXPERIMENT_ID,  RESULT_ID,  ATTRIBUTE_ID,  VALUE_ID,  QUALIFIER,  VALUE_DISPLAY,  VALUE_NUM,  VALUE_MIN,  VALUE_MAX) values(result_context_item_id_seq.nextval, '', 1, 153, 366, '', '', '0.0273', 0.0273, '', '');</v>
      </c>
    </row>
    <row r="156" spans="1:11">
      <c r="A156">
        <v>154</v>
      </c>
      <c r="B156" s="2">
        <v>1</v>
      </c>
      <c r="C156" t="s">
        <v>32</v>
      </c>
      <c r="E156">
        <v>8.1799999999999998E-2</v>
      </c>
      <c r="I156" t="str">
        <f>IF(ISNA(VLOOKUP(D156,Elements!$B$3:$G$56,2,FALSE)),H156&amp;E156&amp;IF(ISBLANK(F156), "", F156&amp;" - "&amp;G156),VLOOKUP(D156,Elements!$B$3:$G$56,2,FALSE))</f>
        <v>0.0818</v>
      </c>
      <c r="K156" t="str">
        <f>"insert into result_context_item( RESULT_CONTEXT_ITEM_ID,  GROUP_RESULT_CONTEXT_ID,  EXPERIMENT_ID,  RESULT_ID,  ATTRIBUTE_ID,  VALUE_ID,  QUALIFIER,  VALUE_DISPLAY,  VALUE_NUM,  VALUE_MIN,  VALUE_MAX) values(result_context_item_id_seq.nextval, '', 1, "&amp;A156&amp;", "&amp;VLOOKUP(C156,Elements!$B$3:$G$56,6,FALSE)&amp;", '', '', '"&amp;I156&amp;"', "&amp;E156&amp;", '"&amp;F156&amp;"', '"&amp;G156&amp;"');"</f>
        <v>insert into result_context_item( RESULT_CONTEXT_ITEM_ID,  GROUP_RESULT_CONTEXT_ID,  EXPERIMENT_ID,  RESULT_ID,  ATTRIBUTE_ID,  VALUE_ID,  QUALIFIER,  VALUE_DISPLAY,  VALUE_NUM,  VALUE_MIN,  VALUE_MAX) values(result_context_item_id_seq.nextval, '', 1, 154, 366, '', '', '0.0818', 0.0818, '', '');</v>
      </c>
    </row>
    <row r="157" spans="1:11">
      <c r="A157">
        <v>155</v>
      </c>
      <c r="B157" s="2">
        <v>1</v>
      </c>
      <c r="C157" t="s">
        <v>32</v>
      </c>
      <c r="E157">
        <v>0.24540000000000001</v>
      </c>
      <c r="I157" t="str">
        <f>IF(ISNA(VLOOKUP(D157,Elements!$B$3:$G$56,2,FALSE)),H157&amp;E157&amp;IF(ISBLANK(F157), "", F157&amp;" - "&amp;G157),VLOOKUP(D157,Elements!$B$3:$G$56,2,FALSE))</f>
        <v>0.2454</v>
      </c>
      <c r="K157" t="str">
        <f>"insert into result_context_item( RESULT_CONTEXT_ITEM_ID,  GROUP_RESULT_CONTEXT_ID,  EXPERIMENT_ID,  RESULT_ID,  ATTRIBUTE_ID,  VALUE_ID,  QUALIFIER,  VALUE_DISPLAY,  VALUE_NUM,  VALUE_MIN,  VALUE_MAX) values(result_context_item_id_seq.nextval, '', 1, "&amp;A157&amp;", "&amp;VLOOKUP(C157,Elements!$B$3:$G$56,6,FALSE)&amp;", '', '', '"&amp;I157&amp;"', "&amp;E157&amp;", '"&amp;F157&amp;"', '"&amp;G157&amp;"');"</f>
        <v>insert into result_context_item( RESULT_CONTEXT_ITEM_ID,  GROUP_RESULT_CONTEXT_ID,  EXPERIMENT_ID,  RESULT_ID,  ATTRIBUTE_ID,  VALUE_ID,  QUALIFIER,  VALUE_DISPLAY,  VALUE_NUM,  VALUE_MIN,  VALUE_MAX) values(result_context_item_id_seq.nextval, '', 1, 155, 366, '', '', '0.2454', 0.2454, '', '');</v>
      </c>
    </row>
    <row r="158" spans="1:11">
      <c r="A158">
        <v>156</v>
      </c>
      <c r="B158" s="2">
        <v>1</v>
      </c>
      <c r="C158" t="s">
        <v>32</v>
      </c>
      <c r="E158">
        <v>0.7</v>
      </c>
      <c r="I158" t="str">
        <f>IF(ISNA(VLOOKUP(D158,Elements!$B$3:$G$56,2,FALSE)),H158&amp;E158&amp;IF(ISBLANK(F158), "", F158&amp;" - "&amp;G158),VLOOKUP(D158,Elements!$B$3:$G$56,2,FALSE))</f>
        <v>0.7</v>
      </c>
      <c r="K158" t="str">
        <f>"insert into result_context_item( RESULT_CONTEXT_ITEM_ID,  GROUP_RESULT_CONTEXT_ID,  EXPERIMENT_ID,  RESULT_ID,  ATTRIBUTE_ID,  VALUE_ID,  QUALIFIER,  VALUE_DISPLAY,  VALUE_NUM,  VALUE_MIN,  VALUE_MAX) values(result_context_item_id_seq.nextval, '', 1, "&amp;A158&amp;", "&amp;VLOOKUP(C158,Elements!$B$3:$G$56,6,FALSE)&amp;", '', '', '"&amp;I158&amp;"', "&amp;E158&amp;", '"&amp;F158&amp;"', '"&amp;G158&amp;"');"</f>
        <v>insert into result_context_item( RESULT_CONTEXT_ITEM_ID,  GROUP_RESULT_CONTEXT_ID,  EXPERIMENT_ID,  RESULT_ID,  ATTRIBUTE_ID,  VALUE_ID,  QUALIFIER,  VALUE_DISPLAY,  VALUE_NUM,  VALUE_MIN,  VALUE_MAX) values(result_context_item_id_seq.nextval, '', 1, 156, 366, '', '', '0.7', 0.7, '', '');</v>
      </c>
    </row>
    <row r="159" spans="1:11">
      <c r="A159">
        <v>157</v>
      </c>
      <c r="B159" s="2">
        <v>1</v>
      </c>
      <c r="C159" t="s">
        <v>32</v>
      </c>
      <c r="E159">
        <v>2.2000000000000002</v>
      </c>
      <c r="I159" t="str">
        <f>IF(ISNA(VLOOKUP(D159,Elements!$B$3:$G$56,2,FALSE)),H159&amp;E159&amp;IF(ISBLANK(F159), "", F159&amp;" - "&amp;G159),VLOOKUP(D159,Elements!$B$3:$G$56,2,FALSE))</f>
        <v>2.2</v>
      </c>
      <c r="K159" t="str">
        <f>"insert into result_context_item( RESULT_CONTEXT_ITEM_ID,  GROUP_RESULT_CONTEXT_ID,  EXPERIMENT_ID,  RESULT_ID,  ATTRIBUTE_ID,  VALUE_ID,  QUALIFIER,  VALUE_DISPLAY,  VALUE_NUM,  VALUE_MIN,  VALUE_MAX) values(result_context_item_id_seq.nextval, '', 1, "&amp;A159&amp;", "&amp;VLOOKUP(C159,Elements!$B$3:$G$56,6,FALSE)&amp;", '', '', '"&amp;I159&amp;"', "&amp;E159&amp;", '"&amp;F159&amp;"', '"&amp;G159&amp;"');"</f>
        <v>insert into result_context_item( RESULT_CONTEXT_ITEM_ID,  GROUP_RESULT_CONTEXT_ID,  EXPERIMENT_ID,  RESULT_ID,  ATTRIBUTE_ID,  VALUE_ID,  QUALIFIER,  VALUE_DISPLAY,  VALUE_NUM,  VALUE_MIN,  VALUE_MAX) values(result_context_item_id_seq.nextval, '', 1, 157, 366, '', '', '2.2', 2.2, '', '');</v>
      </c>
    </row>
    <row r="160" spans="1:11">
      <c r="A160">
        <v>158</v>
      </c>
      <c r="B160" s="2">
        <v>1</v>
      </c>
      <c r="C160" t="s">
        <v>32</v>
      </c>
      <c r="E160">
        <v>6.6</v>
      </c>
      <c r="I160" t="str">
        <f>IF(ISNA(VLOOKUP(D160,Elements!$B$3:$G$56,2,FALSE)),H160&amp;E160&amp;IF(ISBLANK(F160), "", F160&amp;" - "&amp;G160),VLOOKUP(D160,Elements!$B$3:$G$56,2,FALSE))</f>
        <v>6.6</v>
      </c>
      <c r="K160" t="str">
        <f>"insert into result_context_item( RESULT_CONTEXT_ITEM_ID,  GROUP_RESULT_CONTEXT_ID,  EXPERIMENT_ID,  RESULT_ID,  ATTRIBUTE_ID,  VALUE_ID,  QUALIFIER,  VALUE_DISPLAY,  VALUE_NUM,  VALUE_MIN,  VALUE_MAX) values(result_context_item_id_seq.nextval, '', 1, "&amp;A160&amp;", "&amp;VLOOKUP(C160,Elements!$B$3:$G$56,6,FALSE)&amp;", '', '', '"&amp;I160&amp;"', "&amp;E160&amp;", '"&amp;F160&amp;"', '"&amp;G160&amp;"');"</f>
        <v>insert into result_context_item( RESULT_CONTEXT_ITEM_ID,  GROUP_RESULT_CONTEXT_ID,  EXPERIMENT_ID,  RESULT_ID,  ATTRIBUTE_ID,  VALUE_ID,  QUALIFIER,  VALUE_DISPLAY,  VALUE_NUM,  VALUE_MIN,  VALUE_MAX) values(result_context_item_id_seq.nextval, '', 1, 158, 366, '', '', '6.6', 6.6, '', '');</v>
      </c>
    </row>
    <row r="161" spans="1:11">
      <c r="A161">
        <v>159</v>
      </c>
      <c r="B161" s="2">
        <v>1</v>
      </c>
      <c r="C161" t="s">
        <v>32</v>
      </c>
      <c r="E161">
        <v>19.899999999999999</v>
      </c>
      <c r="I161" t="str">
        <f>IF(ISNA(VLOOKUP(D161,Elements!$B$3:$G$56,2,FALSE)),H161&amp;E161&amp;IF(ISBLANK(F161), "", F161&amp;" - "&amp;G161),VLOOKUP(D161,Elements!$B$3:$G$56,2,FALSE))</f>
        <v>19.9</v>
      </c>
      <c r="K161" t="str">
        <f>"insert into result_context_item( RESULT_CONTEXT_ITEM_ID,  GROUP_RESULT_CONTEXT_ID,  EXPERIMENT_ID,  RESULT_ID,  ATTRIBUTE_ID,  VALUE_ID,  QUALIFIER,  VALUE_DISPLAY,  VALUE_NUM,  VALUE_MIN,  VALUE_MAX) values(result_context_item_id_seq.nextval, '', 1, "&amp;A161&amp;", "&amp;VLOOKUP(C161,Elements!$B$3:$G$56,6,FALSE)&amp;", '', '', '"&amp;I161&amp;"', "&amp;E161&amp;", '"&amp;F161&amp;"', '"&amp;G161&amp;"');"</f>
        <v>insert into result_context_item( RESULT_CONTEXT_ITEM_ID,  GROUP_RESULT_CONTEXT_ID,  EXPERIMENT_ID,  RESULT_ID,  ATTRIBUTE_ID,  VALUE_ID,  QUALIFIER,  VALUE_DISPLAY,  VALUE_NUM,  VALUE_MIN,  VALUE_MAX) values(result_context_item_id_seq.nextval, '', 1, 159, 366, '', '', '19.9', 19.9, '', '');</v>
      </c>
    </row>
    <row r="162" spans="1:11">
      <c r="A162">
        <v>160</v>
      </c>
      <c r="B162" s="2">
        <v>1</v>
      </c>
      <c r="C162" t="s">
        <v>32</v>
      </c>
      <c r="E162">
        <v>59.6</v>
      </c>
      <c r="I162" t="str">
        <f>IF(ISNA(VLOOKUP(D162,Elements!$B$3:$G$56,2,FALSE)),H162&amp;E162&amp;IF(ISBLANK(F162), "", F162&amp;" - "&amp;G162),VLOOKUP(D162,Elements!$B$3:$G$56,2,FALSE))</f>
        <v>59.6</v>
      </c>
      <c r="K162" t="str">
        <f>"insert into result_context_item( RESULT_CONTEXT_ITEM_ID,  GROUP_RESULT_CONTEXT_ID,  EXPERIMENT_ID,  RESULT_ID,  ATTRIBUTE_ID,  VALUE_ID,  QUALIFIER,  VALUE_DISPLAY,  VALUE_NUM,  VALUE_MIN,  VALUE_MAX) values(result_context_item_id_seq.nextval, '', 1, "&amp;A162&amp;", "&amp;VLOOKUP(C162,Elements!$B$3:$G$56,6,FALSE)&amp;", '', '', '"&amp;I162&amp;"', "&amp;E162&amp;", '"&amp;F162&amp;"', '"&amp;G162&amp;"');"</f>
        <v>insert into result_context_item( RESULT_CONTEXT_ITEM_ID,  GROUP_RESULT_CONTEXT_ID,  EXPERIMENT_ID,  RESULT_ID,  ATTRIBUTE_ID,  VALUE_ID,  QUALIFIER,  VALUE_DISPLAY,  VALUE_NUM,  VALUE_MIN,  VALUE_MAX) values(result_context_item_id_seq.nextval, '', 1, 160, 366, '', '', '59.6', 59.6, '', '');</v>
      </c>
    </row>
    <row r="163" spans="1:11">
      <c r="A163">
        <v>161</v>
      </c>
      <c r="B163" s="2">
        <v>1</v>
      </c>
      <c r="C163" t="s">
        <v>32</v>
      </c>
      <c r="E163">
        <v>3.0000000000000001E-3</v>
      </c>
      <c r="I163" t="str">
        <f>IF(ISNA(VLOOKUP(D163,Elements!$B$3:$G$56,2,FALSE)),H163&amp;E163&amp;IF(ISBLANK(F163), "", F163&amp;" - "&amp;G163),VLOOKUP(D163,Elements!$B$3:$G$56,2,FALSE))</f>
        <v>0.003</v>
      </c>
      <c r="K163" t="str">
        <f>"insert into result_context_item( RESULT_CONTEXT_ITEM_ID,  GROUP_RESULT_CONTEXT_ID,  EXPERIMENT_ID,  RESULT_ID,  ATTRIBUTE_ID,  VALUE_ID,  QUALIFIER,  VALUE_DISPLAY,  VALUE_NUM,  VALUE_MIN,  VALUE_MAX) values(result_context_item_id_seq.nextval, '', 1, "&amp;A163&amp;", "&amp;VLOOKUP(C163,Elements!$B$3:$G$56,6,FALSE)&amp;", '', '', '"&amp;I163&amp;"', "&amp;E163&amp;", '"&amp;F163&amp;"', '"&amp;G163&amp;"');"</f>
        <v>insert into result_context_item( RESULT_CONTEXT_ITEM_ID,  GROUP_RESULT_CONTEXT_ID,  EXPERIMENT_ID,  RESULT_ID,  ATTRIBUTE_ID,  VALUE_ID,  QUALIFIER,  VALUE_DISPLAY,  VALUE_NUM,  VALUE_MIN,  VALUE_MAX) values(result_context_item_id_seq.nextval, '', 1, 161, 366, '', '', '0.003', 0.003, '', '');</v>
      </c>
    </row>
    <row r="164" spans="1:11">
      <c r="A164">
        <v>162</v>
      </c>
      <c r="B164" s="2">
        <v>1</v>
      </c>
      <c r="C164" t="s">
        <v>32</v>
      </c>
      <c r="E164">
        <v>9.1000000000000004E-3</v>
      </c>
      <c r="I164" t="str">
        <f>IF(ISNA(VLOOKUP(D164,Elements!$B$3:$G$56,2,FALSE)),H164&amp;E164&amp;IF(ISBLANK(F164), "", F164&amp;" - "&amp;G164),VLOOKUP(D164,Elements!$B$3:$G$56,2,FALSE))</f>
        <v>0.0091</v>
      </c>
      <c r="K164" t="str">
        <f>"insert into result_context_item( RESULT_CONTEXT_ITEM_ID,  GROUP_RESULT_CONTEXT_ID,  EXPERIMENT_ID,  RESULT_ID,  ATTRIBUTE_ID,  VALUE_ID,  QUALIFIER,  VALUE_DISPLAY,  VALUE_NUM,  VALUE_MIN,  VALUE_MAX) values(result_context_item_id_seq.nextval, '', 1, "&amp;A164&amp;", "&amp;VLOOKUP(C164,Elements!$B$3:$G$56,6,FALSE)&amp;", '', '', '"&amp;I164&amp;"', "&amp;E164&amp;", '"&amp;F164&amp;"', '"&amp;G164&amp;"');"</f>
        <v>insert into result_context_item( RESULT_CONTEXT_ITEM_ID,  GROUP_RESULT_CONTEXT_ID,  EXPERIMENT_ID,  RESULT_ID,  ATTRIBUTE_ID,  VALUE_ID,  QUALIFIER,  VALUE_DISPLAY,  VALUE_NUM,  VALUE_MIN,  VALUE_MAX) values(result_context_item_id_seq.nextval, '', 1, 162, 366, '', '', '0.0091', 0.0091, '', '');</v>
      </c>
    </row>
    <row r="165" spans="1:11">
      <c r="A165">
        <v>163</v>
      </c>
      <c r="B165" s="2">
        <v>1</v>
      </c>
      <c r="C165" t="s">
        <v>32</v>
      </c>
      <c r="E165">
        <v>2.7300000000000001E-2</v>
      </c>
      <c r="I165" t="str">
        <f>IF(ISNA(VLOOKUP(D165,Elements!$B$3:$G$56,2,FALSE)),H165&amp;E165&amp;IF(ISBLANK(F165), "", F165&amp;" - "&amp;G165),VLOOKUP(D165,Elements!$B$3:$G$56,2,FALSE))</f>
        <v>0.0273</v>
      </c>
      <c r="K165" t="str">
        <f>"insert into result_context_item( RESULT_CONTEXT_ITEM_ID,  GROUP_RESULT_CONTEXT_ID,  EXPERIMENT_ID,  RESULT_ID,  ATTRIBUTE_ID,  VALUE_ID,  QUALIFIER,  VALUE_DISPLAY,  VALUE_NUM,  VALUE_MIN,  VALUE_MAX) values(result_context_item_id_seq.nextval, '', 1, "&amp;A165&amp;", "&amp;VLOOKUP(C165,Elements!$B$3:$G$56,6,FALSE)&amp;", '', '', '"&amp;I165&amp;"', "&amp;E165&amp;", '"&amp;F165&amp;"', '"&amp;G165&amp;"');"</f>
        <v>insert into result_context_item( RESULT_CONTEXT_ITEM_ID,  GROUP_RESULT_CONTEXT_ID,  EXPERIMENT_ID,  RESULT_ID,  ATTRIBUTE_ID,  VALUE_ID,  QUALIFIER,  VALUE_DISPLAY,  VALUE_NUM,  VALUE_MIN,  VALUE_MAX) values(result_context_item_id_seq.nextval, '', 1, 163, 366, '', '', '0.0273', 0.0273, '', '');</v>
      </c>
    </row>
    <row r="166" spans="1:11">
      <c r="A166">
        <v>164</v>
      </c>
      <c r="B166" s="2">
        <v>1</v>
      </c>
      <c r="C166" t="s">
        <v>32</v>
      </c>
      <c r="E166">
        <v>8.1799999999999998E-2</v>
      </c>
      <c r="I166" t="str">
        <f>IF(ISNA(VLOOKUP(D166,Elements!$B$3:$G$56,2,FALSE)),H166&amp;E166&amp;IF(ISBLANK(F166), "", F166&amp;" - "&amp;G166),VLOOKUP(D166,Elements!$B$3:$G$56,2,FALSE))</f>
        <v>0.0818</v>
      </c>
      <c r="K166" t="str">
        <f>"insert into result_context_item( RESULT_CONTEXT_ITEM_ID,  GROUP_RESULT_CONTEXT_ID,  EXPERIMENT_ID,  RESULT_ID,  ATTRIBUTE_ID,  VALUE_ID,  QUALIFIER,  VALUE_DISPLAY,  VALUE_NUM,  VALUE_MIN,  VALUE_MAX) values(result_context_item_id_seq.nextval, '', 1, "&amp;A166&amp;", "&amp;VLOOKUP(C166,Elements!$B$3:$G$56,6,FALSE)&amp;", '', '', '"&amp;I166&amp;"', "&amp;E166&amp;", '"&amp;F166&amp;"', '"&amp;G166&amp;"');"</f>
        <v>insert into result_context_item( RESULT_CONTEXT_ITEM_ID,  GROUP_RESULT_CONTEXT_ID,  EXPERIMENT_ID,  RESULT_ID,  ATTRIBUTE_ID,  VALUE_ID,  QUALIFIER,  VALUE_DISPLAY,  VALUE_NUM,  VALUE_MIN,  VALUE_MAX) values(result_context_item_id_seq.nextval, '', 1, 164, 366, '', '', '0.0818', 0.0818, '', '');</v>
      </c>
    </row>
    <row r="167" spans="1:11">
      <c r="A167">
        <v>165</v>
      </c>
      <c r="B167" s="2">
        <v>1</v>
      </c>
      <c r="C167" t="s">
        <v>32</v>
      </c>
      <c r="E167">
        <v>0.24540000000000001</v>
      </c>
      <c r="I167" t="str">
        <f>IF(ISNA(VLOOKUP(D167,Elements!$B$3:$G$56,2,FALSE)),H167&amp;E167&amp;IF(ISBLANK(F167), "", F167&amp;" - "&amp;G167),VLOOKUP(D167,Elements!$B$3:$G$56,2,FALSE))</f>
        <v>0.2454</v>
      </c>
      <c r="K167" t="str">
        <f>"insert into result_context_item( RESULT_CONTEXT_ITEM_ID,  GROUP_RESULT_CONTEXT_ID,  EXPERIMENT_ID,  RESULT_ID,  ATTRIBUTE_ID,  VALUE_ID,  QUALIFIER,  VALUE_DISPLAY,  VALUE_NUM,  VALUE_MIN,  VALUE_MAX) values(result_context_item_id_seq.nextval, '', 1, "&amp;A167&amp;", "&amp;VLOOKUP(C167,Elements!$B$3:$G$56,6,FALSE)&amp;", '', '', '"&amp;I167&amp;"', "&amp;E167&amp;", '"&amp;F167&amp;"', '"&amp;G167&amp;"');"</f>
        <v>insert into result_context_item( RESULT_CONTEXT_ITEM_ID,  GROUP_RESULT_CONTEXT_ID,  EXPERIMENT_ID,  RESULT_ID,  ATTRIBUTE_ID,  VALUE_ID,  QUALIFIER,  VALUE_DISPLAY,  VALUE_NUM,  VALUE_MIN,  VALUE_MAX) values(result_context_item_id_seq.nextval, '', 1, 165, 366, '', '', '0.2454', 0.2454, '', '');</v>
      </c>
    </row>
    <row r="168" spans="1:11">
      <c r="A168">
        <v>166</v>
      </c>
      <c r="B168" s="2">
        <v>1</v>
      </c>
      <c r="C168" t="s">
        <v>32</v>
      </c>
      <c r="E168">
        <v>0.7</v>
      </c>
      <c r="I168" t="str">
        <f>IF(ISNA(VLOOKUP(D168,Elements!$B$3:$G$56,2,FALSE)),H168&amp;E168&amp;IF(ISBLANK(F168), "", F168&amp;" - "&amp;G168),VLOOKUP(D168,Elements!$B$3:$G$56,2,FALSE))</f>
        <v>0.7</v>
      </c>
      <c r="K168" t="str">
        <f>"insert into result_context_item( RESULT_CONTEXT_ITEM_ID,  GROUP_RESULT_CONTEXT_ID,  EXPERIMENT_ID,  RESULT_ID,  ATTRIBUTE_ID,  VALUE_ID,  QUALIFIER,  VALUE_DISPLAY,  VALUE_NUM,  VALUE_MIN,  VALUE_MAX) values(result_context_item_id_seq.nextval, '', 1, "&amp;A168&amp;", "&amp;VLOOKUP(C168,Elements!$B$3:$G$56,6,FALSE)&amp;", '', '', '"&amp;I168&amp;"', "&amp;E168&amp;", '"&amp;F168&amp;"', '"&amp;G168&amp;"');"</f>
        <v>insert into result_context_item( RESULT_CONTEXT_ITEM_ID,  GROUP_RESULT_CONTEXT_ID,  EXPERIMENT_ID,  RESULT_ID,  ATTRIBUTE_ID,  VALUE_ID,  QUALIFIER,  VALUE_DISPLAY,  VALUE_NUM,  VALUE_MIN,  VALUE_MAX) values(result_context_item_id_seq.nextval, '', 1, 166, 366, '', '', '0.7', 0.7, '', '');</v>
      </c>
    </row>
    <row r="169" spans="1:11">
      <c r="A169">
        <v>167</v>
      </c>
      <c r="B169" s="2">
        <v>1</v>
      </c>
      <c r="C169" t="s">
        <v>32</v>
      </c>
      <c r="E169">
        <v>2.2000000000000002</v>
      </c>
      <c r="I169" t="str">
        <f>IF(ISNA(VLOOKUP(D169,Elements!$B$3:$G$56,2,FALSE)),H169&amp;E169&amp;IF(ISBLANK(F169), "", F169&amp;" - "&amp;G169),VLOOKUP(D169,Elements!$B$3:$G$56,2,FALSE))</f>
        <v>2.2</v>
      </c>
      <c r="K169" t="str">
        <f>"insert into result_context_item( RESULT_CONTEXT_ITEM_ID,  GROUP_RESULT_CONTEXT_ID,  EXPERIMENT_ID,  RESULT_ID,  ATTRIBUTE_ID,  VALUE_ID,  QUALIFIER,  VALUE_DISPLAY,  VALUE_NUM,  VALUE_MIN,  VALUE_MAX) values(result_context_item_id_seq.nextval, '', 1, "&amp;A169&amp;", "&amp;VLOOKUP(C169,Elements!$B$3:$G$56,6,FALSE)&amp;", '', '', '"&amp;I169&amp;"', "&amp;E169&amp;", '"&amp;F169&amp;"', '"&amp;G169&amp;"');"</f>
        <v>insert into result_context_item( RESULT_CONTEXT_ITEM_ID,  GROUP_RESULT_CONTEXT_ID,  EXPERIMENT_ID,  RESULT_ID,  ATTRIBUTE_ID,  VALUE_ID,  QUALIFIER,  VALUE_DISPLAY,  VALUE_NUM,  VALUE_MIN,  VALUE_MAX) values(result_context_item_id_seq.nextval, '', 1, 167, 366, '', '', '2.2', 2.2, '', '');</v>
      </c>
    </row>
    <row r="170" spans="1:11">
      <c r="A170">
        <v>168</v>
      </c>
      <c r="B170" s="2">
        <v>1</v>
      </c>
      <c r="C170" t="s">
        <v>32</v>
      </c>
      <c r="E170">
        <v>6.6</v>
      </c>
      <c r="I170" t="str">
        <f>IF(ISNA(VLOOKUP(D170,Elements!$B$3:$G$56,2,FALSE)),H170&amp;E170&amp;IF(ISBLANK(F170), "", F170&amp;" - "&amp;G170),VLOOKUP(D170,Elements!$B$3:$G$56,2,FALSE))</f>
        <v>6.6</v>
      </c>
      <c r="K170" t="str">
        <f>"insert into result_context_item( RESULT_CONTEXT_ITEM_ID,  GROUP_RESULT_CONTEXT_ID,  EXPERIMENT_ID,  RESULT_ID,  ATTRIBUTE_ID,  VALUE_ID,  QUALIFIER,  VALUE_DISPLAY,  VALUE_NUM,  VALUE_MIN,  VALUE_MAX) values(result_context_item_id_seq.nextval, '', 1, "&amp;A170&amp;", "&amp;VLOOKUP(C170,Elements!$B$3:$G$56,6,FALSE)&amp;", '', '', '"&amp;I170&amp;"', "&amp;E170&amp;", '"&amp;F170&amp;"', '"&amp;G170&amp;"');"</f>
        <v>insert into result_context_item( RESULT_CONTEXT_ITEM_ID,  GROUP_RESULT_CONTEXT_ID,  EXPERIMENT_ID,  RESULT_ID,  ATTRIBUTE_ID,  VALUE_ID,  QUALIFIER,  VALUE_DISPLAY,  VALUE_NUM,  VALUE_MIN,  VALUE_MAX) values(result_context_item_id_seq.nextval, '', 1, 168, 366, '', '', '6.6', 6.6, '', '');</v>
      </c>
    </row>
    <row r="171" spans="1:11">
      <c r="A171">
        <v>169</v>
      </c>
      <c r="B171" s="2">
        <v>1</v>
      </c>
      <c r="C171" t="s">
        <v>32</v>
      </c>
      <c r="E171">
        <v>19.899999999999999</v>
      </c>
      <c r="I171" t="str">
        <f>IF(ISNA(VLOOKUP(D171,Elements!$B$3:$G$56,2,FALSE)),H171&amp;E171&amp;IF(ISBLANK(F171), "", F171&amp;" - "&amp;G171),VLOOKUP(D171,Elements!$B$3:$G$56,2,FALSE))</f>
        <v>19.9</v>
      </c>
      <c r="K171" t="str">
        <f>"insert into result_context_item( RESULT_CONTEXT_ITEM_ID,  GROUP_RESULT_CONTEXT_ID,  EXPERIMENT_ID,  RESULT_ID,  ATTRIBUTE_ID,  VALUE_ID,  QUALIFIER,  VALUE_DISPLAY,  VALUE_NUM,  VALUE_MIN,  VALUE_MAX) values(result_context_item_id_seq.nextval, '', 1, "&amp;A171&amp;", "&amp;VLOOKUP(C171,Elements!$B$3:$G$56,6,FALSE)&amp;", '', '', '"&amp;I171&amp;"', "&amp;E171&amp;", '"&amp;F171&amp;"', '"&amp;G171&amp;"');"</f>
        <v>insert into result_context_item( RESULT_CONTEXT_ITEM_ID,  GROUP_RESULT_CONTEXT_ID,  EXPERIMENT_ID,  RESULT_ID,  ATTRIBUTE_ID,  VALUE_ID,  QUALIFIER,  VALUE_DISPLAY,  VALUE_NUM,  VALUE_MIN,  VALUE_MAX) values(result_context_item_id_seq.nextval, '', 1, 169, 366, '', '', '19.9', 19.9, '', '');</v>
      </c>
    </row>
    <row r="172" spans="1:11">
      <c r="A172">
        <v>170</v>
      </c>
      <c r="B172" s="2">
        <v>1</v>
      </c>
      <c r="C172" t="s">
        <v>32</v>
      </c>
      <c r="E172">
        <v>59.6</v>
      </c>
      <c r="I172" t="str">
        <f>IF(ISNA(VLOOKUP(D172,Elements!$B$3:$G$56,2,FALSE)),H172&amp;E172&amp;IF(ISBLANK(F172), "", F172&amp;" - "&amp;G172),VLOOKUP(D172,Elements!$B$3:$G$56,2,FALSE))</f>
        <v>59.6</v>
      </c>
      <c r="K172" t="str">
        <f>"insert into result_context_item( RESULT_CONTEXT_ITEM_ID,  GROUP_RESULT_CONTEXT_ID,  EXPERIMENT_ID,  RESULT_ID,  ATTRIBUTE_ID,  VALUE_ID,  QUALIFIER,  VALUE_DISPLAY,  VALUE_NUM,  VALUE_MIN,  VALUE_MAX) values(result_context_item_id_seq.nextval, '', 1, "&amp;A172&amp;", "&amp;VLOOKUP(C172,Elements!$B$3:$G$56,6,FALSE)&amp;", '', '', '"&amp;I172&amp;"', "&amp;E172&amp;", '"&amp;F172&amp;"', '"&amp;G172&amp;"');"</f>
        <v>insert into result_context_item( RESULT_CONTEXT_ITEM_ID,  GROUP_RESULT_CONTEXT_ID,  EXPERIMENT_ID,  RESULT_ID,  ATTRIBUTE_ID,  VALUE_ID,  QUALIFIER,  VALUE_DISPLAY,  VALUE_NUM,  VALUE_MIN,  VALUE_MAX) values(result_context_item_id_seq.nextval, '', 1, 170, 366, '', '', '59.6', 59.6, '', '');</v>
      </c>
    </row>
    <row r="173" spans="1:11">
      <c r="A173">
        <v>171</v>
      </c>
      <c r="B173" s="2">
        <v>1</v>
      </c>
      <c r="C173" t="s">
        <v>32</v>
      </c>
      <c r="E173">
        <v>3.0000000000000001E-3</v>
      </c>
      <c r="I173" t="str">
        <f>IF(ISNA(VLOOKUP(D173,Elements!$B$3:$G$56,2,FALSE)),H173&amp;E173&amp;IF(ISBLANK(F173), "", F173&amp;" - "&amp;G173),VLOOKUP(D173,Elements!$B$3:$G$56,2,FALSE))</f>
        <v>0.003</v>
      </c>
      <c r="K173" t="str">
        <f>"insert into result_context_item( RESULT_CONTEXT_ITEM_ID,  GROUP_RESULT_CONTEXT_ID,  EXPERIMENT_ID,  RESULT_ID,  ATTRIBUTE_ID,  VALUE_ID,  QUALIFIER,  VALUE_DISPLAY,  VALUE_NUM,  VALUE_MIN,  VALUE_MAX) values(result_context_item_id_seq.nextval, '', 1, "&amp;A173&amp;", "&amp;VLOOKUP(C173,Elements!$B$3:$G$56,6,FALSE)&amp;", '', '', '"&amp;I173&amp;"', "&amp;E173&amp;", '"&amp;F173&amp;"', '"&amp;G173&amp;"');"</f>
        <v>insert into result_context_item( RESULT_CONTEXT_ITEM_ID,  GROUP_RESULT_CONTEXT_ID,  EXPERIMENT_ID,  RESULT_ID,  ATTRIBUTE_ID,  VALUE_ID,  QUALIFIER,  VALUE_DISPLAY,  VALUE_NUM,  VALUE_MIN,  VALUE_MAX) values(result_context_item_id_seq.nextval, '', 1, 171, 366, '', '', '0.003', 0.003, '', '');</v>
      </c>
    </row>
    <row r="174" spans="1:11">
      <c r="A174">
        <v>172</v>
      </c>
      <c r="B174" s="2">
        <v>1</v>
      </c>
      <c r="C174" t="s">
        <v>32</v>
      </c>
      <c r="E174">
        <v>9.1000000000000004E-3</v>
      </c>
      <c r="I174" t="str">
        <f>IF(ISNA(VLOOKUP(D174,Elements!$B$3:$G$56,2,FALSE)),H174&amp;E174&amp;IF(ISBLANK(F174), "", F174&amp;" - "&amp;G174),VLOOKUP(D174,Elements!$B$3:$G$56,2,FALSE))</f>
        <v>0.0091</v>
      </c>
      <c r="K174" t="str">
        <f>"insert into result_context_item( RESULT_CONTEXT_ITEM_ID,  GROUP_RESULT_CONTEXT_ID,  EXPERIMENT_ID,  RESULT_ID,  ATTRIBUTE_ID,  VALUE_ID,  QUALIFIER,  VALUE_DISPLAY,  VALUE_NUM,  VALUE_MIN,  VALUE_MAX) values(result_context_item_id_seq.nextval, '', 1, "&amp;A174&amp;", "&amp;VLOOKUP(C174,Elements!$B$3:$G$56,6,FALSE)&amp;", '', '', '"&amp;I174&amp;"', "&amp;E174&amp;", '"&amp;F174&amp;"', '"&amp;G174&amp;"');"</f>
        <v>insert into result_context_item( RESULT_CONTEXT_ITEM_ID,  GROUP_RESULT_CONTEXT_ID,  EXPERIMENT_ID,  RESULT_ID,  ATTRIBUTE_ID,  VALUE_ID,  QUALIFIER,  VALUE_DISPLAY,  VALUE_NUM,  VALUE_MIN,  VALUE_MAX) values(result_context_item_id_seq.nextval, '', 1, 172, 366, '', '', '0.0091', 0.0091, '', '');</v>
      </c>
    </row>
    <row r="175" spans="1:11">
      <c r="A175">
        <v>173</v>
      </c>
      <c r="B175" s="2">
        <v>1</v>
      </c>
      <c r="C175" t="s">
        <v>32</v>
      </c>
      <c r="E175">
        <v>2.7300000000000001E-2</v>
      </c>
      <c r="I175" t="str">
        <f>IF(ISNA(VLOOKUP(D175,Elements!$B$3:$G$56,2,FALSE)),H175&amp;E175&amp;IF(ISBLANK(F175), "", F175&amp;" - "&amp;G175),VLOOKUP(D175,Elements!$B$3:$G$56,2,FALSE))</f>
        <v>0.0273</v>
      </c>
      <c r="K175" t="str">
        <f>"insert into result_context_item( RESULT_CONTEXT_ITEM_ID,  GROUP_RESULT_CONTEXT_ID,  EXPERIMENT_ID,  RESULT_ID,  ATTRIBUTE_ID,  VALUE_ID,  QUALIFIER,  VALUE_DISPLAY,  VALUE_NUM,  VALUE_MIN,  VALUE_MAX) values(result_context_item_id_seq.nextval, '', 1, "&amp;A175&amp;", "&amp;VLOOKUP(C175,Elements!$B$3:$G$56,6,FALSE)&amp;", '', '', '"&amp;I175&amp;"', "&amp;E175&amp;", '"&amp;F175&amp;"', '"&amp;G175&amp;"');"</f>
        <v>insert into result_context_item( RESULT_CONTEXT_ITEM_ID,  GROUP_RESULT_CONTEXT_ID,  EXPERIMENT_ID,  RESULT_ID,  ATTRIBUTE_ID,  VALUE_ID,  QUALIFIER,  VALUE_DISPLAY,  VALUE_NUM,  VALUE_MIN,  VALUE_MAX) values(result_context_item_id_seq.nextval, '', 1, 173, 366, '', '', '0.0273', 0.0273, '', '');</v>
      </c>
    </row>
    <row r="176" spans="1:11">
      <c r="A176">
        <v>174</v>
      </c>
      <c r="B176" s="2">
        <v>1</v>
      </c>
      <c r="C176" t="s">
        <v>32</v>
      </c>
      <c r="E176">
        <v>8.1799999999999998E-2</v>
      </c>
      <c r="I176" t="str">
        <f>IF(ISNA(VLOOKUP(D176,Elements!$B$3:$G$56,2,FALSE)),H176&amp;E176&amp;IF(ISBLANK(F176), "", F176&amp;" - "&amp;G176),VLOOKUP(D176,Elements!$B$3:$G$56,2,FALSE))</f>
        <v>0.0818</v>
      </c>
      <c r="K176" t="str">
        <f>"insert into result_context_item( RESULT_CONTEXT_ITEM_ID,  GROUP_RESULT_CONTEXT_ID,  EXPERIMENT_ID,  RESULT_ID,  ATTRIBUTE_ID,  VALUE_ID,  QUALIFIER,  VALUE_DISPLAY,  VALUE_NUM,  VALUE_MIN,  VALUE_MAX) values(result_context_item_id_seq.nextval, '', 1, "&amp;A176&amp;", "&amp;VLOOKUP(C176,Elements!$B$3:$G$56,6,FALSE)&amp;", '', '', '"&amp;I176&amp;"', "&amp;E176&amp;", '"&amp;F176&amp;"', '"&amp;G176&amp;"');"</f>
        <v>insert into result_context_item( RESULT_CONTEXT_ITEM_ID,  GROUP_RESULT_CONTEXT_ID,  EXPERIMENT_ID,  RESULT_ID,  ATTRIBUTE_ID,  VALUE_ID,  QUALIFIER,  VALUE_DISPLAY,  VALUE_NUM,  VALUE_MIN,  VALUE_MAX) values(result_context_item_id_seq.nextval, '', 1, 174, 366, '', '', '0.0818', 0.0818, '', '');</v>
      </c>
    </row>
    <row r="177" spans="1:11">
      <c r="A177">
        <v>175</v>
      </c>
      <c r="B177" s="2">
        <v>1</v>
      </c>
      <c r="C177" t="s">
        <v>32</v>
      </c>
      <c r="E177">
        <v>0.24540000000000001</v>
      </c>
      <c r="I177" t="str">
        <f>IF(ISNA(VLOOKUP(D177,Elements!$B$3:$G$56,2,FALSE)),H177&amp;E177&amp;IF(ISBLANK(F177), "", F177&amp;" - "&amp;G177),VLOOKUP(D177,Elements!$B$3:$G$56,2,FALSE))</f>
        <v>0.2454</v>
      </c>
      <c r="K177" t="str">
        <f>"insert into result_context_item( RESULT_CONTEXT_ITEM_ID,  GROUP_RESULT_CONTEXT_ID,  EXPERIMENT_ID,  RESULT_ID,  ATTRIBUTE_ID,  VALUE_ID,  QUALIFIER,  VALUE_DISPLAY,  VALUE_NUM,  VALUE_MIN,  VALUE_MAX) values(result_context_item_id_seq.nextval, '', 1, "&amp;A177&amp;", "&amp;VLOOKUP(C177,Elements!$B$3:$G$56,6,FALSE)&amp;", '', '', '"&amp;I177&amp;"', "&amp;E177&amp;", '"&amp;F177&amp;"', '"&amp;G177&amp;"');"</f>
        <v>insert into result_context_item( RESULT_CONTEXT_ITEM_ID,  GROUP_RESULT_CONTEXT_ID,  EXPERIMENT_ID,  RESULT_ID,  ATTRIBUTE_ID,  VALUE_ID,  QUALIFIER,  VALUE_DISPLAY,  VALUE_NUM,  VALUE_MIN,  VALUE_MAX) values(result_context_item_id_seq.nextval, '', 1, 175, 366, '', '', '0.2454', 0.2454, '', '');</v>
      </c>
    </row>
    <row r="178" spans="1:11">
      <c r="A178">
        <v>176</v>
      </c>
      <c r="B178" s="2">
        <v>1</v>
      </c>
      <c r="C178" t="s">
        <v>32</v>
      </c>
      <c r="E178">
        <v>0.7</v>
      </c>
      <c r="I178" t="str">
        <f>IF(ISNA(VLOOKUP(D178,Elements!$B$3:$G$56,2,FALSE)),H178&amp;E178&amp;IF(ISBLANK(F178), "", F178&amp;" - "&amp;G178),VLOOKUP(D178,Elements!$B$3:$G$56,2,FALSE))</f>
        <v>0.7</v>
      </c>
      <c r="K178" t="str">
        <f>"insert into result_context_item( RESULT_CONTEXT_ITEM_ID,  GROUP_RESULT_CONTEXT_ID,  EXPERIMENT_ID,  RESULT_ID,  ATTRIBUTE_ID,  VALUE_ID,  QUALIFIER,  VALUE_DISPLAY,  VALUE_NUM,  VALUE_MIN,  VALUE_MAX) values(result_context_item_id_seq.nextval, '', 1, "&amp;A178&amp;", "&amp;VLOOKUP(C178,Elements!$B$3:$G$56,6,FALSE)&amp;", '', '', '"&amp;I178&amp;"', "&amp;E178&amp;", '"&amp;F178&amp;"', '"&amp;G178&amp;"');"</f>
        <v>insert into result_context_item( RESULT_CONTEXT_ITEM_ID,  GROUP_RESULT_CONTEXT_ID,  EXPERIMENT_ID,  RESULT_ID,  ATTRIBUTE_ID,  VALUE_ID,  QUALIFIER,  VALUE_DISPLAY,  VALUE_NUM,  VALUE_MIN,  VALUE_MAX) values(result_context_item_id_seq.nextval, '', 1, 176, 366, '', '', '0.7', 0.7, '', '');</v>
      </c>
    </row>
    <row r="179" spans="1:11">
      <c r="A179">
        <v>177</v>
      </c>
      <c r="B179" s="2">
        <v>1</v>
      </c>
      <c r="C179" t="s">
        <v>32</v>
      </c>
      <c r="E179">
        <v>2.2000000000000002</v>
      </c>
      <c r="I179" t="str">
        <f>IF(ISNA(VLOOKUP(D179,Elements!$B$3:$G$56,2,FALSE)),H179&amp;E179&amp;IF(ISBLANK(F179), "", F179&amp;" - "&amp;G179),VLOOKUP(D179,Elements!$B$3:$G$56,2,FALSE))</f>
        <v>2.2</v>
      </c>
      <c r="K179" t="str">
        <f>"insert into result_context_item( RESULT_CONTEXT_ITEM_ID,  GROUP_RESULT_CONTEXT_ID,  EXPERIMENT_ID,  RESULT_ID,  ATTRIBUTE_ID,  VALUE_ID,  QUALIFIER,  VALUE_DISPLAY,  VALUE_NUM,  VALUE_MIN,  VALUE_MAX) values(result_context_item_id_seq.nextval, '', 1, "&amp;A179&amp;", "&amp;VLOOKUP(C179,Elements!$B$3:$G$56,6,FALSE)&amp;", '', '', '"&amp;I179&amp;"', "&amp;E179&amp;", '"&amp;F179&amp;"', '"&amp;G179&amp;"');"</f>
        <v>insert into result_context_item( RESULT_CONTEXT_ITEM_ID,  GROUP_RESULT_CONTEXT_ID,  EXPERIMENT_ID,  RESULT_ID,  ATTRIBUTE_ID,  VALUE_ID,  QUALIFIER,  VALUE_DISPLAY,  VALUE_NUM,  VALUE_MIN,  VALUE_MAX) values(result_context_item_id_seq.nextval, '', 1, 177, 366, '', '', '2.2', 2.2, '', '');</v>
      </c>
    </row>
    <row r="180" spans="1:11">
      <c r="A180">
        <v>178</v>
      </c>
      <c r="B180" s="2">
        <v>1</v>
      </c>
      <c r="C180" t="s">
        <v>32</v>
      </c>
      <c r="E180">
        <v>6.6</v>
      </c>
      <c r="I180" t="str">
        <f>IF(ISNA(VLOOKUP(D180,Elements!$B$3:$G$56,2,FALSE)),H180&amp;E180&amp;IF(ISBLANK(F180), "", F180&amp;" - "&amp;G180),VLOOKUP(D180,Elements!$B$3:$G$56,2,FALSE))</f>
        <v>6.6</v>
      </c>
      <c r="K180" t="str">
        <f>"insert into result_context_item( RESULT_CONTEXT_ITEM_ID,  GROUP_RESULT_CONTEXT_ID,  EXPERIMENT_ID,  RESULT_ID,  ATTRIBUTE_ID,  VALUE_ID,  QUALIFIER,  VALUE_DISPLAY,  VALUE_NUM,  VALUE_MIN,  VALUE_MAX) values(result_context_item_id_seq.nextval, '', 1, "&amp;A180&amp;", "&amp;VLOOKUP(C180,Elements!$B$3:$G$56,6,FALSE)&amp;", '', '', '"&amp;I180&amp;"', "&amp;E180&amp;", '"&amp;F180&amp;"', '"&amp;G180&amp;"');"</f>
        <v>insert into result_context_item( RESULT_CONTEXT_ITEM_ID,  GROUP_RESULT_CONTEXT_ID,  EXPERIMENT_ID,  RESULT_ID,  ATTRIBUTE_ID,  VALUE_ID,  QUALIFIER,  VALUE_DISPLAY,  VALUE_NUM,  VALUE_MIN,  VALUE_MAX) values(result_context_item_id_seq.nextval, '', 1, 178, 366, '', '', '6.6', 6.6, '', '');</v>
      </c>
    </row>
    <row r="181" spans="1:11">
      <c r="A181">
        <v>179</v>
      </c>
      <c r="B181" s="2">
        <v>1</v>
      </c>
      <c r="C181" t="s">
        <v>32</v>
      </c>
      <c r="E181">
        <v>19.899999999999999</v>
      </c>
      <c r="I181" t="str">
        <f>IF(ISNA(VLOOKUP(D181,Elements!$B$3:$G$56,2,FALSE)),H181&amp;E181&amp;IF(ISBLANK(F181), "", F181&amp;" - "&amp;G181),VLOOKUP(D181,Elements!$B$3:$G$56,2,FALSE))</f>
        <v>19.9</v>
      </c>
      <c r="K181" t="str">
        <f>"insert into result_context_item( RESULT_CONTEXT_ITEM_ID,  GROUP_RESULT_CONTEXT_ID,  EXPERIMENT_ID,  RESULT_ID,  ATTRIBUTE_ID,  VALUE_ID,  QUALIFIER,  VALUE_DISPLAY,  VALUE_NUM,  VALUE_MIN,  VALUE_MAX) values(result_context_item_id_seq.nextval, '', 1, "&amp;A181&amp;", "&amp;VLOOKUP(C181,Elements!$B$3:$G$56,6,FALSE)&amp;", '', '', '"&amp;I181&amp;"', "&amp;E181&amp;", '"&amp;F181&amp;"', '"&amp;G181&amp;"');"</f>
        <v>insert into result_context_item( RESULT_CONTEXT_ITEM_ID,  GROUP_RESULT_CONTEXT_ID,  EXPERIMENT_ID,  RESULT_ID,  ATTRIBUTE_ID,  VALUE_ID,  QUALIFIER,  VALUE_DISPLAY,  VALUE_NUM,  VALUE_MIN,  VALUE_MAX) values(result_context_item_id_seq.nextval, '', 1, 179, 366, '', '', '19.9', 19.9, '', '');</v>
      </c>
    </row>
    <row r="182" spans="1:11">
      <c r="A182">
        <v>180</v>
      </c>
      <c r="B182" s="2">
        <v>1</v>
      </c>
      <c r="C182" t="s">
        <v>32</v>
      </c>
      <c r="E182">
        <v>59.6</v>
      </c>
      <c r="I182" t="str">
        <f>IF(ISNA(VLOOKUP(D182,Elements!$B$3:$G$56,2,FALSE)),H182&amp;E182&amp;IF(ISBLANK(F182), "", F182&amp;" - "&amp;G182),VLOOKUP(D182,Elements!$B$3:$G$56,2,FALSE))</f>
        <v>59.6</v>
      </c>
      <c r="K182" t="str">
        <f>"insert into result_context_item( RESULT_CONTEXT_ITEM_ID,  GROUP_RESULT_CONTEXT_ID,  EXPERIMENT_ID,  RESULT_ID,  ATTRIBUTE_ID,  VALUE_ID,  QUALIFIER,  VALUE_DISPLAY,  VALUE_NUM,  VALUE_MIN,  VALUE_MAX) values(result_context_item_id_seq.nextval, '', 1, "&amp;A182&amp;", "&amp;VLOOKUP(C182,Elements!$B$3:$G$56,6,FALSE)&amp;", '', '', '"&amp;I182&amp;"', "&amp;E182&amp;", '"&amp;F182&amp;"', '"&amp;G182&amp;"');"</f>
        <v>insert into result_context_item( RESULT_CONTEXT_ITEM_ID,  GROUP_RESULT_CONTEXT_ID,  EXPERIMENT_ID,  RESULT_ID,  ATTRIBUTE_ID,  VALUE_ID,  QUALIFIER,  VALUE_DISPLAY,  VALUE_NUM,  VALUE_MIN,  VALUE_MAX) values(result_context_item_id_seq.nextval, '', 1, 180, 366, '', '', '59.6', 59.6, '', '');</v>
      </c>
    </row>
    <row r="183" spans="1:11">
      <c r="A183">
        <v>181</v>
      </c>
      <c r="B183" s="2">
        <v>1</v>
      </c>
      <c r="C183" t="s">
        <v>32</v>
      </c>
      <c r="E183">
        <v>3.0000000000000001E-3</v>
      </c>
      <c r="I183" t="str">
        <f>IF(ISNA(VLOOKUP(D183,Elements!$B$3:$G$56,2,FALSE)),H183&amp;E183&amp;IF(ISBLANK(F183), "", F183&amp;" - "&amp;G183),VLOOKUP(D183,Elements!$B$3:$G$56,2,FALSE))</f>
        <v>0.003</v>
      </c>
      <c r="K183" t="str">
        <f>"insert into result_context_item( RESULT_CONTEXT_ITEM_ID,  GROUP_RESULT_CONTEXT_ID,  EXPERIMENT_ID,  RESULT_ID,  ATTRIBUTE_ID,  VALUE_ID,  QUALIFIER,  VALUE_DISPLAY,  VALUE_NUM,  VALUE_MIN,  VALUE_MAX) values(result_context_item_id_seq.nextval, '', 1, "&amp;A183&amp;", "&amp;VLOOKUP(C183,Elements!$B$3:$G$56,6,FALSE)&amp;", '', '', '"&amp;I183&amp;"', "&amp;E183&amp;", '"&amp;F183&amp;"', '"&amp;G183&amp;"');"</f>
        <v>insert into result_context_item( RESULT_CONTEXT_ITEM_ID,  GROUP_RESULT_CONTEXT_ID,  EXPERIMENT_ID,  RESULT_ID,  ATTRIBUTE_ID,  VALUE_ID,  QUALIFIER,  VALUE_DISPLAY,  VALUE_NUM,  VALUE_MIN,  VALUE_MAX) values(result_context_item_id_seq.nextval, '', 1, 181, 366, '', '', '0.003', 0.003, '', '');</v>
      </c>
    </row>
    <row r="184" spans="1:11">
      <c r="A184">
        <v>182</v>
      </c>
      <c r="B184" s="2">
        <v>1</v>
      </c>
      <c r="C184" t="s">
        <v>32</v>
      </c>
      <c r="E184">
        <v>9.1000000000000004E-3</v>
      </c>
      <c r="I184" t="str">
        <f>IF(ISNA(VLOOKUP(D184,Elements!$B$3:$G$56,2,FALSE)),H184&amp;E184&amp;IF(ISBLANK(F184), "", F184&amp;" - "&amp;G184),VLOOKUP(D184,Elements!$B$3:$G$56,2,FALSE))</f>
        <v>0.0091</v>
      </c>
      <c r="K184" t="str">
        <f>"insert into result_context_item( RESULT_CONTEXT_ITEM_ID,  GROUP_RESULT_CONTEXT_ID,  EXPERIMENT_ID,  RESULT_ID,  ATTRIBUTE_ID,  VALUE_ID,  QUALIFIER,  VALUE_DISPLAY,  VALUE_NUM,  VALUE_MIN,  VALUE_MAX) values(result_context_item_id_seq.nextval, '', 1, "&amp;A184&amp;", "&amp;VLOOKUP(C184,Elements!$B$3:$G$56,6,FALSE)&amp;", '', '', '"&amp;I184&amp;"', "&amp;E184&amp;", '"&amp;F184&amp;"', '"&amp;G184&amp;"');"</f>
        <v>insert into result_context_item( RESULT_CONTEXT_ITEM_ID,  GROUP_RESULT_CONTEXT_ID,  EXPERIMENT_ID,  RESULT_ID,  ATTRIBUTE_ID,  VALUE_ID,  QUALIFIER,  VALUE_DISPLAY,  VALUE_NUM,  VALUE_MIN,  VALUE_MAX) values(result_context_item_id_seq.nextval, '', 1, 182, 366, '', '', '0.0091', 0.0091, '', '');</v>
      </c>
    </row>
    <row r="185" spans="1:11">
      <c r="A185">
        <v>183</v>
      </c>
      <c r="B185" s="2">
        <v>1</v>
      </c>
      <c r="C185" t="s">
        <v>32</v>
      </c>
      <c r="E185">
        <v>2.7300000000000001E-2</v>
      </c>
      <c r="I185" t="str">
        <f>IF(ISNA(VLOOKUP(D185,Elements!$B$3:$G$56,2,FALSE)),H185&amp;E185&amp;IF(ISBLANK(F185), "", F185&amp;" - "&amp;G185),VLOOKUP(D185,Elements!$B$3:$G$56,2,FALSE))</f>
        <v>0.0273</v>
      </c>
      <c r="K185" t="str">
        <f>"insert into result_context_item( RESULT_CONTEXT_ITEM_ID,  GROUP_RESULT_CONTEXT_ID,  EXPERIMENT_ID,  RESULT_ID,  ATTRIBUTE_ID,  VALUE_ID,  QUALIFIER,  VALUE_DISPLAY,  VALUE_NUM,  VALUE_MIN,  VALUE_MAX) values(result_context_item_id_seq.nextval, '', 1, "&amp;A185&amp;", "&amp;VLOOKUP(C185,Elements!$B$3:$G$56,6,FALSE)&amp;", '', '', '"&amp;I185&amp;"', "&amp;E185&amp;", '"&amp;F185&amp;"', '"&amp;G185&amp;"');"</f>
        <v>insert into result_context_item( RESULT_CONTEXT_ITEM_ID,  GROUP_RESULT_CONTEXT_ID,  EXPERIMENT_ID,  RESULT_ID,  ATTRIBUTE_ID,  VALUE_ID,  QUALIFIER,  VALUE_DISPLAY,  VALUE_NUM,  VALUE_MIN,  VALUE_MAX) values(result_context_item_id_seq.nextval, '', 1, 183, 366, '', '', '0.0273', 0.0273, '', '');</v>
      </c>
    </row>
    <row r="186" spans="1:11">
      <c r="A186">
        <v>184</v>
      </c>
      <c r="B186" s="2">
        <v>1</v>
      </c>
      <c r="C186" t="s">
        <v>32</v>
      </c>
      <c r="E186">
        <v>8.1799999999999998E-2</v>
      </c>
      <c r="I186" t="str">
        <f>IF(ISNA(VLOOKUP(D186,Elements!$B$3:$G$56,2,FALSE)),H186&amp;E186&amp;IF(ISBLANK(F186), "", F186&amp;" - "&amp;G186),VLOOKUP(D186,Elements!$B$3:$G$56,2,FALSE))</f>
        <v>0.0818</v>
      </c>
      <c r="K186" t="str">
        <f>"insert into result_context_item( RESULT_CONTEXT_ITEM_ID,  GROUP_RESULT_CONTEXT_ID,  EXPERIMENT_ID,  RESULT_ID,  ATTRIBUTE_ID,  VALUE_ID,  QUALIFIER,  VALUE_DISPLAY,  VALUE_NUM,  VALUE_MIN,  VALUE_MAX) values(result_context_item_id_seq.nextval, '', 1, "&amp;A186&amp;", "&amp;VLOOKUP(C186,Elements!$B$3:$G$56,6,FALSE)&amp;", '', '', '"&amp;I186&amp;"', "&amp;E186&amp;", '"&amp;F186&amp;"', '"&amp;G186&amp;"');"</f>
        <v>insert into result_context_item( RESULT_CONTEXT_ITEM_ID,  GROUP_RESULT_CONTEXT_ID,  EXPERIMENT_ID,  RESULT_ID,  ATTRIBUTE_ID,  VALUE_ID,  QUALIFIER,  VALUE_DISPLAY,  VALUE_NUM,  VALUE_MIN,  VALUE_MAX) values(result_context_item_id_seq.nextval, '', 1, 184, 366, '', '', '0.0818', 0.0818, '', '');</v>
      </c>
    </row>
    <row r="187" spans="1:11">
      <c r="A187">
        <v>185</v>
      </c>
      <c r="B187" s="2">
        <v>1</v>
      </c>
      <c r="C187" t="s">
        <v>32</v>
      </c>
      <c r="E187">
        <v>0.24540000000000001</v>
      </c>
      <c r="I187" t="str">
        <f>IF(ISNA(VLOOKUP(D187,Elements!$B$3:$G$56,2,FALSE)),H187&amp;E187&amp;IF(ISBLANK(F187), "", F187&amp;" - "&amp;G187),VLOOKUP(D187,Elements!$B$3:$G$56,2,FALSE))</f>
        <v>0.2454</v>
      </c>
      <c r="K187" t="str">
        <f>"insert into result_context_item( RESULT_CONTEXT_ITEM_ID,  GROUP_RESULT_CONTEXT_ID,  EXPERIMENT_ID,  RESULT_ID,  ATTRIBUTE_ID,  VALUE_ID,  QUALIFIER,  VALUE_DISPLAY,  VALUE_NUM,  VALUE_MIN,  VALUE_MAX) values(result_context_item_id_seq.nextval, '', 1, "&amp;A187&amp;", "&amp;VLOOKUP(C187,Elements!$B$3:$G$56,6,FALSE)&amp;", '', '', '"&amp;I187&amp;"', "&amp;E187&amp;", '"&amp;F187&amp;"', '"&amp;G187&amp;"');"</f>
        <v>insert into result_context_item( RESULT_CONTEXT_ITEM_ID,  GROUP_RESULT_CONTEXT_ID,  EXPERIMENT_ID,  RESULT_ID,  ATTRIBUTE_ID,  VALUE_ID,  QUALIFIER,  VALUE_DISPLAY,  VALUE_NUM,  VALUE_MIN,  VALUE_MAX) values(result_context_item_id_seq.nextval, '', 1, 185, 366, '', '', '0.2454', 0.2454, '', '');</v>
      </c>
    </row>
    <row r="188" spans="1:11">
      <c r="A188">
        <v>186</v>
      </c>
      <c r="B188" s="2">
        <v>1</v>
      </c>
      <c r="C188" t="s">
        <v>32</v>
      </c>
      <c r="E188">
        <v>0.7</v>
      </c>
      <c r="I188" t="str">
        <f>IF(ISNA(VLOOKUP(D188,Elements!$B$3:$G$56,2,FALSE)),H188&amp;E188&amp;IF(ISBLANK(F188), "", F188&amp;" - "&amp;G188),VLOOKUP(D188,Elements!$B$3:$G$56,2,FALSE))</f>
        <v>0.7</v>
      </c>
      <c r="K188" t="str">
        <f>"insert into result_context_item( RESULT_CONTEXT_ITEM_ID,  GROUP_RESULT_CONTEXT_ID,  EXPERIMENT_ID,  RESULT_ID,  ATTRIBUTE_ID,  VALUE_ID,  QUALIFIER,  VALUE_DISPLAY,  VALUE_NUM,  VALUE_MIN,  VALUE_MAX) values(result_context_item_id_seq.nextval, '', 1, "&amp;A188&amp;", "&amp;VLOOKUP(C188,Elements!$B$3:$G$56,6,FALSE)&amp;", '', '', '"&amp;I188&amp;"', "&amp;E188&amp;", '"&amp;F188&amp;"', '"&amp;G188&amp;"');"</f>
        <v>insert into result_context_item( RESULT_CONTEXT_ITEM_ID,  GROUP_RESULT_CONTEXT_ID,  EXPERIMENT_ID,  RESULT_ID,  ATTRIBUTE_ID,  VALUE_ID,  QUALIFIER,  VALUE_DISPLAY,  VALUE_NUM,  VALUE_MIN,  VALUE_MAX) values(result_context_item_id_seq.nextval, '', 1, 186, 366, '', '', '0.7', 0.7, '', '');</v>
      </c>
    </row>
    <row r="189" spans="1:11">
      <c r="A189">
        <v>187</v>
      </c>
      <c r="B189" s="2">
        <v>1</v>
      </c>
      <c r="C189" t="s">
        <v>32</v>
      </c>
      <c r="E189">
        <v>2.2000000000000002</v>
      </c>
      <c r="I189" t="str">
        <f>IF(ISNA(VLOOKUP(D189,Elements!$B$3:$G$56,2,FALSE)),H189&amp;E189&amp;IF(ISBLANK(F189), "", F189&amp;" - "&amp;G189),VLOOKUP(D189,Elements!$B$3:$G$56,2,FALSE))</f>
        <v>2.2</v>
      </c>
      <c r="K189" t="str">
        <f>"insert into result_context_item( RESULT_CONTEXT_ITEM_ID,  GROUP_RESULT_CONTEXT_ID,  EXPERIMENT_ID,  RESULT_ID,  ATTRIBUTE_ID,  VALUE_ID,  QUALIFIER,  VALUE_DISPLAY,  VALUE_NUM,  VALUE_MIN,  VALUE_MAX) values(result_context_item_id_seq.nextval, '', 1, "&amp;A189&amp;", "&amp;VLOOKUP(C189,Elements!$B$3:$G$56,6,FALSE)&amp;", '', '', '"&amp;I189&amp;"', "&amp;E189&amp;", '"&amp;F189&amp;"', '"&amp;G189&amp;"');"</f>
        <v>insert into result_context_item( RESULT_CONTEXT_ITEM_ID,  GROUP_RESULT_CONTEXT_ID,  EXPERIMENT_ID,  RESULT_ID,  ATTRIBUTE_ID,  VALUE_ID,  QUALIFIER,  VALUE_DISPLAY,  VALUE_NUM,  VALUE_MIN,  VALUE_MAX) values(result_context_item_id_seq.nextval, '', 1, 187, 366, '', '', '2.2', 2.2, '', '');</v>
      </c>
    </row>
    <row r="190" spans="1:11">
      <c r="A190">
        <v>188</v>
      </c>
      <c r="B190" s="2">
        <v>1</v>
      </c>
      <c r="C190" t="s">
        <v>32</v>
      </c>
      <c r="E190">
        <v>6.6</v>
      </c>
      <c r="I190" t="str">
        <f>IF(ISNA(VLOOKUP(D190,Elements!$B$3:$G$56,2,FALSE)),H190&amp;E190&amp;IF(ISBLANK(F190), "", F190&amp;" - "&amp;G190),VLOOKUP(D190,Elements!$B$3:$G$56,2,FALSE))</f>
        <v>6.6</v>
      </c>
      <c r="K190" t="str">
        <f>"insert into result_context_item( RESULT_CONTEXT_ITEM_ID,  GROUP_RESULT_CONTEXT_ID,  EXPERIMENT_ID,  RESULT_ID,  ATTRIBUTE_ID,  VALUE_ID,  QUALIFIER,  VALUE_DISPLAY,  VALUE_NUM,  VALUE_MIN,  VALUE_MAX) values(result_context_item_id_seq.nextval, '', 1, "&amp;A190&amp;", "&amp;VLOOKUP(C190,Elements!$B$3:$G$56,6,FALSE)&amp;", '', '', '"&amp;I190&amp;"', "&amp;E190&amp;", '"&amp;F190&amp;"', '"&amp;G190&amp;"');"</f>
        <v>insert into result_context_item( RESULT_CONTEXT_ITEM_ID,  GROUP_RESULT_CONTEXT_ID,  EXPERIMENT_ID,  RESULT_ID,  ATTRIBUTE_ID,  VALUE_ID,  QUALIFIER,  VALUE_DISPLAY,  VALUE_NUM,  VALUE_MIN,  VALUE_MAX) values(result_context_item_id_seq.nextval, '', 1, 188, 366, '', '', '6.6', 6.6, '', '');</v>
      </c>
    </row>
    <row r="191" spans="1:11">
      <c r="A191">
        <v>189</v>
      </c>
      <c r="B191" s="2">
        <v>1</v>
      </c>
      <c r="C191" t="s">
        <v>32</v>
      </c>
      <c r="E191">
        <v>19.899999999999999</v>
      </c>
      <c r="I191" t="str">
        <f>IF(ISNA(VLOOKUP(D191,Elements!$B$3:$G$56,2,FALSE)),H191&amp;E191&amp;IF(ISBLANK(F191), "", F191&amp;" - "&amp;G191),VLOOKUP(D191,Elements!$B$3:$G$56,2,FALSE))</f>
        <v>19.9</v>
      </c>
      <c r="K191" t="str">
        <f>"insert into result_context_item( RESULT_CONTEXT_ITEM_ID,  GROUP_RESULT_CONTEXT_ID,  EXPERIMENT_ID,  RESULT_ID,  ATTRIBUTE_ID,  VALUE_ID,  QUALIFIER,  VALUE_DISPLAY,  VALUE_NUM,  VALUE_MIN,  VALUE_MAX) values(result_context_item_id_seq.nextval, '', 1, "&amp;A191&amp;", "&amp;VLOOKUP(C191,Elements!$B$3:$G$56,6,FALSE)&amp;", '', '', '"&amp;I191&amp;"', "&amp;E191&amp;", '"&amp;F191&amp;"', '"&amp;G191&amp;"');"</f>
        <v>insert into result_context_item( RESULT_CONTEXT_ITEM_ID,  GROUP_RESULT_CONTEXT_ID,  EXPERIMENT_ID,  RESULT_ID,  ATTRIBUTE_ID,  VALUE_ID,  QUALIFIER,  VALUE_DISPLAY,  VALUE_NUM,  VALUE_MIN,  VALUE_MAX) values(result_context_item_id_seq.nextval, '', 1, 189, 366, '', '', '19.9', 19.9, '', '');</v>
      </c>
    </row>
    <row r="192" spans="1:11">
      <c r="A192">
        <v>190</v>
      </c>
      <c r="B192" s="2">
        <v>1</v>
      </c>
      <c r="C192" t="s">
        <v>32</v>
      </c>
      <c r="E192">
        <v>59.6</v>
      </c>
      <c r="I192" t="str">
        <f>IF(ISNA(VLOOKUP(D192,Elements!$B$3:$G$56,2,FALSE)),H192&amp;E192&amp;IF(ISBLANK(F192), "", F192&amp;" - "&amp;G192),VLOOKUP(D192,Elements!$B$3:$G$56,2,FALSE))</f>
        <v>59.6</v>
      </c>
      <c r="K192" t="str">
        <f>"insert into result_context_item( RESULT_CONTEXT_ITEM_ID,  GROUP_RESULT_CONTEXT_ID,  EXPERIMENT_ID,  RESULT_ID,  ATTRIBUTE_ID,  VALUE_ID,  QUALIFIER,  VALUE_DISPLAY,  VALUE_NUM,  VALUE_MIN,  VALUE_MAX) values(result_context_item_id_seq.nextval, '', 1, "&amp;A192&amp;", "&amp;VLOOKUP(C192,Elements!$B$3:$G$56,6,FALSE)&amp;", '', '', '"&amp;I192&amp;"', "&amp;E192&amp;", '"&amp;F192&amp;"', '"&amp;G192&amp;"');"</f>
        <v>insert into result_context_item( RESULT_CONTEXT_ITEM_ID,  GROUP_RESULT_CONTEXT_ID,  EXPERIMENT_ID,  RESULT_ID,  ATTRIBUTE_ID,  VALUE_ID,  QUALIFIER,  VALUE_DISPLAY,  VALUE_NUM,  VALUE_MIN,  VALUE_MAX) values(result_context_item_id_seq.nextval, '', 1, 190, 366, '', '', '59.6', 59.6, '', '');</v>
      </c>
    </row>
    <row r="193" spans="1:11">
      <c r="A193">
        <v>191</v>
      </c>
      <c r="B193" s="2">
        <v>1</v>
      </c>
      <c r="C193" t="s">
        <v>32</v>
      </c>
      <c r="E193">
        <v>3.0000000000000001E-3</v>
      </c>
      <c r="I193" t="str">
        <f>IF(ISNA(VLOOKUP(D193,Elements!$B$3:$G$56,2,FALSE)),H193&amp;E193&amp;IF(ISBLANK(F193), "", F193&amp;" - "&amp;G193),VLOOKUP(D193,Elements!$B$3:$G$56,2,FALSE))</f>
        <v>0.003</v>
      </c>
      <c r="K193" t="str">
        <f>"insert into result_context_item( RESULT_CONTEXT_ITEM_ID,  GROUP_RESULT_CONTEXT_ID,  EXPERIMENT_ID,  RESULT_ID,  ATTRIBUTE_ID,  VALUE_ID,  QUALIFIER,  VALUE_DISPLAY,  VALUE_NUM,  VALUE_MIN,  VALUE_MAX) values(result_context_item_id_seq.nextval, '', 1, "&amp;A193&amp;", "&amp;VLOOKUP(C193,Elements!$B$3:$G$56,6,FALSE)&amp;", '', '', '"&amp;I193&amp;"', "&amp;E193&amp;", '"&amp;F193&amp;"', '"&amp;G193&amp;"');"</f>
        <v>insert into result_context_item( RESULT_CONTEXT_ITEM_ID,  GROUP_RESULT_CONTEXT_ID,  EXPERIMENT_ID,  RESULT_ID,  ATTRIBUTE_ID,  VALUE_ID,  QUALIFIER,  VALUE_DISPLAY,  VALUE_NUM,  VALUE_MIN,  VALUE_MAX) values(result_context_item_id_seq.nextval, '', 1, 191, 366, '', '', '0.003', 0.003, '', '');</v>
      </c>
    </row>
    <row r="194" spans="1:11">
      <c r="A194">
        <v>192</v>
      </c>
      <c r="B194" s="2">
        <v>1</v>
      </c>
      <c r="C194" t="s">
        <v>32</v>
      </c>
      <c r="E194">
        <v>9.1000000000000004E-3</v>
      </c>
      <c r="I194" t="str">
        <f>IF(ISNA(VLOOKUP(D194,Elements!$B$3:$G$56,2,FALSE)),H194&amp;E194&amp;IF(ISBLANK(F194), "", F194&amp;" - "&amp;G194),VLOOKUP(D194,Elements!$B$3:$G$56,2,FALSE))</f>
        <v>0.0091</v>
      </c>
      <c r="K194" t="str">
        <f>"insert into result_context_item( RESULT_CONTEXT_ITEM_ID,  GROUP_RESULT_CONTEXT_ID,  EXPERIMENT_ID,  RESULT_ID,  ATTRIBUTE_ID,  VALUE_ID,  QUALIFIER,  VALUE_DISPLAY,  VALUE_NUM,  VALUE_MIN,  VALUE_MAX) values(result_context_item_id_seq.nextval, '', 1, "&amp;A194&amp;", "&amp;VLOOKUP(C194,Elements!$B$3:$G$56,6,FALSE)&amp;", '', '', '"&amp;I194&amp;"', "&amp;E194&amp;", '"&amp;F194&amp;"', '"&amp;G194&amp;"');"</f>
        <v>insert into result_context_item( RESULT_CONTEXT_ITEM_ID,  GROUP_RESULT_CONTEXT_ID,  EXPERIMENT_ID,  RESULT_ID,  ATTRIBUTE_ID,  VALUE_ID,  QUALIFIER,  VALUE_DISPLAY,  VALUE_NUM,  VALUE_MIN,  VALUE_MAX) values(result_context_item_id_seq.nextval, '', 1, 192, 366, '', '', '0.0091', 0.0091, '', '');</v>
      </c>
    </row>
    <row r="195" spans="1:11">
      <c r="A195">
        <v>193</v>
      </c>
      <c r="B195" s="2">
        <v>1</v>
      </c>
      <c r="C195" t="s">
        <v>32</v>
      </c>
      <c r="E195">
        <v>2.7300000000000001E-2</v>
      </c>
      <c r="I195" t="str">
        <f>IF(ISNA(VLOOKUP(D195,Elements!$B$3:$G$56,2,FALSE)),H195&amp;E195&amp;IF(ISBLANK(F195), "", F195&amp;" - "&amp;G195),VLOOKUP(D195,Elements!$B$3:$G$56,2,FALSE))</f>
        <v>0.0273</v>
      </c>
      <c r="K195" t="str">
        <f>"insert into result_context_item( RESULT_CONTEXT_ITEM_ID,  GROUP_RESULT_CONTEXT_ID,  EXPERIMENT_ID,  RESULT_ID,  ATTRIBUTE_ID,  VALUE_ID,  QUALIFIER,  VALUE_DISPLAY,  VALUE_NUM,  VALUE_MIN,  VALUE_MAX) values(result_context_item_id_seq.nextval, '', 1, "&amp;A195&amp;", "&amp;VLOOKUP(C195,Elements!$B$3:$G$56,6,FALSE)&amp;", '', '', '"&amp;I195&amp;"', "&amp;E195&amp;", '"&amp;F195&amp;"', '"&amp;G195&amp;"');"</f>
        <v>insert into result_context_item( RESULT_CONTEXT_ITEM_ID,  GROUP_RESULT_CONTEXT_ID,  EXPERIMENT_ID,  RESULT_ID,  ATTRIBUTE_ID,  VALUE_ID,  QUALIFIER,  VALUE_DISPLAY,  VALUE_NUM,  VALUE_MIN,  VALUE_MAX) values(result_context_item_id_seq.nextval, '', 1, 193, 366, '', '', '0.0273', 0.0273, '', '');</v>
      </c>
    </row>
    <row r="196" spans="1:11">
      <c r="A196">
        <v>194</v>
      </c>
      <c r="B196" s="2">
        <v>1</v>
      </c>
      <c r="C196" t="s">
        <v>32</v>
      </c>
      <c r="E196">
        <v>8.1799999999999998E-2</v>
      </c>
      <c r="I196" t="str">
        <f>IF(ISNA(VLOOKUP(D196,Elements!$B$3:$G$56,2,FALSE)),H196&amp;E196&amp;IF(ISBLANK(F196), "", F196&amp;" - "&amp;G196),VLOOKUP(D196,Elements!$B$3:$G$56,2,FALSE))</f>
        <v>0.0818</v>
      </c>
      <c r="K196" t="str">
        <f>"insert into result_context_item( RESULT_CONTEXT_ITEM_ID,  GROUP_RESULT_CONTEXT_ID,  EXPERIMENT_ID,  RESULT_ID,  ATTRIBUTE_ID,  VALUE_ID,  QUALIFIER,  VALUE_DISPLAY,  VALUE_NUM,  VALUE_MIN,  VALUE_MAX) values(result_context_item_id_seq.nextval, '', 1, "&amp;A196&amp;", "&amp;VLOOKUP(C196,Elements!$B$3:$G$56,6,FALSE)&amp;", '', '', '"&amp;I196&amp;"', "&amp;E196&amp;", '"&amp;F196&amp;"', '"&amp;G196&amp;"');"</f>
        <v>insert into result_context_item( RESULT_CONTEXT_ITEM_ID,  GROUP_RESULT_CONTEXT_ID,  EXPERIMENT_ID,  RESULT_ID,  ATTRIBUTE_ID,  VALUE_ID,  QUALIFIER,  VALUE_DISPLAY,  VALUE_NUM,  VALUE_MIN,  VALUE_MAX) values(result_context_item_id_seq.nextval, '', 1, 194, 366, '', '', '0.0818', 0.0818, '', '');</v>
      </c>
    </row>
    <row r="197" spans="1:11">
      <c r="A197">
        <v>195</v>
      </c>
      <c r="B197" s="2">
        <v>1</v>
      </c>
      <c r="C197" t="s">
        <v>32</v>
      </c>
      <c r="E197">
        <v>0.24540000000000001</v>
      </c>
      <c r="I197" t="str">
        <f>IF(ISNA(VLOOKUP(D197,Elements!$B$3:$G$56,2,FALSE)),H197&amp;E197&amp;IF(ISBLANK(F197), "", F197&amp;" - "&amp;G197),VLOOKUP(D197,Elements!$B$3:$G$56,2,FALSE))</f>
        <v>0.2454</v>
      </c>
      <c r="K197" t="str">
        <f>"insert into result_context_item( RESULT_CONTEXT_ITEM_ID,  GROUP_RESULT_CONTEXT_ID,  EXPERIMENT_ID,  RESULT_ID,  ATTRIBUTE_ID,  VALUE_ID,  QUALIFIER,  VALUE_DISPLAY,  VALUE_NUM,  VALUE_MIN,  VALUE_MAX) values(result_context_item_id_seq.nextval, '', 1, "&amp;A197&amp;", "&amp;VLOOKUP(C197,Elements!$B$3:$G$56,6,FALSE)&amp;", '', '', '"&amp;I197&amp;"', "&amp;E197&amp;", '"&amp;F197&amp;"', '"&amp;G197&amp;"');"</f>
        <v>insert into result_context_item( RESULT_CONTEXT_ITEM_ID,  GROUP_RESULT_CONTEXT_ID,  EXPERIMENT_ID,  RESULT_ID,  ATTRIBUTE_ID,  VALUE_ID,  QUALIFIER,  VALUE_DISPLAY,  VALUE_NUM,  VALUE_MIN,  VALUE_MAX) values(result_context_item_id_seq.nextval, '', 1, 195, 366, '', '', '0.2454', 0.2454, '', '');</v>
      </c>
    </row>
    <row r="198" spans="1:11">
      <c r="A198">
        <v>196</v>
      </c>
      <c r="B198" s="2">
        <v>1</v>
      </c>
      <c r="C198" t="s">
        <v>32</v>
      </c>
      <c r="E198">
        <v>0.7</v>
      </c>
      <c r="I198" t="str">
        <f>IF(ISNA(VLOOKUP(D198,Elements!$B$3:$G$56,2,FALSE)),H198&amp;E198&amp;IF(ISBLANK(F198), "", F198&amp;" - "&amp;G198),VLOOKUP(D198,Elements!$B$3:$G$56,2,FALSE))</f>
        <v>0.7</v>
      </c>
      <c r="K198" t="str">
        <f>"insert into result_context_item( RESULT_CONTEXT_ITEM_ID,  GROUP_RESULT_CONTEXT_ID,  EXPERIMENT_ID,  RESULT_ID,  ATTRIBUTE_ID,  VALUE_ID,  QUALIFIER,  VALUE_DISPLAY,  VALUE_NUM,  VALUE_MIN,  VALUE_MAX) values(result_context_item_id_seq.nextval, '', 1, "&amp;A198&amp;", "&amp;VLOOKUP(C198,Elements!$B$3:$G$56,6,FALSE)&amp;", '', '', '"&amp;I198&amp;"', "&amp;E198&amp;", '"&amp;F198&amp;"', '"&amp;G198&amp;"');"</f>
        <v>insert into result_context_item( RESULT_CONTEXT_ITEM_ID,  GROUP_RESULT_CONTEXT_ID,  EXPERIMENT_ID,  RESULT_ID,  ATTRIBUTE_ID,  VALUE_ID,  QUALIFIER,  VALUE_DISPLAY,  VALUE_NUM,  VALUE_MIN,  VALUE_MAX) values(result_context_item_id_seq.nextval, '', 1, 196, 366, '', '', '0.7', 0.7, '', '');</v>
      </c>
    </row>
    <row r="199" spans="1:11">
      <c r="A199">
        <v>197</v>
      </c>
      <c r="B199" s="2">
        <v>1</v>
      </c>
      <c r="C199" t="s">
        <v>32</v>
      </c>
      <c r="E199">
        <v>2.2000000000000002</v>
      </c>
      <c r="I199" t="str">
        <f>IF(ISNA(VLOOKUP(D199,Elements!$B$3:$G$56,2,FALSE)),H199&amp;E199&amp;IF(ISBLANK(F199), "", F199&amp;" - "&amp;G199),VLOOKUP(D199,Elements!$B$3:$G$56,2,FALSE))</f>
        <v>2.2</v>
      </c>
      <c r="K199" t="str">
        <f>"insert into result_context_item( RESULT_CONTEXT_ITEM_ID,  GROUP_RESULT_CONTEXT_ID,  EXPERIMENT_ID,  RESULT_ID,  ATTRIBUTE_ID,  VALUE_ID,  QUALIFIER,  VALUE_DISPLAY,  VALUE_NUM,  VALUE_MIN,  VALUE_MAX) values(result_context_item_id_seq.nextval, '', 1, "&amp;A199&amp;", "&amp;VLOOKUP(C199,Elements!$B$3:$G$56,6,FALSE)&amp;", '', '', '"&amp;I199&amp;"', "&amp;E199&amp;", '"&amp;F199&amp;"', '"&amp;G199&amp;"');"</f>
        <v>insert into result_context_item( RESULT_CONTEXT_ITEM_ID,  GROUP_RESULT_CONTEXT_ID,  EXPERIMENT_ID,  RESULT_ID,  ATTRIBUTE_ID,  VALUE_ID,  QUALIFIER,  VALUE_DISPLAY,  VALUE_NUM,  VALUE_MIN,  VALUE_MAX) values(result_context_item_id_seq.nextval, '', 1, 197, 366, '', '', '2.2', 2.2, '', '');</v>
      </c>
    </row>
    <row r="200" spans="1:11">
      <c r="A200">
        <v>198</v>
      </c>
      <c r="B200" s="2">
        <v>1</v>
      </c>
      <c r="C200" t="s">
        <v>32</v>
      </c>
      <c r="E200">
        <v>6.6</v>
      </c>
      <c r="I200" t="str">
        <f>IF(ISNA(VLOOKUP(D200,Elements!$B$3:$G$56,2,FALSE)),H200&amp;E200&amp;IF(ISBLANK(F200), "", F200&amp;" - "&amp;G200),VLOOKUP(D200,Elements!$B$3:$G$56,2,FALSE))</f>
        <v>6.6</v>
      </c>
      <c r="K200" t="str">
        <f>"insert into result_context_item( RESULT_CONTEXT_ITEM_ID,  GROUP_RESULT_CONTEXT_ID,  EXPERIMENT_ID,  RESULT_ID,  ATTRIBUTE_ID,  VALUE_ID,  QUALIFIER,  VALUE_DISPLAY,  VALUE_NUM,  VALUE_MIN,  VALUE_MAX) values(result_context_item_id_seq.nextval, '', 1, "&amp;A200&amp;", "&amp;VLOOKUP(C200,Elements!$B$3:$G$56,6,FALSE)&amp;", '', '', '"&amp;I200&amp;"', "&amp;E200&amp;", '"&amp;F200&amp;"', '"&amp;G200&amp;"');"</f>
        <v>insert into result_context_item( RESULT_CONTEXT_ITEM_ID,  GROUP_RESULT_CONTEXT_ID,  EXPERIMENT_ID,  RESULT_ID,  ATTRIBUTE_ID,  VALUE_ID,  QUALIFIER,  VALUE_DISPLAY,  VALUE_NUM,  VALUE_MIN,  VALUE_MAX) values(result_context_item_id_seq.nextval, '', 1, 198, 366, '', '', '6.6', 6.6, '', '');</v>
      </c>
    </row>
    <row r="201" spans="1:11">
      <c r="A201">
        <v>199</v>
      </c>
      <c r="B201" s="2">
        <v>1</v>
      </c>
      <c r="C201" t="s">
        <v>32</v>
      </c>
      <c r="E201">
        <v>19.899999999999999</v>
      </c>
      <c r="I201" t="str">
        <f>IF(ISNA(VLOOKUP(D201,Elements!$B$3:$G$56,2,FALSE)),H201&amp;E201&amp;IF(ISBLANK(F201), "", F201&amp;" - "&amp;G201),VLOOKUP(D201,Elements!$B$3:$G$56,2,FALSE))</f>
        <v>19.9</v>
      </c>
      <c r="K201" t="str">
        <f>"insert into result_context_item( RESULT_CONTEXT_ITEM_ID,  GROUP_RESULT_CONTEXT_ID,  EXPERIMENT_ID,  RESULT_ID,  ATTRIBUTE_ID,  VALUE_ID,  QUALIFIER,  VALUE_DISPLAY,  VALUE_NUM,  VALUE_MIN,  VALUE_MAX) values(result_context_item_id_seq.nextval, '', 1, "&amp;A201&amp;", "&amp;VLOOKUP(C201,Elements!$B$3:$G$56,6,FALSE)&amp;", '', '', '"&amp;I201&amp;"', "&amp;E201&amp;", '"&amp;F201&amp;"', '"&amp;G201&amp;"');"</f>
        <v>insert into result_context_item( RESULT_CONTEXT_ITEM_ID,  GROUP_RESULT_CONTEXT_ID,  EXPERIMENT_ID,  RESULT_ID,  ATTRIBUTE_ID,  VALUE_ID,  QUALIFIER,  VALUE_DISPLAY,  VALUE_NUM,  VALUE_MIN,  VALUE_MAX) values(result_context_item_id_seq.nextval, '', 1, 199, 366, '', '', '19.9', 19.9, '', '');</v>
      </c>
    </row>
    <row r="202" spans="1:11">
      <c r="A202">
        <v>200</v>
      </c>
      <c r="B202" s="2">
        <v>1</v>
      </c>
      <c r="C202" t="s">
        <v>32</v>
      </c>
      <c r="E202">
        <v>59.6</v>
      </c>
      <c r="I202" t="str">
        <f>IF(ISNA(VLOOKUP(D202,Elements!$B$3:$G$56,2,FALSE)),H202&amp;E202&amp;IF(ISBLANK(F202), "", F202&amp;" - "&amp;G202),VLOOKUP(D202,Elements!$B$3:$G$56,2,FALSE))</f>
        <v>59.6</v>
      </c>
      <c r="K202" t="str">
        <f>"insert into result_context_item( RESULT_CONTEXT_ITEM_ID,  GROUP_RESULT_CONTEXT_ID,  EXPERIMENT_ID,  RESULT_ID,  ATTRIBUTE_ID,  VALUE_ID,  QUALIFIER,  VALUE_DISPLAY,  VALUE_NUM,  VALUE_MIN,  VALUE_MAX) values(result_context_item_id_seq.nextval, '', 1, "&amp;A202&amp;", "&amp;VLOOKUP(C202,Elements!$B$3:$G$56,6,FALSE)&amp;", '', '', '"&amp;I202&amp;"', "&amp;E202&amp;", '"&amp;F202&amp;"', '"&amp;G202&amp;"');"</f>
        <v>insert into result_context_item( RESULT_CONTEXT_ITEM_ID,  GROUP_RESULT_CONTEXT_ID,  EXPERIMENT_ID,  RESULT_ID,  ATTRIBUTE_ID,  VALUE_ID,  QUALIFIER,  VALUE_DISPLAY,  VALUE_NUM,  VALUE_MIN,  VALUE_MAX) values(result_context_item_id_seq.nextval, '', 1, 200, 366, '', '', '59.6', 59.6, '', '');</v>
      </c>
    </row>
    <row r="203" spans="1:11">
      <c r="A203">
        <v>201</v>
      </c>
      <c r="B203" s="2">
        <v>1</v>
      </c>
      <c r="C203" t="s">
        <v>32</v>
      </c>
      <c r="E203">
        <v>3.0000000000000001E-3</v>
      </c>
      <c r="I203" t="str">
        <f>IF(ISNA(VLOOKUP(D203,Elements!$B$3:$G$56,2,FALSE)),H203&amp;E203&amp;IF(ISBLANK(F203), "", F203&amp;" - "&amp;G203),VLOOKUP(D203,Elements!$B$3:$G$56,2,FALSE))</f>
        <v>0.003</v>
      </c>
      <c r="K203" t="str">
        <f>"insert into result_context_item( RESULT_CONTEXT_ITEM_ID,  GROUP_RESULT_CONTEXT_ID,  EXPERIMENT_ID,  RESULT_ID,  ATTRIBUTE_ID,  VALUE_ID,  QUALIFIER,  VALUE_DISPLAY,  VALUE_NUM,  VALUE_MIN,  VALUE_MAX) values(result_context_item_id_seq.nextval, '', 1, "&amp;A203&amp;", "&amp;VLOOKUP(C203,Elements!$B$3:$G$56,6,FALSE)&amp;", '', '', '"&amp;I203&amp;"', "&amp;E203&amp;", '"&amp;F203&amp;"', '"&amp;G203&amp;"');"</f>
        <v>insert into result_context_item( RESULT_CONTEXT_ITEM_ID,  GROUP_RESULT_CONTEXT_ID,  EXPERIMENT_ID,  RESULT_ID,  ATTRIBUTE_ID,  VALUE_ID,  QUALIFIER,  VALUE_DISPLAY,  VALUE_NUM,  VALUE_MIN,  VALUE_MAX) values(result_context_item_id_seq.nextval, '', 1, 201, 366, '', '', '0.003', 0.003, '', '');</v>
      </c>
    </row>
    <row r="204" spans="1:11">
      <c r="A204">
        <v>202</v>
      </c>
      <c r="B204" s="2">
        <v>1</v>
      </c>
      <c r="C204" t="s">
        <v>32</v>
      </c>
      <c r="E204">
        <v>9.1000000000000004E-3</v>
      </c>
      <c r="I204" t="str">
        <f>IF(ISNA(VLOOKUP(D204,Elements!$B$3:$G$56,2,FALSE)),H204&amp;E204&amp;IF(ISBLANK(F204), "", F204&amp;" - "&amp;G204),VLOOKUP(D204,Elements!$B$3:$G$56,2,FALSE))</f>
        <v>0.0091</v>
      </c>
      <c r="K204" t="str">
        <f>"insert into result_context_item( RESULT_CONTEXT_ITEM_ID,  GROUP_RESULT_CONTEXT_ID,  EXPERIMENT_ID,  RESULT_ID,  ATTRIBUTE_ID,  VALUE_ID,  QUALIFIER,  VALUE_DISPLAY,  VALUE_NUM,  VALUE_MIN,  VALUE_MAX) values(result_context_item_id_seq.nextval, '', 1, "&amp;A204&amp;", "&amp;VLOOKUP(C204,Elements!$B$3:$G$56,6,FALSE)&amp;", '', '', '"&amp;I204&amp;"', "&amp;E204&amp;", '"&amp;F204&amp;"', '"&amp;G204&amp;"');"</f>
        <v>insert into result_context_item( RESULT_CONTEXT_ITEM_ID,  GROUP_RESULT_CONTEXT_ID,  EXPERIMENT_ID,  RESULT_ID,  ATTRIBUTE_ID,  VALUE_ID,  QUALIFIER,  VALUE_DISPLAY,  VALUE_NUM,  VALUE_MIN,  VALUE_MAX) values(result_context_item_id_seq.nextval, '', 1, 202, 366, '', '', '0.0091', 0.0091, '', '');</v>
      </c>
    </row>
    <row r="205" spans="1:11">
      <c r="A205">
        <v>203</v>
      </c>
      <c r="B205" s="2">
        <v>1</v>
      </c>
      <c r="C205" t="s">
        <v>32</v>
      </c>
      <c r="E205">
        <v>2.7300000000000001E-2</v>
      </c>
      <c r="I205" t="str">
        <f>IF(ISNA(VLOOKUP(D205,Elements!$B$3:$G$56,2,FALSE)),H205&amp;E205&amp;IF(ISBLANK(F205), "", F205&amp;" - "&amp;G205),VLOOKUP(D205,Elements!$B$3:$G$56,2,FALSE))</f>
        <v>0.0273</v>
      </c>
      <c r="K205" t="str">
        <f>"insert into result_context_item( RESULT_CONTEXT_ITEM_ID,  GROUP_RESULT_CONTEXT_ID,  EXPERIMENT_ID,  RESULT_ID,  ATTRIBUTE_ID,  VALUE_ID,  QUALIFIER,  VALUE_DISPLAY,  VALUE_NUM,  VALUE_MIN,  VALUE_MAX) values(result_context_item_id_seq.nextval, '', 1, "&amp;A205&amp;", "&amp;VLOOKUP(C205,Elements!$B$3:$G$56,6,FALSE)&amp;", '', '', '"&amp;I205&amp;"', "&amp;E205&amp;", '"&amp;F205&amp;"', '"&amp;G205&amp;"');"</f>
        <v>insert into result_context_item( RESULT_CONTEXT_ITEM_ID,  GROUP_RESULT_CONTEXT_ID,  EXPERIMENT_ID,  RESULT_ID,  ATTRIBUTE_ID,  VALUE_ID,  QUALIFIER,  VALUE_DISPLAY,  VALUE_NUM,  VALUE_MIN,  VALUE_MAX) values(result_context_item_id_seq.nextval, '', 1, 203, 366, '', '', '0.0273', 0.0273, '', '');</v>
      </c>
    </row>
    <row r="206" spans="1:11">
      <c r="A206">
        <v>204</v>
      </c>
      <c r="B206" s="2">
        <v>1</v>
      </c>
      <c r="C206" t="s">
        <v>32</v>
      </c>
      <c r="E206">
        <v>8.1799999999999998E-2</v>
      </c>
      <c r="I206" t="str">
        <f>IF(ISNA(VLOOKUP(D206,Elements!$B$3:$G$56,2,FALSE)),H206&amp;E206&amp;IF(ISBLANK(F206), "", F206&amp;" - "&amp;G206),VLOOKUP(D206,Elements!$B$3:$G$56,2,FALSE))</f>
        <v>0.0818</v>
      </c>
      <c r="K206" t="str">
        <f>"insert into result_context_item( RESULT_CONTEXT_ITEM_ID,  GROUP_RESULT_CONTEXT_ID,  EXPERIMENT_ID,  RESULT_ID,  ATTRIBUTE_ID,  VALUE_ID,  QUALIFIER,  VALUE_DISPLAY,  VALUE_NUM,  VALUE_MIN,  VALUE_MAX) values(result_context_item_id_seq.nextval, '', 1, "&amp;A206&amp;", "&amp;VLOOKUP(C206,Elements!$B$3:$G$56,6,FALSE)&amp;", '', '', '"&amp;I206&amp;"', "&amp;E206&amp;", '"&amp;F206&amp;"', '"&amp;G206&amp;"');"</f>
        <v>insert into result_context_item( RESULT_CONTEXT_ITEM_ID,  GROUP_RESULT_CONTEXT_ID,  EXPERIMENT_ID,  RESULT_ID,  ATTRIBUTE_ID,  VALUE_ID,  QUALIFIER,  VALUE_DISPLAY,  VALUE_NUM,  VALUE_MIN,  VALUE_MAX) values(result_context_item_id_seq.nextval, '', 1, 204, 366, '', '', '0.0818', 0.0818, '', '');</v>
      </c>
    </row>
    <row r="207" spans="1:11">
      <c r="A207">
        <v>205</v>
      </c>
      <c r="B207" s="2">
        <v>1</v>
      </c>
      <c r="C207" t="s">
        <v>32</v>
      </c>
      <c r="E207">
        <v>0.24540000000000001</v>
      </c>
      <c r="I207" t="str">
        <f>IF(ISNA(VLOOKUP(D207,Elements!$B$3:$G$56,2,FALSE)),H207&amp;E207&amp;IF(ISBLANK(F207), "", F207&amp;" - "&amp;G207),VLOOKUP(D207,Elements!$B$3:$G$56,2,FALSE))</f>
        <v>0.2454</v>
      </c>
      <c r="K207" t="str">
        <f>"insert into result_context_item( RESULT_CONTEXT_ITEM_ID,  GROUP_RESULT_CONTEXT_ID,  EXPERIMENT_ID,  RESULT_ID,  ATTRIBUTE_ID,  VALUE_ID,  QUALIFIER,  VALUE_DISPLAY,  VALUE_NUM,  VALUE_MIN,  VALUE_MAX) values(result_context_item_id_seq.nextval, '', 1, "&amp;A207&amp;", "&amp;VLOOKUP(C207,Elements!$B$3:$G$56,6,FALSE)&amp;", '', '', '"&amp;I207&amp;"', "&amp;E207&amp;", '"&amp;F207&amp;"', '"&amp;G207&amp;"');"</f>
        <v>insert into result_context_item( RESULT_CONTEXT_ITEM_ID,  GROUP_RESULT_CONTEXT_ID,  EXPERIMENT_ID,  RESULT_ID,  ATTRIBUTE_ID,  VALUE_ID,  QUALIFIER,  VALUE_DISPLAY,  VALUE_NUM,  VALUE_MIN,  VALUE_MAX) values(result_context_item_id_seq.nextval, '', 1, 205, 366, '', '', '0.2454', 0.2454, '', '');</v>
      </c>
    </row>
    <row r="208" spans="1:11">
      <c r="A208">
        <v>206</v>
      </c>
      <c r="B208" s="2">
        <v>1</v>
      </c>
      <c r="C208" t="s">
        <v>32</v>
      </c>
      <c r="E208">
        <v>0.7</v>
      </c>
      <c r="I208" t="str">
        <f>IF(ISNA(VLOOKUP(D208,Elements!$B$3:$G$56,2,FALSE)),H208&amp;E208&amp;IF(ISBLANK(F208), "", F208&amp;" - "&amp;G208),VLOOKUP(D208,Elements!$B$3:$G$56,2,FALSE))</f>
        <v>0.7</v>
      </c>
      <c r="K208" t="str">
        <f>"insert into result_context_item( RESULT_CONTEXT_ITEM_ID,  GROUP_RESULT_CONTEXT_ID,  EXPERIMENT_ID,  RESULT_ID,  ATTRIBUTE_ID,  VALUE_ID,  QUALIFIER,  VALUE_DISPLAY,  VALUE_NUM,  VALUE_MIN,  VALUE_MAX) values(result_context_item_id_seq.nextval, '', 1, "&amp;A208&amp;", "&amp;VLOOKUP(C208,Elements!$B$3:$G$56,6,FALSE)&amp;", '', '', '"&amp;I208&amp;"', "&amp;E208&amp;", '"&amp;F208&amp;"', '"&amp;G208&amp;"');"</f>
        <v>insert into result_context_item( RESULT_CONTEXT_ITEM_ID,  GROUP_RESULT_CONTEXT_ID,  EXPERIMENT_ID,  RESULT_ID,  ATTRIBUTE_ID,  VALUE_ID,  QUALIFIER,  VALUE_DISPLAY,  VALUE_NUM,  VALUE_MIN,  VALUE_MAX) values(result_context_item_id_seq.nextval, '', 1, 206, 366, '', '', '0.7', 0.7, '', '');</v>
      </c>
    </row>
    <row r="209" spans="1:11">
      <c r="A209">
        <v>207</v>
      </c>
      <c r="B209" s="2">
        <v>1</v>
      </c>
      <c r="C209" t="s">
        <v>32</v>
      </c>
      <c r="E209">
        <v>2.2000000000000002</v>
      </c>
      <c r="I209" t="str">
        <f>IF(ISNA(VLOOKUP(D209,Elements!$B$3:$G$56,2,FALSE)),H209&amp;E209&amp;IF(ISBLANK(F209), "", F209&amp;" - "&amp;G209),VLOOKUP(D209,Elements!$B$3:$G$56,2,FALSE))</f>
        <v>2.2</v>
      </c>
      <c r="K209" t="str">
        <f>"insert into result_context_item( RESULT_CONTEXT_ITEM_ID,  GROUP_RESULT_CONTEXT_ID,  EXPERIMENT_ID,  RESULT_ID,  ATTRIBUTE_ID,  VALUE_ID,  QUALIFIER,  VALUE_DISPLAY,  VALUE_NUM,  VALUE_MIN,  VALUE_MAX) values(result_context_item_id_seq.nextval, '', 1, "&amp;A209&amp;", "&amp;VLOOKUP(C209,Elements!$B$3:$G$56,6,FALSE)&amp;", '', '', '"&amp;I209&amp;"', "&amp;E209&amp;", '"&amp;F209&amp;"', '"&amp;G209&amp;"');"</f>
        <v>insert into result_context_item( RESULT_CONTEXT_ITEM_ID,  GROUP_RESULT_CONTEXT_ID,  EXPERIMENT_ID,  RESULT_ID,  ATTRIBUTE_ID,  VALUE_ID,  QUALIFIER,  VALUE_DISPLAY,  VALUE_NUM,  VALUE_MIN,  VALUE_MAX) values(result_context_item_id_seq.nextval, '', 1, 207, 366, '', '', '2.2', 2.2, '', '');</v>
      </c>
    </row>
    <row r="210" spans="1:11">
      <c r="A210">
        <v>208</v>
      </c>
      <c r="B210" s="2">
        <v>1</v>
      </c>
      <c r="C210" t="s">
        <v>32</v>
      </c>
      <c r="E210">
        <v>6.6</v>
      </c>
      <c r="I210" t="str">
        <f>IF(ISNA(VLOOKUP(D210,Elements!$B$3:$G$56,2,FALSE)),H210&amp;E210&amp;IF(ISBLANK(F210), "", F210&amp;" - "&amp;G210),VLOOKUP(D210,Elements!$B$3:$G$56,2,FALSE))</f>
        <v>6.6</v>
      </c>
      <c r="K210" t="str">
        <f>"insert into result_context_item( RESULT_CONTEXT_ITEM_ID,  GROUP_RESULT_CONTEXT_ID,  EXPERIMENT_ID,  RESULT_ID,  ATTRIBUTE_ID,  VALUE_ID,  QUALIFIER,  VALUE_DISPLAY,  VALUE_NUM,  VALUE_MIN,  VALUE_MAX) values(result_context_item_id_seq.nextval, '', 1, "&amp;A210&amp;", "&amp;VLOOKUP(C210,Elements!$B$3:$G$56,6,FALSE)&amp;", '', '', '"&amp;I210&amp;"', "&amp;E210&amp;", '"&amp;F210&amp;"', '"&amp;G210&amp;"');"</f>
        <v>insert into result_context_item( RESULT_CONTEXT_ITEM_ID,  GROUP_RESULT_CONTEXT_ID,  EXPERIMENT_ID,  RESULT_ID,  ATTRIBUTE_ID,  VALUE_ID,  QUALIFIER,  VALUE_DISPLAY,  VALUE_NUM,  VALUE_MIN,  VALUE_MAX) values(result_context_item_id_seq.nextval, '', 1, 208, 366, '', '', '6.6', 6.6, '', '');</v>
      </c>
    </row>
    <row r="211" spans="1:11">
      <c r="A211">
        <v>209</v>
      </c>
      <c r="B211" s="2">
        <v>1</v>
      </c>
      <c r="C211" t="s">
        <v>32</v>
      </c>
      <c r="E211">
        <v>19.899999999999999</v>
      </c>
      <c r="I211" t="str">
        <f>IF(ISNA(VLOOKUP(D211,Elements!$B$3:$G$56,2,FALSE)),H211&amp;E211&amp;IF(ISBLANK(F211), "", F211&amp;" - "&amp;G211),VLOOKUP(D211,Elements!$B$3:$G$56,2,FALSE))</f>
        <v>19.9</v>
      </c>
      <c r="K211" t="str">
        <f>"insert into result_context_item( RESULT_CONTEXT_ITEM_ID,  GROUP_RESULT_CONTEXT_ID,  EXPERIMENT_ID,  RESULT_ID,  ATTRIBUTE_ID,  VALUE_ID,  QUALIFIER,  VALUE_DISPLAY,  VALUE_NUM,  VALUE_MIN,  VALUE_MAX) values(result_context_item_id_seq.nextval, '', 1, "&amp;A211&amp;", "&amp;VLOOKUP(C211,Elements!$B$3:$G$56,6,FALSE)&amp;", '', '', '"&amp;I211&amp;"', "&amp;E211&amp;", '"&amp;F211&amp;"', '"&amp;G211&amp;"');"</f>
        <v>insert into result_context_item( RESULT_CONTEXT_ITEM_ID,  GROUP_RESULT_CONTEXT_ID,  EXPERIMENT_ID,  RESULT_ID,  ATTRIBUTE_ID,  VALUE_ID,  QUALIFIER,  VALUE_DISPLAY,  VALUE_NUM,  VALUE_MIN,  VALUE_MAX) values(result_context_item_id_seq.nextval, '', 1, 209, 366, '', '', '19.9', 19.9, '', '');</v>
      </c>
    </row>
    <row r="212" spans="1:11">
      <c r="A212">
        <v>210</v>
      </c>
      <c r="B212" s="2">
        <v>1</v>
      </c>
      <c r="C212" t="s">
        <v>32</v>
      </c>
      <c r="E212">
        <v>59.6</v>
      </c>
      <c r="I212" t="str">
        <f>IF(ISNA(VLOOKUP(D212,Elements!$B$3:$G$56,2,FALSE)),H212&amp;E212&amp;IF(ISBLANK(F212), "", F212&amp;" - "&amp;G212),VLOOKUP(D212,Elements!$B$3:$G$56,2,FALSE))</f>
        <v>59.6</v>
      </c>
      <c r="K212" t="str">
        <f>"insert into result_context_item( RESULT_CONTEXT_ITEM_ID,  GROUP_RESULT_CONTEXT_ID,  EXPERIMENT_ID,  RESULT_ID,  ATTRIBUTE_ID,  VALUE_ID,  QUALIFIER,  VALUE_DISPLAY,  VALUE_NUM,  VALUE_MIN,  VALUE_MAX) values(result_context_item_id_seq.nextval, '', 1, "&amp;A212&amp;", "&amp;VLOOKUP(C212,Elements!$B$3:$G$56,6,FALSE)&amp;", '', '', '"&amp;I212&amp;"', "&amp;E212&amp;", '"&amp;F212&amp;"', '"&amp;G212&amp;"');"</f>
        <v>insert into result_context_item( RESULT_CONTEXT_ITEM_ID,  GROUP_RESULT_CONTEXT_ID,  EXPERIMENT_ID,  RESULT_ID,  ATTRIBUTE_ID,  VALUE_ID,  QUALIFIER,  VALUE_DISPLAY,  VALUE_NUM,  VALUE_MIN,  VALUE_MAX) values(result_context_item_id_seq.nextval, '', 1, 210, 366, '', '', '59.6', 59.6, '', '');</v>
      </c>
    </row>
    <row r="213" spans="1:11">
      <c r="A213">
        <v>211</v>
      </c>
      <c r="B213" s="2">
        <v>1</v>
      </c>
      <c r="C213" t="s">
        <v>32</v>
      </c>
      <c r="E213">
        <v>3.0000000000000001E-3</v>
      </c>
      <c r="I213" t="str">
        <f>IF(ISNA(VLOOKUP(D213,Elements!$B$3:$G$56,2,FALSE)),H213&amp;E213&amp;IF(ISBLANK(F213), "", F213&amp;" - "&amp;G213),VLOOKUP(D213,Elements!$B$3:$G$56,2,FALSE))</f>
        <v>0.003</v>
      </c>
      <c r="K213" t="str">
        <f>"insert into result_context_item( RESULT_CONTEXT_ITEM_ID,  GROUP_RESULT_CONTEXT_ID,  EXPERIMENT_ID,  RESULT_ID,  ATTRIBUTE_ID,  VALUE_ID,  QUALIFIER,  VALUE_DISPLAY,  VALUE_NUM,  VALUE_MIN,  VALUE_MAX) values(result_context_item_id_seq.nextval, '', 1, "&amp;A213&amp;", "&amp;VLOOKUP(C213,Elements!$B$3:$G$56,6,FALSE)&amp;", '', '', '"&amp;I213&amp;"', "&amp;E213&amp;", '"&amp;F213&amp;"', '"&amp;G213&amp;"');"</f>
        <v>insert into result_context_item( RESULT_CONTEXT_ITEM_ID,  GROUP_RESULT_CONTEXT_ID,  EXPERIMENT_ID,  RESULT_ID,  ATTRIBUTE_ID,  VALUE_ID,  QUALIFIER,  VALUE_DISPLAY,  VALUE_NUM,  VALUE_MIN,  VALUE_MAX) values(result_context_item_id_seq.nextval, '', 1, 211, 366, '', '', '0.003', 0.003, '', '');</v>
      </c>
    </row>
    <row r="214" spans="1:11">
      <c r="A214">
        <v>212</v>
      </c>
      <c r="B214" s="2">
        <v>1</v>
      </c>
      <c r="C214" t="s">
        <v>32</v>
      </c>
      <c r="E214">
        <v>9.1000000000000004E-3</v>
      </c>
      <c r="I214" t="str">
        <f>IF(ISNA(VLOOKUP(D214,Elements!$B$3:$G$56,2,FALSE)),H214&amp;E214&amp;IF(ISBLANK(F214), "", F214&amp;" - "&amp;G214),VLOOKUP(D214,Elements!$B$3:$G$56,2,FALSE))</f>
        <v>0.0091</v>
      </c>
      <c r="K214" t="str">
        <f>"insert into result_context_item( RESULT_CONTEXT_ITEM_ID,  GROUP_RESULT_CONTEXT_ID,  EXPERIMENT_ID,  RESULT_ID,  ATTRIBUTE_ID,  VALUE_ID,  QUALIFIER,  VALUE_DISPLAY,  VALUE_NUM,  VALUE_MIN,  VALUE_MAX) values(result_context_item_id_seq.nextval, '', 1, "&amp;A214&amp;", "&amp;VLOOKUP(C214,Elements!$B$3:$G$56,6,FALSE)&amp;", '', '', '"&amp;I214&amp;"', "&amp;E214&amp;", '"&amp;F214&amp;"', '"&amp;G214&amp;"');"</f>
        <v>insert into result_context_item( RESULT_CONTEXT_ITEM_ID,  GROUP_RESULT_CONTEXT_ID,  EXPERIMENT_ID,  RESULT_ID,  ATTRIBUTE_ID,  VALUE_ID,  QUALIFIER,  VALUE_DISPLAY,  VALUE_NUM,  VALUE_MIN,  VALUE_MAX) values(result_context_item_id_seq.nextval, '', 1, 212, 366, '', '', '0.0091', 0.0091, '', '');</v>
      </c>
    </row>
    <row r="215" spans="1:11">
      <c r="A215">
        <v>213</v>
      </c>
      <c r="B215" s="2">
        <v>1</v>
      </c>
      <c r="C215" t="s">
        <v>32</v>
      </c>
      <c r="E215">
        <v>2.7300000000000001E-2</v>
      </c>
      <c r="I215" t="str">
        <f>IF(ISNA(VLOOKUP(D215,Elements!$B$3:$G$56,2,FALSE)),H215&amp;E215&amp;IF(ISBLANK(F215), "", F215&amp;" - "&amp;G215),VLOOKUP(D215,Elements!$B$3:$G$56,2,FALSE))</f>
        <v>0.0273</v>
      </c>
      <c r="K215" t="str">
        <f>"insert into result_context_item( RESULT_CONTEXT_ITEM_ID,  GROUP_RESULT_CONTEXT_ID,  EXPERIMENT_ID,  RESULT_ID,  ATTRIBUTE_ID,  VALUE_ID,  QUALIFIER,  VALUE_DISPLAY,  VALUE_NUM,  VALUE_MIN,  VALUE_MAX) values(result_context_item_id_seq.nextval, '', 1, "&amp;A215&amp;", "&amp;VLOOKUP(C215,Elements!$B$3:$G$56,6,FALSE)&amp;", '', '', '"&amp;I215&amp;"', "&amp;E215&amp;", '"&amp;F215&amp;"', '"&amp;G215&amp;"');"</f>
        <v>insert into result_context_item( RESULT_CONTEXT_ITEM_ID,  GROUP_RESULT_CONTEXT_ID,  EXPERIMENT_ID,  RESULT_ID,  ATTRIBUTE_ID,  VALUE_ID,  QUALIFIER,  VALUE_DISPLAY,  VALUE_NUM,  VALUE_MIN,  VALUE_MAX) values(result_context_item_id_seq.nextval, '', 1, 213, 366, '', '', '0.0273', 0.0273, '', '');</v>
      </c>
    </row>
    <row r="216" spans="1:11">
      <c r="A216">
        <v>214</v>
      </c>
      <c r="B216" s="2">
        <v>1</v>
      </c>
      <c r="C216" t="s">
        <v>32</v>
      </c>
      <c r="E216">
        <v>8.1799999999999998E-2</v>
      </c>
      <c r="I216" t="str">
        <f>IF(ISNA(VLOOKUP(D216,Elements!$B$3:$G$56,2,FALSE)),H216&amp;E216&amp;IF(ISBLANK(F216), "", F216&amp;" - "&amp;G216),VLOOKUP(D216,Elements!$B$3:$G$56,2,FALSE))</f>
        <v>0.0818</v>
      </c>
      <c r="K216" t="str">
        <f>"insert into result_context_item( RESULT_CONTEXT_ITEM_ID,  GROUP_RESULT_CONTEXT_ID,  EXPERIMENT_ID,  RESULT_ID,  ATTRIBUTE_ID,  VALUE_ID,  QUALIFIER,  VALUE_DISPLAY,  VALUE_NUM,  VALUE_MIN,  VALUE_MAX) values(result_context_item_id_seq.nextval, '', 1, "&amp;A216&amp;", "&amp;VLOOKUP(C216,Elements!$B$3:$G$56,6,FALSE)&amp;", '', '', '"&amp;I216&amp;"', "&amp;E216&amp;", '"&amp;F216&amp;"', '"&amp;G216&amp;"');"</f>
        <v>insert into result_context_item( RESULT_CONTEXT_ITEM_ID,  GROUP_RESULT_CONTEXT_ID,  EXPERIMENT_ID,  RESULT_ID,  ATTRIBUTE_ID,  VALUE_ID,  QUALIFIER,  VALUE_DISPLAY,  VALUE_NUM,  VALUE_MIN,  VALUE_MAX) values(result_context_item_id_seq.nextval, '', 1, 214, 366, '', '', '0.0818', 0.0818, '', '');</v>
      </c>
    </row>
    <row r="217" spans="1:11">
      <c r="A217">
        <v>215</v>
      </c>
      <c r="B217" s="2">
        <v>1</v>
      </c>
      <c r="C217" t="s">
        <v>32</v>
      </c>
      <c r="E217">
        <v>0.24540000000000001</v>
      </c>
      <c r="I217" t="str">
        <f>IF(ISNA(VLOOKUP(D217,Elements!$B$3:$G$56,2,FALSE)),H217&amp;E217&amp;IF(ISBLANK(F217), "", F217&amp;" - "&amp;G217),VLOOKUP(D217,Elements!$B$3:$G$56,2,FALSE))</f>
        <v>0.2454</v>
      </c>
      <c r="K217" t="str">
        <f>"insert into result_context_item( RESULT_CONTEXT_ITEM_ID,  GROUP_RESULT_CONTEXT_ID,  EXPERIMENT_ID,  RESULT_ID,  ATTRIBUTE_ID,  VALUE_ID,  QUALIFIER,  VALUE_DISPLAY,  VALUE_NUM,  VALUE_MIN,  VALUE_MAX) values(result_context_item_id_seq.nextval, '', 1, "&amp;A217&amp;", "&amp;VLOOKUP(C217,Elements!$B$3:$G$56,6,FALSE)&amp;", '', '', '"&amp;I217&amp;"', "&amp;E217&amp;", '"&amp;F217&amp;"', '"&amp;G217&amp;"');"</f>
        <v>insert into result_context_item( RESULT_CONTEXT_ITEM_ID,  GROUP_RESULT_CONTEXT_ID,  EXPERIMENT_ID,  RESULT_ID,  ATTRIBUTE_ID,  VALUE_ID,  QUALIFIER,  VALUE_DISPLAY,  VALUE_NUM,  VALUE_MIN,  VALUE_MAX) values(result_context_item_id_seq.nextval, '', 1, 215, 366, '', '', '0.2454', 0.2454, '', '');</v>
      </c>
    </row>
    <row r="218" spans="1:11">
      <c r="A218">
        <v>216</v>
      </c>
      <c r="B218" s="2">
        <v>1</v>
      </c>
      <c r="C218" t="s">
        <v>32</v>
      </c>
      <c r="E218">
        <v>0.7</v>
      </c>
      <c r="I218" t="str">
        <f>IF(ISNA(VLOOKUP(D218,Elements!$B$3:$G$56,2,FALSE)),H218&amp;E218&amp;IF(ISBLANK(F218), "", F218&amp;" - "&amp;G218),VLOOKUP(D218,Elements!$B$3:$G$56,2,FALSE))</f>
        <v>0.7</v>
      </c>
      <c r="K218" t="str">
        <f>"insert into result_context_item( RESULT_CONTEXT_ITEM_ID,  GROUP_RESULT_CONTEXT_ID,  EXPERIMENT_ID,  RESULT_ID,  ATTRIBUTE_ID,  VALUE_ID,  QUALIFIER,  VALUE_DISPLAY,  VALUE_NUM,  VALUE_MIN,  VALUE_MAX) values(result_context_item_id_seq.nextval, '', 1, "&amp;A218&amp;", "&amp;VLOOKUP(C218,Elements!$B$3:$G$56,6,FALSE)&amp;", '', '', '"&amp;I218&amp;"', "&amp;E218&amp;", '"&amp;F218&amp;"', '"&amp;G218&amp;"');"</f>
        <v>insert into result_context_item( RESULT_CONTEXT_ITEM_ID,  GROUP_RESULT_CONTEXT_ID,  EXPERIMENT_ID,  RESULT_ID,  ATTRIBUTE_ID,  VALUE_ID,  QUALIFIER,  VALUE_DISPLAY,  VALUE_NUM,  VALUE_MIN,  VALUE_MAX) values(result_context_item_id_seq.nextval, '', 1, 216, 366, '', '', '0.7', 0.7, '', '');</v>
      </c>
    </row>
    <row r="219" spans="1:11">
      <c r="A219">
        <v>217</v>
      </c>
      <c r="B219" s="2">
        <v>1</v>
      </c>
      <c r="C219" t="s">
        <v>32</v>
      </c>
      <c r="E219">
        <v>2.2000000000000002</v>
      </c>
      <c r="I219" t="str">
        <f>IF(ISNA(VLOOKUP(D219,Elements!$B$3:$G$56,2,FALSE)),H219&amp;E219&amp;IF(ISBLANK(F219), "", F219&amp;" - "&amp;G219),VLOOKUP(D219,Elements!$B$3:$G$56,2,FALSE))</f>
        <v>2.2</v>
      </c>
      <c r="K219" t="str">
        <f>"insert into result_context_item( RESULT_CONTEXT_ITEM_ID,  GROUP_RESULT_CONTEXT_ID,  EXPERIMENT_ID,  RESULT_ID,  ATTRIBUTE_ID,  VALUE_ID,  QUALIFIER,  VALUE_DISPLAY,  VALUE_NUM,  VALUE_MIN,  VALUE_MAX) values(result_context_item_id_seq.nextval, '', 1, "&amp;A219&amp;", "&amp;VLOOKUP(C219,Elements!$B$3:$G$56,6,FALSE)&amp;", '', '', '"&amp;I219&amp;"', "&amp;E219&amp;", '"&amp;F219&amp;"', '"&amp;G219&amp;"');"</f>
        <v>insert into result_context_item( RESULT_CONTEXT_ITEM_ID,  GROUP_RESULT_CONTEXT_ID,  EXPERIMENT_ID,  RESULT_ID,  ATTRIBUTE_ID,  VALUE_ID,  QUALIFIER,  VALUE_DISPLAY,  VALUE_NUM,  VALUE_MIN,  VALUE_MAX) values(result_context_item_id_seq.nextval, '', 1, 217, 366, '', '', '2.2', 2.2, '', '');</v>
      </c>
    </row>
    <row r="220" spans="1:11">
      <c r="A220">
        <v>218</v>
      </c>
      <c r="B220" s="2">
        <v>1</v>
      </c>
      <c r="C220" t="s">
        <v>32</v>
      </c>
      <c r="E220">
        <v>6.6</v>
      </c>
      <c r="I220" t="str">
        <f>IF(ISNA(VLOOKUP(D220,Elements!$B$3:$G$56,2,FALSE)),H220&amp;E220&amp;IF(ISBLANK(F220), "", F220&amp;" - "&amp;G220),VLOOKUP(D220,Elements!$B$3:$G$56,2,FALSE))</f>
        <v>6.6</v>
      </c>
      <c r="K220" t="str">
        <f>"insert into result_context_item( RESULT_CONTEXT_ITEM_ID,  GROUP_RESULT_CONTEXT_ID,  EXPERIMENT_ID,  RESULT_ID,  ATTRIBUTE_ID,  VALUE_ID,  QUALIFIER,  VALUE_DISPLAY,  VALUE_NUM,  VALUE_MIN,  VALUE_MAX) values(result_context_item_id_seq.nextval, '', 1, "&amp;A220&amp;", "&amp;VLOOKUP(C220,Elements!$B$3:$G$56,6,FALSE)&amp;", '', '', '"&amp;I220&amp;"', "&amp;E220&amp;", '"&amp;F220&amp;"', '"&amp;G220&amp;"');"</f>
        <v>insert into result_context_item( RESULT_CONTEXT_ITEM_ID,  GROUP_RESULT_CONTEXT_ID,  EXPERIMENT_ID,  RESULT_ID,  ATTRIBUTE_ID,  VALUE_ID,  QUALIFIER,  VALUE_DISPLAY,  VALUE_NUM,  VALUE_MIN,  VALUE_MAX) values(result_context_item_id_seq.nextval, '', 1, 218, 366, '', '', '6.6', 6.6, '', '');</v>
      </c>
    </row>
    <row r="221" spans="1:11">
      <c r="A221">
        <v>219</v>
      </c>
      <c r="B221" s="2">
        <v>1</v>
      </c>
      <c r="C221" t="s">
        <v>32</v>
      </c>
      <c r="E221">
        <v>19.899999999999999</v>
      </c>
      <c r="I221" t="str">
        <f>IF(ISNA(VLOOKUP(D221,Elements!$B$3:$G$56,2,FALSE)),H221&amp;E221&amp;IF(ISBLANK(F221), "", F221&amp;" - "&amp;G221),VLOOKUP(D221,Elements!$B$3:$G$56,2,FALSE))</f>
        <v>19.9</v>
      </c>
      <c r="K221" t="str">
        <f>"insert into result_context_item( RESULT_CONTEXT_ITEM_ID,  GROUP_RESULT_CONTEXT_ID,  EXPERIMENT_ID,  RESULT_ID,  ATTRIBUTE_ID,  VALUE_ID,  QUALIFIER,  VALUE_DISPLAY,  VALUE_NUM,  VALUE_MIN,  VALUE_MAX) values(result_context_item_id_seq.nextval, '', 1, "&amp;A221&amp;", "&amp;VLOOKUP(C221,Elements!$B$3:$G$56,6,FALSE)&amp;", '', '', '"&amp;I221&amp;"', "&amp;E221&amp;", '"&amp;F221&amp;"', '"&amp;G221&amp;"');"</f>
        <v>insert into result_context_item( RESULT_CONTEXT_ITEM_ID,  GROUP_RESULT_CONTEXT_ID,  EXPERIMENT_ID,  RESULT_ID,  ATTRIBUTE_ID,  VALUE_ID,  QUALIFIER,  VALUE_DISPLAY,  VALUE_NUM,  VALUE_MIN,  VALUE_MAX) values(result_context_item_id_seq.nextval, '', 1, 219, 366, '', '', '19.9', 19.9, '', '');</v>
      </c>
    </row>
    <row r="222" spans="1:11">
      <c r="A222">
        <v>220</v>
      </c>
      <c r="B222" s="2">
        <v>1</v>
      </c>
      <c r="C222" t="s">
        <v>32</v>
      </c>
      <c r="E222">
        <v>59.6</v>
      </c>
      <c r="I222" t="str">
        <f>IF(ISNA(VLOOKUP(D222,Elements!$B$3:$G$56,2,FALSE)),H222&amp;E222&amp;IF(ISBLANK(F222), "", F222&amp;" - "&amp;G222),VLOOKUP(D222,Elements!$B$3:$G$56,2,FALSE))</f>
        <v>59.6</v>
      </c>
      <c r="K222" t="str">
        <f>"insert into result_context_item( RESULT_CONTEXT_ITEM_ID,  GROUP_RESULT_CONTEXT_ID,  EXPERIMENT_ID,  RESULT_ID,  ATTRIBUTE_ID,  VALUE_ID,  QUALIFIER,  VALUE_DISPLAY,  VALUE_NUM,  VALUE_MIN,  VALUE_MAX) values(result_context_item_id_seq.nextval, '', 1, "&amp;A222&amp;", "&amp;VLOOKUP(C222,Elements!$B$3:$G$56,6,FALSE)&amp;", '', '', '"&amp;I222&amp;"', "&amp;E222&amp;", '"&amp;F222&amp;"', '"&amp;G222&amp;"');"</f>
        <v>insert into result_context_item( RESULT_CONTEXT_ITEM_ID,  GROUP_RESULT_CONTEXT_ID,  EXPERIMENT_ID,  RESULT_ID,  ATTRIBUTE_ID,  VALUE_ID,  QUALIFIER,  VALUE_DISPLAY,  VALUE_NUM,  VALUE_MIN,  VALUE_MAX) values(result_context_item_id_seq.nextval, '', 1, 220, 366, '', '', '59.6', 59.6, '', '');</v>
      </c>
    </row>
    <row r="223" spans="1:11">
      <c r="A223">
        <v>221</v>
      </c>
      <c r="B223" s="2">
        <v>1</v>
      </c>
      <c r="C223" t="s">
        <v>32</v>
      </c>
      <c r="E223">
        <v>3.0000000000000001E-3</v>
      </c>
      <c r="I223" t="str">
        <f>IF(ISNA(VLOOKUP(D223,Elements!$B$3:$G$56,2,FALSE)),H223&amp;E223&amp;IF(ISBLANK(F223), "", F223&amp;" - "&amp;G223),VLOOKUP(D223,Elements!$B$3:$G$56,2,FALSE))</f>
        <v>0.003</v>
      </c>
      <c r="K223" t="str">
        <f>"insert into result_context_item( RESULT_CONTEXT_ITEM_ID,  GROUP_RESULT_CONTEXT_ID,  EXPERIMENT_ID,  RESULT_ID,  ATTRIBUTE_ID,  VALUE_ID,  QUALIFIER,  VALUE_DISPLAY,  VALUE_NUM,  VALUE_MIN,  VALUE_MAX) values(result_context_item_id_seq.nextval, '', 1, "&amp;A223&amp;", "&amp;VLOOKUP(C223,Elements!$B$3:$G$56,6,FALSE)&amp;", '', '', '"&amp;I223&amp;"', "&amp;E223&amp;", '"&amp;F223&amp;"', '"&amp;G223&amp;"');"</f>
        <v>insert into result_context_item( RESULT_CONTEXT_ITEM_ID,  GROUP_RESULT_CONTEXT_ID,  EXPERIMENT_ID,  RESULT_ID,  ATTRIBUTE_ID,  VALUE_ID,  QUALIFIER,  VALUE_DISPLAY,  VALUE_NUM,  VALUE_MIN,  VALUE_MAX) values(result_context_item_id_seq.nextval, '', 1, 221, 366, '', '', '0.003', 0.003, '', '');</v>
      </c>
    </row>
    <row r="224" spans="1:11">
      <c r="A224">
        <v>222</v>
      </c>
      <c r="B224" s="2">
        <v>1</v>
      </c>
      <c r="C224" t="s">
        <v>32</v>
      </c>
      <c r="E224">
        <v>9.1000000000000004E-3</v>
      </c>
      <c r="I224" t="str">
        <f>IF(ISNA(VLOOKUP(D224,Elements!$B$3:$G$56,2,FALSE)),H224&amp;E224&amp;IF(ISBLANK(F224), "", F224&amp;" - "&amp;G224),VLOOKUP(D224,Elements!$B$3:$G$56,2,FALSE))</f>
        <v>0.0091</v>
      </c>
      <c r="K224" t="str">
        <f>"insert into result_context_item( RESULT_CONTEXT_ITEM_ID,  GROUP_RESULT_CONTEXT_ID,  EXPERIMENT_ID,  RESULT_ID,  ATTRIBUTE_ID,  VALUE_ID,  QUALIFIER,  VALUE_DISPLAY,  VALUE_NUM,  VALUE_MIN,  VALUE_MAX) values(result_context_item_id_seq.nextval, '', 1, "&amp;A224&amp;", "&amp;VLOOKUP(C224,Elements!$B$3:$G$56,6,FALSE)&amp;", '', '', '"&amp;I224&amp;"', "&amp;E224&amp;", '"&amp;F224&amp;"', '"&amp;G224&amp;"');"</f>
        <v>insert into result_context_item( RESULT_CONTEXT_ITEM_ID,  GROUP_RESULT_CONTEXT_ID,  EXPERIMENT_ID,  RESULT_ID,  ATTRIBUTE_ID,  VALUE_ID,  QUALIFIER,  VALUE_DISPLAY,  VALUE_NUM,  VALUE_MIN,  VALUE_MAX) values(result_context_item_id_seq.nextval, '', 1, 222, 366, '', '', '0.0091', 0.0091, '', '');</v>
      </c>
    </row>
    <row r="225" spans="1:11">
      <c r="A225">
        <v>223</v>
      </c>
      <c r="B225" s="2">
        <v>1</v>
      </c>
      <c r="C225" t="s">
        <v>32</v>
      </c>
      <c r="E225">
        <v>2.7300000000000001E-2</v>
      </c>
      <c r="I225" t="str">
        <f>IF(ISNA(VLOOKUP(D225,Elements!$B$3:$G$56,2,FALSE)),H225&amp;E225&amp;IF(ISBLANK(F225), "", F225&amp;" - "&amp;G225),VLOOKUP(D225,Elements!$B$3:$G$56,2,FALSE))</f>
        <v>0.0273</v>
      </c>
      <c r="K225" t="str">
        <f>"insert into result_context_item( RESULT_CONTEXT_ITEM_ID,  GROUP_RESULT_CONTEXT_ID,  EXPERIMENT_ID,  RESULT_ID,  ATTRIBUTE_ID,  VALUE_ID,  QUALIFIER,  VALUE_DISPLAY,  VALUE_NUM,  VALUE_MIN,  VALUE_MAX) values(result_context_item_id_seq.nextval, '', 1, "&amp;A225&amp;", "&amp;VLOOKUP(C225,Elements!$B$3:$G$56,6,FALSE)&amp;", '', '', '"&amp;I225&amp;"', "&amp;E225&amp;", '"&amp;F225&amp;"', '"&amp;G225&amp;"');"</f>
        <v>insert into result_context_item( RESULT_CONTEXT_ITEM_ID,  GROUP_RESULT_CONTEXT_ID,  EXPERIMENT_ID,  RESULT_ID,  ATTRIBUTE_ID,  VALUE_ID,  QUALIFIER,  VALUE_DISPLAY,  VALUE_NUM,  VALUE_MIN,  VALUE_MAX) values(result_context_item_id_seq.nextval, '', 1, 223, 366, '', '', '0.0273', 0.0273, '', '');</v>
      </c>
    </row>
    <row r="226" spans="1:11">
      <c r="A226">
        <v>224</v>
      </c>
      <c r="B226" s="2">
        <v>1</v>
      </c>
      <c r="C226" t="s">
        <v>32</v>
      </c>
      <c r="E226">
        <v>8.1799999999999998E-2</v>
      </c>
      <c r="I226" t="str">
        <f>IF(ISNA(VLOOKUP(D226,Elements!$B$3:$G$56,2,FALSE)),H226&amp;E226&amp;IF(ISBLANK(F226), "", F226&amp;" - "&amp;G226),VLOOKUP(D226,Elements!$B$3:$G$56,2,FALSE))</f>
        <v>0.0818</v>
      </c>
      <c r="K226" t="str">
        <f>"insert into result_context_item( RESULT_CONTEXT_ITEM_ID,  GROUP_RESULT_CONTEXT_ID,  EXPERIMENT_ID,  RESULT_ID,  ATTRIBUTE_ID,  VALUE_ID,  QUALIFIER,  VALUE_DISPLAY,  VALUE_NUM,  VALUE_MIN,  VALUE_MAX) values(result_context_item_id_seq.nextval, '', 1, "&amp;A226&amp;", "&amp;VLOOKUP(C226,Elements!$B$3:$G$56,6,FALSE)&amp;", '', '', '"&amp;I226&amp;"', "&amp;E226&amp;", '"&amp;F226&amp;"', '"&amp;G226&amp;"');"</f>
        <v>insert into result_context_item( RESULT_CONTEXT_ITEM_ID,  GROUP_RESULT_CONTEXT_ID,  EXPERIMENT_ID,  RESULT_ID,  ATTRIBUTE_ID,  VALUE_ID,  QUALIFIER,  VALUE_DISPLAY,  VALUE_NUM,  VALUE_MIN,  VALUE_MAX) values(result_context_item_id_seq.nextval, '', 1, 224, 366, '', '', '0.0818', 0.0818, '', '');</v>
      </c>
    </row>
    <row r="227" spans="1:11">
      <c r="A227">
        <v>225</v>
      </c>
      <c r="B227" s="2">
        <v>1</v>
      </c>
      <c r="C227" t="s">
        <v>32</v>
      </c>
      <c r="E227">
        <v>0.24540000000000001</v>
      </c>
      <c r="I227" t="str">
        <f>IF(ISNA(VLOOKUP(D227,Elements!$B$3:$G$56,2,FALSE)),H227&amp;E227&amp;IF(ISBLANK(F227), "", F227&amp;" - "&amp;G227),VLOOKUP(D227,Elements!$B$3:$G$56,2,FALSE))</f>
        <v>0.2454</v>
      </c>
      <c r="K227" t="str">
        <f>"insert into result_context_item( RESULT_CONTEXT_ITEM_ID,  GROUP_RESULT_CONTEXT_ID,  EXPERIMENT_ID,  RESULT_ID,  ATTRIBUTE_ID,  VALUE_ID,  QUALIFIER,  VALUE_DISPLAY,  VALUE_NUM,  VALUE_MIN,  VALUE_MAX) values(result_context_item_id_seq.nextval, '', 1, "&amp;A227&amp;", "&amp;VLOOKUP(C227,Elements!$B$3:$G$56,6,FALSE)&amp;", '', '', '"&amp;I227&amp;"', "&amp;E227&amp;", '"&amp;F227&amp;"', '"&amp;G227&amp;"');"</f>
        <v>insert into result_context_item( RESULT_CONTEXT_ITEM_ID,  GROUP_RESULT_CONTEXT_ID,  EXPERIMENT_ID,  RESULT_ID,  ATTRIBUTE_ID,  VALUE_ID,  QUALIFIER,  VALUE_DISPLAY,  VALUE_NUM,  VALUE_MIN,  VALUE_MAX) values(result_context_item_id_seq.nextval, '', 1, 225, 366, '', '', '0.2454', 0.2454, '', '');</v>
      </c>
    </row>
    <row r="228" spans="1:11">
      <c r="A228">
        <v>226</v>
      </c>
      <c r="B228" s="2">
        <v>1</v>
      </c>
      <c r="C228" t="s">
        <v>32</v>
      </c>
      <c r="E228">
        <v>0.7</v>
      </c>
      <c r="I228" t="str">
        <f>IF(ISNA(VLOOKUP(D228,Elements!$B$3:$G$56,2,FALSE)),H228&amp;E228&amp;IF(ISBLANK(F228), "", F228&amp;" - "&amp;G228),VLOOKUP(D228,Elements!$B$3:$G$56,2,FALSE))</f>
        <v>0.7</v>
      </c>
      <c r="K228" t="str">
        <f>"insert into result_context_item( RESULT_CONTEXT_ITEM_ID,  GROUP_RESULT_CONTEXT_ID,  EXPERIMENT_ID,  RESULT_ID,  ATTRIBUTE_ID,  VALUE_ID,  QUALIFIER,  VALUE_DISPLAY,  VALUE_NUM,  VALUE_MIN,  VALUE_MAX) values(result_context_item_id_seq.nextval, '', 1, "&amp;A228&amp;", "&amp;VLOOKUP(C228,Elements!$B$3:$G$56,6,FALSE)&amp;", '', '', '"&amp;I228&amp;"', "&amp;E228&amp;", '"&amp;F228&amp;"', '"&amp;G228&amp;"');"</f>
        <v>insert into result_context_item( RESULT_CONTEXT_ITEM_ID,  GROUP_RESULT_CONTEXT_ID,  EXPERIMENT_ID,  RESULT_ID,  ATTRIBUTE_ID,  VALUE_ID,  QUALIFIER,  VALUE_DISPLAY,  VALUE_NUM,  VALUE_MIN,  VALUE_MAX) values(result_context_item_id_seq.nextval, '', 1, 226, 366, '', '', '0.7', 0.7, '', '');</v>
      </c>
    </row>
    <row r="229" spans="1:11">
      <c r="A229">
        <v>227</v>
      </c>
      <c r="B229" s="2">
        <v>1</v>
      </c>
      <c r="C229" t="s">
        <v>32</v>
      </c>
      <c r="E229">
        <v>2.2000000000000002</v>
      </c>
      <c r="I229" t="str">
        <f>IF(ISNA(VLOOKUP(D229,Elements!$B$3:$G$56,2,FALSE)),H229&amp;E229&amp;IF(ISBLANK(F229), "", F229&amp;" - "&amp;G229),VLOOKUP(D229,Elements!$B$3:$G$56,2,FALSE))</f>
        <v>2.2</v>
      </c>
      <c r="K229" t="str">
        <f>"insert into result_context_item( RESULT_CONTEXT_ITEM_ID,  GROUP_RESULT_CONTEXT_ID,  EXPERIMENT_ID,  RESULT_ID,  ATTRIBUTE_ID,  VALUE_ID,  QUALIFIER,  VALUE_DISPLAY,  VALUE_NUM,  VALUE_MIN,  VALUE_MAX) values(result_context_item_id_seq.nextval, '', 1, "&amp;A229&amp;", "&amp;VLOOKUP(C229,Elements!$B$3:$G$56,6,FALSE)&amp;", '', '', '"&amp;I229&amp;"', "&amp;E229&amp;", '"&amp;F229&amp;"', '"&amp;G229&amp;"');"</f>
        <v>insert into result_context_item( RESULT_CONTEXT_ITEM_ID,  GROUP_RESULT_CONTEXT_ID,  EXPERIMENT_ID,  RESULT_ID,  ATTRIBUTE_ID,  VALUE_ID,  QUALIFIER,  VALUE_DISPLAY,  VALUE_NUM,  VALUE_MIN,  VALUE_MAX) values(result_context_item_id_seq.nextval, '', 1, 227, 366, '', '', '2.2', 2.2, '', '');</v>
      </c>
    </row>
    <row r="230" spans="1:11">
      <c r="A230">
        <v>228</v>
      </c>
      <c r="B230" s="2">
        <v>1</v>
      </c>
      <c r="C230" t="s">
        <v>32</v>
      </c>
      <c r="E230">
        <v>6.6</v>
      </c>
      <c r="I230" t="str">
        <f>IF(ISNA(VLOOKUP(D230,Elements!$B$3:$G$56,2,FALSE)),H230&amp;E230&amp;IF(ISBLANK(F230), "", F230&amp;" - "&amp;G230),VLOOKUP(D230,Elements!$B$3:$G$56,2,FALSE))</f>
        <v>6.6</v>
      </c>
      <c r="K230" t="str">
        <f>"insert into result_context_item( RESULT_CONTEXT_ITEM_ID,  GROUP_RESULT_CONTEXT_ID,  EXPERIMENT_ID,  RESULT_ID,  ATTRIBUTE_ID,  VALUE_ID,  QUALIFIER,  VALUE_DISPLAY,  VALUE_NUM,  VALUE_MIN,  VALUE_MAX) values(result_context_item_id_seq.nextval, '', 1, "&amp;A230&amp;", "&amp;VLOOKUP(C230,Elements!$B$3:$G$56,6,FALSE)&amp;", '', '', '"&amp;I230&amp;"', "&amp;E230&amp;", '"&amp;F230&amp;"', '"&amp;G230&amp;"');"</f>
        <v>insert into result_context_item( RESULT_CONTEXT_ITEM_ID,  GROUP_RESULT_CONTEXT_ID,  EXPERIMENT_ID,  RESULT_ID,  ATTRIBUTE_ID,  VALUE_ID,  QUALIFIER,  VALUE_DISPLAY,  VALUE_NUM,  VALUE_MIN,  VALUE_MAX) values(result_context_item_id_seq.nextval, '', 1, 228, 366, '', '', '6.6', 6.6, '', '');</v>
      </c>
    </row>
    <row r="231" spans="1:11">
      <c r="A231">
        <v>229</v>
      </c>
      <c r="B231" s="2">
        <v>1</v>
      </c>
      <c r="C231" t="s">
        <v>32</v>
      </c>
      <c r="E231">
        <v>19.899999999999999</v>
      </c>
      <c r="I231" t="str">
        <f>IF(ISNA(VLOOKUP(D231,Elements!$B$3:$G$56,2,FALSE)),H231&amp;E231&amp;IF(ISBLANK(F231), "", F231&amp;" - "&amp;G231),VLOOKUP(D231,Elements!$B$3:$G$56,2,FALSE))</f>
        <v>19.9</v>
      </c>
      <c r="K231" t="str">
        <f>"insert into result_context_item( RESULT_CONTEXT_ITEM_ID,  GROUP_RESULT_CONTEXT_ID,  EXPERIMENT_ID,  RESULT_ID,  ATTRIBUTE_ID,  VALUE_ID,  QUALIFIER,  VALUE_DISPLAY,  VALUE_NUM,  VALUE_MIN,  VALUE_MAX) values(result_context_item_id_seq.nextval, '', 1, "&amp;A231&amp;", "&amp;VLOOKUP(C231,Elements!$B$3:$G$56,6,FALSE)&amp;", '', '', '"&amp;I231&amp;"', "&amp;E231&amp;", '"&amp;F231&amp;"', '"&amp;G231&amp;"');"</f>
        <v>insert into result_context_item( RESULT_CONTEXT_ITEM_ID,  GROUP_RESULT_CONTEXT_ID,  EXPERIMENT_ID,  RESULT_ID,  ATTRIBUTE_ID,  VALUE_ID,  QUALIFIER,  VALUE_DISPLAY,  VALUE_NUM,  VALUE_MIN,  VALUE_MAX) values(result_context_item_id_seq.nextval, '', 1, 229, 366, '', '', '19.9', 19.9, '', '');</v>
      </c>
    </row>
    <row r="232" spans="1:11">
      <c r="A232">
        <v>230</v>
      </c>
      <c r="B232" s="2">
        <v>1</v>
      </c>
      <c r="C232" t="s">
        <v>32</v>
      </c>
      <c r="E232">
        <v>59.6</v>
      </c>
      <c r="I232" t="str">
        <f>IF(ISNA(VLOOKUP(D232,Elements!$B$3:$G$56,2,FALSE)),H232&amp;E232&amp;IF(ISBLANK(F232), "", F232&amp;" - "&amp;G232),VLOOKUP(D232,Elements!$B$3:$G$56,2,FALSE))</f>
        <v>59.6</v>
      </c>
      <c r="K232" t="str">
        <f>"insert into result_context_item( RESULT_CONTEXT_ITEM_ID,  GROUP_RESULT_CONTEXT_ID,  EXPERIMENT_ID,  RESULT_ID,  ATTRIBUTE_ID,  VALUE_ID,  QUALIFIER,  VALUE_DISPLAY,  VALUE_NUM,  VALUE_MIN,  VALUE_MAX) values(result_context_item_id_seq.nextval, '', 1, "&amp;A232&amp;", "&amp;VLOOKUP(C232,Elements!$B$3:$G$56,6,FALSE)&amp;", '', '', '"&amp;I232&amp;"', "&amp;E232&amp;", '"&amp;F232&amp;"', '"&amp;G232&amp;"');"</f>
        <v>insert into result_context_item( RESULT_CONTEXT_ITEM_ID,  GROUP_RESULT_CONTEXT_ID,  EXPERIMENT_ID,  RESULT_ID,  ATTRIBUTE_ID,  VALUE_ID,  QUALIFIER,  VALUE_DISPLAY,  VALUE_NUM,  VALUE_MIN,  VALUE_MAX) values(result_context_item_id_seq.nextval, '', 1, 230, 366, '', '', '59.6', 59.6, '', '');</v>
      </c>
    </row>
    <row r="233" spans="1:11">
      <c r="A233">
        <v>231</v>
      </c>
      <c r="B233" s="2">
        <v>1</v>
      </c>
      <c r="C233" t="s">
        <v>32</v>
      </c>
      <c r="E233">
        <v>3.0000000000000001E-3</v>
      </c>
      <c r="I233" t="str">
        <f>IF(ISNA(VLOOKUP(D233,Elements!$B$3:$G$56,2,FALSE)),H233&amp;E233&amp;IF(ISBLANK(F233), "", F233&amp;" - "&amp;G233),VLOOKUP(D233,Elements!$B$3:$G$56,2,FALSE))</f>
        <v>0.003</v>
      </c>
      <c r="K233" t="str">
        <f>"insert into result_context_item( RESULT_CONTEXT_ITEM_ID,  GROUP_RESULT_CONTEXT_ID,  EXPERIMENT_ID,  RESULT_ID,  ATTRIBUTE_ID,  VALUE_ID,  QUALIFIER,  VALUE_DISPLAY,  VALUE_NUM,  VALUE_MIN,  VALUE_MAX) values(result_context_item_id_seq.nextval, '', 1, "&amp;A233&amp;", "&amp;VLOOKUP(C233,Elements!$B$3:$G$56,6,FALSE)&amp;", '', '', '"&amp;I233&amp;"', "&amp;E233&amp;", '"&amp;F233&amp;"', '"&amp;G233&amp;"');"</f>
        <v>insert into result_context_item( RESULT_CONTEXT_ITEM_ID,  GROUP_RESULT_CONTEXT_ID,  EXPERIMENT_ID,  RESULT_ID,  ATTRIBUTE_ID,  VALUE_ID,  QUALIFIER,  VALUE_DISPLAY,  VALUE_NUM,  VALUE_MIN,  VALUE_MAX) values(result_context_item_id_seq.nextval, '', 1, 231, 366, '', '', '0.003', 0.003, '', '');</v>
      </c>
    </row>
    <row r="234" spans="1:11">
      <c r="A234">
        <v>232</v>
      </c>
      <c r="B234" s="2">
        <v>1</v>
      </c>
      <c r="C234" t="s">
        <v>32</v>
      </c>
      <c r="E234">
        <v>9.1000000000000004E-3</v>
      </c>
      <c r="I234" t="str">
        <f>IF(ISNA(VLOOKUP(D234,Elements!$B$3:$G$56,2,FALSE)),H234&amp;E234&amp;IF(ISBLANK(F234), "", F234&amp;" - "&amp;G234),VLOOKUP(D234,Elements!$B$3:$G$56,2,FALSE))</f>
        <v>0.0091</v>
      </c>
      <c r="K234" t="str">
        <f>"insert into result_context_item( RESULT_CONTEXT_ITEM_ID,  GROUP_RESULT_CONTEXT_ID,  EXPERIMENT_ID,  RESULT_ID,  ATTRIBUTE_ID,  VALUE_ID,  QUALIFIER,  VALUE_DISPLAY,  VALUE_NUM,  VALUE_MIN,  VALUE_MAX) values(result_context_item_id_seq.nextval, '', 1, "&amp;A234&amp;", "&amp;VLOOKUP(C234,Elements!$B$3:$G$56,6,FALSE)&amp;", '', '', '"&amp;I234&amp;"', "&amp;E234&amp;", '"&amp;F234&amp;"', '"&amp;G234&amp;"');"</f>
        <v>insert into result_context_item( RESULT_CONTEXT_ITEM_ID,  GROUP_RESULT_CONTEXT_ID,  EXPERIMENT_ID,  RESULT_ID,  ATTRIBUTE_ID,  VALUE_ID,  QUALIFIER,  VALUE_DISPLAY,  VALUE_NUM,  VALUE_MIN,  VALUE_MAX) values(result_context_item_id_seq.nextval, '', 1, 232, 366, '', '', '0.0091', 0.0091, '', '');</v>
      </c>
    </row>
    <row r="235" spans="1:11">
      <c r="A235">
        <v>233</v>
      </c>
      <c r="B235" s="2">
        <v>1</v>
      </c>
      <c r="C235" t="s">
        <v>32</v>
      </c>
      <c r="E235">
        <v>2.7300000000000001E-2</v>
      </c>
      <c r="I235" t="str">
        <f>IF(ISNA(VLOOKUP(D235,Elements!$B$3:$G$56,2,FALSE)),H235&amp;E235&amp;IF(ISBLANK(F235), "", F235&amp;" - "&amp;G235),VLOOKUP(D235,Elements!$B$3:$G$56,2,FALSE))</f>
        <v>0.0273</v>
      </c>
      <c r="K235" t="str">
        <f>"insert into result_context_item( RESULT_CONTEXT_ITEM_ID,  GROUP_RESULT_CONTEXT_ID,  EXPERIMENT_ID,  RESULT_ID,  ATTRIBUTE_ID,  VALUE_ID,  QUALIFIER,  VALUE_DISPLAY,  VALUE_NUM,  VALUE_MIN,  VALUE_MAX) values(result_context_item_id_seq.nextval, '', 1, "&amp;A235&amp;", "&amp;VLOOKUP(C235,Elements!$B$3:$G$56,6,FALSE)&amp;", '', '', '"&amp;I235&amp;"', "&amp;E235&amp;", '"&amp;F235&amp;"', '"&amp;G235&amp;"');"</f>
        <v>insert into result_context_item( RESULT_CONTEXT_ITEM_ID,  GROUP_RESULT_CONTEXT_ID,  EXPERIMENT_ID,  RESULT_ID,  ATTRIBUTE_ID,  VALUE_ID,  QUALIFIER,  VALUE_DISPLAY,  VALUE_NUM,  VALUE_MIN,  VALUE_MAX) values(result_context_item_id_seq.nextval, '', 1, 233, 366, '', '', '0.0273', 0.0273, '', '');</v>
      </c>
    </row>
    <row r="236" spans="1:11">
      <c r="A236">
        <v>234</v>
      </c>
      <c r="B236" s="2">
        <v>1</v>
      </c>
      <c r="C236" t="s">
        <v>32</v>
      </c>
      <c r="E236">
        <v>8.1799999999999998E-2</v>
      </c>
      <c r="I236" t="str">
        <f>IF(ISNA(VLOOKUP(D236,Elements!$B$3:$G$56,2,FALSE)),H236&amp;E236&amp;IF(ISBLANK(F236), "", F236&amp;" - "&amp;G236),VLOOKUP(D236,Elements!$B$3:$G$56,2,FALSE))</f>
        <v>0.0818</v>
      </c>
      <c r="K236" t="str">
        <f>"insert into result_context_item( RESULT_CONTEXT_ITEM_ID,  GROUP_RESULT_CONTEXT_ID,  EXPERIMENT_ID,  RESULT_ID,  ATTRIBUTE_ID,  VALUE_ID,  QUALIFIER,  VALUE_DISPLAY,  VALUE_NUM,  VALUE_MIN,  VALUE_MAX) values(result_context_item_id_seq.nextval, '', 1, "&amp;A236&amp;", "&amp;VLOOKUP(C236,Elements!$B$3:$G$56,6,FALSE)&amp;", '', '', '"&amp;I236&amp;"', "&amp;E236&amp;", '"&amp;F236&amp;"', '"&amp;G236&amp;"');"</f>
        <v>insert into result_context_item( RESULT_CONTEXT_ITEM_ID,  GROUP_RESULT_CONTEXT_ID,  EXPERIMENT_ID,  RESULT_ID,  ATTRIBUTE_ID,  VALUE_ID,  QUALIFIER,  VALUE_DISPLAY,  VALUE_NUM,  VALUE_MIN,  VALUE_MAX) values(result_context_item_id_seq.nextval, '', 1, 234, 366, '', '', '0.0818', 0.0818, '', '');</v>
      </c>
    </row>
    <row r="237" spans="1:11">
      <c r="A237">
        <v>235</v>
      </c>
      <c r="B237" s="2">
        <v>1</v>
      </c>
      <c r="C237" t="s">
        <v>32</v>
      </c>
      <c r="E237">
        <v>0.24540000000000001</v>
      </c>
      <c r="I237" t="str">
        <f>IF(ISNA(VLOOKUP(D237,Elements!$B$3:$G$56,2,FALSE)),H237&amp;E237&amp;IF(ISBLANK(F237), "", F237&amp;" - "&amp;G237),VLOOKUP(D237,Elements!$B$3:$G$56,2,FALSE))</f>
        <v>0.2454</v>
      </c>
      <c r="K237" t="str">
        <f>"insert into result_context_item( RESULT_CONTEXT_ITEM_ID,  GROUP_RESULT_CONTEXT_ID,  EXPERIMENT_ID,  RESULT_ID,  ATTRIBUTE_ID,  VALUE_ID,  QUALIFIER,  VALUE_DISPLAY,  VALUE_NUM,  VALUE_MIN,  VALUE_MAX) values(result_context_item_id_seq.nextval, '', 1, "&amp;A237&amp;", "&amp;VLOOKUP(C237,Elements!$B$3:$G$56,6,FALSE)&amp;", '', '', '"&amp;I237&amp;"', "&amp;E237&amp;", '"&amp;F237&amp;"', '"&amp;G237&amp;"');"</f>
        <v>insert into result_context_item( RESULT_CONTEXT_ITEM_ID,  GROUP_RESULT_CONTEXT_ID,  EXPERIMENT_ID,  RESULT_ID,  ATTRIBUTE_ID,  VALUE_ID,  QUALIFIER,  VALUE_DISPLAY,  VALUE_NUM,  VALUE_MIN,  VALUE_MAX) values(result_context_item_id_seq.nextval, '', 1, 235, 366, '', '', '0.2454', 0.2454, '', '');</v>
      </c>
    </row>
    <row r="238" spans="1:11">
      <c r="A238">
        <v>236</v>
      </c>
      <c r="B238" s="2">
        <v>1</v>
      </c>
      <c r="C238" t="s">
        <v>32</v>
      </c>
      <c r="E238">
        <v>0.7</v>
      </c>
      <c r="I238" t="str">
        <f>IF(ISNA(VLOOKUP(D238,Elements!$B$3:$G$56,2,FALSE)),H238&amp;E238&amp;IF(ISBLANK(F238), "", F238&amp;" - "&amp;G238),VLOOKUP(D238,Elements!$B$3:$G$56,2,FALSE))</f>
        <v>0.7</v>
      </c>
      <c r="K238" t="str">
        <f>"insert into result_context_item( RESULT_CONTEXT_ITEM_ID,  GROUP_RESULT_CONTEXT_ID,  EXPERIMENT_ID,  RESULT_ID,  ATTRIBUTE_ID,  VALUE_ID,  QUALIFIER,  VALUE_DISPLAY,  VALUE_NUM,  VALUE_MIN,  VALUE_MAX) values(result_context_item_id_seq.nextval, '', 1, "&amp;A238&amp;", "&amp;VLOOKUP(C238,Elements!$B$3:$G$56,6,FALSE)&amp;", '', '', '"&amp;I238&amp;"', "&amp;E238&amp;", '"&amp;F238&amp;"', '"&amp;G238&amp;"');"</f>
        <v>insert into result_context_item( RESULT_CONTEXT_ITEM_ID,  GROUP_RESULT_CONTEXT_ID,  EXPERIMENT_ID,  RESULT_ID,  ATTRIBUTE_ID,  VALUE_ID,  QUALIFIER,  VALUE_DISPLAY,  VALUE_NUM,  VALUE_MIN,  VALUE_MAX) values(result_context_item_id_seq.nextval, '', 1, 236, 366, '', '', '0.7', 0.7, '', '');</v>
      </c>
    </row>
    <row r="239" spans="1:11">
      <c r="A239">
        <v>237</v>
      </c>
      <c r="B239" s="2">
        <v>1</v>
      </c>
      <c r="C239" t="s">
        <v>32</v>
      </c>
      <c r="E239">
        <v>2.2000000000000002</v>
      </c>
      <c r="I239" t="str">
        <f>IF(ISNA(VLOOKUP(D239,Elements!$B$3:$G$56,2,FALSE)),H239&amp;E239&amp;IF(ISBLANK(F239), "", F239&amp;" - "&amp;G239),VLOOKUP(D239,Elements!$B$3:$G$56,2,FALSE))</f>
        <v>2.2</v>
      </c>
      <c r="K239" t="str">
        <f>"insert into result_context_item( RESULT_CONTEXT_ITEM_ID,  GROUP_RESULT_CONTEXT_ID,  EXPERIMENT_ID,  RESULT_ID,  ATTRIBUTE_ID,  VALUE_ID,  QUALIFIER,  VALUE_DISPLAY,  VALUE_NUM,  VALUE_MIN,  VALUE_MAX) values(result_context_item_id_seq.nextval, '', 1, "&amp;A239&amp;", "&amp;VLOOKUP(C239,Elements!$B$3:$G$56,6,FALSE)&amp;", '', '', '"&amp;I239&amp;"', "&amp;E239&amp;", '"&amp;F239&amp;"', '"&amp;G239&amp;"');"</f>
        <v>insert into result_context_item( RESULT_CONTEXT_ITEM_ID,  GROUP_RESULT_CONTEXT_ID,  EXPERIMENT_ID,  RESULT_ID,  ATTRIBUTE_ID,  VALUE_ID,  QUALIFIER,  VALUE_DISPLAY,  VALUE_NUM,  VALUE_MIN,  VALUE_MAX) values(result_context_item_id_seq.nextval, '', 1, 237, 366, '', '', '2.2', 2.2, '', '');</v>
      </c>
    </row>
    <row r="240" spans="1:11">
      <c r="A240">
        <v>238</v>
      </c>
      <c r="B240" s="2">
        <v>1</v>
      </c>
      <c r="C240" t="s">
        <v>32</v>
      </c>
      <c r="E240">
        <v>6.6</v>
      </c>
      <c r="I240" t="str">
        <f>IF(ISNA(VLOOKUP(D240,Elements!$B$3:$G$56,2,FALSE)),H240&amp;E240&amp;IF(ISBLANK(F240), "", F240&amp;" - "&amp;G240),VLOOKUP(D240,Elements!$B$3:$G$56,2,FALSE))</f>
        <v>6.6</v>
      </c>
      <c r="K240" t="str">
        <f>"insert into result_context_item( RESULT_CONTEXT_ITEM_ID,  GROUP_RESULT_CONTEXT_ID,  EXPERIMENT_ID,  RESULT_ID,  ATTRIBUTE_ID,  VALUE_ID,  QUALIFIER,  VALUE_DISPLAY,  VALUE_NUM,  VALUE_MIN,  VALUE_MAX) values(result_context_item_id_seq.nextval, '', 1, "&amp;A240&amp;", "&amp;VLOOKUP(C240,Elements!$B$3:$G$56,6,FALSE)&amp;", '', '', '"&amp;I240&amp;"', "&amp;E240&amp;", '"&amp;F240&amp;"', '"&amp;G240&amp;"');"</f>
        <v>insert into result_context_item( RESULT_CONTEXT_ITEM_ID,  GROUP_RESULT_CONTEXT_ID,  EXPERIMENT_ID,  RESULT_ID,  ATTRIBUTE_ID,  VALUE_ID,  QUALIFIER,  VALUE_DISPLAY,  VALUE_NUM,  VALUE_MIN,  VALUE_MAX) values(result_context_item_id_seq.nextval, '', 1, 238, 366, '', '', '6.6', 6.6, '', '');</v>
      </c>
    </row>
    <row r="241" spans="1:11">
      <c r="A241">
        <v>239</v>
      </c>
      <c r="B241" s="2">
        <v>1</v>
      </c>
      <c r="C241" t="s">
        <v>32</v>
      </c>
      <c r="E241">
        <v>19.899999999999999</v>
      </c>
      <c r="I241" t="str">
        <f>IF(ISNA(VLOOKUP(D241,Elements!$B$3:$G$56,2,FALSE)),H241&amp;E241&amp;IF(ISBLANK(F241), "", F241&amp;" - "&amp;G241),VLOOKUP(D241,Elements!$B$3:$G$56,2,FALSE))</f>
        <v>19.9</v>
      </c>
      <c r="K241" t="str">
        <f>"insert into result_context_item( RESULT_CONTEXT_ITEM_ID,  GROUP_RESULT_CONTEXT_ID,  EXPERIMENT_ID,  RESULT_ID,  ATTRIBUTE_ID,  VALUE_ID,  QUALIFIER,  VALUE_DISPLAY,  VALUE_NUM,  VALUE_MIN,  VALUE_MAX) values(result_context_item_id_seq.nextval, '', 1, "&amp;A241&amp;", "&amp;VLOOKUP(C241,Elements!$B$3:$G$56,6,FALSE)&amp;", '', '', '"&amp;I241&amp;"', "&amp;E241&amp;", '"&amp;F241&amp;"', '"&amp;G241&amp;"');"</f>
        <v>insert into result_context_item( RESULT_CONTEXT_ITEM_ID,  GROUP_RESULT_CONTEXT_ID,  EXPERIMENT_ID,  RESULT_ID,  ATTRIBUTE_ID,  VALUE_ID,  QUALIFIER,  VALUE_DISPLAY,  VALUE_NUM,  VALUE_MIN,  VALUE_MAX) values(result_context_item_id_seq.nextval, '', 1, 239, 366, '', '', '19.9', 19.9, '', '');</v>
      </c>
    </row>
    <row r="242" spans="1:11">
      <c r="A242">
        <v>240</v>
      </c>
      <c r="B242" s="2">
        <v>1</v>
      </c>
      <c r="C242" t="s">
        <v>32</v>
      </c>
      <c r="E242">
        <v>59.6</v>
      </c>
      <c r="I242" t="str">
        <f>IF(ISNA(VLOOKUP(D242,Elements!$B$3:$G$56,2,FALSE)),H242&amp;E242&amp;IF(ISBLANK(F242), "", F242&amp;" - "&amp;G242),VLOOKUP(D242,Elements!$B$3:$G$56,2,FALSE))</f>
        <v>59.6</v>
      </c>
      <c r="K242" t="str">
        <f>"insert into result_context_item( RESULT_CONTEXT_ITEM_ID,  GROUP_RESULT_CONTEXT_ID,  EXPERIMENT_ID,  RESULT_ID,  ATTRIBUTE_ID,  VALUE_ID,  QUALIFIER,  VALUE_DISPLAY,  VALUE_NUM,  VALUE_MIN,  VALUE_MAX) values(result_context_item_id_seq.nextval, '', 1, "&amp;A242&amp;", "&amp;VLOOKUP(C242,Elements!$B$3:$G$56,6,FALSE)&amp;", '', '', '"&amp;I242&amp;"', "&amp;E242&amp;", '"&amp;F242&amp;"', '"&amp;G242&amp;"');"</f>
        <v>insert into result_context_item( RESULT_CONTEXT_ITEM_ID,  GROUP_RESULT_CONTEXT_ID,  EXPERIMENT_ID,  RESULT_ID,  ATTRIBUTE_ID,  VALUE_ID,  QUALIFIER,  VALUE_DISPLAY,  VALUE_NUM,  VALUE_MIN,  VALUE_MAX) values(result_context_item_id_seq.nextval, '', 1, 240, 366, '', '', '59.6', 59.6, '', '');</v>
      </c>
    </row>
    <row r="243" spans="1:11">
      <c r="A243">
        <v>241</v>
      </c>
      <c r="B243" s="2">
        <v>1</v>
      </c>
      <c r="C243" t="s">
        <v>32</v>
      </c>
      <c r="E243">
        <v>3.0000000000000001E-3</v>
      </c>
      <c r="I243" t="str">
        <f>IF(ISNA(VLOOKUP(D243,Elements!$B$3:$G$56,2,FALSE)),H243&amp;E243&amp;IF(ISBLANK(F243), "", F243&amp;" - "&amp;G243),VLOOKUP(D243,Elements!$B$3:$G$56,2,FALSE))</f>
        <v>0.003</v>
      </c>
      <c r="K243" t="str">
        <f>"insert into result_context_item( RESULT_CONTEXT_ITEM_ID,  GROUP_RESULT_CONTEXT_ID,  EXPERIMENT_ID,  RESULT_ID,  ATTRIBUTE_ID,  VALUE_ID,  QUALIFIER,  VALUE_DISPLAY,  VALUE_NUM,  VALUE_MIN,  VALUE_MAX) values(result_context_item_id_seq.nextval, '', 1, "&amp;A243&amp;", "&amp;VLOOKUP(C243,Elements!$B$3:$G$56,6,FALSE)&amp;", '', '', '"&amp;I243&amp;"', "&amp;E243&amp;", '"&amp;F243&amp;"', '"&amp;G243&amp;"');"</f>
        <v>insert into result_context_item( RESULT_CONTEXT_ITEM_ID,  GROUP_RESULT_CONTEXT_ID,  EXPERIMENT_ID,  RESULT_ID,  ATTRIBUTE_ID,  VALUE_ID,  QUALIFIER,  VALUE_DISPLAY,  VALUE_NUM,  VALUE_MIN,  VALUE_MAX) values(result_context_item_id_seq.nextval, '', 1, 241, 366, '', '', '0.003', 0.003, '', '');</v>
      </c>
    </row>
    <row r="244" spans="1:11">
      <c r="A244">
        <v>242</v>
      </c>
      <c r="B244" s="2">
        <v>1</v>
      </c>
      <c r="C244" t="s">
        <v>32</v>
      </c>
      <c r="E244">
        <v>9.1000000000000004E-3</v>
      </c>
      <c r="I244" t="str">
        <f>IF(ISNA(VLOOKUP(D244,Elements!$B$3:$G$56,2,FALSE)),H244&amp;E244&amp;IF(ISBLANK(F244), "", F244&amp;" - "&amp;G244),VLOOKUP(D244,Elements!$B$3:$G$56,2,FALSE))</f>
        <v>0.0091</v>
      </c>
      <c r="K244" t="str">
        <f>"insert into result_context_item( RESULT_CONTEXT_ITEM_ID,  GROUP_RESULT_CONTEXT_ID,  EXPERIMENT_ID,  RESULT_ID,  ATTRIBUTE_ID,  VALUE_ID,  QUALIFIER,  VALUE_DISPLAY,  VALUE_NUM,  VALUE_MIN,  VALUE_MAX) values(result_context_item_id_seq.nextval, '', 1, "&amp;A244&amp;", "&amp;VLOOKUP(C244,Elements!$B$3:$G$56,6,FALSE)&amp;", '', '', '"&amp;I244&amp;"', "&amp;E244&amp;", '"&amp;F244&amp;"', '"&amp;G244&amp;"');"</f>
        <v>insert into result_context_item( RESULT_CONTEXT_ITEM_ID,  GROUP_RESULT_CONTEXT_ID,  EXPERIMENT_ID,  RESULT_ID,  ATTRIBUTE_ID,  VALUE_ID,  QUALIFIER,  VALUE_DISPLAY,  VALUE_NUM,  VALUE_MIN,  VALUE_MAX) values(result_context_item_id_seq.nextval, '', 1, 242, 366, '', '', '0.0091', 0.0091, '', '');</v>
      </c>
    </row>
    <row r="245" spans="1:11">
      <c r="A245">
        <v>243</v>
      </c>
      <c r="B245" s="2">
        <v>1</v>
      </c>
      <c r="C245" t="s">
        <v>32</v>
      </c>
      <c r="E245">
        <v>2.7300000000000001E-2</v>
      </c>
      <c r="I245" t="str">
        <f>IF(ISNA(VLOOKUP(D245,Elements!$B$3:$G$56,2,FALSE)),H245&amp;E245&amp;IF(ISBLANK(F245), "", F245&amp;" - "&amp;G245),VLOOKUP(D245,Elements!$B$3:$G$56,2,FALSE))</f>
        <v>0.0273</v>
      </c>
      <c r="K245" t="str">
        <f>"insert into result_context_item( RESULT_CONTEXT_ITEM_ID,  GROUP_RESULT_CONTEXT_ID,  EXPERIMENT_ID,  RESULT_ID,  ATTRIBUTE_ID,  VALUE_ID,  QUALIFIER,  VALUE_DISPLAY,  VALUE_NUM,  VALUE_MIN,  VALUE_MAX) values(result_context_item_id_seq.nextval, '', 1, "&amp;A245&amp;", "&amp;VLOOKUP(C245,Elements!$B$3:$G$56,6,FALSE)&amp;", '', '', '"&amp;I245&amp;"', "&amp;E245&amp;", '"&amp;F245&amp;"', '"&amp;G245&amp;"');"</f>
        <v>insert into result_context_item( RESULT_CONTEXT_ITEM_ID,  GROUP_RESULT_CONTEXT_ID,  EXPERIMENT_ID,  RESULT_ID,  ATTRIBUTE_ID,  VALUE_ID,  QUALIFIER,  VALUE_DISPLAY,  VALUE_NUM,  VALUE_MIN,  VALUE_MAX) values(result_context_item_id_seq.nextval, '', 1, 243, 366, '', '', '0.0273', 0.0273, '', '');</v>
      </c>
    </row>
    <row r="246" spans="1:11">
      <c r="A246">
        <v>244</v>
      </c>
      <c r="B246" s="2">
        <v>1</v>
      </c>
      <c r="C246" t="s">
        <v>32</v>
      </c>
      <c r="E246">
        <v>8.1799999999999998E-2</v>
      </c>
      <c r="I246" t="str">
        <f>IF(ISNA(VLOOKUP(D246,Elements!$B$3:$G$56,2,FALSE)),H246&amp;E246&amp;IF(ISBLANK(F246), "", F246&amp;" - "&amp;G246),VLOOKUP(D246,Elements!$B$3:$G$56,2,FALSE))</f>
        <v>0.0818</v>
      </c>
      <c r="K246" t="str">
        <f>"insert into result_context_item( RESULT_CONTEXT_ITEM_ID,  GROUP_RESULT_CONTEXT_ID,  EXPERIMENT_ID,  RESULT_ID,  ATTRIBUTE_ID,  VALUE_ID,  QUALIFIER,  VALUE_DISPLAY,  VALUE_NUM,  VALUE_MIN,  VALUE_MAX) values(result_context_item_id_seq.nextval, '', 1, "&amp;A246&amp;", "&amp;VLOOKUP(C246,Elements!$B$3:$G$56,6,FALSE)&amp;", '', '', '"&amp;I246&amp;"', "&amp;E246&amp;", '"&amp;F246&amp;"', '"&amp;G246&amp;"');"</f>
        <v>insert into result_context_item( RESULT_CONTEXT_ITEM_ID,  GROUP_RESULT_CONTEXT_ID,  EXPERIMENT_ID,  RESULT_ID,  ATTRIBUTE_ID,  VALUE_ID,  QUALIFIER,  VALUE_DISPLAY,  VALUE_NUM,  VALUE_MIN,  VALUE_MAX) values(result_context_item_id_seq.nextval, '', 1, 244, 366, '', '', '0.0818', 0.0818, '', '');</v>
      </c>
    </row>
    <row r="247" spans="1:11">
      <c r="A247">
        <v>245</v>
      </c>
      <c r="B247" s="2">
        <v>1</v>
      </c>
      <c r="C247" t="s">
        <v>32</v>
      </c>
      <c r="E247">
        <v>0.24540000000000001</v>
      </c>
      <c r="I247" t="str">
        <f>IF(ISNA(VLOOKUP(D247,Elements!$B$3:$G$56,2,FALSE)),H247&amp;E247&amp;IF(ISBLANK(F247), "", F247&amp;" - "&amp;G247),VLOOKUP(D247,Elements!$B$3:$G$56,2,FALSE))</f>
        <v>0.2454</v>
      </c>
      <c r="K247" t="str">
        <f>"insert into result_context_item( RESULT_CONTEXT_ITEM_ID,  GROUP_RESULT_CONTEXT_ID,  EXPERIMENT_ID,  RESULT_ID,  ATTRIBUTE_ID,  VALUE_ID,  QUALIFIER,  VALUE_DISPLAY,  VALUE_NUM,  VALUE_MIN,  VALUE_MAX) values(result_context_item_id_seq.nextval, '', 1, "&amp;A247&amp;", "&amp;VLOOKUP(C247,Elements!$B$3:$G$56,6,FALSE)&amp;", '', '', '"&amp;I247&amp;"', "&amp;E247&amp;", '"&amp;F247&amp;"', '"&amp;G247&amp;"');"</f>
        <v>insert into result_context_item( RESULT_CONTEXT_ITEM_ID,  GROUP_RESULT_CONTEXT_ID,  EXPERIMENT_ID,  RESULT_ID,  ATTRIBUTE_ID,  VALUE_ID,  QUALIFIER,  VALUE_DISPLAY,  VALUE_NUM,  VALUE_MIN,  VALUE_MAX) values(result_context_item_id_seq.nextval, '', 1, 245, 366, '', '', '0.2454', 0.2454, '', '');</v>
      </c>
    </row>
    <row r="248" spans="1:11">
      <c r="A248">
        <v>246</v>
      </c>
      <c r="B248" s="2">
        <v>1</v>
      </c>
      <c r="C248" t="s">
        <v>32</v>
      </c>
      <c r="E248">
        <v>0.7</v>
      </c>
      <c r="I248" t="str">
        <f>IF(ISNA(VLOOKUP(D248,Elements!$B$3:$G$56,2,FALSE)),H248&amp;E248&amp;IF(ISBLANK(F248), "", F248&amp;" - "&amp;G248),VLOOKUP(D248,Elements!$B$3:$G$56,2,FALSE))</f>
        <v>0.7</v>
      </c>
      <c r="K248" t="str">
        <f>"insert into result_context_item( RESULT_CONTEXT_ITEM_ID,  GROUP_RESULT_CONTEXT_ID,  EXPERIMENT_ID,  RESULT_ID,  ATTRIBUTE_ID,  VALUE_ID,  QUALIFIER,  VALUE_DISPLAY,  VALUE_NUM,  VALUE_MIN,  VALUE_MAX) values(result_context_item_id_seq.nextval, '', 1, "&amp;A248&amp;", "&amp;VLOOKUP(C248,Elements!$B$3:$G$56,6,FALSE)&amp;", '', '', '"&amp;I248&amp;"', "&amp;E248&amp;", '"&amp;F248&amp;"', '"&amp;G248&amp;"');"</f>
        <v>insert into result_context_item( RESULT_CONTEXT_ITEM_ID,  GROUP_RESULT_CONTEXT_ID,  EXPERIMENT_ID,  RESULT_ID,  ATTRIBUTE_ID,  VALUE_ID,  QUALIFIER,  VALUE_DISPLAY,  VALUE_NUM,  VALUE_MIN,  VALUE_MAX) values(result_context_item_id_seq.nextval, '', 1, 246, 366, '', '', '0.7', 0.7, '', '');</v>
      </c>
    </row>
    <row r="249" spans="1:11">
      <c r="A249">
        <v>247</v>
      </c>
      <c r="B249" s="2">
        <v>1</v>
      </c>
      <c r="C249" t="s">
        <v>32</v>
      </c>
      <c r="E249">
        <v>2.2000000000000002</v>
      </c>
      <c r="I249" t="str">
        <f>IF(ISNA(VLOOKUP(D249,Elements!$B$3:$G$56,2,FALSE)),H249&amp;E249&amp;IF(ISBLANK(F249), "", F249&amp;" - "&amp;G249),VLOOKUP(D249,Elements!$B$3:$G$56,2,FALSE))</f>
        <v>2.2</v>
      </c>
      <c r="K249" t="str">
        <f>"insert into result_context_item( RESULT_CONTEXT_ITEM_ID,  GROUP_RESULT_CONTEXT_ID,  EXPERIMENT_ID,  RESULT_ID,  ATTRIBUTE_ID,  VALUE_ID,  QUALIFIER,  VALUE_DISPLAY,  VALUE_NUM,  VALUE_MIN,  VALUE_MAX) values(result_context_item_id_seq.nextval, '', 1, "&amp;A249&amp;", "&amp;VLOOKUP(C249,Elements!$B$3:$G$56,6,FALSE)&amp;", '', '', '"&amp;I249&amp;"', "&amp;E249&amp;", '"&amp;F249&amp;"', '"&amp;G249&amp;"');"</f>
        <v>insert into result_context_item( RESULT_CONTEXT_ITEM_ID,  GROUP_RESULT_CONTEXT_ID,  EXPERIMENT_ID,  RESULT_ID,  ATTRIBUTE_ID,  VALUE_ID,  QUALIFIER,  VALUE_DISPLAY,  VALUE_NUM,  VALUE_MIN,  VALUE_MAX) values(result_context_item_id_seq.nextval, '', 1, 247, 366, '', '', '2.2', 2.2, '', '');</v>
      </c>
    </row>
    <row r="250" spans="1:11">
      <c r="A250">
        <v>248</v>
      </c>
      <c r="B250" s="2">
        <v>1</v>
      </c>
      <c r="C250" t="s">
        <v>32</v>
      </c>
      <c r="E250">
        <v>6.6</v>
      </c>
      <c r="I250" t="str">
        <f>IF(ISNA(VLOOKUP(D250,Elements!$B$3:$G$56,2,FALSE)),H250&amp;E250&amp;IF(ISBLANK(F250), "", F250&amp;" - "&amp;G250),VLOOKUP(D250,Elements!$B$3:$G$56,2,FALSE))</f>
        <v>6.6</v>
      </c>
      <c r="K250" t="str">
        <f>"insert into result_context_item( RESULT_CONTEXT_ITEM_ID,  GROUP_RESULT_CONTEXT_ID,  EXPERIMENT_ID,  RESULT_ID,  ATTRIBUTE_ID,  VALUE_ID,  QUALIFIER,  VALUE_DISPLAY,  VALUE_NUM,  VALUE_MIN,  VALUE_MAX) values(result_context_item_id_seq.nextval, '', 1, "&amp;A250&amp;", "&amp;VLOOKUP(C250,Elements!$B$3:$G$56,6,FALSE)&amp;", '', '', '"&amp;I250&amp;"', "&amp;E250&amp;", '"&amp;F250&amp;"', '"&amp;G250&amp;"');"</f>
        <v>insert into result_context_item( RESULT_CONTEXT_ITEM_ID,  GROUP_RESULT_CONTEXT_ID,  EXPERIMENT_ID,  RESULT_ID,  ATTRIBUTE_ID,  VALUE_ID,  QUALIFIER,  VALUE_DISPLAY,  VALUE_NUM,  VALUE_MIN,  VALUE_MAX) values(result_context_item_id_seq.nextval, '', 1, 248, 366, '', '', '6.6', 6.6, '', '');</v>
      </c>
    </row>
    <row r="251" spans="1:11">
      <c r="A251">
        <v>249</v>
      </c>
      <c r="B251" s="2">
        <v>1</v>
      </c>
      <c r="C251" t="s">
        <v>32</v>
      </c>
      <c r="E251">
        <v>19.899999999999999</v>
      </c>
      <c r="I251" t="str">
        <f>IF(ISNA(VLOOKUP(D251,Elements!$B$3:$G$56,2,FALSE)),H251&amp;E251&amp;IF(ISBLANK(F251), "", F251&amp;" - "&amp;G251),VLOOKUP(D251,Elements!$B$3:$G$56,2,FALSE))</f>
        <v>19.9</v>
      </c>
      <c r="K251" t="str">
        <f>"insert into result_context_item( RESULT_CONTEXT_ITEM_ID,  GROUP_RESULT_CONTEXT_ID,  EXPERIMENT_ID,  RESULT_ID,  ATTRIBUTE_ID,  VALUE_ID,  QUALIFIER,  VALUE_DISPLAY,  VALUE_NUM,  VALUE_MIN,  VALUE_MAX) values(result_context_item_id_seq.nextval, '', 1, "&amp;A251&amp;", "&amp;VLOOKUP(C251,Elements!$B$3:$G$56,6,FALSE)&amp;", '', '', '"&amp;I251&amp;"', "&amp;E251&amp;", '"&amp;F251&amp;"', '"&amp;G251&amp;"');"</f>
        <v>insert into result_context_item( RESULT_CONTEXT_ITEM_ID,  GROUP_RESULT_CONTEXT_ID,  EXPERIMENT_ID,  RESULT_ID,  ATTRIBUTE_ID,  VALUE_ID,  QUALIFIER,  VALUE_DISPLAY,  VALUE_NUM,  VALUE_MIN,  VALUE_MAX) values(result_context_item_id_seq.nextval, '', 1, 249, 366, '', '', '19.9', 19.9, '', '');</v>
      </c>
    </row>
    <row r="252" spans="1:11">
      <c r="A252">
        <v>250</v>
      </c>
      <c r="B252" s="2">
        <v>1</v>
      </c>
      <c r="C252" t="s">
        <v>32</v>
      </c>
      <c r="E252">
        <v>59.6</v>
      </c>
      <c r="I252" t="str">
        <f>IF(ISNA(VLOOKUP(D252,Elements!$B$3:$G$56,2,FALSE)),H252&amp;E252&amp;IF(ISBLANK(F252), "", F252&amp;" - "&amp;G252),VLOOKUP(D252,Elements!$B$3:$G$56,2,FALSE))</f>
        <v>59.6</v>
      </c>
      <c r="K252" t="str">
        <f>"insert into result_context_item( RESULT_CONTEXT_ITEM_ID,  GROUP_RESULT_CONTEXT_ID,  EXPERIMENT_ID,  RESULT_ID,  ATTRIBUTE_ID,  VALUE_ID,  QUALIFIER,  VALUE_DISPLAY,  VALUE_NUM,  VALUE_MIN,  VALUE_MAX) values(result_context_item_id_seq.nextval, '', 1, "&amp;A252&amp;", "&amp;VLOOKUP(C252,Elements!$B$3:$G$56,6,FALSE)&amp;", '', '', '"&amp;I252&amp;"', "&amp;E252&amp;", '"&amp;F252&amp;"', '"&amp;G252&amp;"');"</f>
        <v>insert into result_context_item( RESULT_CONTEXT_ITEM_ID,  GROUP_RESULT_CONTEXT_ID,  EXPERIMENT_ID,  RESULT_ID,  ATTRIBUTE_ID,  VALUE_ID,  QUALIFIER,  VALUE_DISPLAY,  VALUE_NUM,  VALUE_MIN,  VALUE_MAX) values(result_context_item_id_seq.nextval, '', 1, 250, 366, '', '', '59.6', 59.6, '', '');</v>
      </c>
    </row>
    <row r="253" spans="1:11">
      <c r="A253">
        <v>251</v>
      </c>
      <c r="B253" s="2">
        <v>1</v>
      </c>
      <c r="C253" t="s">
        <v>32</v>
      </c>
      <c r="E253">
        <v>3.0000000000000001E-3</v>
      </c>
      <c r="I253" t="str">
        <f>IF(ISNA(VLOOKUP(D253,Elements!$B$3:$G$56,2,FALSE)),H253&amp;E253&amp;IF(ISBLANK(F253), "", F253&amp;" - "&amp;G253),VLOOKUP(D253,Elements!$B$3:$G$56,2,FALSE))</f>
        <v>0.003</v>
      </c>
      <c r="K253" t="str">
        <f>"insert into result_context_item( RESULT_CONTEXT_ITEM_ID,  GROUP_RESULT_CONTEXT_ID,  EXPERIMENT_ID,  RESULT_ID,  ATTRIBUTE_ID,  VALUE_ID,  QUALIFIER,  VALUE_DISPLAY,  VALUE_NUM,  VALUE_MIN,  VALUE_MAX) values(result_context_item_id_seq.nextval, '', 1, "&amp;A253&amp;", "&amp;VLOOKUP(C253,Elements!$B$3:$G$56,6,FALSE)&amp;", '', '', '"&amp;I253&amp;"', "&amp;E253&amp;", '"&amp;F253&amp;"', '"&amp;G253&amp;"');"</f>
        <v>insert into result_context_item( RESULT_CONTEXT_ITEM_ID,  GROUP_RESULT_CONTEXT_ID,  EXPERIMENT_ID,  RESULT_ID,  ATTRIBUTE_ID,  VALUE_ID,  QUALIFIER,  VALUE_DISPLAY,  VALUE_NUM,  VALUE_MIN,  VALUE_MAX) values(result_context_item_id_seq.nextval, '', 1, 251, 366, '', '', '0.003', 0.003, '', '');</v>
      </c>
    </row>
    <row r="254" spans="1:11">
      <c r="A254">
        <v>252</v>
      </c>
      <c r="B254" s="2">
        <v>1</v>
      </c>
      <c r="C254" t="s">
        <v>32</v>
      </c>
      <c r="E254">
        <v>9.1000000000000004E-3</v>
      </c>
      <c r="I254" t="str">
        <f>IF(ISNA(VLOOKUP(D254,Elements!$B$3:$G$56,2,FALSE)),H254&amp;E254&amp;IF(ISBLANK(F254), "", F254&amp;" - "&amp;G254),VLOOKUP(D254,Elements!$B$3:$G$56,2,FALSE))</f>
        <v>0.0091</v>
      </c>
      <c r="K254" t="str">
        <f>"insert into result_context_item( RESULT_CONTEXT_ITEM_ID,  GROUP_RESULT_CONTEXT_ID,  EXPERIMENT_ID,  RESULT_ID,  ATTRIBUTE_ID,  VALUE_ID,  QUALIFIER,  VALUE_DISPLAY,  VALUE_NUM,  VALUE_MIN,  VALUE_MAX) values(result_context_item_id_seq.nextval, '', 1, "&amp;A254&amp;", "&amp;VLOOKUP(C254,Elements!$B$3:$G$56,6,FALSE)&amp;", '', '', '"&amp;I254&amp;"', "&amp;E254&amp;", '"&amp;F254&amp;"', '"&amp;G254&amp;"');"</f>
        <v>insert into result_context_item( RESULT_CONTEXT_ITEM_ID,  GROUP_RESULT_CONTEXT_ID,  EXPERIMENT_ID,  RESULT_ID,  ATTRIBUTE_ID,  VALUE_ID,  QUALIFIER,  VALUE_DISPLAY,  VALUE_NUM,  VALUE_MIN,  VALUE_MAX) values(result_context_item_id_seq.nextval, '', 1, 252, 366, '', '', '0.0091', 0.0091, '', '');</v>
      </c>
    </row>
    <row r="255" spans="1:11">
      <c r="A255">
        <v>253</v>
      </c>
      <c r="B255" s="2">
        <v>1</v>
      </c>
      <c r="C255" t="s">
        <v>32</v>
      </c>
      <c r="E255">
        <v>2.7300000000000001E-2</v>
      </c>
      <c r="I255" t="str">
        <f>IF(ISNA(VLOOKUP(D255,Elements!$B$3:$G$56,2,FALSE)),H255&amp;E255&amp;IF(ISBLANK(F255), "", F255&amp;" - "&amp;G255),VLOOKUP(D255,Elements!$B$3:$G$56,2,FALSE))</f>
        <v>0.0273</v>
      </c>
      <c r="K255" t="str">
        <f>"insert into result_context_item( RESULT_CONTEXT_ITEM_ID,  GROUP_RESULT_CONTEXT_ID,  EXPERIMENT_ID,  RESULT_ID,  ATTRIBUTE_ID,  VALUE_ID,  QUALIFIER,  VALUE_DISPLAY,  VALUE_NUM,  VALUE_MIN,  VALUE_MAX) values(result_context_item_id_seq.nextval, '', 1, "&amp;A255&amp;", "&amp;VLOOKUP(C255,Elements!$B$3:$G$56,6,FALSE)&amp;", '', '', '"&amp;I255&amp;"', "&amp;E255&amp;", '"&amp;F255&amp;"', '"&amp;G255&amp;"');"</f>
        <v>insert into result_context_item( RESULT_CONTEXT_ITEM_ID,  GROUP_RESULT_CONTEXT_ID,  EXPERIMENT_ID,  RESULT_ID,  ATTRIBUTE_ID,  VALUE_ID,  QUALIFIER,  VALUE_DISPLAY,  VALUE_NUM,  VALUE_MIN,  VALUE_MAX) values(result_context_item_id_seq.nextval, '', 1, 253, 366, '', '', '0.0273', 0.0273, '', '');</v>
      </c>
    </row>
    <row r="256" spans="1:11">
      <c r="A256">
        <v>254</v>
      </c>
      <c r="B256" s="2">
        <v>1</v>
      </c>
      <c r="C256" t="s">
        <v>32</v>
      </c>
      <c r="E256">
        <v>8.1799999999999998E-2</v>
      </c>
      <c r="I256" t="str">
        <f>IF(ISNA(VLOOKUP(D256,Elements!$B$3:$G$56,2,FALSE)),H256&amp;E256&amp;IF(ISBLANK(F256), "", F256&amp;" - "&amp;G256),VLOOKUP(D256,Elements!$B$3:$G$56,2,FALSE))</f>
        <v>0.0818</v>
      </c>
      <c r="K256" t="str">
        <f>"insert into result_context_item( RESULT_CONTEXT_ITEM_ID,  GROUP_RESULT_CONTEXT_ID,  EXPERIMENT_ID,  RESULT_ID,  ATTRIBUTE_ID,  VALUE_ID,  QUALIFIER,  VALUE_DISPLAY,  VALUE_NUM,  VALUE_MIN,  VALUE_MAX) values(result_context_item_id_seq.nextval, '', 1, "&amp;A256&amp;", "&amp;VLOOKUP(C256,Elements!$B$3:$G$56,6,FALSE)&amp;", '', '', '"&amp;I256&amp;"', "&amp;E256&amp;", '"&amp;F256&amp;"', '"&amp;G256&amp;"');"</f>
        <v>insert into result_context_item( RESULT_CONTEXT_ITEM_ID,  GROUP_RESULT_CONTEXT_ID,  EXPERIMENT_ID,  RESULT_ID,  ATTRIBUTE_ID,  VALUE_ID,  QUALIFIER,  VALUE_DISPLAY,  VALUE_NUM,  VALUE_MIN,  VALUE_MAX) values(result_context_item_id_seq.nextval, '', 1, 254, 366, '', '', '0.0818', 0.0818, '', '');</v>
      </c>
    </row>
    <row r="257" spans="1:11">
      <c r="A257">
        <v>255</v>
      </c>
      <c r="B257" s="2">
        <v>1</v>
      </c>
      <c r="C257" t="s">
        <v>32</v>
      </c>
      <c r="E257">
        <v>0.24540000000000001</v>
      </c>
      <c r="I257" t="str">
        <f>IF(ISNA(VLOOKUP(D257,Elements!$B$3:$G$56,2,FALSE)),H257&amp;E257&amp;IF(ISBLANK(F257), "", F257&amp;" - "&amp;G257),VLOOKUP(D257,Elements!$B$3:$G$56,2,FALSE))</f>
        <v>0.2454</v>
      </c>
      <c r="K257" t="str">
        <f>"insert into result_context_item( RESULT_CONTEXT_ITEM_ID,  GROUP_RESULT_CONTEXT_ID,  EXPERIMENT_ID,  RESULT_ID,  ATTRIBUTE_ID,  VALUE_ID,  QUALIFIER,  VALUE_DISPLAY,  VALUE_NUM,  VALUE_MIN,  VALUE_MAX) values(result_context_item_id_seq.nextval, '', 1, "&amp;A257&amp;", "&amp;VLOOKUP(C257,Elements!$B$3:$G$56,6,FALSE)&amp;", '', '', '"&amp;I257&amp;"', "&amp;E257&amp;", '"&amp;F257&amp;"', '"&amp;G257&amp;"');"</f>
        <v>insert into result_context_item( RESULT_CONTEXT_ITEM_ID,  GROUP_RESULT_CONTEXT_ID,  EXPERIMENT_ID,  RESULT_ID,  ATTRIBUTE_ID,  VALUE_ID,  QUALIFIER,  VALUE_DISPLAY,  VALUE_NUM,  VALUE_MIN,  VALUE_MAX) values(result_context_item_id_seq.nextval, '', 1, 255, 366, '', '', '0.2454', 0.2454, '', '');</v>
      </c>
    </row>
    <row r="258" spans="1:11">
      <c r="A258">
        <v>256</v>
      </c>
      <c r="B258" s="2">
        <v>1</v>
      </c>
      <c r="C258" t="s">
        <v>32</v>
      </c>
      <c r="E258">
        <v>0.7</v>
      </c>
      <c r="I258" t="str">
        <f>IF(ISNA(VLOOKUP(D258,Elements!$B$3:$G$56,2,FALSE)),H258&amp;E258&amp;IF(ISBLANK(F258), "", F258&amp;" - "&amp;G258),VLOOKUP(D258,Elements!$B$3:$G$56,2,FALSE))</f>
        <v>0.7</v>
      </c>
      <c r="K258" t="str">
        <f>"insert into result_context_item( RESULT_CONTEXT_ITEM_ID,  GROUP_RESULT_CONTEXT_ID,  EXPERIMENT_ID,  RESULT_ID,  ATTRIBUTE_ID,  VALUE_ID,  QUALIFIER,  VALUE_DISPLAY,  VALUE_NUM,  VALUE_MIN,  VALUE_MAX) values(result_context_item_id_seq.nextval, '', 1, "&amp;A258&amp;", "&amp;VLOOKUP(C258,Elements!$B$3:$G$56,6,FALSE)&amp;", '', '', '"&amp;I258&amp;"', "&amp;E258&amp;", '"&amp;F258&amp;"', '"&amp;G258&amp;"');"</f>
        <v>insert into result_context_item( RESULT_CONTEXT_ITEM_ID,  GROUP_RESULT_CONTEXT_ID,  EXPERIMENT_ID,  RESULT_ID,  ATTRIBUTE_ID,  VALUE_ID,  QUALIFIER,  VALUE_DISPLAY,  VALUE_NUM,  VALUE_MIN,  VALUE_MAX) values(result_context_item_id_seq.nextval, '', 1, 256, 366, '', '', '0.7', 0.7, '', '');</v>
      </c>
    </row>
    <row r="259" spans="1:11">
      <c r="A259">
        <v>257</v>
      </c>
      <c r="B259" s="2">
        <v>1</v>
      </c>
      <c r="C259" t="s">
        <v>32</v>
      </c>
      <c r="E259">
        <v>2.2000000000000002</v>
      </c>
      <c r="I259" t="str">
        <f>IF(ISNA(VLOOKUP(D259,Elements!$B$3:$G$56,2,FALSE)),H259&amp;E259&amp;IF(ISBLANK(F259), "", F259&amp;" - "&amp;G259),VLOOKUP(D259,Elements!$B$3:$G$56,2,FALSE))</f>
        <v>2.2</v>
      </c>
      <c r="K259" t="str">
        <f>"insert into result_context_item( RESULT_CONTEXT_ITEM_ID,  GROUP_RESULT_CONTEXT_ID,  EXPERIMENT_ID,  RESULT_ID,  ATTRIBUTE_ID,  VALUE_ID,  QUALIFIER,  VALUE_DISPLAY,  VALUE_NUM,  VALUE_MIN,  VALUE_MAX) values(result_context_item_id_seq.nextval, '', 1, "&amp;A259&amp;", "&amp;VLOOKUP(C259,Elements!$B$3:$G$56,6,FALSE)&amp;", '', '', '"&amp;I259&amp;"', "&amp;E259&amp;", '"&amp;F259&amp;"', '"&amp;G259&amp;"');"</f>
        <v>insert into result_context_item( RESULT_CONTEXT_ITEM_ID,  GROUP_RESULT_CONTEXT_ID,  EXPERIMENT_ID,  RESULT_ID,  ATTRIBUTE_ID,  VALUE_ID,  QUALIFIER,  VALUE_DISPLAY,  VALUE_NUM,  VALUE_MIN,  VALUE_MAX) values(result_context_item_id_seq.nextval, '', 1, 257, 366, '', '', '2.2', 2.2, '', '');</v>
      </c>
    </row>
    <row r="260" spans="1:11">
      <c r="A260">
        <v>258</v>
      </c>
      <c r="B260" s="2">
        <v>1</v>
      </c>
      <c r="C260" t="s">
        <v>32</v>
      </c>
      <c r="E260">
        <v>6.6</v>
      </c>
      <c r="I260" t="str">
        <f>IF(ISNA(VLOOKUP(D260,Elements!$B$3:$G$56,2,FALSE)),H260&amp;E260&amp;IF(ISBLANK(F260), "", F260&amp;" - "&amp;G260),VLOOKUP(D260,Elements!$B$3:$G$56,2,FALSE))</f>
        <v>6.6</v>
      </c>
      <c r="K260" t="str">
        <f>"insert into result_context_item( RESULT_CONTEXT_ITEM_ID,  GROUP_RESULT_CONTEXT_ID,  EXPERIMENT_ID,  RESULT_ID,  ATTRIBUTE_ID,  VALUE_ID,  QUALIFIER,  VALUE_DISPLAY,  VALUE_NUM,  VALUE_MIN,  VALUE_MAX) values(result_context_item_id_seq.nextval, '', 1, "&amp;A260&amp;", "&amp;VLOOKUP(C260,Elements!$B$3:$G$56,6,FALSE)&amp;", '', '', '"&amp;I260&amp;"', "&amp;E260&amp;", '"&amp;F260&amp;"', '"&amp;G260&amp;"');"</f>
        <v>insert into result_context_item( RESULT_CONTEXT_ITEM_ID,  GROUP_RESULT_CONTEXT_ID,  EXPERIMENT_ID,  RESULT_ID,  ATTRIBUTE_ID,  VALUE_ID,  QUALIFIER,  VALUE_DISPLAY,  VALUE_NUM,  VALUE_MIN,  VALUE_MAX) values(result_context_item_id_seq.nextval, '', 1, 258, 366, '', '', '6.6', 6.6, '', '');</v>
      </c>
    </row>
    <row r="261" spans="1:11">
      <c r="A261">
        <v>259</v>
      </c>
      <c r="B261" s="2">
        <v>1</v>
      </c>
      <c r="C261" t="s">
        <v>32</v>
      </c>
      <c r="E261">
        <v>19.899999999999999</v>
      </c>
      <c r="I261" t="str">
        <f>IF(ISNA(VLOOKUP(D261,Elements!$B$3:$G$56,2,FALSE)),H261&amp;E261&amp;IF(ISBLANK(F261), "", F261&amp;" - "&amp;G261),VLOOKUP(D261,Elements!$B$3:$G$56,2,FALSE))</f>
        <v>19.9</v>
      </c>
      <c r="K261" t="str">
        <f>"insert into result_context_item( RESULT_CONTEXT_ITEM_ID,  GROUP_RESULT_CONTEXT_ID,  EXPERIMENT_ID,  RESULT_ID,  ATTRIBUTE_ID,  VALUE_ID,  QUALIFIER,  VALUE_DISPLAY,  VALUE_NUM,  VALUE_MIN,  VALUE_MAX) values(result_context_item_id_seq.nextval, '', 1, "&amp;A261&amp;", "&amp;VLOOKUP(C261,Elements!$B$3:$G$56,6,FALSE)&amp;", '', '', '"&amp;I261&amp;"', "&amp;E261&amp;", '"&amp;F261&amp;"', '"&amp;G261&amp;"');"</f>
        <v>insert into result_context_item( RESULT_CONTEXT_ITEM_ID,  GROUP_RESULT_CONTEXT_ID,  EXPERIMENT_ID,  RESULT_ID,  ATTRIBUTE_ID,  VALUE_ID,  QUALIFIER,  VALUE_DISPLAY,  VALUE_NUM,  VALUE_MIN,  VALUE_MAX) values(result_context_item_id_seq.nextval, '', 1, 259, 366, '', '', '19.9', 19.9, '', '');</v>
      </c>
    </row>
    <row r="262" spans="1:11">
      <c r="A262">
        <v>260</v>
      </c>
      <c r="B262" s="2">
        <v>1</v>
      </c>
      <c r="C262" t="s">
        <v>32</v>
      </c>
      <c r="E262">
        <v>59.6</v>
      </c>
      <c r="I262" t="str">
        <f>IF(ISNA(VLOOKUP(D262,Elements!$B$3:$G$56,2,FALSE)),H262&amp;E262&amp;IF(ISBLANK(F262), "", F262&amp;" - "&amp;G262),VLOOKUP(D262,Elements!$B$3:$G$56,2,FALSE))</f>
        <v>59.6</v>
      </c>
      <c r="K262" t="str">
        <f>"insert into result_context_item( RESULT_CONTEXT_ITEM_ID,  GROUP_RESULT_CONTEXT_ID,  EXPERIMENT_ID,  RESULT_ID,  ATTRIBUTE_ID,  VALUE_ID,  QUALIFIER,  VALUE_DISPLAY,  VALUE_NUM,  VALUE_MIN,  VALUE_MAX) values(result_context_item_id_seq.nextval, '', 1, "&amp;A262&amp;", "&amp;VLOOKUP(C262,Elements!$B$3:$G$56,6,FALSE)&amp;", '', '', '"&amp;I262&amp;"', "&amp;E262&amp;", '"&amp;F262&amp;"', '"&amp;G262&amp;"');"</f>
        <v>insert into result_context_item( RESULT_CONTEXT_ITEM_ID,  GROUP_RESULT_CONTEXT_ID,  EXPERIMENT_ID,  RESULT_ID,  ATTRIBUTE_ID,  VALUE_ID,  QUALIFIER,  VALUE_DISPLAY,  VALUE_NUM,  VALUE_MIN,  VALUE_MAX) values(result_context_item_id_seq.nextval, '', 1, 260, 366, '', '', '59.6', 59.6, '', '');</v>
      </c>
    </row>
    <row r="263" spans="1:11">
      <c r="A263">
        <v>261</v>
      </c>
      <c r="B263" s="2">
        <v>1</v>
      </c>
      <c r="C263" t="s">
        <v>32</v>
      </c>
      <c r="E263">
        <v>3.0000000000000001E-3</v>
      </c>
      <c r="I263" t="str">
        <f>IF(ISNA(VLOOKUP(D263,Elements!$B$3:$G$56,2,FALSE)),H263&amp;E263&amp;IF(ISBLANK(F263), "", F263&amp;" - "&amp;G263),VLOOKUP(D263,Elements!$B$3:$G$56,2,FALSE))</f>
        <v>0.003</v>
      </c>
      <c r="K263" t="str">
        <f>"insert into result_context_item( RESULT_CONTEXT_ITEM_ID,  GROUP_RESULT_CONTEXT_ID,  EXPERIMENT_ID,  RESULT_ID,  ATTRIBUTE_ID,  VALUE_ID,  QUALIFIER,  VALUE_DISPLAY,  VALUE_NUM,  VALUE_MIN,  VALUE_MAX) values(result_context_item_id_seq.nextval, '', 1, "&amp;A263&amp;", "&amp;VLOOKUP(C263,Elements!$B$3:$G$56,6,FALSE)&amp;", '', '', '"&amp;I263&amp;"', "&amp;E263&amp;", '"&amp;F263&amp;"', '"&amp;G263&amp;"');"</f>
        <v>insert into result_context_item( RESULT_CONTEXT_ITEM_ID,  GROUP_RESULT_CONTEXT_ID,  EXPERIMENT_ID,  RESULT_ID,  ATTRIBUTE_ID,  VALUE_ID,  QUALIFIER,  VALUE_DISPLAY,  VALUE_NUM,  VALUE_MIN,  VALUE_MAX) values(result_context_item_id_seq.nextval, '', 1, 261, 366, '', '', '0.003', 0.003, '', '');</v>
      </c>
    </row>
    <row r="264" spans="1:11">
      <c r="A264">
        <v>262</v>
      </c>
      <c r="B264" s="2">
        <v>1</v>
      </c>
      <c r="C264" t="s">
        <v>32</v>
      </c>
      <c r="E264">
        <v>9.1000000000000004E-3</v>
      </c>
      <c r="I264" t="str">
        <f>IF(ISNA(VLOOKUP(D264,Elements!$B$3:$G$56,2,FALSE)),H264&amp;E264&amp;IF(ISBLANK(F264), "", F264&amp;" - "&amp;G264),VLOOKUP(D264,Elements!$B$3:$G$56,2,FALSE))</f>
        <v>0.0091</v>
      </c>
      <c r="K264" t="str">
        <f>"insert into result_context_item( RESULT_CONTEXT_ITEM_ID,  GROUP_RESULT_CONTEXT_ID,  EXPERIMENT_ID,  RESULT_ID,  ATTRIBUTE_ID,  VALUE_ID,  QUALIFIER,  VALUE_DISPLAY,  VALUE_NUM,  VALUE_MIN,  VALUE_MAX) values(result_context_item_id_seq.nextval, '', 1, "&amp;A264&amp;", "&amp;VLOOKUP(C264,Elements!$B$3:$G$56,6,FALSE)&amp;", '', '', '"&amp;I264&amp;"', "&amp;E264&amp;", '"&amp;F264&amp;"', '"&amp;G264&amp;"');"</f>
        <v>insert into result_context_item( RESULT_CONTEXT_ITEM_ID,  GROUP_RESULT_CONTEXT_ID,  EXPERIMENT_ID,  RESULT_ID,  ATTRIBUTE_ID,  VALUE_ID,  QUALIFIER,  VALUE_DISPLAY,  VALUE_NUM,  VALUE_MIN,  VALUE_MAX) values(result_context_item_id_seq.nextval, '', 1, 262, 366, '', '', '0.0091', 0.0091, '', '');</v>
      </c>
    </row>
    <row r="265" spans="1:11">
      <c r="A265">
        <v>263</v>
      </c>
      <c r="B265" s="2">
        <v>1</v>
      </c>
      <c r="C265" t="s">
        <v>32</v>
      </c>
      <c r="E265">
        <v>2.7300000000000001E-2</v>
      </c>
      <c r="I265" t="str">
        <f>IF(ISNA(VLOOKUP(D265,Elements!$B$3:$G$56,2,FALSE)),H265&amp;E265&amp;IF(ISBLANK(F265), "", F265&amp;" - "&amp;G265),VLOOKUP(D265,Elements!$B$3:$G$56,2,FALSE))</f>
        <v>0.0273</v>
      </c>
      <c r="K265" t="str">
        <f>"insert into result_context_item( RESULT_CONTEXT_ITEM_ID,  GROUP_RESULT_CONTEXT_ID,  EXPERIMENT_ID,  RESULT_ID,  ATTRIBUTE_ID,  VALUE_ID,  QUALIFIER,  VALUE_DISPLAY,  VALUE_NUM,  VALUE_MIN,  VALUE_MAX) values(result_context_item_id_seq.nextval, '', 1, "&amp;A265&amp;", "&amp;VLOOKUP(C265,Elements!$B$3:$G$56,6,FALSE)&amp;", '', '', '"&amp;I265&amp;"', "&amp;E265&amp;", '"&amp;F265&amp;"', '"&amp;G265&amp;"');"</f>
        <v>insert into result_context_item( RESULT_CONTEXT_ITEM_ID,  GROUP_RESULT_CONTEXT_ID,  EXPERIMENT_ID,  RESULT_ID,  ATTRIBUTE_ID,  VALUE_ID,  QUALIFIER,  VALUE_DISPLAY,  VALUE_NUM,  VALUE_MIN,  VALUE_MAX) values(result_context_item_id_seq.nextval, '', 1, 263, 366, '', '', '0.0273', 0.0273, '', '');</v>
      </c>
    </row>
    <row r="266" spans="1:11">
      <c r="A266">
        <v>264</v>
      </c>
      <c r="B266" s="2">
        <v>1</v>
      </c>
      <c r="C266" t="s">
        <v>32</v>
      </c>
      <c r="E266">
        <v>8.1799999999999998E-2</v>
      </c>
      <c r="I266" t="str">
        <f>IF(ISNA(VLOOKUP(D266,Elements!$B$3:$G$56,2,FALSE)),H266&amp;E266&amp;IF(ISBLANK(F266), "", F266&amp;" - "&amp;G266),VLOOKUP(D266,Elements!$B$3:$G$56,2,FALSE))</f>
        <v>0.0818</v>
      </c>
      <c r="K266" t="str">
        <f>"insert into result_context_item( RESULT_CONTEXT_ITEM_ID,  GROUP_RESULT_CONTEXT_ID,  EXPERIMENT_ID,  RESULT_ID,  ATTRIBUTE_ID,  VALUE_ID,  QUALIFIER,  VALUE_DISPLAY,  VALUE_NUM,  VALUE_MIN,  VALUE_MAX) values(result_context_item_id_seq.nextval, '', 1, "&amp;A266&amp;", "&amp;VLOOKUP(C266,Elements!$B$3:$G$56,6,FALSE)&amp;", '', '', '"&amp;I266&amp;"', "&amp;E266&amp;", '"&amp;F266&amp;"', '"&amp;G266&amp;"');"</f>
        <v>insert into result_context_item( RESULT_CONTEXT_ITEM_ID,  GROUP_RESULT_CONTEXT_ID,  EXPERIMENT_ID,  RESULT_ID,  ATTRIBUTE_ID,  VALUE_ID,  QUALIFIER,  VALUE_DISPLAY,  VALUE_NUM,  VALUE_MIN,  VALUE_MAX) values(result_context_item_id_seq.nextval, '', 1, 264, 366, '', '', '0.0818', 0.0818, '', '');</v>
      </c>
    </row>
    <row r="267" spans="1:11">
      <c r="A267">
        <v>265</v>
      </c>
      <c r="B267" s="2">
        <v>1</v>
      </c>
      <c r="C267" t="s">
        <v>32</v>
      </c>
      <c r="E267">
        <v>0.24540000000000001</v>
      </c>
      <c r="I267" t="str">
        <f>IF(ISNA(VLOOKUP(D267,Elements!$B$3:$G$56,2,FALSE)),H267&amp;E267&amp;IF(ISBLANK(F267), "", F267&amp;" - "&amp;G267),VLOOKUP(D267,Elements!$B$3:$G$56,2,FALSE))</f>
        <v>0.2454</v>
      </c>
      <c r="K267" t="str">
        <f>"insert into result_context_item( RESULT_CONTEXT_ITEM_ID,  GROUP_RESULT_CONTEXT_ID,  EXPERIMENT_ID,  RESULT_ID,  ATTRIBUTE_ID,  VALUE_ID,  QUALIFIER,  VALUE_DISPLAY,  VALUE_NUM,  VALUE_MIN,  VALUE_MAX) values(result_context_item_id_seq.nextval, '', 1, "&amp;A267&amp;", "&amp;VLOOKUP(C267,Elements!$B$3:$G$56,6,FALSE)&amp;", '', '', '"&amp;I267&amp;"', "&amp;E267&amp;", '"&amp;F267&amp;"', '"&amp;G267&amp;"');"</f>
        <v>insert into result_context_item( RESULT_CONTEXT_ITEM_ID,  GROUP_RESULT_CONTEXT_ID,  EXPERIMENT_ID,  RESULT_ID,  ATTRIBUTE_ID,  VALUE_ID,  QUALIFIER,  VALUE_DISPLAY,  VALUE_NUM,  VALUE_MIN,  VALUE_MAX) values(result_context_item_id_seq.nextval, '', 1, 265, 366, '', '', '0.2454', 0.2454, '', '');</v>
      </c>
    </row>
    <row r="268" spans="1:11">
      <c r="A268">
        <v>266</v>
      </c>
      <c r="B268" s="2">
        <v>1</v>
      </c>
      <c r="C268" t="s">
        <v>32</v>
      </c>
      <c r="E268">
        <v>0.7</v>
      </c>
      <c r="I268" t="str">
        <f>IF(ISNA(VLOOKUP(D268,Elements!$B$3:$G$56,2,FALSE)),H268&amp;E268&amp;IF(ISBLANK(F268), "", F268&amp;" - "&amp;G268),VLOOKUP(D268,Elements!$B$3:$G$56,2,FALSE))</f>
        <v>0.7</v>
      </c>
      <c r="K268" t="str">
        <f>"insert into result_context_item( RESULT_CONTEXT_ITEM_ID,  GROUP_RESULT_CONTEXT_ID,  EXPERIMENT_ID,  RESULT_ID,  ATTRIBUTE_ID,  VALUE_ID,  QUALIFIER,  VALUE_DISPLAY,  VALUE_NUM,  VALUE_MIN,  VALUE_MAX) values(result_context_item_id_seq.nextval, '', 1, "&amp;A268&amp;", "&amp;VLOOKUP(C268,Elements!$B$3:$G$56,6,FALSE)&amp;", '', '', '"&amp;I268&amp;"', "&amp;E268&amp;", '"&amp;F268&amp;"', '"&amp;G268&amp;"');"</f>
        <v>insert into result_context_item( RESULT_CONTEXT_ITEM_ID,  GROUP_RESULT_CONTEXT_ID,  EXPERIMENT_ID,  RESULT_ID,  ATTRIBUTE_ID,  VALUE_ID,  QUALIFIER,  VALUE_DISPLAY,  VALUE_NUM,  VALUE_MIN,  VALUE_MAX) values(result_context_item_id_seq.nextval, '', 1, 266, 366, '', '', '0.7', 0.7, '', '');</v>
      </c>
    </row>
    <row r="269" spans="1:11">
      <c r="A269">
        <v>267</v>
      </c>
      <c r="B269" s="2">
        <v>1</v>
      </c>
      <c r="C269" t="s">
        <v>32</v>
      </c>
      <c r="E269">
        <v>2.2000000000000002</v>
      </c>
      <c r="I269" t="str">
        <f>IF(ISNA(VLOOKUP(D269,Elements!$B$3:$G$56,2,FALSE)),H269&amp;E269&amp;IF(ISBLANK(F269), "", F269&amp;" - "&amp;G269),VLOOKUP(D269,Elements!$B$3:$G$56,2,FALSE))</f>
        <v>2.2</v>
      </c>
      <c r="K269" t="str">
        <f>"insert into result_context_item( RESULT_CONTEXT_ITEM_ID,  GROUP_RESULT_CONTEXT_ID,  EXPERIMENT_ID,  RESULT_ID,  ATTRIBUTE_ID,  VALUE_ID,  QUALIFIER,  VALUE_DISPLAY,  VALUE_NUM,  VALUE_MIN,  VALUE_MAX) values(result_context_item_id_seq.nextval, '', 1, "&amp;A269&amp;", "&amp;VLOOKUP(C269,Elements!$B$3:$G$56,6,FALSE)&amp;", '', '', '"&amp;I269&amp;"', "&amp;E269&amp;", '"&amp;F269&amp;"', '"&amp;G269&amp;"');"</f>
        <v>insert into result_context_item( RESULT_CONTEXT_ITEM_ID,  GROUP_RESULT_CONTEXT_ID,  EXPERIMENT_ID,  RESULT_ID,  ATTRIBUTE_ID,  VALUE_ID,  QUALIFIER,  VALUE_DISPLAY,  VALUE_NUM,  VALUE_MIN,  VALUE_MAX) values(result_context_item_id_seq.nextval, '', 1, 267, 366, '', '', '2.2', 2.2, '', '');</v>
      </c>
    </row>
    <row r="270" spans="1:11">
      <c r="A270">
        <v>268</v>
      </c>
      <c r="B270" s="2">
        <v>1</v>
      </c>
      <c r="C270" t="s">
        <v>32</v>
      </c>
      <c r="E270">
        <v>6.6</v>
      </c>
      <c r="I270" t="str">
        <f>IF(ISNA(VLOOKUP(D270,Elements!$B$3:$G$56,2,FALSE)),H270&amp;E270&amp;IF(ISBLANK(F270), "", F270&amp;" - "&amp;G270),VLOOKUP(D270,Elements!$B$3:$G$56,2,FALSE))</f>
        <v>6.6</v>
      </c>
      <c r="K270" t="str">
        <f>"insert into result_context_item( RESULT_CONTEXT_ITEM_ID,  GROUP_RESULT_CONTEXT_ID,  EXPERIMENT_ID,  RESULT_ID,  ATTRIBUTE_ID,  VALUE_ID,  QUALIFIER,  VALUE_DISPLAY,  VALUE_NUM,  VALUE_MIN,  VALUE_MAX) values(result_context_item_id_seq.nextval, '', 1, "&amp;A270&amp;", "&amp;VLOOKUP(C270,Elements!$B$3:$G$56,6,FALSE)&amp;", '', '', '"&amp;I270&amp;"', "&amp;E270&amp;", '"&amp;F270&amp;"', '"&amp;G270&amp;"');"</f>
        <v>insert into result_context_item( RESULT_CONTEXT_ITEM_ID,  GROUP_RESULT_CONTEXT_ID,  EXPERIMENT_ID,  RESULT_ID,  ATTRIBUTE_ID,  VALUE_ID,  QUALIFIER,  VALUE_DISPLAY,  VALUE_NUM,  VALUE_MIN,  VALUE_MAX) values(result_context_item_id_seq.nextval, '', 1, 268, 366, '', '', '6.6', 6.6, '', '');</v>
      </c>
    </row>
    <row r="271" spans="1:11">
      <c r="A271">
        <v>269</v>
      </c>
      <c r="B271" s="2">
        <v>1</v>
      </c>
      <c r="C271" t="s">
        <v>32</v>
      </c>
      <c r="E271">
        <v>19.899999999999999</v>
      </c>
      <c r="I271" t="str">
        <f>IF(ISNA(VLOOKUP(D271,Elements!$B$3:$G$56,2,FALSE)),H271&amp;E271&amp;IF(ISBLANK(F271), "", F271&amp;" - "&amp;G271),VLOOKUP(D271,Elements!$B$3:$G$56,2,FALSE))</f>
        <v>19.9</v>
      </c>
      <c r="K271" t="str">
        <f>"insert into result_context_item( RESULT_CONTEXT_ITEM_ID,  GROUP_RESULT_CONTEXT_ID,  EXPERIMENT_ID,  RESULT_ID,  ATTRIBUTE_ID,  VALUE_ID,  QUALIFIER,  VALUE_DISPLAY,  VALUE_NUM,  VALUE_MIN,  VALUE_MAX) values(result_context_item_id_seq.nextval, '', 1, "&amp;A271&amp;", "&amp;VLOOKUP(C271,Elements!$B$3:$G$56,6,FALSE)&amp;", '', '', '"&amp;I271&amp;"', "&amp;E271&amp;", '"&amp;F271&amp;"', '"&amp;G271&amp;"');"</f>
        <v>insert into result_context_item( RESULT_CONTEXT_ITEM_ID,  GROUP_RESULT_CONTEXT_ID,  EXPERIMENT_ID,  RESULT_ID,  ATTRIBUTE_ID,  VALUE_ID,  QUALIFIER,  VALUE_DISPLAY,  VALUE_NUM,  VALUE_MIN,  VALUE_MAX) values(result_context_item_id_seq.nextval, '', 1, 269, 366, '', '', '19.9', 19.9, '', '');</v>
      </c>
    </row>
    <row r="272" spans="1:11">
      <c r="A272">
        <v>270</v>
      </c>
      <c r="B272" s="2">
        <v>1</v>
      </c>
      <c r="C272" t="s">
        <v>32</v>
      </c>
      <c r="E272">
        <v>59.6</v>
      </c>
      <c r="I272" t="str">
        <f>IF(ISNA(VLOOKUP(D272,Elements!$B$3:$G$56,2,FALSE)),H272&amp;E272&amp;IF(ISBLANK(F272), "", F272&amp;" - "&amp;G272),VLOOKUP(D272,Elements!$B$3:$G$56,2,FALSE))</f>
        <v>59.6</v>
      </c>
      <c r="K272" t="str">
        <f>"insert into result_context_item( RESULT_CONTEXT_ITEM_ID,  GROUP_RESULT_CONTEXT_ID,  EXPERIMENT_ID,  RESULT_ID,  ATTRIBUTE_ID,  VALUE_ID,  QUALIFIER,  VALUE_DISPLAY,  VALUE_NUM,  VALUE_MIN,  VALUE_MAX) values(result_context_item_id_seq.nextval, '', 1, "&amp;A272&amp;", "&amp;VLOOKUP(C272,Elements!$B$3:$G$56,6,FALSE)&amp;", '', '', '"&amp;I272&amp;"', "&amp;E272&amp;", '"&amp;F272&amp;"', '"&amp;G272&amp;"');"</f>
        <v>insert into result_context_item( RESULT_CONTEXT_ITEM_ID,  GROUP_RESULT_CONTEXT_ID,  EXPERIMENT_ID,  RESULT_ID,  ATTRIBUTE_ID,  VALUE_ID,  QUALIFIER,  VALUE_DISPLAY,  VALUE_NUM,  VALUE_MIN,  VALUE_MAX) values(result_context_item_id_seq.nextval, '', 1, 270, 366, '', '', '59.6', 59.6, '', '');</v>
      </c>
    </row>
    <row r="273" spans="1:11">
      <c r="A273">
        <v>271</v>
      </c>
      <c r="B273" s="2">
        <v>1</v>
      </c>
      <c r="C273" t="s">
        <v>32</v>
      </c>
      <c r="E273">
        <v>3.0000000000000001E-3</v>
      </c>
      <c r="I273" t="str">
        <f>IF(ISNA(VLOOKUP(D273,Elements!$B$3:$G$56,2,FALSE)),H273&amp;E273&amp;IF(ISBLANK(F273), "", F273&amp;" - "&amp;G273),VLOOKUP(D273,Elements!$B$3:$G$56,2,FALSE))</f>
        <v>0.003</v>
      </c>
      <c r="K273" t="str">
        <f>"insert into result_context_item( RESULT_CONTEXT_ITEM_ID,  GROUP_RESULT_CONTEXT_ID,  EXPERIMENT_ID,  RESULT_ID,  ATTRIBUTE_ID,  VALUE_ID,  QUALIFIER,  VALUE_DISPLAY,  VALUE_NUM,  VALUE_MIN,  VALUE_MAX) values(result_context_item_id_seq.nextval, '', 1, "&amp;A273&amp;", "&amp;VLOOKUP(C273,Elements!$B$3:$G$56,6,FALSE)&amp;", '', '', '"&amp;I273&amp;"', "&amp;E273&amp;", '"&amp;F273&amp;"', '"&amp;G273&amp;"');"</f>
        <v>insert into result_context_item( RESULT_CONTEXT_ITEM_ID,  GROUP_RESULT_CONTEXT_ID,  EXPERIMENT_ID,  RESULT_ID,  ATTRIBUTE_ID,  VALUE_ID,  QUALIFIER,  VALUE_DISPLAY,  VALUE_NUM,  VALUE_MIN,  VALUE_MAX) values(result_context_item_id_seq.nextval, '', 1, 271, 366, '', '', '0.003', 0.003, '', '');</v>
      </c>
    </row>
    <row r="274" spans="1:11">
      <c r="A274">
        <v>272</v>
      </c>
      <c r="B274" s="2">
        <v>1</v>
      </c>
      <c r="C274" t="s">
        <v>32</v>
      </c>
      <c r="E274">
        <v>9.1000000000000004E-3</v>
      </c>
      <c r="I274" t="str">
        <f>IF(ISNA(VLOOKUP(D274,Elements!$B$3:$G$56,2,FALSE)),H274&amp;E274&amp;IF(ISBLANK(F274), "", F274&amp;" - "&amp;G274),VLOOKUP(D274,Elements!$B$3:$G$56,2,FALSE))</f>
        <v>0.0091</v>
      </c>
      <c r="K274" t="str">
        <f>"insert into result_context_item( RESULT_CONTEXT_ITEM_ID,  GROUP_RESULT_CONTEXT_ID,  EXPERIMENT_ID,  RESULT_ID,  ATTRIBUTE_ID,  VALUE_ID,  QUALIFIER,  VALUE_DISPLAY,  VALUE_NUM,  VALUE_MIN,  VALUE_MAX) values(result_context_item_id_seq.nextval, '', 1, "&amp;A274&amp;", "&amp;VLOOKUP(C274,Elements!$B$3:$G$56,6,FALSE)&amp;", '', '', '"&amp;I274&amp;"', "&amp;E274&amp;", '"&amp;F274&amp;"', '"&amp;G274&amp;"');"</f>
        <v>insert into result_context_item( RESULT_CONTEXT_ITEM_ID,  GROUP_RESULT_CONTEXT_ID,  EXPERIMENT_ID,  RESULT_ID,  ATTRIBUTE_ID,  VALUE_ID,  QUALIFIER,  VALUE_DISPLAY,  VALUE_NUM,  VALUE_MIN,  VALUE_MAX) values(result_context_item_id_seq.nextval, '', 1, 272, 366, '', '', '0.0091', 0.0091, '', '');</v>
      </c>
    </row>
    <row r="275" spans="1:11">
      <c r="A275">
        <v>273</v>
      </c>
      <c r="B275" s="2">
        <v>1</v>
      </c>
      <c r="C275" t="s">
        <v>32</v>
      </c>
      <c r="E275">
        <v>2.7300000000000001E-2</v>
      </c>
      <c r="I275" t="str">
        <f>IF(ISNA(VLOOKUP(D275,Elements!$B$3:$G$56,2,FALSE)),H275&amp;E275&amp;IF(ISBLANK(F275), "", F275&amp;" - "&amp;G275),VLOOKUP(D275,Elements!$B$3:$G$56,2,FALSE))</f>
        <v>0.0273</v>
      </c>
      <c r="K275" t="str">
        <f>"insert into result_context_item( RESULT_CONTEXT_ITEM_ID,  GROUP_RESULT_CONTEXT_ID,  EXPERIMENT_ID,  RESULT_ID,  ATTRIBUTE_ID,  VALUE_ID,  QUALIFIER,  VALUE_DISPLAY,  VALUE_NUM,  VALUE_MIN,  VALUE_MAX) values(result_context_item_id_seq.nextval, '', 1, "&amp;A275&amp;", "&amp;VLOOKUP(C275,Elements!$B$3:$G$56,6,FALSE)&amp;", '', '', '"&amp;I275&amp;"', "&amp;E275&amp;", '"&amp;F275&amp;"', '"&amp;G275&amp;"');"</f>
        <v>insert into result_context_item( RESULT_CONTEXT_ITEM_ID,  GROUP_RESULT_CONTEXT_ID,  EXPERIMENT_ID,  RESULT_ID,  ATTRIBUTE_ID,  VALUE_ID,  QUALIFIER,  VALUE_DISPLAY,  VALUE_NUM,  VALUE_MIN,  VALUE_MAX) values(result_context_item_id_seq.nextval, '', 1, 273, 366, '', '', '0.0273', 0.0273, '', '');</v>
      </c>
    </row>
    <row r="276" spans="1:11">
      <c r="A276">
        <v>274</v>
      </c>
      <c r="B276" s="2">
        <v>1</v>
      </c>
      <c r="C276" t="s">
        <v>32</v>
      </c>
      <c r="E276">
        <v>8.1799999999999998E-2</v>
      </c>
      <c r="I276" t="str">
        <f>IF(ISNA(VLOOKUP(D276,Elements!$B$3:$G$56,2,FALSE)),H276&amp;E276&amp;IF(ISBLANK(F276), "", F276&amp;" - "&amp;G276),VLOOKUP(D276,Elements!$B$3:$G$56,2,FALSE))</f>
        <v>0.0818</v>
      </c>
      <c r="K276" t="str">
        <f>"insert into result_context_item( RESULT_CONTEXT_ITEM_ID,  GROUP_RESULT_CONTEXT_ID,  EXPERIMENT_ID,  RESULT_ID,  ATTRIBUTE_ID,  VALUE_ID,  QUALIFIER,  VALUE_DISPLAY,  VALUE_NUM,  VALUE_MIN,  VALUE_MAX) values(result_context_item_id_seq.nextval, '', 1, "&amp;A276&amp;", "&amp;VLOOKUP(C276,Elements!$B$3:$G$56,6,FALSE)&amp;", '', '', '"&amp;I276&amp;"', "&amp;E276&amp;", '"&amp;F276&amp;"', '"&amp;G276&amp;"');"</f>
        <v>insert into result_context_item( RESULT_CONTEXT_ITEM_ID,  GROUP_RESULT_CONTEXT_ID,  EXPERIMENT_ID,  RESULT_ID,  ATTRIBUTE_ID,  VALUE_ID,  QUALIFIER,  VALUE_DISPLAY,  VALUE_NUM,  VALUE_MIN,  VALUE_MAX) values(result_context_item_id_seq.nextval, '', 1, 274, 366, '', '', '0.0818', 0.0818, '', '');</v>
      </c>
    </row>
    <row r="277" spans="1:11">
      <c r="A277">
        <v>275</v>
      </c>
      <c r="B277" s="2">
        <v>1</v>
      </c>
      <c r="C277" t="s">
        <v>32</v>
      </c>
      <c r="E277">
        <v>0.24540000000000001</v>
      </c>
      <c r="I277" t="str">
        <f>IF(ISNA(VLOOKUP(D277,Elements!$B$3:$G$56,2,FALSE)),H277&amp;E277&amp;IF(ISBLANK(F277), "", F277&amp;" - "&amp;G277),VLOOKUP(D277,Elements!$B$3:$G$56,2,FALSE))</f>
        <v>0.2454</v>
      </c>
      <c r="K277" t="str">
        <f>"insert into result_context_item( RESULT_CONTEXT_ITEM_ID,  GROUP_RESULT_CONTEXT_ID,  EXPERIMENT_ID,  RESULT_ID,  ATTRIBUTE_ID,  VALUE_ID,  QUALIFIER,  VALUE_DISPLAY,  VALUE_NUM,  VALUE_MIN,  VALUE_MAX) values(result_context_item_id_seq.nextval, '', 1, "&amp;A277&amp;", "&amp;VLOOKUP(C277,Elements!$B$3:$G$56,6,FALSE)&amp;", '', '', '"&amp;I277&amp;"', "&amp;E277&amp;", '"&amp;F277&amp;"', '"&amp;G277&amp;"');"</f>
        <v>insert into result_context_item( RESULT_CONTEXT_ITEM_ID,  GROUP_RESULT_CONTEXT_ID,  EXPERIMENT_ID,  RESULT_ID,  ATTRIBUTE_ID,  VALUE_ID,  QUALIFIER,  VALUE_DISPLAY,  VALUE_NUM,  VALUE_MIN,  VALUE_MAX) values(result_context_item_id_seq.nextval, '', 1, 275, 366, '', '', '0.2454', 0.2454, '', '');</v>
      </c>
    </row>
    <row r="278" spans="1:11">
      <c r="A278">
        <v>276</v>
      </c>
      <c r="B278" s="2">
        <v>1</v>
      </c>
      <c r="C278" t="s">
        <v>32</v>
      </c>
      <c r="E278">
        <v>0.7</v>
      </c>
      <c r="I278" t="str">
        <f>IF(ISNA(VLOOKUP(D278,Elements!$B$3:$G$56,2,FALSE)),H278&amp;E278&amp;IF(ISBLANK(F278), "", F278&amp;" - "&amp;G278),VLOOKUP(D278,Elements!$B$3:$G$56,2,FALSE))</f>
        <v>0.7</v>
      </c>
      <c r="K278" t="str">
        <f>"insert into result_context_item( RESULT_CONTEXT_ITEM_ID,  GROUP_RESULT_CONTEXT_ID,  EXPERIMENT_ID,  RESULT_ID,  ATTRIBUTE_ID,  VALUE_ID,  QUALIFIER,  VALUE_DISPLAY,  VALUE_NUM,  VALUE_MIN,  VALUE_MAX) values(result_context_item_id_seq.nextval, '', 1, "&amp;A278&amp;", "&amp;VLOOKUP(C278,Elements!$B$3:$G$56,6,FALSE)&amp;", '', '', '"&amp;I278&amp;"', "&amp;E278&amp;", '"&amp;F278&amp;"', '"&amp;G278&amp;"');"</f>
        <v>insert into result_context_item( RESULT_CONTEXT_ITEM_ID,  GROUP_RESULT_CONTEXT_ID,  EXPERIMENT_ID,  RESULT_ID,  ATTRIBUTE_ID,  VALUE_ID,  QUALIFIER,  VALUE_DISPLAY,  VALUE_NUM,  VALUE_MIN,  VALUE_MAX) values(result_context_item_id_seq.nextval, '', 1, 276, 366, '', '', '0.7', 0.7, '', '');</v>
      </c>
    </row>
    <row r="279" spans="1:11">
      <c r="A279">
        <v>277</v>
      </c>
      <c r="B279" s="2">
        <v>1</v>
      </c>
      <c r="C279" t="s">
        <v>32</v>
      </c>
      <c r="E279">
        <v>2.2000000000000002</v>
      </c>
      <c r="I279" t="str">
        <f>IF(ISNA(VLOOKUP(D279,Elements!$B$3:$G$56,2,FALSE)),H279&amp;E279&amp;IF(ISBLANK(F279), "", F279&amp;" - "&amp;G279),VLOOKUP(D279,Elements!$B$3:$G$56,2,FALSE))</f>
        <v>2.2</v>
      </c>
      <c r="K279" t="str">
        <f>"insert into result_context_item( RESULT_CONTEXT_ITEM_ID,  GROUP_RESULT_CONTEXT_ID,  EXPERIMENT_ID,  RESULT_ID,  ATTRIBUTE_ID,  VALUE_ID,  QUALIFIER,  VALUE_DISPLAY,  VALUE_NUM,  VALUE_MIN,  VALUE_MAX) values(result_context_item_id_seq.nextval, '', 1, "&amp;A279&amp;", "&amp;VLOOKUP(C279,Elements!$B$3:$G$56,6,FALSE)&amp;", '', '', '"&amp;I279&amp;"', "&amp;E279&amp;", '"&amp;F279&amp;"', '"&amp;G279&amp;"');"</f>
        <v>insert into result_context_item( RESULT_CONTEXT_ITEM_ID,  GROUP_RESULT_CONTEXT_ID,  EXPERIMENT_ID,  RESULT_ID,  ATTRIBUTE_ID,  VALUE_ID,  QUALIFIER,  VALUE_DISPLAY,  VALUE_NUM,  VALUE_MIN,  VALUE_MAX) values(result_context_item_id_seq.nextval, '', 1, 277, 366, '', '', '2.2', 2.2, '', '');</v>
      </c>
    </row>
    <row r="280" spans="1:11">
      <c r="A280">
        <v>278</v>
      </c>
      <c r="B280" s="2">
        <v>1</v>
      </c>
      <c r="C280" t="s">
        <v>32</v>
      </c>
      <c r="E280">
        <v>6.6</v>
      </c>
      <c r="I280" t="str">
        <f>IF(ISNA(VLOOKUP(D280,Elements!$B$3:$G$56,2,FALSE)),H280&amp;E280&amp;IF(ISBLANK(F280), "", F280&amp;" - "&amp;G280),VLOOKUP(D280,Elements!$B$3:$G$56,2,FALSE))</f>
        <v>6.6</v>
      </c>
      <c r="K280" t="str">
        <f>"insert into result_context_item( RESULT_CONTEXT_ITEM_ID,  GROUP_RESULT_CONTEXT_ID,  EXPERIMENT_ID,  RESULT_ID,  ATTRIBUTE_ID,  VALUE_ID,  QUALIFIER,  VALUE_DISPLAY,  VALUE_NUM,  VALUE_MIN,  VALUE_MAX) values(result_context_item_id_seq.nextval, '', 1, "&amp;A280&amp;", "&amp;VLOOKUP(C280,Elements!$B$3:$G$56,6,FALSE)&amp;", '', '', '"&amp;I280&amp;"', "&amp;E280&amp;", '"&amp;F280&amp;"', '"&amp;G280&amp;"');"</f>
        <v>insert into result_context_item( RESULT_CONTEXT_ITEM_ID,  GROUP_RESULT_CONTEXT_ID,  EXPERIMENT_ID,  RESULT_ID,  ATTRIBUTE_ID,  VALUE_ID,  QUALIFIER,  VALUE_DISPLAY,  VALUE_NUM,  VALUE_MIN,  VALUE_MAX) values(result_context_item_id_seq.nextval, '', 1, 278, 366, '', '', '6.6', 6.6, '', '');</v>
      </c>
    </row>
    <row r="281" spans="1:11">
      <c r="A281">
        <v>279</v>
      </c>
      <c r="B281" s="2">
        <v>1</v>
      </c>
      <c r="C281" t="s">
        <v>32</v>
      </c>
      <c r="E281">
        <v>19.899999999999999</v>
      </c>
      <c r="I281" t="str">
        <f>IF(ISNA(VLOOKUP(D281,Elements!$B$3:$G$56,2,FALSE)),H281&amp;E281&amp;IF(ISBLANK(F281), "", F281&amp;" - "&amp;G281),VLOOKUP(D281,Elements!$B$3:$G$56,2,FALSE))</f>
        <v>19.9</v>
      </c>
      <c r="K281" t="str">
        <f>"insert into result_context_item( RESULT_CONTEXT_ITEM_ID,  GROUP_RESULT_CONTEXT_ID,  EXPERIMENT_ID,  RESULT_ID,  ATTRIBUTE_ID,  VALUE_ID,  QUALIFIER,  VALUE_DISPLAY,  VALUE_NUM,  VALUE_MIN,  VALUE_MAX) values(result_context_item_id_seq.nextval, '', 1, "&amp;A281&amp;", "&amp;VLOOKUP(C281,Elements!$B$3:$G$56,6,FALSE)&amp;", '', '', '"&amp;I281&amp;"', "&amp;E281&amp;", '"&amp;F281&amp;"', '"&amp;G281&amp;"');"</f>
        <v>insert into result_context_item( RESULT_CONTEXT_ITEM_ID,  GROUP_RESULT_CONTEXT_ID,  EXPERIMENT_ID,  RESULT_ID,  ATTRIBUTE_ID,  VALUE_ID,  QUALIFIER,  VALUE_DISPLAY,  VALUE_NUM,  VALUE_MIN,  VALUE_MAX) values(result_context_item_id_seq.nextval, '', 1, 279, 366, '', '', '19.9', 19.9, '', '');</v>
      </c>
    </row>
    <row r="282" spans="1:11">
      <c r="A282">
        <v>280</v>
      </c>
      <c r="B282" s="2">
        <v>1</v>
      </c>
      <c r="C282" t="s">
        <v>32</v>
      </c>
      <c r="E282">
        <v>59.6</v>
      </c>
      <c r="I282" t="str">
        <f>IF(ISNA(VLOOKUP(D282,Elements!$B$3:$G$56,2,FALSE)),H282&amp;E282&amp;IF(ISBLANK(F282), "", F282&amp;" - "&amp;G282),VLOOKUP(D282,Elements!$B$3:$G$56,2,FALSE))</f>
        <v>59.6</v>
      </c>
      <c r="K282" t="str">
        <f>"insert into result_context_item( RESULT_CONTEXT_ITEM_ID,  GROUP_RESULT_CONTEXT_ID,  EXPERIMENT_ID,  RESULT_ID,  ATTRIBUTE_ID,  VALUE_ID,  QUALIFIER,  VALUE_DISPLAY,  VALUE_NUM,  VALUE_MIN,  VALUE_MAX) values(result_context_item_id_seq.nextval, '', 1, "&amp;A282&amp;", "&amp;VLOOKUP(C282,Elements!$B$3:$G$56,6,FALSE)&amp;", '', '', '"&amp;I282&amp;"', "&amp;E282&amp;", '"&amp;F282&amp;"', '"&amp;G282&amp;"');"</f>
        <v>insert into result_context_item( RESULT_CONTEXT_ITEM_ID,  GROUP_RESULT_CONTEXT_ID,  EXPERIMENT_ID,  RESULT_ID,  ATTRIBUTE_ID,  VALUE_ID,  QUALIFIER,  VALUE_DISPLAY,  VALUE_NUM,  VALUE_MIN,  VALUE_MAX) values(result_context_item_id_seq.nextval, '', 1, 280, 366, '', '', '59.6', 59.6, '', '');</v>
      </c>
    </row>
    <row r="283" spans="1:11">
      <c r="A283">
        <v>281</v>
      </c>
      <c r="B283" s="2">
        <v>1</v>
      </c>
      <c r="C283" t="s">
        <v>32</v>
      </c>
      <c r="E283">
        <v>3.0000000000000001E-3</v>
      </c>
      <c r="I283" t="str">
        <f>IF(ISNA(VLOOKUP(D283,Elements!$B$3:$G$56,2,FALSE)),H283&amp;E283&amp;IF(ISBLANK(F283), "", F283&amp;" - "&amp;G283),VLOOKUP(D283,Elements!$B$3:$G$56,2,FALSE))</f>
        <v>0.003</v>
      </c>
      <c r="K283" t="str">
        <f>"insert into result_context_item( RESULT_CONTEXT_ITEM_ID,  GROUP_RESULT_CONTEXT_ID,  EXPERIMENT_ID,  RESULT_ID,  ATTRIBUTE_ID,  VALUE_ID,  QUALIFIER,  VALUE_DISPLAY,  VALUE_NUM,  VALUE_MIN,  VALUE_MAX) values(result_context_item_id_seq.nextval, '', 1, "&amp;A283&amp;", "&amp;VLOOKUP(C283,Elements!$B$3:$G$56,6,FALSE)&amp;", '', '', '"&amp;I283&amp;"', "&amp;E283&amp;", '"&amp;F283&amp;"', '"&amp;G283&amp;"');"</f>
        <v>insert into result_context_item( RESULT_CONTEXT_ITEM_ID,  GROUP_RESULT_CONTEXT_ID,  EXPERIMENT_ID,  RESULT_ID,  ATTRIBUTE_ID,  VALUE_ID,  QUALIFIER,  VALUE_DISPLAY,  VALUE_NUM,  VALUE_MIN,  VALUE_MAX) values(result_context_item_id_seq.nextval, '', 1, 281, 366, '', '', '0.003', 0.003, '', '');</v>
      </c>
    </row>
    <row r="284" spans="1:11">
      <c r="A284">
        <v>282</v>
      </c>
      <c r="B284" s="2">
        <v>1</v>
      </c>
      <c r="C284" t="s">
        <v>32</v>
      </c>
      <c r="E284">
        <v>9.1000000000000004E-3</v>
      </c>
      <c r="I284" t="str">
        <f>IF(ISNA(VLOOKUP(D284,Elements!$B$3:$G$56,2,FALSE)),H284&amp;E284&amp;IF(ISBLANK(F284), "", F284&amp;" - "&amp;G284),VLOOKUP(D284,Elements!$B$3:$G$56,2,FALSE))</f>
        <v>0.0091</v>
      </c>
      <c r="K284" t="str">
        <f>"insert into result_context_item( RESULT_CONTEXT_ITEM_ID,  GROUP_RESULT_CONTEXT_ID,  EXPERIMENT_ID,  RESULT_ID,  ATTRIBUTE_ID,  VALUE_ID,  QUALIFIER,  VALUE_DISPLAY,  VALUE_NUM,  VALUE_MIN,  VALUE_MAX) values(result_context_item_id_seq.nextval, '', 1, "&amp;A284&amp;", "&amp;VLOOKUP(C284,Elements!$B$3:$G$56,6,FALSE)&amp;", '', '', '"&amp;I284&amp;"', "&amp;E284&amp;", '"&amp;F284&amp;"', '"&amp;G284&amp;"');"</f>
        <v>insert into result_context_item( RESULT_CONTEXT_ITEM_ID,  GROUP_RESULT_CONTEXT_ID,  EXPERIMENT_ID,  RESULT_ID,  ATTRIBUTE_ID,  VALUE_ID,  QUALIFIER,  VALUE_DISPLAY,  VALUE_NUM,  VALUE_MIN,  VALUE_MAX) values(result_context_item_id_seq.nextval, '', 1, 282, 366, '', '', '0.0091', 0.0091, '', '');</v>
      </c>
    </row>
    <row r="285" spans="1:11">
      <c r="A285">
        <v>283</v>
      </c>
      <c r="B285" s="2">
        <v>1</v>
      </c>
      <c r="C285" t="s">
        <v>32</v>
      </c>
      <c r="E285">
        <v>2.7300000000000001E-2</v>
      </c>
      <c r="I285" t="str">
        <f>IF(ISNA(VLOOKUP(D285,Elements!$B$3:$G$56,2,FALSE)),H285&amp;E285&amp;IF(ISBLANK(F285), "", F285&amp;" - "&amp;G285),VLOOKUP(D285,Elements!$B$3:$G$56,2,FALSE))</f>
        <v>0.0273</v>
      </c>
      <c r="K285" t="str">
        <f>"insert into result_context_item( RESULT_CONTEXT_ITEM_ID,  GROUP_RESULT_CONTEXT_ID,  EXPERIMENT_ID,  RESULT_ID,  ATTRIBUTE_ID,  VALUE_ID,  QUALIFIER,  VALUE_DISPLAY,  VALUE_NUM,  VALUE_MIN,  VALUE_MAX) values(result_context_item_id_seq.nextval, '', 1, "&amp;A285&amp;", "&amp;VLOOKUP(C285,Elements!$B$3:$G$56,6,FALSE)&amp;", '', '', '"&amp;I285&amp;"', "&amp;E285&amp;", '"&amp;F285&amp;"', '"&amp;G285&amp;"');"</f>
        <v>insert into result_context_item( RESULT_CONTEXT_ITEM_ID,  GROUP_RESULT_CONTEXT_ID,  EXPERIMENT_ID,  RESULT_ID,  ATTRIBUTE_ID,  VALUE_ID,  QUALIFIER,  VALUE_DISPLAY,  VALUE_NUM,  VALUE_MIN,  VALUE_MAX) values(result_context_item_id_seq.nextval, '', 1, 283, 366, '', '', '0.0273', 0.0273, '', '');</v>
      </c>
    </row>
    <row r="286" spans="1:11">
      <c r="A286">
        <v>284</v>
      </c>
      <c r="B286" s="2">
        <v>1</v>
      </c>
      <c r="C286" t="s">
        <v>32</v>
      </c>
      <c r="E286">
        <v>8.1799999999999998E-2</v>
      </c>
      <c r="I286" t="str">
        <f>IF(ISNA(VLOOKUP(D286,Elements!$B$3:$G$56,2,FALSE)),H286&amp;E286&amp;IF(ISBLANK(F286), "", F286&amp;" - "&amp;G286),VLOOKUP(D286,Elements!$B$3:$G$56,2,FALSE))</f>
        <v>0.0818</v>
      </c>
      <c r="K286" t="str">
        <f>"insert into result_context_item( RESULT_CONTEXT_ITEM_ID,  GROUP_RESULT_CONTEXT_ID,  EXPERIMENT_ID,  RESULT_ID,  ATTRIBUTE_ID,  VALUE_ID,  QUALIFIER,  VALUE_DISPLAY,  VALUE_NUM,  VALUE_MIN,  VALUE_MAX) values(result_context_item_id_seq.nextval, '', 1, "&amp;A286&amp;", "&amp;VLOOKUP(C286,Elements!$B$3:$G$56,6,FALSE)&amp;", '', '', '"&amp;I286&amp;"', "&amp;E286&amp;", '"&amp;F286&amp;"', '"&amp;G286&amp;"');"</f>
        <v>insert into result_context_item( RESULT_CONTEXT_ITEM_ID,  GROUP_RESULT_CONTEXT_ID,  EXPERIMENT_ID,  RESULT_ID,  ATTRIBUTE_ID,  VALUE_ID,  QUALIFIER,  VALUE_DISPLAY,  VALUE_NUM,  VALUE_MIN,  VALUE_MAX) values(result_context_item_id_seq.nextval, '', 1, 284, 366, '', '', '0.0818', 0.0818, '', '');</v>
      </c>
    </row>
    <row r="287" spans="1:11">
      <c r="A287">
        <v>285</v>
      </c>
      <c r="B287" s="2">
        <v>1</v>
      </c>
      <c r="C287" t="s">
        <v>32</v>
      </c>
      <c r="E287">
        <v>0.24540000000000001</v>
      </c>
      <c r="I287" t="str">
        <f>IF(ISNA(VLOOKUP(D287,Elements!$B$3:$G$56,2,FALSE)),H287&amp;E287&amp;IF(ISBLANK(F287), "", F287&amp;" - "&amp;G287),VLOOKUP(D287,Elements!$B$3:$G$56,2,FALSE))</f>
        <v>0.2454</v>
      </c>
      <c r="K287" t="str">
        <f>"insert into result_context_item( RESULT_CONTEXT_ITEM_ID,  GROUP_RESULT_CONTEXT_ID,  EXPERIMENT_ID,  RESULT_ID,  ATTRIBUTE_ID,  VALUE_ID,  QUALIFIER,  VALUE_DISPLAY,  VALUE_NUM,  VALUE_MIN,  VALUE_MAX) values(result_context_item_id_seq.nextval, '', 1, "&amp;A287&amp;", "&amp;VLOOKUP(C287,Elements!$B$3:$G$56,6,FALSE)&amp;", '', '', '"&amp;I287&amp;"', "&amp;E287&amp;", '"&amp;F287&amp;"', '"&amp;G287&amp;"');"</f>
        <v>insert into result_context_item( RESULT_CONTEXT_ITEM_ID,  GROUP_RESULT_CONTEXT_ID,  EXPERIMENT_ID,  RESULT_ID,  ATTRIBUTE_ID,  VALUE_ID,  QUALIFIER,  VALUE_DISPLAY,  VALUE_NUM,  VALUE_MIN,  VALUE_MAX) values(result_context_item_id_seq.nextval, '', 1, 285, 366, '', '', '0.2454', 0.2454, '', '');</v>
      </c>
    </row>
    <row r="288" spans="1:11">
      <c r="A288">
        <v>286</v>
      </c>
      <c r="B288" s="2">
        <v>1</v>
      </c>
      <c r="C288" t="s">
        <v>32</v>
      </c>
      <c r="E288">
        <v>0.7</v>
      </c>
      <c r="I288" t="str">
        <f>IF(ISNA(VLOOKUP(D288,Elements!$B$3:$G$56,2,FALSE)),H288&amp;E288&amp;IF(ISBLANK(F288), "", F288&amp;" - "&amp;G288),VLOOKUP(D288,Elements!$B$3:$G$56,2,FALSE))</f>
        <v>0.7</v>
      </c>
      <c r="K288" t="str">
        <f>"insert into result_context_item( RESULT_CONTEXT_ITEM_ID,  GROUP_RESULT_CONTEXT_ID,  EXPERIMENT_ID,  RESULT_ID,  ATTRIBUTE_ID,  VALUE_ID,  QUALIFIER,  VALUE_DISPLAY,  VALUE_NUM,  VALUE_MIN,  VALUE_MAX) values(result_context_item_id_seq.nextval, '', 1, "&amp;A288&amp;", "&amp;VLOOKUP(C288,Elements!$B$3:$G$56,6,FALSE)&amp;", '', '', '"&amp;I288&amp;"', "&amp;E288&amp;", '"&amp;F288&amp;"', '"&amp;G288&amp;"');"</f>
        <v>insert into result_context_item( RESULT_CONTEXT_ITEM_ID,  GROUP_RESULT_CONTEXT_ID,  EXPERIMENT_ID,  RESULT_ID,  ATTRIBUTE_ID,  VALUE_ID,  QUALIFIER,  VALUE_DISPLAY,  VALUE_NUM,  VALUE_MIN,  VALUE_MAX) values(result_context_item_id_seq.nextval, '', 1, 286, 366, '', '', '0.7', 0.7, '', '');</v>
      </c>
    </row>
    <row r="289" spans="1:11">
      <c r="A289">
        <v>287</v>
      </c>
      <c r="B289" s="2">
        <v>1</v>
      </c>
      <c r="C289" t="s">
        <v>32</v>
      </c>
      <c r="E289">
        <v>2.2000000000000002</v>
      </c>
      <c r="I289" t="str">
        <f>IF(ISNA(VLOOKUP(D289,Elements!$B$3:$G$56,2,FALSE)),H289&amp;E289&amp;IF(ISBLANK(F289), "", F289&amp;" - "&amp;G289),VLOOKUP(D289,Elements!$B$3:$G$56,2,FALSE))</f>
        <v>2.2</v>
      </c>
      <c r="K289" t="str">
        <f>"insert into result_context_item( RESULT_CONTEXT_ITEM_ID,  GROUP_RESULT_CONTEXT_ID,  EXPERIMENT_ID,  RESULT_ID,  ATTRIBUTE_ID,  VALUE_ID,  QUALIFIER,  VALUE_DISPLAY,  VALUE_NUM,  VALUE_MIN,  VALUE_MAX) values(result_context_item_id_seq.nextval, '', 1, "&amp;A289&amp;", "&amp;VLOOKUP(C289,Elements!$B$3:$G$56,6,FALSE)&amp;", '', '', '"&amp;I289&amp;"', "&amp;E289&amp;", '"&amp;F289&amp;"', '"&amp;G289&amp;"');"</f>
        <v>insert into result_context_item( RESULT_CONTEXT_ITEM_ID,  GROUP_RESULT_CONTEXT_ID,  EXPERIMENT_ID,  RESULT_ID,  ATTRIBUTE_ID,  VALUE_ID,  QUALIFIER,  VALUE_DISPLAY,  VALUE_NUM,  VALUE_MIN,  VALUE_MAX) values(result_context_item_id_seq.nextval, '', 1, 287, 366, '', '', '2.2', 2.2, '', '');</v>
      </c>
    </row>
    <row r="290" spans="1:11">
      <c r="A290">
        <v>288</v>
      </c>
      <c r="B290" s="2">
        <v>1</v>
      </c>
      <c r="C290" t="s">
        <v>32</v>
      </c>
      <c r="E290">
        <v>6.6</v>
      </c>
      <c r="I290" t="str">
        <f>IF(ISNA(VLOOKUP(D290,Elements!$B$3:$G$56,2,FALSE)),H290&amp;E290&amp;IF(ISBLANK(F290), "", F290&amp;" - "&amp;G290),VLOOKUP(D290,Elements!$B$3:$G$56,2,FALSE))</f>
        <v>6.6</v>
      </c>
      <c r="K290" t="str">
        <f>"insert into result_context_item( RESULT_CONTEXT_ITEM_ID,  GROUP_RESULT_CONTEXT_ID,  EXPERIMENT_ID,  RESULT_ID,  ATTRIBUTE_ID,  VALUE_ID,  QUALIFIER,  VALUE_DISPLAY,  VALUE_NUM,  VALUE_MIN,  VALUE_MAX) values(result_context_item_id_seq.nextval, '', 1, "&amp;A290&amp;", "&amp;VLOOKUP(C290,Elements!$B$3:$G$56,6,FALSE)&amp;", '', '', '"&amp;I290&amp;"', "&amp;E290&amp;", '"&amp;F290&amp;"', '"&amp;G290&amp;"');"</f>
        <v>insert into result_context_item( RESULT_CONTEXT_ITEM_ID,  GROUP_RESULT_CONTEXT_ID,  EXPERIMENT_ID,  RESULT_ID,  ATTRIBUTE_ID,  VALUE_ID,  QUALIFIER,  VALUE_DISPLAY,  VALUE_NUM,  VALUE_MIN,  VALUE_MAX) values(result_context_item_id_seq.nextval, '', 1, 288, 366, '', '', '6.6', 6.6, '', '');</v>
      </c>
    </row>
    <row r="291" spans="1:11">
      <c r="A291">
        <v>289</v>
      </c>
      <c r="B291" s="2">
        <v>1</v>
      </c>
      <c r="C291" t="s">
        <v>32</v>
      </c>
      <c r="E291">
        <v>19.899999999999999</v>
      </c>
      <c r="I291" t="str">
        <f>IF(ISNA(VLOOKUP(D291,Elements!$B$3:$G$56,2,FALSE)),H291&amp;E291&amp;IF(ISBLANK(F291), "", F291&amp;" - "&amp;G291),VLOOKUP(D291,Elements!$B$3:$G$56,2,FALSE))</f>
        <v>19.9</v>
      </c>
      <c r="K291" t="str">
        <f>"insert into result_context_item( RESULT_CONTEXT_ITEM_ID,  GROUP_RESULT_CONTEXT_ID,  EXPERIMENT_ID,  RESULT_ID,  ATTRIBUTE_ID,  VALUE_ID,  QUALIFIER,  VALUE_DISPLAY,  VALUE_NUM,  VALUE_MIN,  VALUE_MAX) values(result_context_item_id_seq.nextval, '', 1, "&amp;A291&amp;", "&amp;VLOOKUP(C291,Elements!$B$3:$G$56,6,FALSE)&amp;", '', '', '"&amp;I291&amp;"', "&amp;E291&amp;", '"&amp;F291&amp;"', '"&amp;G291&amp;"');"</f>
        <v>insert into result_context_item( RESULT_CONTEXT_ITEM_ID,  GROUP_RESULT_CONTEXT_ID,  EXPERIMENT_ID,  RESULT_ID,  ATTRIBUTE_ID,  VALUE_ID,  QUALIFIER,  VALUE_DISPLAY,  VALUE_NUM,  VALUE_MIN,  VALUE_MAX) values(result_context_item_id_seq.nextval, '', 1, 289, 366, '', '', '19.9', 19.9, '', '');</v>
      </c>
    </row>
    <row r="292" spans="1:11">
      <c r="A292">
        <v>290</v>
      </c>
      <c r="B292" s="2">
        <v>1</v>
      </c>
      <c r="C292" t="s">
        <v>32</v>
      </c>
      <c r="E292">
        <v>59.6</v>
      </c>
      <c r="I292" t="str">
        <f>IF(ISNA(VLOOKUP(D292,Elements!$B$3:$G$56,2,FALSE)),H292&amp;E292&amp;IF(ISBLANK(F292), "", F292&amp;" - "&amp;G292),VLOOKUP(D292,Elements!$B$3:$G$56,2,FALSE))</f>
        <v>59.6</v>
      </c>
      <c r="K292" t="str">
        <f>"insert into result_context_item( RESULT_CONTEXT_ITEM_ID,  GROUP_RESULT_CONTEXT_ID,  EXPERIMENT_ID,  RESULT_ID,  ATTRIBUTE_ID,  VALUE_ID,  QUALIFIER,  VALUE_DISPLAY,  VALUE_NUM,  VALUE_MIN,  VALUE_MAX) values(result_context_item_id_seq.nextval, '', 1, "&amp;A292&amp;", "&amp;VLOOKUP(C292,Elements!$B$3:$G$56,6,FALSE)&amp;", '', '', '"&amp;I292&amp;"', "&amp;E292&amp;", '"&amp;F292&amp;"', '"&amp;G292&amp;"');"</f>
        <v>insert into result_context_item( RESULT_CONTEXT_ITEM_ID,  GROUP_RESULT_CONTEXT_ID,  EXPERIMENT_ID,  RESULT_ID,  ATTRIBUTE_ID,  VALUE_ID,  QUALIFIER,  VALUE_DISPLAY,  VALUE_NUM,  VALUE_MIN,  VALUE_MAX) values(result_context_item_id_seq.nextval, '', 1, 290, 366, '', '', '59.6', 59.6, '', '');</v>
      </c>
    </row>
    <row r="293" spans="1:11">
      <c r="A293">
        <v>291</v>
      </c>
      <c r="B293" s="2">
        <v>1</v>
      </c>
      <c r="C293" t="s">
        <v>32</v>
      </c>
      <c r="E293">
        <v>3.0000000000000001E-3</v>
      </c>
      <c r="I293" t="str">
        <f>IF(ISNA(VLOOKUP(D293,Elements!$B$3:$G$56,2,FALSE)),H293&amp;E293&amp;IF(ISBLANK(F293), "", F293&amp;" - "&amp;G293),VLOOKUP(D293,Elements!$B$3:$G$56,2,FALSE))</f>
        <v>0.003</v>
      </c>
      <c r="K293" t="str">
        <f>"insert into result_context_item( RESULT_CONTEXT_ITEM_ID,  GROUP_RESULT_CONTEXT_ID,  EXPERIMENT_ID,  RESULT_ID,  ATTRIBUTE_ID,  VALUE_ID,  QUALIFIER,  VALUE_DISPLAY,  VALUE_NUM,  VALUE_MIN,  VALUE_MAX) values(result_context_item_id_seq.nextval, '', 1, "&amp;A293&amp;", "&amp;VLOOKUP(C293,Elements!$B$3:$G$56,6,FALSE)&amp;", '', '', '"&amp;I293&amp;"', "&amp;E293&amp;", '"&amp;F293&amp;"', '"&amp;G293&amp;"');"</f>
        <v>insert into result_context_item( RESULT_CONTEXT_ITEM_ID,  GROUP_RESULT_CONTEXT_ID,  EXPERIMENT_ID,  RESULT_ID,  ATTRIBUTE_ID,  VALUE_ID,  QUALIFIER,  VALUE_DISPLAY,  VALUE_NUM,  VALUE_MIN,  VALUE_MAX) values(result_context_item_id_seq.nextval, '', 1, 291, 366, '', '', '0.003', 0.003, '', '');</v>
      </c>
    </row>
    <row r="294" spans="1:11">
      <c r="A294">
        <v>292</v>
      </c>
      <c r="B294" s="2">
        <v>1</v>
      </c>
      <c r="C294" t="s">
        <v>32</v>
      </c>
      <c r="E294">
        <v>9.1000000000000004E-3</v>
      </c>
      <c r="I294" t="str">
        <f>IF(ISNA(VLOOKUP(D294,Elements!$B$3:$G$56,2,FALSE)),H294&amp;E294&amp;IF(ISBLANK(F294), "", F294&amp;" - "&amp;G294),VLOOKUP(D294,Elements!$B$3:$G$56,2,FALSE))</f>
        <v>0.0091</v>
      </c>
      <c r="K294" t="str">
        <f>"insert into result_context_item( RESULT_CONTEXT_ITEM_ID,  GROUP_RESULT_CONTEXT_ID,  EXPERIMENT_ID,  RESULT_ID,  ATTRIBUTE_ID,  VALUE_ID,  QUALIFIER,  VALUE_DISPLAY,  VALUE_NUM,  VALUE_MIN,  VALUE_MAX) values(result_context_item_id_seq.nextval, '', 1, "&amp;A294&amp;", "&amp;VLOOKUP(C294,Elements!$B$3:$G$56,6,FALSE)&amp;", '', '', '"&amp;I294&amp;"', "&amp;E294&amp;", '"&amp;F294&amp;"', '"&amp;G294&amp;"');"</f>
        <v>insert into result_context_item( RESULT_CONTEXT_ITEM_ID,  GROUP_RESULT_CONTEXT_ID,  EXPERIMENT_ID,  RESULT_ID,  ATTRIBUTE_ID,  VALUE_ID,  QUALIFIER,  VALUE_DISPLAY,  VALUE_NUM,  VALUE_MIN,  VALUE_MAX) values(result_context_item_id_seq.nextval, '', 1, 292, 366, '', '', '0.0091', 0.0091, '', '');</v>
      </c>
    </row>
    <row r="295" spans="1:11">
      <c r="A295">
        <v>293</v>
      </c>
      <c r="B295" s="2">
        <v>1</v>
      </c>
      <c r="C295" t="s">
        <v>32</v>
      </c>
      <c r="E295">
        <v>2.7300000000000001E-2</v>
      </c>
      <c r="I295" t="str">
        <f>IF(ISNA(VLOOKUP(D295,Elements!$B$3:$G$56,2,FALSE)),H295&amp;E295&amp;IF(ISBLANK(F295), "", F295&amp;" - "&amp;G295),VLOOKUP(D295,Elements!$B$3:$G$56,2,FALSE))</f>
        <v>0.0273</v>
      </c>
      <c r="K295" t="str">
        <f>"insert into result_context_item( RESULT_CONTEXT_ITEM_ID,  GROUP_RESULT_CONTEXT_ID,  EXPERIMENT_ID,  RESULT_ID,  ATTRIBUTE_ID,  VALUE_ID,  QUALIFIER,  VALUE_DISPLAY,  VALUE_NUM,  VALUE_MIN,  VALUE_MAX) values(result_context_item_id_seq.nextval, '', 1, "&amp;A295&amp;", "&amp;VLOOKUP(C295,Elements!$B$3:$G$56,6,FALSE)&amp;", '', '', '"&amp;I295&amp;"', "&amp;E295&amp;", '"&amp;F295&amp;"', '"&amp;G295&amp;"');"</f>
        <v>insert into result_context_item( RESULT_CONTEXT_ITEM_ID,  GROUP_RESULT_CONTEXT_ID,  EXPERIMENT_ID,  RESULT_ID,  ATTRIBUTE_ID,  VALUE_ID,  QUALIFIER,  VALUE_DISPLAY,  VALUE_NUM,  VALUE_MIN,  VALUE_MAX) values(result_context_item_id_seq.nextval, '', 1, 293, 366, '', '', '0.0273', 0.0273, '', '');</v>
      </c>
    </row>
    <row r="296" spans="1:11">
      <c r="A296">
        <v>294</v>
      </c>
      <c r="B296" s="2">
        <v>1</v>
      </c>
      <c r="C296" t="s">
        <v>32</v>
      </c>
      <c r="E296">
        <v>8.1799999999999998E-2</v>
      </c>
      <c r="I296" t="str">
        <f>IF(ISNA(VLOOKUP(D296,Elements!$B$3:$G$56,2,FALSE)),H296&amp;E296&amp;IF(ISBLANK(F296), "", F296&amp;" - "&amp;G296),VLOOKUP(D296,Elements!$B$3:$G$56,2,FALSE))</f>
        <v>0.0818</v>
      </c>
      <c r="K296" t="str">
        <f>"insert into result_context_item( RESULT_CONTEXT_ITEM_ID,  GROUP_RESULT_CONTEXT_ID,  EXPERIMENT_ID,  RESULT_ID,  ATTRIBUTE_ID,  VALUE_ID,  QUALIFIER,  VALUE_DISPLAY,  VALUE_NUM,  VALUE_MIN,  VALUE_MAX) values(result_context_item_id_seq.nextval, '', 1, "&amp;A296&amp;", "&amp;VLOOKUP(C296,Elements!$B$3:$G$56,6,FALSE)&amp;", '', '', '"&amp;I296&amp;"', "&amp;E296&amp;", '"&amp;F296&amp;"', '"&amp;G296&amp;"');"</f>
        <v>insert into result_context_item( RESULT_CONTEXT_ITEM_ID,  GROUP_RESULT_CONTEXT_ID,  EXPERIMENT_ID,  RESULT_ID,  ATTRIBUTE_ID,  VALUE_ID,  QUALIFIER,  VALUE_DISPLAY,  VALUE_NUM,  VALUE_MIN,  VALUE_MAX) values(result_context_item_id_seq.nextval, '', 1, 294, 366, '', '', '0.0818', 0.0818, '', '');</v>
      </c>
    </row>
    <row r="297" spans="1:11">
      <c r="A297">
        <v>295</v>
      </c>
      <c r="B297" s="2">
        <v>1</v>
      </c>
      <c r="C297" t="s">
        <v>32</v>
      </c>
      <c r="E297">
        <v>0.24540000000000001</v>
      </c>
      <c r="I297" t="str">
        <f>IF(ISNA(VLOOKUP(D297,Elements!$B$3:$G$56,2,FALSE)),H297&amp;E297&amp;IF(ISBLANK(F297), "", F297&amp;" - "&amp;G297),VLOOKUP(D297,Elements!$B$3:$G$56,2,FALSE))</f>
        <v>0.2454</v>
      </c>
      <c r="K297" t="str">
        <f>"insert into result_context_item( RESULT_CONTEXT_ITEM_ID,  GROUP_RESULT_CONTEXT_ID,  EXPERIMENT_ID,  RESULT_ID,  ATTRIBUTE_ID,  VALUE_ID,  QUALIFIER,  VALUE_DISPLAY,  VALUE_NUM,  VALUE_MIN,  VALUE_MAX) values(result_context_item_id_seq.nextval, '', 1, "&amp;A297&amp;", "&amp;VLOOKUP(C297,Elements!$B$3:$G$56,6,FALSE)&amp;", '', '', '"&amp;I297&amp;"', "&amp;E297&amp;", '"&amp;F297&amp;"', '"&amp;G297&amp;"');"</f>
        <v>insert into result_context_item( RESULT_CONTEXT_ITEM_ID,  GROUP_RESULT_CONTEXT_ID,  EXPERIMENT_ID,  RESULT_ID,  ATTRIBUTE_ID,  VALUE_ID,  QUALIFIER,  VALUE_DISPLAY,  VALUE_NUM,  VALUE_MIN,  VALUE_MAX) values(result_context_item_id_seq.nextval, '', 1, 295, 366, '', '', '0.2454', 0.2454, '', '');</v>
      </c>
    </row>
    <row r="298" spans="1:11">
      <c r="A298">
        <v>296</v>
      </c>
      <c r="B298" s="2">
        <v>1</v>
      </c>
      <c r="C298" t="s">
        <v>32</v>
      </c>
      <c r="E298">
        <v>0.7</v>
      </c>
      <c r="I298" t="str">
        <f>IF(ISNA(VLOOKUP(D298,Elements!$B$3:$G$56,2,FALSE)),H298&amp;E298&amp;IF(ISBLANK(F298), "", F298&amp;" - "&amp;G298),VLOOKUP(D298,Elements!$B$3:$G$56,2,FALSE))</f>
        <v>0.7</v>
      </c>
      <c r="K298" t="str">
        <f>"insert into result_context_item( RESULT_CONTEXT_ITEM_ID,  GROUP_RESULT_CONTEXT_ID,  EXPERIMENT_ID,  RESULT_ID,  ATTRIBUTE_ID,  VALUE_ID,  QUALIFIER,  VALUE_DISPLAY,  VALUE_NUM,  VALUE_MIN,  VALUE_MAX) values(result_context_item_id_seq.nextval, '', 1, "&amp;A298&amp;", "&amp;VLOOKUP(C298,Elements!$B$3:$G$56,6,FALSE)&amp;", '', '', '"&amp;I298&amp;"', "&amp;E298&amp;", '"&amp;F298&amp;"', '"&amp;G298&amp;"');"</f>
        <v>insert into result_context_item( RESULT_CONTEXT_ITEM_ID,  GROUP_RESULT_CONTEXT_ID,  EXPERIMENT_ID,  RESULT_ID,  ATTRIBUTE_ID,  VALUE_ID,  QUALIFIER,  VALUE_DISPLAY,  VALUE_NUM,  VALUE_MIN,  VALUE_MAX) values(result_context_item_id_seq.nextval, '', 1, 296, 366, '', '', '0.7', 0.7, '', '');</v>
      </c>
    </row>
    <row r="299" spans="1:11">
      <c r="A299">
        <v>297</v>
      </c>
      <c r="B299" s="2">
        <v>1</v>
      </c>
      <c r="C299" t="s">
        <v>32</v>
      </c>
      <c r="E299">
        <v>2.2000000000000002</v>
      </c>
      <c r="I299" t="str">
        <f>IF(ISNA(VLOOKUP(D299,Elements!$B$3:$G$56,2,FALSE)),H299&amp;E299&amp;IF(ISBLANK(F299), "", F299&amp;" - "&amp;G299),VLOOKUP(D299,Elements!$B$3:$G$56,2,FALSE))</f>
        <v>2.2</v>
      </c>
      <c r="K299" t="str">
        <f>"insert into result_context_item( RESULT_CONTEXT_ITEM_ID,  GROUP_RESULT_CONTEXT_ID,  EXPERIMENT_ID,  RESULT_ID,  ATTRIBUTE_ID,  VALUE_ID,  QUALIFIER,  VALUE_DISPLAY,  VALUE_NUM,  VALUE_MIN,  VALUE_MAX) values(result_context_item_id_seq.nextval, '', 1, "&amp;A299&amp;", "&amp;VLOOKUP(C299,Elements!$B$3:$G$56,6,FALSE)&amp;", '', '', '"&amp;I299&amp;"', "&amp;E299&amp;", '"&amp;F299&amp;"', '"&amp;G299&amp;"');"</f>
        <v>insert into result_context_item( RESULT_CONTEXT_ITEM_ID,  GROUP_RESULT_CONTEXT_ID,  EXPERIMENT_ID,  RESULT_ID,  ATTRIBUTE_ID,  VALUE_ID,  QUALIFIER,  VALUE_DISPLAY,  VALUE_NUM,  VALUE_MIN,  VALUE_MAX) values(result_context_item_id_seq.nextval, '', 1, 297, 366, '', '', '2.2', 2.2, '', '');</v>
      </c>
    </row>
    <row r="300" spans="1:11">
      <c r="A300">
        <v>298</v>
      </c>
      <c r="B300" s="2">
        <v>1</v>
      </c>
      <c r="C300" t="s">
        <v>32</v>
      </c>
      <c r="E300">
        <v>6.6</v>
      </c>
      <c r="I300" t="str">
        <f>IF(ISNA(VLOOKUP(D300,Elements!$B$3:$G$56,2,FALSE)),H300&amp;E300&amp;IF(ISBLANK(F300), "", F300&amp;" - "&amp;G300),VLOOKUP(D300,Elements!$B$3:$G$56,2,FALSE))</f>
        <v>6.6</v>
      </c>
      <c r="K300" t="str">
        <f>"insert into result_context_item( RESULT_CONTEXT_ITEM_ID,  GROUP_RESULT_CONTEXT_ID,  EXPERIMENT_ID,  RESULT_ID,  ATTRIBUTE_ID,  VALUE_ID,  QUALIFIER,  VALUE_DISPLAY,  VALUE_NUM,  VALUE_MIN,  VALUE_MAX) values(result_context_item_id_seq.nextval, '', 1, "&amp;A300&amp;", "&amp;VLOOKUP(C300,Elements!$B$3:$G$56,6,FALSE)&amp;", '', '', '"&amp;I300&amp;"', "&amp;E300&amp;", '"&amp;F300&amp;"', '"&amp;G300&amp;"');"</f>
        <v>insert into result_context_item( RESULT_CONTEXT_ITEM_ID,  GROUP_RESULT_CONTEXT_ID,  EXPERIMENT_ID,  RESULT_ID,  ATTRIBUTE_ID,  VALUE_ID,  QUALIFIER,  VALUE_DISPLAY,  VALUE_NUM,  VALUE_MIN,  VALUE_MAX) values(result_context_item_id_seq.nextval, '', 1, 298, 366, '', '', '6.6', 6.6, '', '');</v>
      </c>
    </row>
    <row r="301" spans="1:11">
      <c r="A301">
        <v>299</v>
      </c>
      <c r="B301" s="2">
        <v>1</v>
      </c>
      <c r="C301" t="s">
        <v>32</v>
      </c>
      <c r="E301">
        <v>19.899999999999999</v>
      </c>
      <c r="I301" t="str">
        <f>IF(ISNA(VLOOKUP(D301,Elements!$B$3:$G$56,2,FALSE)),H301&amp;E301&amp;IF(ISBLANK(F301), "", F301&amp;" - "&amp;G301),VLOOKUP(D301,Elements!$B$3:$G$56,2,FALSE))</f>
        <v>19.9</v>
      </c>
      <c r="K301" t="str">
        <f>"insert into result_context_item( RESULT_CONTEXT_ITEM_ID,  GROUP_RESULT_CONTEXT_ID,  EXPERIMENT_ID,  RESULT_ID,  ATTRIBUTE_ID,  VALUE_ID,  QUALIFIER,  VALUE_DISPLAY,  VALUE_NUM,  VALUE_MIN,  VALUE_MAX) values(result_context_item_id_seq.nextval, '', 1, "&amp;A301&amp;", "&amp;VLOOKUP(C301,Elements!$B$3:$G$56,6,FALSE)&amp;", '', '', '"&amp;I301&amp;"', "&amp;E301&amp;", '"&amp;F301&amp;"', '"&amp;G301&amp;"');"</f>
        <v>insert into result_context_item( RESULT_CONTEXT_ITEM_ID,  GROUP_RESULT_CONTEXT_ID,  EXPERIMENT_ID,  RESULT_ID,  ATTRIBUTE_ID,  VALUE_ID,  QUALIFIER,  VALUE_DISPLAY,  VALUE_NUM,  VALUE_MIN,  VALUE_MAX) values(result_context_item_id_seq.nextval, '', 1, 299, 366, '', '', '19.9', 19.9, '', '');</v>
      </c>
    </row>
    <row r="302" spans="1:11">
      <c r="A302">
        <v>300</v>
      </c>
      <c r="B302" s="2">
        <v>1</v>
      </c>
      <c r="C302" t="s">
        <v>32</v>
      </c>
      <c r="E302">
        <v>59.6</v>
      </c>
      <c r="I302" t="str">
        <f>IF(ISNA(VLOOKUP(D302,Elements!$B$3:$G$56,2,FALSE)),H302&amp;E302&amp;IF(ISBLANK(F302), "", F302&amp;" - "&amp;G302),VLOOKUP(D302,Elements!$B$3:$G$56,2,FALSE))</f>
        <v>59.6</v>
      </c>
      <c r="K302" t="str">
        <f>"insert into result_context_item( RESULT_CONTEXT_ITEM_ID,  GROUP_RESULT_CONTEXT_ID,  EXPERIMENT_ID,  RESULT_ID,  ATTRIBUTE_ID,  VALUE_ID,  QUALIFIER,  VALUE_DISPLAY,  VALUE_NUM,  VALUE_MIN,  VALUE_MAX) values(result_context_item_id_seq.nextval, '', 1, "&amp;A302&amp;", "&amp;VLOOKUP(C302,Elements!$B$3:$G$56,6,FALSE)&amp;", '', '', '"&amp;I302&amp;"', "&amp;E302&amp;", '"&amp;F302&amp;"', '"&amp;G302&amp;"');"</f>
        <v>insert into result_context_item( RESULT_CONTEXT_ITEM_ID,  GROUP_RESULT_CONTEXT_ID,  EXPERIMENT_ID,  RESULT_ID,  ATTRIBUTE_ID,  VALUE_ID,  QUALIFIER,  VALUE_DISPLAY,  VALUE_NUM,  VALUE_MIN,  VALUE_MAX) values(result_context_item_id_seq.nextval, '', 1, 300, 366, '', '', '59.6', 59.6, '', '');</v>
      </c>
    </row>
    <row r="303" spans="1:11">
      <c r="A303">
        <v>301</v>
      </c>
      <c r="B303" s="2">
        <v>1</v>
      </c>
      <c r="C303" t="s">
        <v>32</v>
      </c>
      <c r="E303">
        <v>3.0000000000000001E-3</v>
      </c>
      <c r="I303" t="str">
        <f>IF(ISNA(VLOOKUP(D303,Elements!$B$3:$G$56,2,FALSE)),H303&amp;E303&amp;IF(ISBLANK(F303), "", F303&amp;" - "&amp;G303),VLOOKUP(D303,Elements!$B$3:$G$56,2,FALSE))</f>
        <v>0.003</v>
      </c>
      <c r="K303" t="str">
        <f>"insert into result_context_item( RESULT_CONTEXT_ITEM_ID,  GROUP_RESULT_CONTEXT_ID,  EXPERIMENT_ID,  RESULT_ID,  ATTRIBUTE_ID,  VALUE_ID,  QUALIFIER,  VALUE_DISPLAY,  VALUE_NUM,  VALUE_MIN,  VALUE_MAX) values(result_context_item_id_seq.nextval, '', 1, "&amp;A303&amp;", "&amp;VLOOKUP(C303,Elements!$B$3:$G$56,6,FALSE)&amp;", '', '', '"&amp;I303&amp;"', "&amp;E303&amp;", '"&amp;F303&amp;"', '"&amp;G303&amp;"');"</f>
        <v>insert into result_context_item( RESULT_CONTEXT_ITEM_ID,  GROUP_RESULT_CONTEXT_ID,  EXPERIMENT_ID,  RESULT_ID,  ATTRIBUTE_ID,  VALUE_ID,  QUALIFIER,  VALUE_DISPLAY,  VALUE_NUM,  VALUE_MIN,  VALUE_MAX) values(result_context_item_id_seq.nextval, '', 1, 301, 366, '', '', '0.003', 0.003, '', '');</v>
      </c>
    </row>
    <row r="304" spans="1:11">
      <c r="A304">
        <v>302</v>
      </c>
      <c r="B304" s="2">
        <v>1</v>
      </c>
      <c r="C304" t="s">
        <v>32</v>
      </c>
      <c r="E304">
        <v>9.1000000000000004E-3</v>
      </c>
      <c r="I304" t="str">
        <f>IF(ISNA(VLOOKUP(D304,Elements!$B$3:$G$56,2,FALSE)),H304&amp;E304&amp;IF(ISBLANK(F304), "", F304&amp;" - "&amp;G304),VLOOKUP(D304,Elements!$B$3:$G$56,2,FALSE))</f>
        <v>0.0091</v>
      </c>
      <c r="K304" t="str">
        <f>"insert into result_context_item( RESULT_CONTEXT_ITEM_ID,  GROUP_RESULT_CONTEXT_ID,  EXPERIMENT_ID,  RESULT_ID,  ATTRIBUTE_ID,  VALUE_ID,  QUALIFIER,  VALUE_DISPLAY,  VALUE_NUM,  VALUE_MIN,  VALUE_MAX) values(result_context_item_id_seq.nextval, '', 1, "&amp;A304&amp;", "&amp;VLOOKUP(C304,Elements!$B$3:$G$56,6,FALSE)&amp;", '', '', '"&amp;I304&amp;"', "&amp;E304&amp;", '"&amp;F304&amp;"', '"&amp;G304&amp;"');"</f>
        <v>insert into result_context_item( RESULT_CONTEXT_ITEM_ID,  GROUP_RESULT_CONTEXT_ID,  EXPERIMENT_ID,  RESULT_ID,  ATTRIBUTE_ID,  VALUE_ID,  QUALIFIER,  VALUE_DISPLAY,  VALUE_NUM,  VALUE_MIN,  VALUE_MAX) values(result_context_item_id_seq.nextval, '', 1, 302, 366, '', '', '0.0091', 0.0091, '', '');</v>
      </c>
    </row>
    <row r="305" spans="1:11">
      <c r="A305">
        <v>303</v>
      </c>
      <c r="B305" s="2">
        <v>1</v>
      </c>
      <c r="C305" t="s">
        <v>32</v>
      </c>
      <c r="E305">
        <v>2.7300000000000001E-2</v>
      </c>
      <c r="I305" t="str">
        <f>IF(ISNA(VLOOKUP(D305,Elements!$B$3:$G$56,2,FALSE)),H305&amp;E305&amp;IF(ISBLANK(F305), "", F305&amp;" - "&amp;G305),VLOOKUP(D305,Elements!$B$3:$G$56,2,FALSE))</f>
        <v>0.0273</v>
      </c>
      <c r="K305" t="str">
        <f>"insert into result_context_item( RESULT_CONTEXT_ITEM_ID,  GROUP_RESULT_CONTEXT_ID,  EXPERIMENT_ID,  RESULT_ID,  ATTRIBUTE_ID,  VALUE_ID,  QUALIFIER,  VALUE_DISPLAY,  VALUE_NUM,  VALUE_MIN,  VALUE_MAX) values(result_context_item_id_seq.nextval, '', 1, "&amp;A305&amp;", "&amp;VLOOKUP(C305,Elements!$B$3:$G$56,6,FALSE)&amp;", '', '', '"&amp;I305&amp;"', "&amp;E305&amp;", '"&amp;F305&amp;"', '"&amp;G305&amp;"');"</f>
        <v>insert into result_context_item( RESULT_CONTEXT_ITEM_ID,  GROUP_RESULT_CONTEXT_ID,  EXPERIMENT_ID,  RESULT_ID,  ATTRIBUTE_ID,  VALUE_ID,  QUALIFIER,  VALUE_DISPLAY,  VALUE_NUM,  VALUE_MIN,  VALUE_MAX) values(result_context_item_id_seq.nextval, '', 1, 303, 366, '', '', '0.0273', 0.0273, '', '');</v>
      </c>
    </row>
    <row r="306" spans="1:11">
      <c r="A306">
        <v>304</v>
      </c>
      <c r="B306" s="2">
        <v>1</v>
      </c>
      <c r="C306" t="s">
        <v>32</v>
      </c>
      <c r="E306">
        <v>8.1799999999999998E-2</v>
      </c>
      <c r="I306" t="str">
        <f>IF(ISNA(VLOOKUP(D306,Elements!$B$3:$G$56,2,FALSE)),H306&amp;E306&amp;IF(ISBLANK(F306), "", F306&amp;" - "&amp;G306),VLOOKUP(D306,Elements!$B$3:$G$56,2,FALSE))</f>
        <v>0.0818</v>
      </c>
      <c r="K306" t="str">
        <f>"insert into result_context_item( RESULT_CONTEXT_ITEM_ID,  GROUP_RESULT_CONTEXT_ID,  EXPERIMENT_ID,  RESULT_ID,  ATTRIBUTE_ID,  VALUE_ID,  QUALIFIER,  VALUE_DISPLAY,  VALUE_NUM,  VALUE_MIN,  VALUE_MAX) values(result_context_item_id_seq.nextval, '', 1, "&amp;A306&amp;", "&amp;VLOOKUP(C306,Elements!$B$3:$G$56,6,FALSE)&amp;", '', '', '"&amp;I306&amp;"', "&amp;E306&amp;", '"&amp;F306&amp;"', '"&amp;G306&amp;"');"</f>
        <v>insert into result_context_item( RESULT_CONTEXT_ITEM_ID,  GROUP_RESULT_CONTEXT_ID,  EXPERIMENT_ID,  RESULT_ID,  ATTRIBUTE_ID,  VALUE_ID,  QUALIFIER,  VALUE_DISPLAY,  VALUE_NUM,  VALUE_MIN,  VALUE_MAX) values(result_context_item_id_seq.nextval, '', 1, 304, 366, '', '', '0.0818', 0.0818, '', '');</v>
      </c>
    </row>
    <row r="307" spans="1:11">
      <c r="A307">
        <v>305</v>
      </c>
      <c r="B307" s="2">
        <v>1</v>
      </c>
      <c r="C307" t="s">
        <v>32</v>
      </c>
      <c r="E307">
        <v>0.24540000000000001</v>
      </c>
      <c r="I307" t="str">
        <f>IF(ISNA(VLOOKUP(D307,Elements!$B$3:$G$56,2,FALSE)),H307&amp;E307&amp;IF(ISBLANK(F307), "", F307&amp;" - "&amp;G307),VLOOKUP(D307,Elements!$B$3:$G$56,2,FALSE))</f>
        <v>0.2454</v>
      </c>
      <c r="K307" t="str">
        <f>"insert into result_context_item( RESULT_CONTEXT_ITEM_ID,  GROUP_RESULT_CONTEXT_ID,  EXPERIMENT_ID,  RESULT_ID,  ATTRIBUTE_ID,  VALUE_ID,  QUALIFIER,  VALUE_DISPLAY,  VALUE_NUM,  VALUE_MIN,  VALUE_MAX) values(result_context_item_id_seq.nextval, '', 1, "&amp;A307&amp;", "&amp;VLOOKUP(C307,Elements!$B$3:$G$56,6,FALSE)&amp;", '', '', '"&amp;I307&amp;"', "&amp;E307&amp;", '"&amp;F307&amp;"', '"&amp;G307&amp;"');"</f>
        <v>insert into result_context_item( RESULT_CONTEXT_ITEM_ID,  GROUP_RESULT_CONTEXT_ID,  EXPERIMENT_ID,  RESULT_ID,  ATTRIBUTE_ID,  VALUE_ID,  QUALIFIER,  VALUE_DISPLAY,  VALUE_NUM,  VALUE_MIN,  VALUE_MAX) values(result_context_item_id_seq.nextval, '', 1, 305, 366, '', '', '0.2454', 0.2454, '', '');</v>
      </c>
    </row>
    <row r="308" spans="1:11">
      <c r="A308">
        <v>306</v>
      </c>
      <c r="B308" s="2">
        <v>1</v>
      </c>
      <c r="C308" t="s">
        <v>32</v>
      </c>
      <c r="E308">
        <v>0.7</v>
      </c>
      <c r="I308" t="str">
        <f>IF(ISNA(VLOOKUP(D308,Elements!$B$3:$G$56,2,FALSE)),H308&amp;E308&amp;IF(ISBLANK(F308), "", F308&amp;" - "&amp;G308),VLOOKUP(D308,Elements!$B$3:$G$56,2,FALSE))</f>
        <v>0.7</v>
      </c>
      <c r="K308" t="str">
        <f>"insert into result_context_item( RESULT_CONTEXT_ITEM_ID,  GROUP_RESULT_CONTEXT_ID,  EXPERIMENT_ID,  RESULT_ID,  ATTRIBUTE_ID,  VALUE_ID,  QUALIFIER,  VALUE_DISPLAY,  VALUE_NUM,  VALUE_MIN,  VALUE_MAX) values(result_context_item_id_seq.nextval, '', 1, "&amp;A308&amp;", "&amp;VLOOKUP(C308,Elements!$B$3:$G$56,6,FALSE)&amp;", '', '', '"&amp;I308&amp;"', "&amp;E308&amp;", '"&amp;F308&amp;"', '"&amp;G308&amp;"');"</f>
        <v>insert into result_context_item( RESULT_CONTEXT_ITEM_ID,  GROUP_RESULT_CONTEXT_ID,  EXPERIMENT_ID,  RESULT_ID,  ATTRIBUTE_ID,  VALUE_ID,  QUALIFIER,  VALUE_DISPLAY,  VALUE_NUM,  VALUE_MIN,  VALUE_MAX) values(result_context_item_id_seq.nextval, '', 1, 306, 366, '', '', '0.7', 0.7, '', '');</v>
      </c>
    </row>
    <row r="309" spans="1:11">
      <c r="A309">
        <v>307</v>
      </c>
      <c r="B309" s="2">
        <v>1</v>
      </c>
      <c r="C309" t="s">
        <v>32</v>
      </c>
      <c r="E309">
        <v>2.2000000000000002</v>
      </c>
      <c r="I309" t="str">
        <f>IF(ISNA(VLOOKUP(D309,Elements!$B$3:$G$56,2,FALSE)),H309&amp;E309&amp;IF(ISBLANK(F309), "", F309&amp;" - "&amp;G309),VLOOKUP(D309,Elements!$B$3:$G$56,2,FALSE))</f>
        <v>2.2</v>
      </c>
      <c r="K309" t="str">
        <f>"insert into result_context_item( RESULT_CONTEXT_ITEM_ID,  GROUP_RESULT_CONTEXT_ID,  EXPERIMENT_ID,  RESULT_ID,  ATTRIBUTE_ID,  VALUE_ID,  QUALIFIER,  VALUE_DISPLAY,  VALUE_NUM,  VALUE_MIN,  VALUE_MAX) values(result_context_item_id_seq.nextval, '', 1, "&amp;A309&amp;", "&amp;VLOOKUP(C309,Elements!$B$3:$G$56,6,FALSE)&amp;", '', '', '"&amp;I309&amp;"', "&amp;E309&amp;", '"&amp;F309&amp;"', '"&amp;G309&amp;"');"</f>
        <v>insert into result_context_item( RESULT_CONTEXT_ITEM_ID,  GROUP_RESULT_CONTEXT_ID,  EXPERIMENT_ID,  RESULT_ID,  ATTRIBUTE_ID,  VALUE_ID,  QUALIFIER,  VALUE_DISPLAY,  VALUE_NUM,  VALUE_MIN,  VALUE_MAX) values(result_context_item_id_seq.nextval, '', 1, 307, 366, '', '', '2.2', 2.2, '', '');</v>
      </c>
    </row>
    <row r="310" spans="1:11">
      <c r="A310">
        <v>308</v>
      </c>
      <c r="B310" s="2">
        <v>1</v>
      </c>
      <c r="C310" t="s">
        <v>32</v>
      </c>
      <c r="E310">
        <v>6.6</v>
      </c>
      <c r="I310" t="str">
        <f>IF(ISNA(VLOOKUP(D310,Elements!$B$3:$G$56,2,FALSE)),H310&amp;E310&amp;IF(ISBLANK(F310), "", F310&amp;" - "&amp;G310),VLOOKUP(D310,Elements!$B$3:$G$56,2,FALSE))</f>
        <v>6.6</v>
      </c>
      <c r="K310" t="str">
        <f>"insert into result_context_item( RESULT_CONTEXT_ITEM_ID,  GROUP_RESULT_CONTEXT_ID,  EXPERIMENT_ID,  RESULT_ID,  ATTRIBUTE_ID,  VALUE_ID,  QUALIFIER,  VALUE_DISPLAY,  VALUE_NUM,  VALUE_MIN,  VALUE_MAX) values(result_context_item_id_seq.nextval, '', 1, "&amp;A310&amp;", "&amp;VLOOKUP(C310,Elements!$B$3:$G$56,6,FALSE)&amp;", '', '', '"&amp;I310&amp;"', "&amp;E310&amp;", '"&amp;F310&amp;"', '"&amp;G310&amp;"');"</f>
        <v>insert into result_context_item( RESULT_CONTEXT_ITEM_ID,  GROUP_RESULT_CONTEXT_ID,  EXPERIMENT_ID,  RESULT_ID,  ATTRIBUTE_ID,  VALUE_ID,  QUALIFIER,  VALUE_DISPLAY,  VALUE_NUM,  VALUE_MIN,  VALUE_MAX) values(result_context_item_id_seq.nextval, '', 1, 308, 366, '', '', '6.6', 6.6, '', '');</v>
      </c>
    </row>
    <row r="311" spans="1:11">
      <c r="A311">
        <v>309</v>
      </c>
      <c r="B311" s="2">
        <v>1</v>
      </c>
      <c r="C311" t="s">
        <v>32</v>
      </c>
      <c r="E311">
        <v>19.899999999999999</v>
      </c>
      <c r="I311" t="str">
        <f>IF(ISNA(VLOOKUP(D311,Elements!$B$3:$G$56,2,FALSE)),H311&amp;E311&amp;IF(ISBLANK(F311), "", F311&amp;" - "&amp;G311),VLOOKUP(D311,Elements!$B$3:$G$56,2,FALSE))</f>
        <v>19.9</v>
      </c>
      <c r="K311" t="str">
        <f>"insert into result_context_item( RESULT_CONTEXT_ITEM_ID,  GROUP_RESULT_CONTEXT_ID,  EXPERIMENT_ID,  RESULT_ID,  ATTRIBUTE_ID,  VALUE_ID,  QUALIFIER,  VALUE_DISPLAY,  VALUE_NUM,  VALUE_MIN,  VALUE_MAX) values(result_context_item_id_seq.nextval, '', 1, "&amp;A311&amp;", "&amp;VLOOKUP(C311,Elements!$B$3:$G$56,6,FALSE)&amp;", '', '', '"&amp;I311&amp;"', "&amp;E311&amp;", '"&amp;F311&amp;"', '"&amp;G311&amp;"');"</f>
        <v>insert into result_context_item( RESULT_CONTEXT_ITEM_ID,  GROUP_RESULT_CONTEXT_ID,  EXPERIMENT_ID,  RESULT_ID,  ATTRIBUTE_ID,  VALUE_ID,  QUALIFIER,  VALUE_DISPLAY,  VALUE_NUM,  VALUE_MIN,  VALUE_MAX) values(result_context_item_id_seq.nextval, '', 1, 309, 366, '', '', '19.9', 19.9, '', '');</v>
      </c>
    </row>
    <row r="312" spans="1:11">
      <c r="A312">
        <v>310</v>
      </c>
      <c r="B312" s="2">
        <v>1</v>
      </c>
      <c r="C312" t="s">
        <v>32</v>
      </c>
      <c r="E312">
        <v>59.6</v>
      </c>
      <c r="I312" t="str">
        <f>IF(ISNA(VLOOKUP(D312,Elements!$B$3:$G$56,2,FALSE)),H312&amp;E312&amp;IF(ISBLANK(F312), "", F312&amp;" - "&amp;G312),VLOOKUP(D312,Elements!$B$3:$G$56,2,FALSE))</f>
        <v>59.6</v>
      </c>
      <c r="K312" t="str">
        <f>"insert into result_context_item( RESULT_CONTEXT_ITEM_ID,  GROUP_RESULT_CONTEXT_ID,  EXPERIMENT_ID,  RESULT_ID,  ATTRIBUTE_ID,  VALUE_ID,  QUALIFIER,  VALUE_DISPLAY,  VALUE_NUM,  VALUE_MIN,  VALUE_MAX) values(result_context_item_id_seq.nextval, '', 1, "&amp;A312&amp;", "&amp;VLOOKUP(C312,Elements!$B$3:$G$56,6,FALSE)&amp;", '', '', '"&amp;I312&amp;"', "&amp;E312&amp;", '"&amp;F312&amp;"', '"&amp;G312&amp;"');"</f>
        <v>insert into result_context_item( RESULT_CONTEXT_ITEM_ID,  GROUP_RESULT_CONTEXT_ID,  EXPERIMENT_ID,  RESULT_ID,  ATTRIBUTE_ID,  VALUE_ID,  QUALIFIER,  VALUE_DISPLAY,  VALUE_NUM,  VALUE_MIN,  VALUE_MAX) values(result_context_item_id_seq.nextval, '', 1, 310, 366, '', '', '59.6', 59.6, '', '');</v>
      </c>
    </row>
    <row r="313" spans="1:11">
      <c r="A313">
        <v>311</v>
      </c>
      <c r="B313" s="2">
        <v>1</v>
      </c>
      <c r="C313" t="s">
        <v>32</v>
      </c>
      <c r="E313">
        <v>3.0000000000000001E-3</v>
      </c>
      <c r="I313" t="str">
        <f>IF(ISNA(VLOOKUP(D313,Elements!$B$3:$G$56,2,FALSE)),H313&amp;E313&amp;IF(ISBLANK(F313), "", F313&amp;" - "&amp;G313),VLOOKUP(D313,Elements!$B$3:$G$56,2,FALSE))</f>
        <v>0.003</v>
      </c>
      <c r="K313" t="str">
        <f>"insert into result_context_item( RESULT_CONTEXT_ITEM_ID,  GROUP_RESULT_CONTEXT_ID,  EXPERIMENT_ID,  RESULT_ID,  ATTRIBUTE_ID,  VALUE_ID,  QUALIFIER,  VALUE_DISPLAY,  VALUE_NUM,  VALUE_MIN,  VALUE_MAX) values(result_context_item_id_seq.nextval, '', 1, "&amp;A313&amp;", "&amp;VLOOKUP(C313,Elements!$B$3:$G$56,6,FALSE)&amp;", '', '', '"&amp;I313&amp;"', "&amp;E313&amp;", '"&amp;F313&amp;"', '"&amp;G313&amp;"');"</f>
        <v>insert into result_context_item( RESULT_CONTEXT_ITEM_ID,  GROUP_RESULT_CONTEXT_ID,  EXPERIMENT_ID,  RESULT_ID,  ATTRIBUTE_ID,  VALUE_ID,  QUALIFIER,  VALUE_DISPLAY,  VALUE_NUM,  VALUE_MIN,  VALUE_MAX) values(result_context_item_id_seq.nextval, '', 1, 311, 366, '', '', '0.003', 0.003, '', '');</v>
      </c>
    </row>
    <row r="314" spans="1:11">
      <c r="A314">
        <v>312</v>
      </c>
      <c r="B314" s="2">
        <v>1</v>
      </c>
      <c r="C314" t="s">
        <v>32</v>
      </c>
      <c r="E314">
        <v>9.1000000000000004E-3</v>
      </c>
      <c r="I314" t="str">
        <f>IF(ISNA(VLOOKUP(D314,Elements!$B$3:$G$56,2,FALSE)),H314&amp;E314&amp;IF(ISBLANK(F314), "", F314&amp;" - "&amp;G314),VLOOKUP(D314,Elements!$B$3:$G$56,2,FALSE))</f>
        <v>0.0091</v>
      </c>
      <c r="K314" t="str">
        <f>"insert into result_context_item( RESULT_CONTEXT_ITEM_ID,  GROUP_RESULT_CONTEXT_ID,  EXPERIMENT_ID,  RESULT_ID,  ATTRIBUTE_ID,  VALUE_ID,  QUALIFIER,  VALUE_DISPLAY,  VALUE_NUM,  VALUE_MIN,  VALUE_MAX) values(result_context_item_id_seq.nextval, '', 1, "&amp;A314&amp;", "&amp;VLOOKUP(C314,Elements!$B$3:$G$56,6,FALSE)&amp;", '', '', '"&amp;I314&amp;"', "&amp;E314&amp;", '"&amp;F314&amp;"', '"&amp;G314&amp;"');"</f>
        <v>insert into result_context_item( RESULT_CONTEXT_ITEM_ID,  GROUP_RESULT_CONTEXT_ID,  EXPERIMENT_ID,  RESULT_ID,  ATTRIBUTE_ID,  VALUE_ID,  QUALIFIER,  VALUE_DISPLAY,  VALUE_NUM,  VALUE_MIN,  VALUE_MAX) values(result_context_item_id_seq.nextval, '', 1, 312, 366, '', '', '0.0091', 0.0091, '', '');</v>
      </c>
    </row>
    <row r="315" spans="1:11">
      <c r="A315">
        <v>313</v>
      </c>
      <c r="B315" s="2">
        <v>1</v>
      </c>
      <c r="C315" t="s">
        <v>32</v>
      </c>
      <c r="E315">
        <v>2.7300000000000001E-2</v>
      </c>
      <c r="I315" t="str">
        <f>IF(ISNA(VLOOKUP(D315,Elements!$B$3:$G$56,2,FALSE)),H315&amp;E315&amp;IF(ISBLANK(F315), "", F315&amp;" - "&amp;G315),VLOOKUP(D315,Elements!$B$3:$G$56,2,FALSE))</f>
        <v>0.0273</v>
      </c>
      <c r="K315" t="str">
        <f>"insert into result_context_item( RESULT_CONTEXT_ITEM_ID,  GROUP_RESULT_CONTEXT_ID,  EXPERIMENT_ID,  RESULT_ID,  ATTRIBUTE_ID,  VALUE_ID,  QUALIFIER,  VALUE_DISPLAY,  VALUE_NUM,  VALUE_MIN,  VALUE_MAX) values(result_context_item_id_seq.nextval, '', 1, "&amp;A315&amp;", "&amp;VLOOKUP(C315,Elements!$B$3:$G$56,6,FALSE)&amp;", '', '', '"&amp;I315&amp;"', "&amp;E315&amp;", '"&amp;F315&amp;"', '"&amp;G315&amp;"');"</f>
        <v>insert into result_context_item( RESULT_CONTEXT_ITEM_ID,  GROUP_RESULT_CONTEXT_ID,  EXPERIMENT_ID,  RESULT_ID,  ATTRIBUTE_ID,  VALUE_ID,  QUALIFIER,  VALUE_DISPLAY,  VALUE_NUM,  VALUE_MIN,  VALUE_MAX) values(result_context_item_id_seq.nextval, '', 1, 313, 366, '', '', '0.0273', 0.0273, '', '');</v>
      </c>
    </row>
    <row r="316" spans="1:11">
      <c r="A316">
        <v>314</v>
      </c>
      <c r="B316" s="2">
        <v>1</v>
      </c>
      <c r="C316" t="s">
        <v>32</v>
      </c>
      <c r="E316">
        <v>8.1799999999999998E-2</v>
      </c>
      <c r="I316" t="str">
        <f>IF(ISNA(VLOOKUP(D316,Elements!$B$3:$G$56,2,FALSE)),H316&amp;E316&amp;IF(ISBLANK(F316), "", F316&amp;" - "&amp;G316),VLOOKUP(D316,Elements!$B$3:$G$56,2,FALSE))</f>
        <v>0.0818</v>
      </c>
      <c r="K316" t="str">
        <f>"insert into result_context_item( RESULT_CONTEXT_ITEM_ID,  GROUP_RESULT_CONTEXT_ID,  EXPERIMENT_ID,  RESULT_ID,  ATTRIBUTE_ID,  VALUE_ID,  QUALIFIER,  VALUE_DISPLAY,  VALUE_NUM,  VALUE_MIN,  VALUE_MAX) values(result_context_item_id_seq.nextval, '', 1, "&amp;A316&amp;", "&amp;VLOOKUP(C316,Elements!$B$3:$G$56,6,FALSE)&amp;", '', '', '"&amp;I316&amp;"', "&amp;E316&amp;", '"&amp;F316&amp;"', '"&amp;G316&amp;"');"</f>
        <v>insert into result_context_item( RESULT_CONTEXT_ITEM_ID,  GROUP_RESULT_CONTEXT_ID,  EXPERIMENT_ID,  RESULT_ID,  ATTRIBUTE_ID,  VALUE_ID,  QUALIFIER,  VALUE_DISPLAY,  VALUE_NUM,  VALUE_MIN,  VALUE_MAX) values(result_context_item_id_seq.nextval, '', 1, 314, 366, '', '', '0.0818', 0.0818, '', '');</v>
      </c>
    </row>
    <row r="317" spans="1:11">
      <c r="A317">
        <v>315</v>
      </c>
      <c r="B317" s="2">
        <v>1</v>
      </c>
      <c r="C317" t="s">
        <v>32</v>
      </c>
      <c r="E317">
        <v>0.24540000000000001</v>
      </c>
      <c r="I317" t="str">
        <f>IF(ISNA(VLOOKUP(D317,Elements!$B$3:$G$56,2,FALSE)),H317&amp;E317&amp;IF(ISBLANK(F317), "", F317&amp;" - "&amp;G317),VLOOKUP(D317,Elements!$B$3:$G$56,2,FALSE))</f>
        <v>0.2454</v>
      </c>
      <c r="K317" t="str">
        <f>"insert into result_context_item( RESULT_CONTEXT_ITEM_ID,  GROUP_RESULT_CONTEXT_ID,  EXPERIMENT_ID,  RESULT_ID,  ATTRIBUTE_ID,  VALUE_ID,  QUALIFIER,  VALUE_DISPLAY,  VALUE_NUM,  VALUE_MIN,  VALUE_MAX) values(result_context_item_id_seq.nextval, '', 1, "&amp;A317&amp;", "&amp;VLOOKUP(C317,Elements!$B$3:$G$56,6,FALSE)&amp;", '', '', '"&amp;I317&amp;"', "&amp;E317&amp;", '"&amp;F317&amp;"', '"&amp;G317&amp;"');"</f>
        <v>insert into result_context_item( RESULT_CONTEXT_ITEM_ID,  GROUP_RESULT_CONTEXT_ID,  EXPERIMENT_ID,  RESULT_ID,  ATTRIBUTE_ID,  VALUE_ID,  QUALIFIER,  VALUE_DISPLAY,  VALUE_NUM,  VALUE_MIN,  VALUE_MAX) values(result_context_item_id_seq.nextval, '', 1, 315, 366, '', '', '0.2454', 0.2454, '', '');</v>
      </c>
    </row>
    <row r="318" spans="1:11">
      <c r="A318">
        <v>316</v>
      </c>
      <c r="B318" s="2">
        <v>1</v>
      </c>
      <c r="C318" t="s">
        <v>32</v>
      </c>
      <c r="E318">
        <v>0.7</v>
      </c>
      <c r="I318" t="str">
        <f>IF(ISNA(VLOOKUP(D318,Elements!$B$3:$G$56,2,FALSE)),H318&amp;E318&amp;IF(ISBLANK(F318), "", F318&amp;" - "&amp;G318),VLOOKUP(D318,Elements!$B$3:$G$56,2,FALSE))</f>
        <v>0.7</v>
      </c>
      <c r="K318" t="str">
        <f>"insert into result_context_item( RESULT_CONTEXT_ITEM_ID,  GROUP_RESULT_CONTEXT_ID,  EXPERIMENT_ID,  RESULT_ID,  ATTRIBUTE_ID,  VALUE_ID,  QUALIFIER,  VALUE_DISPLAY,  VALUE_NUM,  VALUE_MIN,  VALUE_MAX) values(result_context_item_id_seq.nextval, '', 1, "&amp;A318&amp;", "&amp;VLOOKUP(C318,Elements!$B$3:$G$56,6,FALSE)&amp;", '', '', '"&amp;I318&amp;"', "&amp;E318&amp;", '"&amp;F318&amp;"', '"&amp;G318&amp;"');"</f>
        <v>insert into result_context_item( RESULT_CONTEXT_ITEM_ID,  GROUP_RESULT_CONTEXT_ID,  EXPERIMENT_ID,  RESULT_ID,  ATTRIBUTE_ID,  VALUE_ID,  QUALIFIER,  VALUE_DISPLAY,  VALUE_NUM,  VALUE_MIN,  VALUE_MAX) values(result_context_item_id_seq.nextval, '', 1, 316, 366, '', '', '0.7', 0.7, '', '');</v>
      </c>
    </row>
    <row r="319" spans="1:11">
      <c r="A319">
        <v>317</v>
      </c>
      <c r="B319" s="2">
        <v>1</v>
      </c>
      <c r="C319" t="s">
        <v>32</v>
      </c>
      <c r="E319">
        <v>2.2000000000000002</v>
      </c>
      <c r="I319" t="str">
        <f>IF(ISNA(VLOOKUP(D319,Elements!$B$3:$G$56,2,FALSE)),H319&amp;E319&amp;IF(ISBLANK(F319), "", F319&amp;" - "&amp;G319),VLOOKUP(D319,Elements!$B$3:$G$56,2,FALSE))</f>
        <v>2.2</v>
      </c>
      <c r="K319" t="str">
        <f>"insert into result_context_item( RESULT_CONTEXT_ITEM_ID,  GROUP_RESULT_CONTEXT_ID,  EXPERIMENT_ID,  RESULT_ID,  ATTRIBUTE_ID,  VALUE_ID,  QUALIFIER,  VALUE_DISPLAY,  VALUE_NUM,  VALUE_MIN,  VALUE_MAX) values(result_context_item_id_seq.nextval, '', 1, "&amp;A319&amp;", "&amp;VLOOKUP(C319,Elements!$B$3:$G$56,6,FALSE)&amp;", '', '', '"&amp;I319&amp;"', "&amp;E319&amp;", '"&amp;F319&amp;"', '"&amp;G319&amp;"');"</f>
        <v>insert into result_context_item( RESULT_CONTEXT_ITEM_ID,  GROUP_RESULT_CONTEXT_ID,  EXPERIMENT_ID,  RESULT_ID,  ATTRIBUTE_ID,  VALUE_ID,  QUALIFIER,  VALUE_DISPLAY,  VALUE_NUM,  VALUE_MIN,  VALUE_MAX) values(result_context_item_id_seq.nextval, '', 1, 317, 366, '', '', '2.2', 2.2, '', '');</v>
      </c>
    </row>
    <row r="320" spans="1:11">
      <c r="A320">
        <v>318</v>
      </c>
      <c r="B320" s="2">
        <v>1</v>
      </c>
      <c r="C320" t="s">
        <v>32</v>
      </c>
      <c r="E320">
        <v>6.6</v>
      </c>
      <c r="I320" t="str">
        <f>IF(ISNA(VLOOKUP(D320,Elements!$B$3:$G$56,2,FALSE)),H320&amp;E320&amp;IF(ISBLANK(F320), "", F320&amp;" - "&amp;G320),VLOOKUP(D320,Elements!$B$3:$G$56,2,FALSE))</f>
        <v>6.6</v>
      </c>
      <c r="K320" t="str">
        <f>"insert into result_context_item( RESULT_CONTEXT_ITEM_ID,  GROUP_RESULT_CONTEXT_ID,  EXPERIMENT_ID,  RESULT_ID,  ATTRIBUTE_ID,  VALUE_ID,  QUALIFIER,  VALUE_DISPLAY,  VALUE_NUM,  VALUE_MIN,  VALUE_MAX) values(result_context_item_id_seq.nextval, '', 1, "&amp;A320&amp;", "&amp;VLOOKUP(C320,Elements!$B$3:$G$56,6,FALSE)&amp;", '', '', '"&amp;I320&amp;"', "&amp;E320&amp;", '"&amp;F320&amp;"', '"&amp;G320&amp;"');"</f>
        <v>insert into result_context_item( RESULT_CONTEXT_ITEM_ID,  GROUP_RESULT_CONTEXT_ID,  EXPERIMENT_ID,  RESULT_ID,  ATTRIBUTE_ID,  VALUE_ID,  QUALIFIER,  VALUE_DISPLAY,  VALUE_NUM,  VALUE_MIN,  VALUE_MAX) values(result_context_item_id_seq.nextval, '', 1, 318, 366, '', '', '6.6', 6.6, '', '');</v>
      </c>
    </row>
    <row r="321" spans="1:11">
      <c r="A321">
        <v>319</v>
      </c>
      <c r="B321" s="2">
        <v>1</v>
      </c>
      <c r="C321" t="s">
        <v>32</v>
      </c>
      <c r="E321">
        <v>19.899999999999999</v>
      </c>
      <c r="I321" t="str">
        <f>IF(ISNA(VLOOKUP(D321,Elements!$B$3:$G$56,2,FALSE)),H321&amp;E321&amp;IF(ISBLANK(F321), "", F321&amp;" - "&amp;G321),VLOOKUP(D321,Elements!$B$3:$G$56,2,FALSE))</f>
        <v>19.9</v>
      </c>
      <c r="K321" t="str">
        <f>"insert into result_context_item( RESULT_CONTEXT_ITEM_ID,  GROUP_RESULT_CONTEXT_ID,  EXPERIMENT_ID,  RESULT_ID,  ATTRIBUTE_ID,  VALUE_ID,  QUALIFIER,  VALUE_DISPLAY,  VALUE_NUM,  VALUE_MIN,  VALUE_MAX) values(result_context_item_id_seq.nextval, '', 1, "&amp;A321&amp;", "&amp;VLOOKUP(C321,Elements!$B$3:$G$56,6,FALSE)&amp;", '', '', '"&amp;I321&amp;"', "&amp;E321&amp;", '"&amp;F321&amp;"', '"&amp;G321&amp;"');"</f>
        <v>insert into result_context_item( RESULT_CONTEXT_ITEM_ID,  GROUP_RESULT_CONTEXT_ID,  EXPERIMENT_ID,  RESULT_ID,  ATTRIBUTE_ID,  VALUE_ID,  QUALIFIER,  VALUE_DISPLAY,  VALUE_NUM,  VALUE_MIN,  VALUE_MAX) values(result_context_item_id_seq.nextval, '', 1, 319, 366, '', '', '19.9', 19.9, '', '');</v>
      </c>
    </row>
    <row r="322" spans="1:11">
      <c r="A322">
        <v>320</v>
      </c>
      <c r="B322" s="2">
        <v>1</v>
      </c>
      <c r="C322" t="s">
        <v>32</v>
      </c>
      <c r="E322">
        <v>59.6</v>
      </c>
      <c r="I322" t="str">
        <f>IF(ISNA(VLOOKUP(D322,Elements!$B$3:$G$56,2,FALSE)),H322&amp;E322&amp;IF(ISBLANK(F322), "", F322&amp;" - "&amp;G322),VLOOKUP(D322,Elements!$B$3:$G$56,2,FALSE))</f>
        <v>59.6</v>
      </c>
      <c r="K322" t="str">
        <f>"insert into result_context_item( RESULT_CONTEXT_ITEM_ID,  GROUP_RESULT_CONTEXT_ID,  EXPERIMENT_ID,  RESULT_ID,  ATTRIBUTE_ID,  VALUE_ID,  QUALIFIER,  VALUE_DISPLAY,  VALUE_NUM,  VALUE_MIN,  VALUE_MAX) values(result_context_item_id_seq.nextval, '', 1, "&amp;A322&amp;", "&amp;VLOOKUP(C322,Elements!$B$3:$G$56,6,FALSE)&amp;", '', '', '"&amp;I322&amp;"', "&amp;E322&amp;", '"&amp;F322&amp;"', '"&amp;G322&amp;"');"</f>
        <v>insert into result_context_item( RESULT_CONTEXT_ITEM_ID,  GROUP_RESULT_CONTEXT_ID,  EXPERIMENT_ID,  RESULT_ID,  ATTRIBUTE_ID,  VALUE_ID,  QUALIFIER,  VALUE_DISPLAY,  VALUE_NUM,  VALUE_MIN,  VALUE_MAX) values(result_context_item_id_seq.nextval, '', 1, 320, 366, '', '', '59.6', 59.6, '', '');</v>
      </c>
    </row>
    <row r="323" spans="1:11">
      <c r="A323">
        <v>321</v>
      </c>
      <c r="B323" s="2">
        <v>1</v>
      </c>
      <c r="C323" t="s">
        <v>32</v>
      </c>
      <c r="E323">
        <v>3.0000000000000001E-3</v>
      </c>
      <c r="I323" t="str">
        <f>IF(ISNA(VLOOKUP(D323,Elements!$B$3:$G$56,2,FALSE)),H323&amp;E323&amp;IF(ISBLANK(F323), "", F323&amp;" - "&amp;G323),VLOOKUP(D323,Elements!$B$3:$G$56,2,FALSE))</f>
        <v>0.003</v>
      </c>
      <c r="K323" t="str">
        <f>"insert into result_context_item( RESULT_CONTEXT_ITEM_ID,  GROUP_RESULT_CONTEXT_ID,  EXPERIMENT_ID,  RESULT_ID,  ATTRIBUTE_ID,  VALUE_ID,  QUALIFIER,  VALUE_DISPLAY,  VALUE_NUM,  VALUE_MIN,  VALUE_MAX) values(result_context_item_id_seq.nextval, '', 1, "&amp;A323&amp;", "&amp;VLOOKUP(C323,Elements!$B$3:$G$56,6,FALSE)&amp;", '', '', '"&amp;I323&amp;"', "&amp;E323&amp;", '"&amp;F323&amp;"', '"&amp;G323&amp;"');"</f>
        <v>insert into result_context_item( RESULT_CONTEXT_ITEM_ID,  GROUP_RESULT_CONTEXT_ID,  EXPERIMENT_ID,  RESULT_ID,  ATTRIBUTE_ID,  VALUE_ID,  QUALIFIER,  VALUE_DISPLAY,  VALUE_NUM,  VALUE_MIN,  VALUE_MAX) values(result_context_item_id_seq.nextval, '', 1, 321, 366, '', '', '0.003', 0.003, '', '');</v>
      </c>
    </row>
    <row r="324" spans="1:11">
      <c r="A324">
        <v>322</v>
      </c>
      <c r="B324" s="2">
        <v>1</v>
      </c>
      <c r="C324" t="s">
        <v>32</v>
      </c>
      <c r="E324">
        <v>9.1000000000000004E-3</v>
      </c>
      <c r="I324" t="str">
        <f>IF(ISNA(VLOOKUP(D324,Elements!$B$3:$G$56,2,FALSE)),H324&amp;E324&amp;IF(ISBLANK(F324), "", F324&amp;" - "&amp;G324),VLOOKUP(D324,Elements!$B$3:$G$56,2,FALSE))</f>
        <v>0.0091</v>
      </c>
      <c r="K324" t="str">
        <f>"insert into result_context_item( RESULT_CONTEXT_ITEM_ID,  GROUP_RESULT_CONTEXT_ID,  EXPERIMENT_ID,  RESULT_ID,  ATTRIBUTE_ID,  VALUE_ID,  QUALIFIER,  VALUE_DISPLAY,  VALUE_NUM,  VALUE_MIN,  VALUE_MAX) values(result_context_item_id_seq.nextval, '', 1, "&amp;A324&amp;", "&amp;VLOOKUP(C324,Elements!$B$3:$G$56,6,FALSE)&amp;", '', '', '"&amp;I324&amp;"', "&amp;E324&amp;", '"&amp;F324&amp;"', '"&amp;G324&amp;"');"</f>
        <v>insert into result_context_item( RESULT_CONTEXT_ITEM_ID,  GROUP_RESULT_CONTEXT_ID,  EXPERIMENT_ID,  RESULT_ID,  ATTRIBUTE_ID,  VALUE_ID,  QUALIFIER,  VALUE_DISPLAY,  VALUE_NUM,  VALUE_MIN,  VALUE_MAX) values(result_context_item_id_seq.nextval, '', 1, 322, 366, '', '', '0.0091', 0.0091, '', '');</v>
      </c>
    </row>
    <row r="325" spans="1:11">
      <c r="A325">
        <v>323</v>
      </c>
      <c r="B325" s="2">
        <v>1</v>
      </c>
      <c r="C325" t="s">
        <v>32</v>
      </c>
      <c r="E325">
        <v>2.7300000000000001E-2</v>
      </c>
      <c r="I325" t="str">
        <f>IF(ISNA(VLOOKUP(D325,Elements!$B$3:$G$56,2,FALSE)),H325&amp;E325&amp;IF(ISBLANK(F325), "", F325&amp;" - "&amp;G325),VLOOKUP(D325,Elements!$B$3:$G$56,2,FALSE))</f>
        <v>0.0273</v>
      </c>
      <c r="K325" t="str">
        <f>"insert into result_context_item( RESULT_CONTEXT_ITEM_ID,  GROUP_RESULT_CONTEXT_ID,  EXPERIMENT_ID,  RESULT_ID,  ATTRIBUTE_ID,  VALUE_ID,  QUALIFIER,  VALUE_DISPLAY,  VALUE_NUM,  VALUE_MIN,  VALUE_MAX) values(result_context_item_id_seq.nextval, '', 1, "&amp;A325&amp;", "&amp;VLOOKUP(C325,Elements!$B$3:$G$56,6,FALSE)&amp;", '', '', '"&amp;I325&amp;"', "&amp;E325&amp;", '"&amp;F325&amp;"', '"&amp;G325&amp;"');"</f>
        <v>insert into result_context_item( RESULT_CONTEXT_ITEM_ID,  GROUP_RESULT_CONTEXT_ID,  EXPERIMENT_ID,  RESULT_ID,  ATTRIBUTE_ID,  VALUE_ID,  QUALIFIER,  VALUE_DISPLAY,  VALUE_NUM,  VALUE_MIN,  VALUE_MAX) values(result_context_item_id_seq.nextval, '', 1, 323, 366, '', '', '0.0273', 0.0273, '', '');</v>
      </c>
    </row>
    <row r="326" spans="1:11">
      <c r="A326">
        <v>324</v>
      </c>
      <c r="B326" s="2">
        <v>1</v>
      </c>
      <c r="C326" t="s">
        <v>32</v>
      </c>
      <c r="E326">
        <v>8.1799999999999998E-2</v>
      </c>
      <c r="I326" t="str">
        <f>IF(ISNA(VLOOKUP(D326,Elements!$B$3:$G$56,2,FALSE)),H326&amp;E326&amp;IF(ISBLANK(F326), "", F326&amp;" - "&amp;G326),VLOOKUP(D326,Elements!$B$3:$G$56,2,FALSE))</f>
        <v>0.0818</v>
      </c>
      <c r="K326" t="str">
        <f>"insert into result_context_item( RESULT_CONTEXT_ITEM_ID,  GROUP_RESULT_CONTEXT_ID,  EXPERIMENT_ID,  RESULT_ID,  ATTRIBUTE_ID,  VALUE_ID,  QUALIFIER,  VALUE_DISPLAY,  VALUE_NUM,  VALUE_MIN,  VALUE_MAX) values(result_context_item_id_seq.nextval, '', 1, "&amp;A326&amp;", "&amp;VLOOKUP(C326,Elements!$B$3:$G$56,6,FALSE)&amp;", '', '', '"&amp;I326&amp;"', "&amp;E326&amp;", '"&amp;F326&amp;"', '"&amp;G326&amp;"');"</f>
        <v>insert into result_context_item( RESULT_CONTEXT_ITEM_ID,  GROUP_RESULT_CONTEXT_ID,  EXPERIMENT_ID,  RESULT_ID,  ATTRIBUTE_ID,  VALUE_ID,  QUALIFIER,  VALUE_DISPLAY,  VALUE_NUM,  VALUE_MIN,  VALUE_MAX) values(result_context_item_id_seq.nextval, '', 1, 324, 366, '', '', '0.0818', 0.0818, '', '');</v>
      </c>
    </row>
    <row r="327" spans="1:11">
      <c r="A327">
        <v>325</v>
      </c>
      <c r="B327" s="2">
        <v>1</v>
      </c>
      <c r="C327" t="s">
        <v>32</v>
      </c>
      <c r="E327">
        <v>0.24540000000000001</v>
      </c>
      <c r="I327" t="str">
        <f>IF(ISNA(VLOOKUP(D327,Elements!$B$3:$G$56,2,FALSE)),H327&amp;E327&amp;IF(ISBLANK(F327), "", F327&amp;" - "&amp;G327),VLOOKUP(D327,Elements!$B$3:$G$56,2,FALSE))</f>
        <v>0.2454</v>
      </c>
      <c r="K327" t="str">
        <f>"insert into result_context_item( RESULT_CONTEXT_ITEM_ID,  GROUP_RESULT_CONTEXT_ID,  EXPERIMENT_ID,  RESULT_ID,  ATTRIBUTE_ID,  VALUE_ID,  QUALIFIER,  VALUE_DISPLAY,  VALUE_NUM,  VALUE_MIN,  VALUE_MAX) values(result_context_item_id_seq.nextval, '', 1, "&amp;A327&amp;", "&amp;VLOOKUP(C327,Elements!$B$3:$G$56,6,FALSE)&amp;", '', '', '"&amp;I327&amp;"', "&amp;E327&amp;", '"&amp;F327&amp;"', '"&amp;G327&amp;"');"</f>
        <v>insert into result_context_item( RESULT_CONTEXT_ITEM_ID,  GROUP_RESULT_CONTEXT_ID,  EXPERIMENT_ID,  RESULT_ID,  ATTRIBUTE_ID,  VALUE_ID,  QUALIFIER,  VALUE_DISPLAY,  VALUE_NUM,  VALUE_MIN,  VALUE_MAX) values(result_context_item_id_seq.nextval, '', 1, 325, 366, '', '', '0.2454', 0.2454, '', '');</v>
      </c>
    </row>
    <row r="328" spans="1:11">
      <c r="A328">
        <v>326</v>
      </c>
      <c r="B328" s="2">
        <v>1</v>
      </c>
      <c r="C328" t="s">
        <v>32</v>
      </c>
      <c r="E328">
        <v>0.7</v>
      </c>
      <c r="I328" t="str">
        <f>IF(ISNA(VLOOKUP(D328,Elements!$B$3:$G$56,2,FALSE)),H328&amp;E328&amp;IF(ISBLANK(F328), "", F328&amp;" - "&amp;G328),VLOOKUP(D328,Elements!$B$3:$G$56,2,FALSE))</f>
        <v>0.7</v>
      </c>
      <c r="K328" t="str">
        <f>"insert into result_context_item( RESULT_CONTEXT_ITEM_ID,  GROUP_RESULT_CONTEXT_ID,  EXPERIMENT_ID,  RESULT_ID,  ATTRIBUTE_ID,  VALUE_ID,  QUALIFIER,  VALUE_DISPLAY,  VALUE_NUM,  VALUE_MIN,  VALUE_MAX) values(result_context_item_id_seq.nextval, '', 1, "&amp;A328&amp;", "&amp;VLOOKUP(C328,Elements!$B$3:$G$56,6,FALSE)&amp;", '', '', '"&amp;I328&amp;"', "&amp;E328&amp;", '"&amp;F328&amp;"', '"&amp;G328&amp;"');"</f>
        <v>insert into result_context_item( RESULT_CONTEXT_ITEM_ID,  GROUP_RESULT_CONTEXT_ID,  EXPERIMENT_ID,  RESULT_ID,  ATTRIBUTE_ID,  VALUE_ID,  QUALIFIER,  VALUE_DISPLAY,  VALUE_NUM,  VALUE_MIN,  VALUE_MAX) values(result_context_item_id_seq.nextval, '', 1, 326, 366, '', '', '0.7', 0.7, '', '');</v>
      </c>
    </row>
    <row r="329" spans="1:11">
      <c r="A329">
        <v>327</v>
      </c>
      <c r="B329" s="2">
        <v>1</v>
      </c>
      <c r="C329" t="s">
        <v>32</v>
      </c>
      <c r="E329">
        <v>2.2000000000000002</v>
      </c>
      <c r="I329" t="str">
        <f>IF(ISNA(VLOOKUP(D329,Elements!$B$3:$G$56,2,FALSE)),H329&amp;E329&amp;IF(ISBLANK(F329), "", F329&amp;" - "&amp;G329),VLOOKUP(D329,Elements!$B$3:$G$56,2,FALSE))</f>
        <v>2.2</v>
      </c>
      <c r="K329" t="str">
        <f>"insert into result_context_item( RESULT_CONTEXT_ITEM_ID,  GROUP_RESULT_CONTEXT_ID,  EXPERIMENT_ID,  RESULT_ID,  ATTRIBUTE_ID,  VALUE_ID,  QUALIFIER,  VALUE_DISPLAY,  VALUE_NUM,  VALUE_MIN,  VALUE_MAX) values(result_context_item_id_seq.nextval, '', 1, "&amp;A329&amp;", "&amp;VLOOKUP(C329,Elements!$B$3:$G$56,6,FALSE)&amp;", '', '', '"&amp;I329&amp;"', "&amp;E329&amp;", '"&amp;F329&amp;"', '"&amp;G329&amp;"');"</f>
        <v>insert into result_context_item( RESULT_CONTEXT_ITEM_ID,  GROUP_RESULT_CONTEXT_ID,  EXPERIMENT_ID,  RESULT_ID,  ATTRIBUTE_ID,  VALUE_ID,  QUALIFIER,  VALUE_DISPLAY,  VALUE_NUM,  VALUE_MIN,  VALUE_MAX) values(result_context_item_id_seq.nextval, '', 1, 327, 366, '', '', '2.2', 2.2, '', '');</v>
      </c>
    </row>
    <row r="330" spans="1:11">
      <c r="A330">
        <v>328</v>
      </c>
      <c r="B330" s="2">
        <v>1</v>
      </c>
      <c r="C330" t="s">
        <v>32</v>
      </c>
      <c r="E330">
        <v>6.6</v>
      </c>
      <c r="I330" t="str">
        <f>IF(ISNA(VLOOKUP(D330,Elements!$B$3:$G$56,2,FALSE)),H330&amp;E330&amp;IF(ISBLANK(F330), "", F330&amp;" - "&amp;G330),VLOOKUP(D330,Elements!$B$3:$G$56,2,FALSE))</f>
        <v>6.6</v>
      </c>
      <c r="K330" t="str">
        <f>"insert into result_context_item( RESULT_CONTEXT_ITEM_ID,  GROUP_RESULT_CONTEXT_ID,  EXPERIMENT_ID,  RESULT_ID,  ATTRIBUTE_ID,  VALUE_ID,  QUALIFIER,  VALUE_DISPLAY,  VALUE_NUM,  VALUE_MIN,  VALUE_MAX) values(result_context_item_id_seq.nextval, '', 1, "&amp;A330&amp;", "&amp;VLOOKUP(C330,Elements!$B$3:$G$56,6,FALSE)&amp;", '', '', '"&amp;I330&amp;"', "&amp;E330&amp;", '"&amp;F330&amp;"', '"&amp;G330&amp;"');"</f>
        <v>insert into result_context_item( RESULT_CONTEXT_ITEM_ID,  GROUP_RESULT_CONTEXT_ID,  EXPERIMENT_ID,  RESULT_ID,  ATTRIBUTE_ID,  VALUE_ID,  QUALIFIER,  VALUE_DISPLAY,  VALUE_NUM,  VALUE_MIN,  VALUE_MAX) values(result_context_item_id_seq.nextval, '', 1, 328, 366, '', '', '6.6', 6.6, '', '');</v>
      </c>
    </row>
    <row r="331" spans="1:11">
      <c r="A331">
        <v>329</v>
      </c>
      <c r="B331" s="2">
        <v>1</v>
      </c>
      <c r="C331" t="s">
        <v>32</v>
      </c>
      <c r="E331">
        <v>19.899999999999999</v>
      </c>
      <c r="I331" t="str">
        <f>IF(ISNA(VLOOKUP(D331,Elements!$B$3:$G$56,2,FALSE)),H331&amp;E331&amp;IF(ISBLANK(F331), "", F331&amp;" - "&amp;G331),VLOOKUP(D331,Elements!$B$3:$G$56,2,FALSE))</f>
        <v>19.9</v>
      </c>
      <c r="K331" t="str">
        <f>"insert into result_context_item( RESULT_CONTEXT_ITEM_ID,  GROUP_RESULT_CONTEXT_ID,  EXPERIMENT_ID,  RESULT_ID,  ATTRIBUTE_ID,  VALUE_ID,  QUALIFIER,  VALUE_DISPLAY,  VALUE_NUM,  VALUE_MIN,  VALUE_MAX) values(result_context_item_id_seq.nextval, '', 1, "&amp;A331&amp;", "&amp;VLOOKUP(C331,Elements!$B$3:$G$56,6,FALSE)&amp;", '', '', '"&amp;I331&amp;"', "&amp;E331&amp;", '"&amp;F331&amp;"', '"&amp;G331&amp;"');"</f>
        <v>insert into result_context_item( RESULT_CONTEXT_ITEM_ID,  GROUP_RESULT_CONTEXT_ID,  EXPERIMENT_ID,  RESULT_ID,  ATTRIBUTE_ID,  VALUE_ID,  QUALIFIER,  VALUE_DISPLAY,  VALUE_NUM,  VALUE_MIN,  VALUE_MAX) values(result_context_item_id_seq.nextval, '', 1, 329, 366, '', '', '19.9', 19.9, '', '');</v>
      </c>
    </row>
    <row r="332" spans="1:11">
      <c r="A332">
        <v>330</v>
      </c>
      <c r="B332" s="2">
        <v>1</v>
      </c>
      <c r="C332" t="s">
        <v>32</v>
      </c>
      <c r="E332">
        <v>59.6</v>
      </c>
      <c r="I332" t="str">
        <f>IF(ISNA(VLOOKUP(D332,Elements!$B$3:$G$56,2,FALSE)),H332&amp;E332&amp;IF(ISBLANK(F332), "", F332&amp;" - "&amp;G332),VLOOKUP(D332,Elements!$B$3:$G$56,2,FALSE))</f>
        <v>59.6</v>
      </c>
      <c r="K332" t="str">
        <f>"insert into result_context_item( RESULT_CONTEXT_ITEM_ID,  GROUP_RESULT_CONTEXT_ID,  EXPERIMENT_ID,  RESULT_ID,  ATTRIBUTE_ID,  VALUE_ID,  QUALIFIER,  VALUE_DISPLAY,  VALUE_NUM,  VALUE_MIN,  VALUE_MAX) values(result_context_item_id_seq.nextval, '', 1, "&amp;A332&amp;", "&amp;VLOOKUP(C332,Elements!$B$3:$G$56,6,FALSE)&amp;", '', '', '"&amp;I332&amp;"', "&amp;E332&amp;", '"&amp;F332&amp;"', '"&amp;G332&amp;"');"</f>
        <v>insert into result_context_item( RESULT_CONTEXT_ITEM_ID,  GROUP_RESULT_CONTEXT_ID,  EXPERIMENT_ID,  RESULT_ID,  ATTRIBUTE_ID,  VALUE_ID,  QUALIFIER,  VALUE_DISPLAY,  VALUE_NUM,  VALUE_MIN,  VALUE_MAX) values(result_context_item_id_seq.nextval, '', 1, 330, 366, '', '', '59.6', 59.6, '', '');</v>
      </c>
    </row>
    <row r="333" spans="1:11">
      <c r="A333">
        <v>331</v>
      </c>
      <c r="B333" s="2">
        <v>1</v>
      </c>
      <c r="C333" t="s">
        <v>32</v>
      </c>
      <c r="E333">
        <v>3.0000000000000001E-3</v>
      </c>
      <c r="I333" t="str">
        <f>IF(ISNA(VLOOKUP(D333,Elements!$B$3:$G$56,2,FALSE)),H333&amp;E333&amp;IF(ISBLANK(F333), "", F333&amp;" - "&amp;G333),VLOOKUP(D333,Elements!$B$3:$G$56,2,FALSE))</f>
        <v>0.003</v>
      </c>
      <c r="K333" t="str">
        <f>"insert into result_context_item( RESULT_CONTEXT_ITEM_ID,  GROUP_RESULT_CONTEXT_ID,  EXPERIMENT_ID,  RESULT_ID,  ATTRIBUTE_ID,  VALUE_ID,  QUALIFIER,  VALUE_DISPLAY,  VALUE_NUM,  VALUE_MIN,  VALUE_MAX) values(result_context_item_id_seq.nextval, '', 1, "&amp;A333&amp;", "&amp;VLOOKUP(C333,Elements!$B$3:$G$56,6,FALSE)&amp;", '', '', '"&amp;I333&amp;"', "&amp;E333&amp;", '"&amp;F333&amp;"', '"&amp;G333&amp;"');"</f>
        <v>insert into result_context_item( RESULT_CONTEXT_ITEM_ID,  GROUP_RESULT_CONTEXT_ID,  EXPERIMENT_ID,  RESULT_ID,  ATTRIBUTE_ID,  VALUE_ID,  QUALIFIER,  VALUE_DISPLAY,  VALUE_NUM,  VALUE_MIN,  VALUE_MAX) values(result_context_item_id_seq.nextval, '', 1, 331, 366, '', '', '0.003', 0.003, '', '');</v>
      </c>
    </row>
    <row r="334" spans="1:11">
      <c r="A334">
        <v>332</v>
      </c>
      <c r="B334" s="2">
        <v>1</v>
      </c>
      <c r="C334" t="s">
        <v>32</v>
      </c>
      <c r="E334">
        <v>9.1000000000000004E-3</v>
      </c>
      <c r="I334" t="str">
        <f>IF(ISNA(VLOOKUP(D334,Elements!$B$3:$G$56,2,FALSE)),H334&amp;E334&amp;IF(ISBLANK(F334), "", F334&amp;" - "&amp;G334),VLOOKUP(D334,Elements!$B$3:$G$56,2,FALSE))</f>
        <v>0.0091</v>
      </c>
      <c r="K334" t="str">
        <f>"insert into result_context_item( RESULT_CONTEXT_ITEM_ID,  GROUP_RESULT_CONTEXT_ID,  EXPERIMENT_ID,  RESULT_ID,  ATTRIBUTE_ID,  VALUE_ID,  QUALIFIER,  VALUE_DISPLAY,  VALUE_NUM,  VALUE_MIN,  VALUE_MAX) values(result_context_item_id_seq.nextval, '', 1, "&amp;A334&amp;", "&amp;VLOOKUP(C334,Elements!$B$3:$G$56,6,FALSE)&amp;", '', '', '"&amp;I334&amp;"', "&amp;E334&amp;", '"&amp;F334&amp;"', '"&amp;G334&amp;"');"</f>
        <v>insert into result_context_item( RESULT_CONTEXT_ITEM_ID,  GROUP_RESULT_CONTEXT_ID,  EXPERIMENT_ID,  RESULT_ID,  ATTRIBUTE_ID,  VALUE_ID,  QUALIFIER,  VALUE_DISPLAY,  VALUE_NUM,  VALUE_MIN,  VALUE_MAX) values(result_context_item_id_seq.nextval, '', 1, 332, 366, '', '', '0.0091', 0.0091, '', '');</v>
      </c>
    </row>
    <row r="335" spans="1:11">
      <c r="A335">
        <v>333</v>
      </c>
      <c r="B335" s="2">
        <v>1</v>
      </c>
      <c r="C335" t="s">
        <v>32</v>
      </c>
      <c r="E335">
        <v>2.7300000000000001E-2</v>
      </c>
      <c r="I335" t="str">
        <f>IF(ISNA(VLOOKUP(D335,Elements!$B$3:$G$56,2,FALSE)),H335&amp;E335&amp;IF(ISBLANK(F335), "", F335&amp;" - "&amp;G335),VLOOKUP(D335,Elements!$B$3:$G$56,2,FALSE))</f>
        <v>0.0273</v>
      </c>
      <c r="K335" t="str">
        <f>"insert into result_context_item( RESULT_CONTEXT_ITEM_ID,  GROUP_RESULT_CONTEXT_ID,  EXPERIMENT_ID,  RESULT_ID,  ATTRIBUTE_ID,  VALUE_ID,  QUALIFIER,  VALUE_DISPLAY,  VALUE_NUM,  VALUE_MIN,  VALUE_MAX) values(result_context_item_id_seq.nextval, '', 1, "&amp;A335&amp;", "&amp;VLOOKUP(C335,Elements!$B$3:$G$56,6,FALSE)&amp;", '', '', '"&amp;I335&amp;"', "&amp;E335&amp;", '"&amp;F335&amp;"', '"&amp;G335&amp;"');"</f>
        <v>insert into result_context_item( RESULT_CONTEXT_ITEM_ID,  GROUP_RESULT_CONTEXT_ID,  EXPERIMENT_ID,  RESULT_ID,  ATTRIBUTE_ID,  VALUE_ID,  QUALIFIER,  VALUE_DISPLAY,  VALUE_NUM,  VALUE_MIN,  VALUE_MAX) values(result_context_item_id_seq.nextval, '', 1, 333, 366, '', '', '0.0273', 0.0273, '', '');</v>
      </c>
    </row>
    <row r="336" spans="1:11">
      <c r="A336">
        <v>334</v>
      </c>
      <c r="B336" s="2">
        <v>1</v>
      </c>
      <c r="C336" t="s">
        <v>32</v>
      </c>
      <c r="E336">
        <v>8.1799999999999998E-2</v>
      </c>
      <c r="I336" t="str">
        <f>IF(ISNA(VLOOKUP(D336,Elements!$B$3:$G$56,2,FALSE)),H336&amp;E336&amp;IF(ISBLANK(F336), "", F336&amp;" - "&amp;G336),VLOOKUP(D336,Elements!$B$3:$G$56,2,FALSE))</f>
        <v>0.0818</v>
      </c>
      <c r="K336" t="str">
        <f>"insert into result_context_item( RESULT_CONTEXT_ITEM_ID,  GROUP_RESULT_CONTEXT_ID,  EXPERIMENT_ID,  RESULT_ID,  ATTRIBUTE_ID,  VALUE_ID,  QUALIFIER,  VALUE_DISPLAY,  VALUE_NUM,  VALUE_MIN,  VALUE_MAX) values(result_context_item_id_seq.nextval, '', 1, "&amp;A336&amp;", "&amp;VLOOKUP(C336,Elements!$B$3:$G$56,6,FALSE)&amp;", '', '', '"&amp;I336&amp;"', "&amp;E336&amp;", '"&amp;F336&amp;"', '"&amp;G336&amp;"');"</f>
        <v>insert into result_context_item( RESULT_CONTEXT_ITEM_ID,  GROUP_RESULT_CONTEXT_ID,  EXPERIMENT_ID,  RESULT_ID,  ATTRIBUTE_ID,  VALUE_ID,  QUALIFIER,  VALUE_DISPLAY,  VALUE_NUM,  VALUE_MIN,  VALUE_MAX) values(result_context_item_id_seq.nextval, '', 1, 334, 366, '', '', '0.0818', 0.0818, '', '');</v>
      </c>
    </row>
    <row r="337" spans="1:11">
      <c r="A337">
        <v>335</v>
      </c>
      <c r="B337" s="2">
        <v>1</v>
      </c>
      <c r="C337" t="s">
        <v>32</v>
      </c>
      <c r="E337">
        <v>0.24540000000000001</v>
      </c>
      <c r="I337" t="str">
        <f>IF(ISNA(VLOOKUP(D337,Elements!$B$3:$G$56,2,FALSE)),H337&amp;E337&amp;IF(ISBLANK(F337), "", F337&amp;" - "&amp;G337),VLOOKUP(D337,Elements!$B$3:$G$56,2,FALSE))</f>
        <v>0.2454</v>
      </c>
      <c r="K337" t="str">
        <f>"insert into result_context_item( RESULT_CONTEXT_ITEM_ID,  GROUP_RESULT_CONTEXT_ID,  EXPERIMENT_ID,  RESULT_ID,  ATTRIBUTE_ID,  VALUE_ID,  QUALIFIER,  VALUE_DISPLAY,  VALUE_NUM,  VALUE_MIN,  VALUE_MAX) values(result_context_item_id_seq.nextval, '', 1, "&amp;A337&amp;", "&amp;VLOOKUP(C337,Elements!$B$3:$G$56,6,FALSE)&amp;", '', '', '"&amp;I337&amp;"', "&amp;E337&amp;", '"&amp;F337&amp;"', '"&amp;G337&amp;"');"</f>
        <v>insert into result_context_item( RESULT_CONTEXT_ITEM_ID,  GROUP_RESULT_CONTEXT_ID,  EXPERIMENT_ID,  RESULT_ID,  ATTRIBUTE_ID,  VALUE_ID,  QUALIFIER,  VALUE_DISPLAY,  VALUE_NUM,  VALUE_MIN,  VALUE_MAX) values(result_context_item_id_seq.nextval, '', 1, 335, 366, '', '', '0.2454', 0.2454, '', '');</v>
      </c>
    </row>
    <row r="338" spans="1:11">
      <c r="A338">
        <v>336</v>
      </c>
      <c r="B338" s="2">
        <v>1</v>
      </c>
      <c r="C338" t="s">
        <v>32</v>
      </c>
      <c r="E338">
        <v>0.7</v>
      </c>
      <c r="I338" t="str">
        <f>IF(ISNA(VLOOKUP(D338,Elements!$B$3:$G$56,2,FALSE)),H338&amp;E338&amp;IF(ISBLANK(F338), "", F338&amp;" - "&amp;G338),VLOOKUP(D338,Elements!$B$3:$G$56,2,FALSE))</f>
        <v>0.7</v>
      </c>
      <c r="K338" t="str">
        <f>"insert into result_context_item( RESULT_CONTEXT_ITEM_ID,  GROUP_RESULT_CONTEXT_ID,  EXPERIMENT_ID,  RESULT_ID,  ATTRIBUTE_ID,  VALUE_ID,  QUALIFIER,  VALUE_DISPLAY,  VALUE_NUM,  VALUE_MIN,  VALUE_MAX) values(result_context_item_id_seq.nextval, '', 1, "&amp;A338&amp;", "&amp;VLOOKUP(C338,Elements!$B$3:$G$56,6,FALSE)&amp;", '', '', '"&amp;I338&amp;"', "&amp;E338&amp;", '"&amp;F338&amp;"', '"&amp;G338&amp;"');"</f>
        <v>insert into result_context_item( RESULT_CONTEXT_ITEM_ID,  GROUP_RESULT_CONTEXT_ID,  EXPERIMENT_ID,  RESULT_ID,  ATTRIBUTE_ID,  VALUE_ID,  QUALIFIER,  VALUE_DISPLAY,  VALUE_NUM,  VALUE_MIN,  VALUE_MAX) values(result_context_item_id_seq.nextval, '', 1, 336, 366, '', '', '0.7', 0.7, '', '');</v>
      </c>
    </row>
    <row r="339" spans="1:11">
      <c r="A339">
        <v>337</v>
      </c>
      <c r="B339" s="2">
        <v>1</v>
      </c>
      <c r="C339" t="s">
        <v>32</v>
      </c>
      <c r="E339">
        <v>2.2000000000000002</v>
      </c>
      <c r="I339" t="str">
        <f>IF(ISNA(VLOOKUP(D339,Elements!$B$3:$G$56,2,FALSE)),H339&amp;E339&amp;IF(ISBLANK(F339), "", F339&amp;" - "&amp;G339),VLOOKUP(D339,Elements!$B$3:$G$56,2,FALSE))</f>
        <v>2.2</v>
      </c>
      <c r="K339" t="str">
        <f>"insert into result_context_item( RESULT_CONTEXT_ITEM_ID,  GROUP_RESULT_CONTEXT_ID,  EXPERIMENT_ID,  RESULT_ID,  ATTRIBUTE_ID,  VALUE_ID,  QUALIFIER,  VALUE_DISPLAY,  VALUE_NUM,  VALUE_MIN,  VALUE_MAX) values(result_context_item_id_seq.nextval, '', 1, "&amp;A339&amp;", "&amp;VLOOKUP(C339,Elements!$B$3:$G$56,6,FALSE)&amp;", '', '', '"&amp;I339&amp;"', "&amp;E339&amp;", '"&amp;F339&amp;"', '"&amp;G339&amp;"');"</f>
        <v>insert into result_context_item( RESULT_CONTEXT_ITEM_ID,  GROUP_RESULT_CONTEXT_ID,  EXPERIMENT_ID,  RESULT_ID,  ATTRIBUTE_ID,  VALUE_ID,  QUALIFIER,  VALUE_DISPLAY,  VALUE_NUM,  VALUE_MIN,  VALUE_MAX) values(result_context_item_id_seq.nextval, '', 1, 337, 366, '', '', '2.2', 2.2, '', '');</v>
      </c>
    </row>
    <row r="340" spans="1:11">
      <c r="A340">
        <v>338</v>
      </c>
      <c r="B340" s="2">
        <v>1</v>
      </c>
      <c r="C340" t="s">
        <v>32</v>
      </c>
      <c r="E340">
        <v>6.6</v>
      </c>
      <c r="I340" t="str">
        <f>IF(ISNA(VLOOKUP(D340,Elements!$B$3:$G$56,2,FALSE)),H340&amp;E340&amp;IF(ISBLANK(F340), "", F340&amp;" - "&amp;G340),VLOOKUP(D340,Elements!$B$3:$G$56,2,FALSE))</f>
        <v>6.6</v>
      </c>
      <c r="K340" t="str">
        <f>"insert into result_context_item( RESULT_CONTEXT_ITEM_ID,  GROUP_RESULT_CONTEXT_ID,  EXPERIMENT_ID,  RESULT_ID,  ATTRIBUTE_ID,  VALUE_ID,  QUALIFIER,  VALUE_DISPLAY,  VALUE_NUM,  VALUE_MIN,  VALUE_MAX) values(result_context_item_id_seq.nextval, '', 1, "&amp;A340&amp;", "&amp;VLOOKUP(C340,Elements!$B$3:$G$56,6,FALSE)&amp;", '', '', '"&amp;I340&amp;"', "&amp;E340&amp;", '"&amp;F340&amp;"', '"&amp;G340&amp;"');"</f>
        <v>insert into result_context_item( RESULT_CONTEXT_ITEM_ID,  GROUP_RESULT_CONTEXT_ID,  EXPERIMENT_ID,  RESULT_ID,  ATTRIBUTE_ID,  VALUE_ID,  QUALIFIER,  VALUE_DISPLAY,  VALUE_NUM,  VALUE_MIN,  VALUE_MAX) values(result_context_item_id_seq.nextval, '', 1, 338, 366, '', '', '6.6', 6.6, '', '');</v>
      </c>
    </row>
    <row r="341" spans="1:11">
      <c r="A341">
        <v>339</v>
      </c>
      <c r="B341" s="2">
        <v>1</v>
      </c>
      <c r="C341" t="s">
        <v>32</v>
      </c>
      <c r="E341">
        <v>19.899999999999999</v>
      </c>
      <c r="I341" t="str">
        <f>IF(ISNA(VLOOKUP(D341,Elements!$B$3:$G$56,2,FALSE)),H341&amp;E341&amp;IF(ISBLANK(F341), "", F341&amp;" - "&amp;G341),VLOOKUP(D341,Elements!$B$3:$G$56,2,FALSE))</f>
        <v>19.9</v>
      </c>
      <c r="K341" t="str">
        <f>"insert into result_context_item( RESULT_CONTEXT_ITEM_ID,  GROUP_RESULT_CONTEXT_ID,  EXPERIMENT_ID,  RESULT_ID,  ATTRIBUTE_ID,  VALUE_ID,  QUALIFIER,  VALUE_DISPLAY,  VALUE_NUM,  VALUE_MIN,  VALUE_MAX) values(result_context_item_id_seq.nextval, '', 1, "&amp;A341&amp;", "&amp;VLOOKUP(C341,Elements!$B$3:$G$56,6,FALSE)&amp;", '', '', '"&amp;I341&amp;"', "&amp;E341&amp;", '"&amp;F341&amp;"', '"&amp;G341&amp;"');"</f>
        <v>insert into result_context_item( RESULT_CONTEXT_ITEM_ID,  GROUP_RESULT_CONTEXT_ID,  EXPERIMENT_ID,  RESULT_ID,  ATTRIBUTE_ID,  VALUE_ID,  QUALIFIER,  VALUE_DISPLAY,  VALUE_NUM,  VALUE_MIN,  VALUE_MAX) values(result_context_item_id_seq.nextval, '', 1, 339, 366, '', '', '19.9', 19.9, '', '');</v>
      </c>
    </row>
    <row r="342" spans="1:11">
      <c r="A342">
        <v>340</v>
      </c>
      <c r="B342" s="2">
        <v>1</v>
      </c>
      <c r="C342" t="s">
        <v>32</v>
      </c>
      <c r="E342">
        <v>59.6</v>
      </c>
      <c r="I342" t="str">
        <f>IF(ISNA(VLOOKUP(D342,Elements!$B$3:$G$56,2,FALSE)),H342&amp;E342&amp;IF(ISBLANK(F342), "", F342&amp;" - "&amp;G342),VLOOKUP(D342,Elements!$B$3:$G$56,2,FALSE))</f>
        <v>59.6</v>
      </c>
      <c r="K342" t="str">
        <f>"insert into result_context_item( RESULT_CONTEXT_ITEM_ID,  GROUP_RESULT_CONTEXT_ID,  EXPERIMENT_ID,  RESULT_ID,  ATTRIBUTE_ID,  VALUE_ID,  QUALIFIER,  VALUE_DISPLAY,  VALUE_NUM,  VALUE_MIN,  VALUE_MAX) values(result_context_item_id_seq.nextval, '', 1, "&amp;A342&amp;", "&amp;VLOOKUP(C342,Elements!$B$3:$G$56,6,FALSE)&amp;", '', '', '"&amp;I342&amp;"', "&amp;E342&amp;", '"&amp;F342&amp;"', '"&amp;G342&amp;"');"</f>
        <v>insert into result_context_item( RESULT_CONTEXT_ITEM_ID,  GROUP_RESULT_CONTEXT_ID,  EXPERIMENT_ID,  RESULT_ID,  ATTRIBUTE_ID,  VALUE_ID,  QUALIFIER,  VALUE_DISPLAY,  VALUE_NUM,  VALUE_MIN,  VALUE_MAX) values(result_context_item_id_seq.nextval, '', 1, 340, 366, '', '', '59.6', 59.6, '', '');</v>
      </c>
    </row>
    <row r="343" spans="1:11">
      <c r="A343">
        <v>341</v>
      </c>
      <c r="B343" s="2">
        <v>1</v>
      </c>
      <c r="C343" t="s">
        <v>32</v>
      </c>
      <c r="E343">
        <v>3.0000000000000001E-3</v>
      </c>
      <c r="I343" t="str">
        <f>IF(ISNA(VLOOKUP(D343,Elements!$B$3:$G$56,2,FALSE)),H343&amp;E343&amp;IF(ISBLANK(F343), "", F343&amp;" - "&amp;G343),VLOOKUP(D343,Elements!$B$3:$G$56,2,FALSE))</f>
        <v>0.003</v>
      </c>
      <c r="K343" t="str">
        <f>"insert into result_context_item( RESULT_CONTEXT_ITEM_ID,  GROUP_RESULT_CONTEXT_ID,  EXPERIMENT_ID,  RESULT_ID,  ATTRIBUTE_ID,  VALUE_ID,  QUALIFIER,  VALUE_DISPLAY,  VALUE_NUM,  VALUE_MIN,  VALUE_MAX) values(result_context_item_id_seq.nextval, '', 1, "&amp;A343&amp;", "&amp;VLOOKUP(C343,Elements!$B$3:$G$56,6,FALSE)&amp;", '', '', '"&amp;I343&amp;"', "&amp;E343&amp;", '"&amp;F343&amp;"', '"&amp;G343&amp;"');"</f>
        <v>insert into result_context_item( RESULT_CONTEXT_ITEM_ID,  GROUP_RESULT_CONTEXT_ID,  EXPERIMENT_ID,  RESULT_ID,  ATTRIBUTE_ID,  VALUE_ID,  QUALIFIER,  VALUE_DISPLAY,  VALUE_NUM,  VALUE_MIN,  VALUE_MAX) values(result_context_item_id_seq.nextval, '', 1, 341, 366, '', '', '0.003', 0.003, '', '');</v>
      </c>
    </row>
    <row r="344" spans="1:11">
      <c r="A344">
        <v>342</v>
      </c>
      <c r="B344" s="2">
        <v>1</v>
      </c>
      <c r="C344" t="s">
        <v>32</v>
      </c>
      <c r="E344">
        <v>9.1000000000000004E-3</v>
      </c>
      <c r="I344" t="str">
        <f>IF(ISNA(VLOOKUP(D344,Elements!$B$3:$G$56,2,FALSE)),H344&amp;E344&amp;IF(ISBLANK(F344), "", F344&amp;" - "&amp;G344),VLOOKUP(D344,Elements!$B$3:$G$56,2,FALSE))</f>
        <v>0.0091</v>
      </c>
      <c r="K344" t="str">
        <f>"insert into result_context_item( RESULT_CONTEXT_ITEM_ID,  GROUP_RESULT_CONTEXT_ID,  EXPERIMENT_ID,  RESULT_ID,  ATTRIBUTE_ID,  VALUE_ID,  QUALIFIER,  VALUE_DISPLAY,  VALUE_NUM,  VALUE_MIN,  VALUE_MAX) values(result_context_item_id_seq.nextval, '', 1, "&amp;A344&amp;", "&amp;VLOOKUP(C344,Elements!$B$3:$G$56,6,FALSE)&amp;", '', '', '"&amp;I344&amp;"', "&amp;E344&amp;", '"&amp;F344&amp;"', '"&amp;G344&amp;"');"</f>
        <v>insert into result_context_item( RESULT_CONTEXT_ITEM_ID,  GROUP_RESULT_CONTEXT_ID,  EXPERIMENT_ID,  RESULT_ID,  ATTRIBUTE_ID,  VALUE_ID,  QUALIFIER,  VALUE_DISPLAY,  VALUE_NUM,  VALUE_MIN,  VALUE_MAX) values(result_context_item_id_seq.nextval, '', 1, 342, 366, '', '', '0.0091', 0.0091, '', '');</v>
      </c>
    </row>
    <row r="345" spans="1:11">
      <c r="A345">
        <v>343</v>
      </c>
      <c r="B345" s="2">
        <v>1</v>
      </c>
      <c r="C345" t="s">
        <v>32</v>
      </c>
      <c r="E345">
        <v>2.7300000000000001E-2</v>
      </c>
      <c r="I345" t="str">
        <f>IF(ISNA(VLOOKUP(D345,Elements!$B$3:$G$56,2,FALSE)),H345&amp;E345&amp;IF(ISBLANK(F345), "", F345&amp;" - "&amp;G345),VLOOKUP(D345,Elements!$B$3:$G$56,2,FALSE))</f>
        <v>0.0273</v>
      </c>
      <c r="K345" t="str">
        <f>"insert into result_context_item( RESULT_CONTEXT_ITEM_ID,  GROUP_RESULT_CONTEXT_ID,  EXPERIMENT_ID,  RESULT_ID,  ATTRIBUTE_ID,  VALUE_ID,  QUALIFIER,  VALUE_DISPLAY,  VALUE_NUM,  VALUE_MIN,  VALUE_MAX) values(result_context_item_id_seq.nextval, '', 1, "&amp;A345&amp;", "&amp;VLOOKUP(C345,Elements!$B$3:$G$56,6,FALSE)&amp;", '', '', '"&amp;I345&amp;"', "&amp;E345&amp;", '"&amp;F345&amp;"', '"&amp;G345&amp;"');"</f>
        <v>insert into result_context_item( RESULT_CONTEXT_ITEM_ID,  GROUP_RESULT_CONTEXT_ID,  EXPERIMENT_ID,  RESULT_ID,  ATTRIBUTE_ID,  VALUE_ID,  QUALIFIER,  VALUE_DISPLAY,  VALUE_NUM,  VALUE_MIN,  VALUE_MAX) values(result_context_item_id_seq.nextval, '', 1, 343, 366, '', '', '0.0273', 0.0273, '', '');</v>
      </c>
    </row>
    <row r="346" spans="1:11">
      <c r="A346">
        <v>344</v>
      </c>
      <c r="B346" s="2">
        <v>1</v>
      </c>
      <c r="C346" t="s">
        <v>32</v>
      </c>
      <c r="E346">
        <v>8.1799999999999998E-2</v>
      </c>
      <c r="I346" t="str">
        <f>IF(ISNA(VLOOKUP(D346,Elements!$B$3:$G$56,2,FALSE)),H346&amp;E346&amp;IF(ISBLANK(F346), "", F346&amp;" - "&amp;G346),VLOOKUP(D346,Elements!$B$3:$G$56,2,FALSE))</f>
        <v>0.0818</v>
      </c>
      <c r="K346" t="str">
        <f>"insert into result_context_item( RESULT_CONTEXT_ITEM_ID,  GROUP_RESULT_CONTEXT_ID,  EXPERIMENT_ID,  RESULT_ID,  ATTRIBUTE_ID,  VALUE_ID,  QUALIFIER,  VALUE_DISPLAY,  VALUE_NUM,  VALUE_MIN,  VALUE_MAX) values(result_context_item_id_seq.nextval, '', 1, "&amp;A346&amp;", "&amp;VLOOKUP(C346,Elements!$B$3:$G$56,6,FALSE)&amp;", '', '', '"&amp;I346&amp;"', "&amp;E346&amp;", '"&amp;F346&amp;"', '"&amp;G346&amp;"');"</f>
        <v>insert into result_context_item( RESULT_CONTEXT_ITEM_ID,  GROUP_RESULT_CONTEXT_ID,  EXPERIMENT_ID,  RESULT_ID,  ATTRIBUTE_ID,  VALUE_ID,  QUALIFIER,  VALUE_DISPLAY,  VALUE_NUM,  VALUE_MIN,  VALUE_MAX) values(result_context_item_id_seq.nextval, '', 1, 344, 366, '', '', '0.0818', 0.0818, '', '');</v>
      </c>
    </row>
    <row r="347" spans="1:11">
      <c r="A347">
        <v>345</v>
      </c>
      <c r="B347" s="2">
        <v>1</v>
      </c>
      <c r="C347" t="s">
        <v>32</v>
      </c>
      <c r="E347">
        <v>0.24540000000000001</v>
      </c>
      <c r="I347" t="str">
        <f>IF(ISNA(VLOOKUP(D347,Elements!$B$3:$G$56,2,FALSE)),H347&amp;E347&amp;IF(ISBLANK(F347), "", F347&amp;" - "&amp;G347),VLOOKUP(D347,Elements!$B$3:$G$56,2,FALSE))</f>
        <v>0.2454</v>
      </c>
      <c r="K347" t="str">
        <f>"insert into result_context_item( RESULT_CONTEXT_ITEM_ID,  GROUP_RESULT_CONTEXT_ID,  EXPERIMENT_ID,  RESULT_ID,  ATTRIBUTE_ID,  VALUE_ID,  QUALIFIER,  VALUE_DISPLAY,  VALUE_NUM,  VALUE_MIN,  VALUE_MAX) values(result_context_item_id_seq.nextval, '', 1, "&amp;A347&amp;", "&amp;VLOOKUP(C347,Elements!$B$3:$G$56,6,FALSE)&amp;", '', '', '"&amp;I347&amp;"', "&amp;E347&amp;", '"&amp;F347&amp;"', '"&amp;G347&amp;"');"</f>
        <v>insert into result_context_item( RESULT_CONTEXT_ITEM_ID,  GROUP_RESULT_CONTEXT_ID,  EXPERIMENT_ID,  RESULT_ID,  ATTRIBUTE_ID,  VALUE_ID,  QUALIFIER,  VALUE_DISPLAY,  VALUE_NUM,  VALUE_MIN,  VALUE_MAX) values(result_context_item_id_seq.nextval, '', 1, 345, 366, '', '', '0.2454', 0.2454, '', '');</v>
      </c>
    </row>
    <row r="348" spans="1:11">
      <c r="A348">
        <v>346</v>
      </c>
      <c r="B348" s="2">
        <v>1</v>
      </c>
      <c r="C348" t="s">
        <v>32</v>
      </c>
      <c r="E348">
        <v>0.7</v>
      </c>
      <c r="I348" t="str">
        <f>IF(ISNA(VLOOKUP(D348,Elements!$B$3:$G$56,2,FALSE)),H348&amp;E348&amp;IF(ISBLANK(F348), "", F348&amp;" - "&amp;G348),VLOOKUP(D348,Elements!$B$3:$G$56,2,FALSE))</f>
        <v>0.7</v>
      </c>
      <c r="K348" t="str">
        <f>"insert into result_context_item( RESULT_CONTEXT_ITEM_ID,  GROUP_RESULT_CONTEXT_ID,  EXPERIMENT_ID,  RESULT_ID,  ATTRIBUTE_ID,  VALUE_ID,  QUALIFIER,  VALUE_DISPLAY,  VALUE_NUM,  VALUE_MIN,  VALUE_MAX) values(result_context_item_id_seq.nextval, '', 1, "&amp;A348&amp;", "&amp;VLOOKUP(C348,Elements!$B$3:$G$56,6,FALSE)&amp;", '', '', '"&amp;I348&amp;"', "&amp;E348&amp;", '"&amp;F348&amp;"', '"&amp;G348&amp;"');"</f>
        <v>insert into result_context_item( RESULT_CONTEXT_ITEM_ID,  GROUP_RESULT_CONTEXT_ID,  EXPERIMENT_ID,  RESULT_ID,  ATTRIBUTE_ID,  VALUE_ID,  QUALIFIER,  VALUE_DISPLAY,  VALUE_NUM,  VALUE_MIN,  VALUE_MAX) values(result_context_item_id_seq.nextval, '', 1, 346, 366, '', '', '0.7', 0.7, '', '');</v>
      </c>
    </row>
    <row r="349" spans="1:11">
      <c r="A349">
        <v>347</v>
      </c>
      <c r="B349" s="2">
        <v>1</v>
      </c>
      <c r="C349" t="s">
        <v>32</v>
      </c>
      <c r="E349">
        <v>2.2000000000000002</v>
      </c>
      <c r="I349" t="str">
        <f>IF(ISNA(VLOOKUP(D349,Elements!$B$3:$G$56,2,FALSE)),H349&amp;E349&amp;IF(ISBLANK(F349), "", F349&amp;" - "&amp;G349),VLOOKUP(D349,Elements!$B$3:$G$56,2,FALSE))</f>
        <v>2.2</v>
      </c>
      <c r="K349" t="str">
        <f>"insert into result_context_item( RESULT_CONTEXT_ITEM_ID,  GROUP_RESULT_CONTEXT_ID,  EXPERIMENT_ID,  RESULT_ID,  ATTRIBUTE_ID,  VALUE_ID,  QUALIFIER,  VALUE_DISPLAY,  VALUE_NUM,  VALUE_MIN,  VALUE_MAX) values(result_context_item_id_seq.nextval, '', 1, "&amp;A349&amp;", "&amp;VLOOKUP(C349,Elements!$B$3:$G$56,6,FALSE)&amp;", '', '', '"&amp;I349&amp;"', "&amp;E349&amp;", '"&amp;F349&amp;"', '"&amp;G349&amp;"');"</f>
        <v>insert into result_context_item( RESULT_CONTEXT_ITEM_ID,  GROUP_RESULT_CONTEXT_ID,  EXPERIMENT_ID,  RESULT_ID,  ATTRIBUTE_ID,  VALUE_ID,  QUALIFIER,  VALUE_DISPLAY,  VALUE_NUM,  VALUE_MIN,  VALUE_MAX) values(result_context_item_id_seq.nextval, '', 1, 347, 366, '', '', '2.2', 2.2, '', '');</v>
      </c>
    </row>
    <row r="350" spans="1:11">
      <c r="A350">
        <v>348</v>
      </c>
      <c r="B350" s="2">
        <v>1</v>
      </c>
      <c r="C350" t="s">
        <v>32</v>
      </c>
      <c r="E350">
        <v>6.6</v>
      </c>
      <c r="I350" t="str">
        <f>IF(ISNA(VLOOKUP(D350,Elements!$B$3:$G$56,2,FALSE)),H350&amp;E350&amp;IF(ISBLANK(F350), "", F350&amp;" - "&amp;G350),VLOOKUP(D350,Elements!$B$3:$G$56,2,FALSE))</f>
        <v>6.6</v>
      </c>
      <c r="K350" t="str">
        <f>"insert into result_context_item( RESULT_CONTEXT_ITEM_ID,  GROUP_RESULT_CONTEXT_ID,  EXPERIMENT_ID,  RESULT_ID,  ATTRIBUTE_ID,  VALUE_ID,  QUALIFIER,  VALUE_DISPLAY,  VALUE_NUM,  VALUE_MIN,  VALUE_MAX) values(result_context_item_id_seq.nextval, '', 1, "&amp;A350&amp;", "&amp;VLOOKUP(C350,Elements!$B$3:$G$56,6,FALSE)&amp;", '', '', '"&amp;I350&amp;"', "&amp;E350&amp;", '"&amp;F350&amp;"', '"&amp;G350&amp;"');"</f>
        <v>insert into result_context_item( RESULT_CONTEXT_ITEM_ID,  GROUP_RESULT_CONTEXT_ID,  EXPERIMENT_ID,  RESULT_ID,  ATTRIBUTE_ID,  VALUE_ID,  QUALIFIER,  VALUE_DISPLAY,  VALUE_NUM,  VALUE_MIN,  VALUE_MAX) values(result_context_item_id_seq.nextval, '', 1, 348, 366, '', '', '6.6', 6.6, '', '');</v>
      </c>
    </row>
    <row r="351" spans="1:11">
      <c r="A351">
        <v>349</v>
      </c>
      <c r="B351" s="2">
        <v>1</v>
      </c>
      <c r="C351" t="s">
        <v>32</v>
      </c>
      <c r="E351">
        <v>19.899999999999999</v>
      </c>
      <c r="I351" t="str">
        <f>IF(ISNA(VLOOKUP(D351,Elements!$B$3:$G$56,2,FALSE)),H351&amp;E351&amp;IF(ISBLANK(F351), "", F351&amp;" - "&amp;G351),VLOOKUP(D351,Elements!$B$3:$G$56,2,FALSE))</f>
        <v>19.9</v>
      </c>
      <c r="K351" t="str">
        <f>"insert into result_context_item( RESULT_CONTEXT_ITEM_ID,  GROUP_RESULT_CONTEXT_ID,  EXPERIMENT_ID,  RESULT_ID,  ATTRIBUTE_ID,  VALUE_ID,  QUALIFIER,  VALUE_DISPLAY,  VALUE_NUM,  VALUE_MIN,  VALUE_MAX) values(result_context_item_id_seq.nextval, '', 1, "&amp;A351&amp;", "&amp;VLOOKUP(C351,Elements!$B$3:$G$56,6,FALSE)&amp;", '', '', '"&amp;I351&amp;"', "&amp;E351&amp;", '"&amp;F351&amp;"', '"&amp;G351&amp;"');"</f>
        <v>insert into result_context_item( RESULT_CONTEXT_ITEM_ID,  GROUP_RESULT_CONTEXT_ID,  EXPERIMENT_ID,  RESULT_ID,  ATTRIBUTE_ID,  VALUE_ID,  QUALIFIER,  VALUE_DISPLAY,  VALUE_NUM,  VALUE_MIN,  VALUE_MAX) values(result_context_item_id_seq.nextval, '', 1, 349, 366, '', '', '19.9', 19.9, '', '');</v>
      </c>
    </row>
    <row r="352" spans="1:11">
      <c r="A352">
        <v>350</v>
      </c>
      <c r="B352" s="2">
        <v>1</v>
      </c>
      <c r="C352" t="s">
        <v>32</v>
      </c>
      <c r="E352">
        <v>59.6</v>
      </c>
      <c r="I352" t="str">
        <f>IF(ISNA(VLOOKUP(D352,Elements!$B$3:$G$56,2,FALSE)),H352&amp;E352&amp;IF(ISBLANK(F352), "", F352&amp;" - "&amp;G352),VLOOKUP(D352,Elements!$B$3:$G$56,2,FALSE))</f>
        <v>59.6</v>
      </c>
      <c r="K352" t="str">
        <f>"insert into result_context_item( RESULT_CONTEXT_ITEM_ID,  GROUP_RESULT_CONTEXT_ID,  EXPERIMENT_ID,  RESULT_ID,  ATTRIBUTE_ID,  VALUE_ID,  QUALIFIER,  VALUE_DISPLAY,  VALUE_NUM,  VALUE_MIN,  VALUE_MAX) values(result_context_item_id_seq.nextval, '', 1, "&amp;A352&amp;", "&amp;VLOOKUP(C352,Elements!$B$3:$G$56,6,FALSE)&amp;", '', '', '"&amp;I352&amp;"', "&amp;E352&amp;", '"&amp;F352&amp;"', '"&amp;G352&amp;"');"</f>
        <v>insert into result_context_item( RESULT_CONTEXT_ITEM_ID,  GROUP_RESULT_CONTEXT_ID,  EXPERIMENT_ID,  RESULT_ID,  ATTRIBUTE_ID,  VALUE_ID,  QUALIFIER,  VALUE_DISPLAY,  VALUE_NUM,  VALUE_MIN,  VALUE_MAX) values(result_context_item_id_seq.nextval, '', 1, 350, 366, '', '', '59.6', 59.6, '', '');</v>
      </c>
    </row>
    <row r="353" spans="1:11">
      <c r="A353">
        <v>351</v>
      </c>
      <c r="B353" s="2">
        <v>1</v>
      </c>
      <c r="C353" t="s">
        <v>32</v>
      </c>
      <c r="E353">
        <v>3.0000000000000001E-3</v>
      </c>
      <c r="I353" t="str">
        <f>IF(ISNA(VLOOKUP(D353,Elements!$B$3:$G$56,2,FALSE)),H353&amp;E353&amp;IF(ISBLANK(F353), "", F353&amp;" - "&amp;G353),VLOOKUP(D353,Elements!$B$3:$G$56,2,FALSE))</f>
        <v>0.003</v>
      </c>
      <c r="K353" t="str">
        <f>"insert into result_context_item( RESULT_CONTEXT_ITEM_ID,  GROUP_RESULT_CONTEXT_ID,  EXPERIMENT_ID,  RESULT_ID,  ATTRIBUTE_ID,  VALUE_ID,  QUALIFIER,  VALUE_DISPLAY,  VALUE_NUM,  VALUE_MIN,  VALUE_MAX) values(result_context_item_id_seq.nextval, '', 1, "&amp;A353&amp;", "&amp;VLOOKUP(C353,Elements!$B$3:$G$56,6,FALSE)&amp;", '', '', '"&amp;I353&amp;"', "&amp;E353&amp;", '"&amp;F353&amp;"', '"&amp;G353&amp;"');"</f>
        <v>insert into result_context_item( RESULT_CONTEXT_ITEM_ID,  GROUP_RESULT_CONTEXT_ID,  EXPERIMENT_ID,  RESULT_ID,  ATTRIBUTE_ID,  VALUE_ID,  QUALIFIER,  VALUE_DISPLAY,  VALUE_NUM,  VALUE_MIN,  VALUE_MAX) values(result_context_item_id_seq.nextval, '', 1, 351, 366, '', '', '0.003', 0.003, '', '');</v>
      </c>
    </row>
    <row r="354" spans="1:11">
      <c r="A354">
        <v>352</v>
      </c>
      <c r="B354" s="2">
        <v>1</v>
      </c>
      <c r="C354" t="s">
        <v>32</v>
      </c>
      <c r="E354">
        <v>9.1000000000000004E-3</v>
      </c>
      <c r="I354" t="str">
        <f>IF(ISNA(VLOOKUP(D354,Elements!$B$3:$G$56,2,FALSE)),H354&amp;E354&amp;IF(ISBLANK(F354), "", F354&amp;" - "&amp;G354),VLOOKUP(D354,Elements!$B$3:$G$56,2,FALSE))</f>
        <v>0.0091</v>
      </c>
      <c r="K354" t="str">
        <f>"insert into result_context_item( RESULT_CONTEXT_ITEM_ID,  GROUP_RESULT_CONTEXT_ID,  EXPERIMENT_ID,  RESULT_ID,  ATTRIBUTE_ID,  VALUE_ID,  QUALIFIER,  VALUE_DISPLAY,  VALUE_NUM,  VALUE_MIN,  VALUE_MAX) values(result_context_item_id_seq.nextval, '', 1, "&amp;A354&amp;", "&amp;VLOOKUP(C354,Elements!$B$3:$G$56,6,FALSE)&amp;", '', '', '"&amp;I354&amp;"', "&amp;E354&amp;", '"&amp;F354&amp;"', '"&amp;G354&amp;"');"</f>
        <v>insert into result_context_item( RESULT_CONTEXT_ITEM_ID,  GROUP_RESULT_CONTEXT_ID,  EXPERIMENT_ID,  RESULT_ID,  ATTRIBUTE_ID,  VALUE_ID,  QUALIFIER,  VALUE_DISPLAY,  VALUE_NUM,  VALUE_MIN,  VALUE_MAX) values(result_context_item_id_seq.nextval, '', 1, 352, 366, '', '', '0.0091', 0.0091, '', '');</v>
      </c>
    </row>
    <row r="355" spans="1:11">
      <c r="A355">
        <v>353</v>
      </c>
      <c r="B355" s="2">
        <v>1</v>
      </c>
      <c r="C355" t="s">
        <v>32</v>
      </c>
      <c r="E355">
        <v>2.7300000000000001E-2</v>
      </c>
      <c r="I355" t="str">
        <f>IF(ISNA(VLOOKUP(D355,Elements!$B$3:$G$56,2,FALSE)),H355&amp;E355&amp;IF(ISBLANK(F355), "", F355&amp;" - "&amp;G355),VLOOKUP(D355,Elements!$B$3:$G$56,2,FALSE))</f>
        <v>0.0273</v>
      </c>
      <c r="K355" t="str">
        <f>"insert into result_context_item( RESULT_CONTEXT_ITEM_ID,  GROUP_RESULT_CONTEXT_ID,  EXPERIMENT_ID,  RESULT_ID,  ATTRIBUTE_ID,  VALUE_ID,  QUALIFIER,  VALUE_DISPLAY,  VALUE_NUM,  VALUE_MIN,  VALUE_MAX) values(result_context_item_id_seq.nextval, '', 1, "&amp;A355&amp;", "&amp;VLOOKUP(C355,Elements!$B$3:$G$56,6,FALSE)&amp;", '', '', '"&amp;I355&amp;"', "&amp;E355&amp;", '"&amp;F355&amp;"', '"&amp;G355&amp;"');"</f>
        <v>insert into result_context_item( RESULT_CONTEXT_ITEM_ID,  GROUP_RESULT_CONTEXT_ID,  EXPERIMENT_ID,  RESULT_ID,  ATTRIBUTE_ID,  VALUE_ID,  QUALIFIER,  VALUE_DISPLAY,  VALUE_NUM,  VALUE_MIN,  VALUE_MAX) values(result_context_item_id_seq.nextval, '', 1, 353, 366, '', '', '0.0273', 0.0273, '', '');</v>
      </c>
    </row>
    <row r="356" spans="1:11">
      <c r="A356">
        <v>354</v>
      </c>
      <c r="B356" s="2">
        <v>1</v>
      </c>
      <c r="C356" t="s">
        <v>32</v>
      </c>
      <c r="E356">
        <v>8.1799999999999998E-2</v>
      </c>
      <c r="I356" t="str">
        <f>IF(ISNA(VLOOKUP(D356,Elements!$B$3:$G$56,2,FALSE)),H356&amp;E356&amp;IF(ISBLANK(F356), "", F356&amp;" - "&amp;G356),VLOOKUP(D356,Elements!$B$3:$G$56,2,FALSE))</f>
        <v>0.0818</v>
      </c>
      <c r="K356" t="str">
        <f>"insert into result_context_item( RESULT_CONTEXT_ITEM_ID,  GROUP_RESULT_CONTEXT_ID,  EXPERIMENT_ID,  RESULT_ID,  ATTRIBUTE_ID,  VALUE_ID,  QUALIFIER,  VALUE_DISPLAY,  VALUE_NUM,  VALUE_MIN,  VALUE_MAX) values(result_context_item_id_seq.nextval, '', 1, "&amp;A356&amp;", "&amp;VLOOKUP(C356,Elements!$B$3:$G$56,6,FALSE)&amp;", '', '', '"&amp;I356&amp;"', "&amp;E356&amp;", '"&amp;F356&amp;"', '"&amp;G356&amp;"');"</f>
        <v>insert into result_context_item( RESULT_CONTEXT_ITEM_ID,  GROUP_RESULT_CONTEXT_ID,  EXPERIMENT_ID,  RESULT_ID,  ATTRIBUTE_ID,  VALUE_ID,  QUALIFIER,  VALUE_DISPLAY,  VALUE_NUM,  VALUE_MIN,  VALUE_MAX) values(result_context_item_id_seq.nextval, '', 1, 354, 366, '', '', '0.0818', 0.0818, '', '');</v>
      </c>
    </row>
    <row r="357" spans="1:11">
      <c r="A357">
        <v>355</v>
      </c>
      <c r="B357" s="2">
        <v>1</v>
      </c>
      <c r="C357" t="s">
        <v>32</v>
      </c>
      <c r="E357">
        <v>0.24540000000000001</v>
      </c>
      <c r="I357" t="str">
        <f>IF(ISNA(VLOOKUP(D357,Elements!$B$3:$G$56,2,FALSE)),H357&amp;E357&amp;IF(ISBLANK(F357), "", F357&amp;" - "&amp;G357),VLOOKUP(D357,Elements!$B$3:$G$56,2,FALSE))</f>
        <v>0.2454</v>
      </c>
      <c r="K357" t="str">
        <f>"insert into result_context_item( RESULT_CONTEXT_ITEM_ID,  GROUP_RESULT_CONTEXT_ID,  EXPERIMENT_ID,  RESULT_ID,  ATTRIBUTE_ID,  VALUE_ID,  QUALIFIER,  VALUE_DISPLAY,  VALUE_NUM,  VALUE_MIN,  VALUE_MAX) values(result_context_item_id_seq.nextval, '', 1, "&amp;A357&amp;", "&amp;VLOOKUP(C357,Elements!$B$3:$G$56,6,FALSE)&amp;", '', '', '"&amp;I357&amp;"', "&amp;E357&amp;", '"&amp;F357&amp;"', '"&amp;G357&amp;"');"</f>
        <v>insert into result_context_item( RESULT_CONTEXT_ITEM_ID,  GROUP_RESULT_CONTEXT_ID,  EXPERIMENT_ID,  RESULT_ID,  ATTRIBUTE_ID,  VALUE_ID,  QUALIFIER,  VALUE_DISPLAY,  VALUE_NUM,  VALUE_MIN,  VALUE_MAX) values(result_context_item_id_seq.nextval, '', 1, 355, 366, '', '', '0.2454', 0.2454, '', '');</v>
      </c>
    </row>
    <row r="358" spans="1:11">
      <c r="A358">
        <v>356</v>
      </c>
      <c r="B358" s="2">
        <v>1</v>
      </c>
      <c r="C358" t="s">
        <v>32</v>
      </c>
      <c r="E358">
        <v>0.7</v>
      </c>
      <c r="I358" t="str">
        <f>IF(ISNA(VLOOKUP(D358,Elements!$B$3:$G$56,2,FALSE)),H358&amp;E358&amp;IF(ISBLANK(F358), "", F358&amp;" - "&amp;G358),VLOOKUP(D358,Elements!$B$3:$G$56,2,FALSE))</f>
        <v>0.7</v>
      </c>
      <c r="K358" t="str">
        <f>"insert into result_context_item( RESULT_CONTEXT_ITEM_ID,  GROUP_RESULT_CONTEXT_ID,  EXPERIMENT_ID,  RESULT_ID,  ATTRIBUTE_ID,  VALUE_ID,  QUALIFIER,  VALUE_DISPLAY,  VALUE_NUM,  VALUE_MIN,  VALUE_MAX) values(result_context_item_id_seq.nextval, '', 1, "&amp;A358&amp;", "&amp;VLOOKUP(C358,Elements!$B$3:$G$56,6,FALSE)&amp;", '', '', '"&amp;I358&amp;"', "&amp;E358&amp;", '"&amp;F358&amp;"', '"&amp;G358&amp;"');"</f>
        <v>insert into result_context_item( RESULT_CONTEXT_ITEM_ID,  GROUP_RESULT_CONTEXT_ID,  EXPERIMENT_ID,  RESULT_ID,  ATTRIBUTE_ID,  VALUE_ID,  QUALIFIER,  VALUE_DISPLAY,  VALUE_NUM,  VALUE_MIN,  VALUE_MAX) values(result_context_item_id_seq.nextval, '', 1, 356, 366, '', '', '0.7', 0.7, '', '');</v>
      </c>
    </row>
    <row r="359" spans="1:11">
      <c r="A359">
        <v>357</v>
      </c>
      <c r="B359" s="2">
        <v>1</v>
      </c>
      <c r="C359" t="s">
        <v>32</v>
      </c>
      <c r="E359">
        <v>2.2000000000000002</v>
      </c>
      <c r="I359" t="str">
        <f>IF(ISNA(VLOOKUP(D359,Elements!$B$3:$G$56,2,FALSE)),H359&amp;E359&amp;IF(ISBLANK(F359), "", F359&amp;" - "&amp;G359),VLOOKUP(D359,Elements!$B$3:$G$56,2,FALSE))</f>
        <v>2.2</v>
      </c>
      <c r="K359" t="str">
        <f>"insert into result_context_item( RESULT_CONTEXT_ITEM_ID,  GROUP_RESULT_CONTEXT_ID,  EXPERIMENT_ID,  RESULT_ID,  ATTRIBUTE_ID,  VALUE_ID,  QUALIFIER,  VALUE_DISPLAY,  VALUE_NUM,  VALUE_MIN,  VALUE_MAX) values(result_context_item_id_seq.nextval, '', 1, "&amp;A359&amp;", "&amp;VLOOKUP(C359,Elements!$B$3:$G$56,6,FALSE)&amp;", '', '', '"&amp;I359&amp;"', "&amp;E359&amp;", '"&amp;F359&amp;"', '"&amp;G359&amp;"');"</f>
        <v>insert into result_context_item( RESULT_CONTEXT_ITEM_ID,  GROUP_RESULT_CONTEXT_ID,  EXPERIMENT_ID,  RESULT_ID,  ATTRIBUTE_ID,  VALUE_ID,  QUALIFIER,  VALUE_DISPLAY,  VALUE_NUM,  VALUE_MIN,  VALUE_MAX) values(result_context_item_id_seq.nextval, '', 1, 357, 366, '', '', '2.2', 2.2, '', '');</v>
      </c>
    </row>
    <row r="360" spans="1:11">
      <c r="A360">
        <v>358</v>
      </c>
      <c r="B360" s="2">
        <v>1</v>
      </c>
      <c r="C360" t="s">
        <v>32</v>
      </c>
      <c r="E360">
        <v>6.6</v>
      </c>
      <c r="I360" t="str">
        <f>IF(ISNA(VLOOKUP(D360,Elements!$B$3:$G$56,2,FALSE)),H360&amp;E360&amp;IF(ISBLANK(F360), "", F360&amp;" - "&amp;G360),VLOOKUP(D360,Elements!$B$3:$G$56,2,FALSE))</f>
        <v>6.6</v>
      </c>
      <c r="K360" t="str">
        <f>"insert into result_context_item( RESULT_CONTEXT_ITEM_ID,  GROUP_RESULT_CONTEXT_ID,  EXPERIMENT_ID,  RESULT_ID,  ATTRIBUTE_ID,  VALUE_ID,  QUALIFIER,  VALUE_DISPLAY,  VALUE_NUM,  VALUE_MIN,  VALUE_MAX) values(result_context_item_id_seq.nextval, '', 1, "&amp;A360&amp;", "&amp;VLOOKUP(C360,Elements!$B$3:$G$56,6,FALSE)&amp;", '', '', '"&amp;I360&amp;"', "&amp;E360&amp;", '"&amp;F360&amp;"', '"&amp;G360&amp;"');"</f>
        <v>insert into result_context_item( RESULT_CONTEXT_ITEM_ID,  GROUP_RESULT_CONTEXT_ID,  EXPERIMENT_ID,  RESULT_ID,  ATTRIBUTE_ID,  VALUE_ID,  QUALIFIER,  VALUE_DISPLAY,  VALUE_NUM,  VALUE_MIN,  VALUE_MAX) values(result_context_item_id_seq.nextval, '', 1, 358, 366, '', '', '6.6', 6.6, '', '');</v>
      </c>
    </row>
    <row r="361" spans="1:11">
      <c r="A361">
        <v>359</v>
      </c>
      <c r="B361" s="2">
        <v>1</v>
      </c>
      <c r="C361" t="s">
        <v>32</v>
      </c>
      <c r="E361">
        <v>19.899999999999999</v>
      </c>
      <c r="I361" t="str">
        <f>IF(ISNA(VLOOKUP(D361,Elements!$B$3:$G$56,2,FALSE)),H361&amp;E361&amp;IF(ISBLANK(F361), "", F361&amp;" - "&amp;G361),VLOOKUP(D361,Elements!$B$3:$G$56,2,FALSE))</f>
        <v>19.9</v>
      </c>
      <c r="K361" t="str">
        <f>"insert into result_context_item( RESULT_CONTEXT_ITEM_ID,  GROUP_RESULT_CONTEXT_ID,  EXPERIMENT_ID,  RESULT_ID,  ATTRIBUTE_ID,  VALUE_ID,  QUALIFIER,  VALUE_DISPLAY,  VALUE_NUM,  VALUE_MIN,  VALUE_MAX) values(result_context_item_id_seq.nextval, '', 1, "&amp;A361&amp;", "&amp;VLOOKUP(C361,Elements!$B$3:$G$56,6,FALSE)&amp;", '', '', '"&amp;I361&amp;"', "&amp;E361&amp;", '"&amp;F361&amp;"', '"&amp;G361&amp;"');"</f>
        <v>insert into result_context_item( RESULT_CONTEXT_ITEM_ID,  GROUP_RESULT_CONTEXT_ID,  EXPERIMENT_ID,  RESULT_ID,  ATTRIBUTE_ID,  VALUE_ID,  QUALIFIER,  VALUE_DISPLAY,  VALUE_NUM,  VALUE_MIN,  VALUE_MAX) values(result_context_item_id_seq.nextval, '', 1, 359, 366, '', '', '19.9', 19.9, '', '');</v>
      </c>
    </row>
    <row r="362" spans="1:11">
      <c r="A362">
        <v>360</v>
      </c>
      <c r="B362" s="2">
        <v>1</v>
      </c>
      <c r="C362" t="s">
        <v>32</v>
      </c>
      <c r="E362">
        <v>59.6</v>
      </c>
      <c r="I362" t="str">
        <f>IF(ISNA(VLOOKUP(D362,Elements!$B$3:$G$56,2,FALSE)),H362&amp;E362&amp;IF(ISBLANK(F362), "", F362&amp;" - "&amp;G362),VLOOKUP(D362,Elements!$B$3:$G$56,2,FALSE))</f>
        <v>59.6</v>
      </c>
      <c r="K362" t="str">
        <f>"insert into result_context_item( RESULT_CONTEXT_ITEM_ID,  GROUP_RESULT_CONTEXT_ID,  EXPERIMENT_ID,  RESULT_ID,  ATTRIBUTE_ID,  VALUE_ID,  QUALIFIER,  VALUE_DISPLAY,  VALUE_NUM,  VALUE_MIN,  VALUE_MAX) values(result_context_item_id_seq.nextval, '', 1, "&amp;A362&amp;", "&amp;VLOOKUP(C362,Elements!$B$3:$G$56,6,FALSE)&amp;", '', '', '"&amp;I362&amp;"', "&amp;E362&amp;", '"&amp;F362&amp;"', '"&amp;G362&amp;"');"</f>
        <v>insert into result_context_item( RESULT_CONTEXT_ITEM_ID,  GROUP_RESULT_CONTEXT_ID,  EXPERIMENT_ID,  RESULT_ID,  ATTRIBUTE_ID,  VALUE_ID,  QUALIFIER,  VALUE_DISPLAY,  VALUE_NUM,  VALUE_MIN,  VALUE_MAX) values(result_context_item_id_seq.nextval, '', 1, 360, 366, '', '', '59.6', 59.6, '', '');</v>
      </c>
    </row>
    <row r="363" spans="1:11">
      <c r="A363">
        <v>361</v>
      </c>
      <c r="B363" s="2">
        <v>1</v>
      </c>
      <c r="C363" t="s">
        <v>32</v>
      </c>
      <c r="E363">
        <v>3.0000000000000001E-3</v>
      </c>
      <c r="I363" t="str">
        <f>IF(ISNA(VLOOKUP(D363,Elements!$B$3:$G$56,2,FALSE)),H363&amp;E363&amp;IF(ISBLANK(F363), "", F363&amp;" - "&amp;G363),VLOOKUP(D363,Elements!$B$3:$G$56,2,FALSE))</f>
        <v>0.003</v>
      </c>
      <c r="K363" t="str">
        <f>"insert into result_context_item( RESULT_CONTEXT_ITEM_ID,  GROUP_RESULT_CONTEXT_ID,  EXPERIMENT_ID,  RESULT_ID,  ATTRIBUTE_ID,  VALUE_ID,  QUALIFIER,  VALUE_DISPLAY,  VALUE_NUM,  VALUE_MIN,  VALUE_MAX) values(result_context_item_id_seq.nextval, '', 1, "&amp;A363&amp;", "&amp;VLOOKUP(C363,Elements!$B$3:$G$56,6,FALSE)&amp;", '', '', '"&amp;I363&amp;"', "&amp;E363&amp;", '"&amp;F363&amp;"', '"&amp;G363&amp;"');"</f>
        <v>insert into result_context_item( RESULT_CONTEXT_ITEM_ID,  GROUP_RESULT_CONTEXT_ID,  EXPERIMENT_ID,  RESULT_ID,  ATTRIBUTE_ID,  VALUE_ID,  QUALIFIER,  VALUE_DISPLAY,  VALUE_NUM,  VALUE_MIN,  VALUE_MAX) values(result_context_item_id_seq.nextval, '', 1, 361, 366, '', '', '0.003', 0.003, '', '');</v>
      </c>
    </row>
    <row r="364" spans="1:11">
      <c r="A364">
        <v>362</v>
      </c>
      <c r="B364" s="2">
        <v>1</v>
      </c>
      <c r="C364" t="s">
        <v>32</v>
      </c>
      <c r="E364">
        <v>9.1000000000000004E-3</v>
      </c>
      <c r="I364" t="str">
        <f>IF(ISNA(VLOOKUP(D364,Elements!$B$3:$G$56,2,FALSE)),H364&amp;E364&amp;IF(ISBLANK(F364), "", F364&amp;" - "&amp;G364),VLOOKUP(D364,Elements!$B$3:$G$56,2,FALSE))</f>
        <v>0.0091</v>
      </c>
      <c r="K364" t="str">
        <f>"insert into result_context_item( RESULT_CONTEXT_ITEM_ID,  GROUP_RESULT_CONTEXT_ID,  EXPERIMENT_ID,  RESULT_ID,  ATTRIBUTE_ID,  VALUE_ID,  QUALIFIER,  VALUE_DISPLAY,  VALUE_NUM,  VALUE_MIN,  VALUE_MAX) values(result_context_item_id_seq.nextval, '', 1, "&amp;A364&amp;", "&amp;VLOOKUP(C364,Elements!$B$3:$G$56,6,FALSE)&amp;", '', '', '"&amp;I364&amp;"', "&amp;E364&amp;", '"&amp;F364&amp;"', '"&amp;G364&amp;"');"</f>
        <v>insert into result_context_item( RESULT_CONTEXT_ITEM_ID,  GROUP_RESULT_CONTEXT_ID,  EXPERIMENT_ID,  RESULT_ID,  ATTRIBUTE_ID,  VALUE_ID,  QUALIFIER,  VALUE_DISPLAY,  VALUE_NUM,  VALUE_MIN,  VALUE_MAX) values(result_context_item_id_seq.nextval, '', 1, 362, 366, '', '', '0.0091', 0.0091, '', '');</v>
      </c>
    </row>
    <row r="365" spans="1:11">
      <c r="A365">
        <v>363</v>
      </c>
      <c r="B365" s="2">
        <v>1</v>
      </c>
      <c r="C365" t="s">
        <v>32</v>
      </c>
      <c r="E365">
        <v>2.7300000000000001E-2</v>
      </c>
      <c r="I365" t="str">
        <f>IF(ISNA(VLOOKUP(D365,Elements!$B$3:$G$56,2,FALSE)),H365&amp;E365&amp;IF(ISBLANK(F365), "", F365&amp;" - "&amp;G365),VLOOKUP(D365,Elements!$B$3:$G$56,2,FALSE))</f>
        <v>0.0273</v>
      </c>
      <c r="K365" t="str">
        <f>"insert into result_context_item( RESULT_CONTEXT_ITEM_ID,  GROUP_RESULT_CONTEXT_ID,  EXPERIMENT_ID,  RESULT_ID,  ATTRIBUTE_ID,  VALUE_ID,  QUALIFIER,  VALUE_DISPLAY,  VALUE_NUM,  VALUE_MIN,  VALUE_MAX) values(result_context_item_id_seq.nextval, '', 1, "&amp;A365&amp;", "&amp;VLOOKUP(C365,Elements!$B$3:$G$56,6,FALSE)&amp;", '', '', '"&amp;I365&amp;"', "&amp;E365&amp;", '"&amp;F365&amp;"', '"&amp;G365&amp;"');"</f>
        <v>insert into result_context_item( RESULT_CONTEXT_ITEM_ID,  GROUP_RESULT_CONTEXT_ID,  EXPERIMENT_ID,  RESULT_ID,  ATTRIBUTE_ID,  VALUE_ID,  QUALIFIER,  VALUE_DISPLAY,  VALUE_NUM,  VALUE_MIN,  VALUE_MAX) values(result_context_item_id_seq.nextval, '', 1, 363, 366, '', '', '0.0273', 0.0273, '', '');</v>
      </c>
    </row>
    <row r="366" spans="1:11">
      <c r="A366">
        <v>364</v>
      </c>
      <c r="B366" s="2">
        <v>1</v>
      </c>
      <c r="C366" t="s">
        <v>32</v>
      </c>
      <c r="E366">
        <v>8.1799999999999998E-2</v>
      </c>
      <c r="I366" t="str">
        <f>IF(ISNA(VLOOKUP(D366,Elements!$B$3:$G$56,2,FALSE)),H366&amp;E366&amp;IF(ISBLANK(F366), "", F366&amp;" - "&amp;G366),VLOOKUP(D366,Elements!$B$3:$G$56,2,FALSE))</f>
        <v>0.0818</v>
      </c>
      <c r="K366" t="str">
        <f>"insert into result_context_item( RESULT_CONTEXT_ITEM_ID,  GROUP_RESULT_CONTEXT_ID,  EXPERIMENT_ID,  RESULT_ID,  ATTRIBUTE_ID,  VALUE_ID,  QUALIFIER,  VALUE_DISPLAY,  VALUE_NUM,  VALUE_MIN,  VALUE_MAX) values(result_context_item_id_seq.nextval, '', 1, "&amp;A366&amp;", "&amp;VLOOKUP(C366,Elements!$B$3:$G$56,6,FALSE)&amp;", '', '', '"&amp;I366&amp;"', "&amp;E366&amp;", '"&amp;F366&amp;"', '"&amp;G366&amp;"');"</f>
        <v>insert into result_context_item( RESULT_CONTEXT_ITEM_ID,  GROUP_RESULT_CONTEXT_ID,  EXPERIMENT_ID,  RESULT_ID,  ATTRIBUTE_ID,  VALUE_ID,  QUALIFIER,  VALUE_DISPLAY,  VALUE_NUM,  VALUE_MIN,  VALUE_MAX) values(result_context_item_id_seq.nextval, '', 1, 364, 366, '', '', '0.0818', 0.0818, '', '');</v>
      </c>
    </row>
    <row r="367" spans="1:11">
      <c r="A367">
        <v>365</v>
      </c>
      <c r="B367" s="2">
        <v>1</v>
      </c>
      <c r="C367" t="s">
        <v>32</v>
      </c>
      <c r="E367">
        <v>0.24540000000000001</v>
      </c>
      <c r="I367" t="str">
        <f>IF(ISNA(VLOOKUP(D367,Elements!$B$3:$G$56,2,FALSE)),H367&amp;E367&amp;IF(ISBLANK(F367), "", F367&amp;" - "&amp;G367),VLOOKUP(D367,Elements!$B$3:$G$56,2,FALSE))</f>
        <v>0.2454</v>
      </c>
      <c r="K367" t="str">
        <f>"insert into result_context_item( RESULT_CONTEXT_ITEM_ID,  GROUP_RESULT_CONTEXT_ID,  EXPERIMENT_ID,  RESULT_ID,  ATTRIBUTE_ID,  VALUE_ID,  QUALIFIER,  VALUE_DISPLAY,  VALUE_NUM,  VALUE_MIN,  VALUE_MAX) values(result_context_item_id_seq.nextval, '', 1, "&amp;A367&amp;", "&amp;VLOOKUP(C367,Elements!$B$3:$G$56,6,FALSE)&amp;", '', '', '"&amp;I367&amp;"', "&amp;E367&amp;", '"&amp;F367&amp;"', '"&amp;G367&amp;"');"</f>
        <v>insert into result_context_item( RESULT_CONTEXT_ITEM_ID,  GROUP_RESULT_CONTEXT_ID,  EXPERIMENT_ID,  RESULT_ID,  ATTRIBUTE_ID,  VALUE_ID,  QUALIFIER,  VALUE_DISPLAY,  VALUE_NUM,  VALUE_MIN,  VALUE_MAX) values(result_context_item_id_seq.nextval, '', 1, 365, 366, '', '', '0.2454', 0.2454, '', '');</v>
      </c>
    </row>
    <row r="368" spans="1:11">
      <c r="A368">
        <v>366</v>
      </c>
      <c r="B368" s="2">
        <v>1</v>
      </c>
      <c r="C368" t="s">
        <v>32</v>
      </c>
      <c r="E368">
        <v>0.7</v>
      </c>
      <c r="I368" t="str">
        <f>IF(ISNA(VLOOKUP(D368,Elements!$B$3:$G$56,2,FALSE)),H368&amp;E368&amp;IF(ISBLANK(F368), "", F368&amp;" - "&amp;G368),VLOOKUP(D368,Elements!$B$3:$G$56,2,FALSE))</f>
        <v>0.7</v>
      </c>
      <c r="K368" t="str">
        <f>"insert into result_context_item( RESULT_CONTEXT_ITEM_ID,  GROUP_RESULT_CONTEXT_ID,  EXPERIMENT_ID,  RESULT_ID,  ATTRIBUTE_ID,  VALUE_ID,  QUALIFIER,  VALUE_DISPLAY,  VALUE_NUM,  VALUE_MIN,  VALUE_MAX) values(result_context_item_id_seq.nextval, '', 1, "&amp;A368&amp;", "&amp;VLOOKUP(C368,Elements!$B$3:$G$56,6,FALSE)&amp;", '', '', '"&amp;I368&amp;"', "&amp;E368&amp;", '"&amp;F368&amp;"', '"&amp;G368&amp;"');"</f>
        <v>insert into result_context_item( RESULT_CONTEXT_ITEM_ID,  GROUP_RESULT_CONTEXT_ID,  EXPERIMENT_ID,  RESULT_ID,  ATTRIBUTE_ID,  VALUE_ID,  QUALIFIER,  VALUE_DISPLAY,  VALUE_NUM,  VALUE_MIN,  VALUE_MAX) values(result_context_item_id_seq.nextval, '', 1, 366, 366, '', '', '0.7', 0.7, '', '');</v>
      </c>
    </row>
    <row r="369" spans="1:11">
      <c r="A369">
        <v>367</v>
      </c>
      <c r="B369" s="2">
        <v>1</v>
      </c>
      <c r="C369" t="s">
        <v>32</v>
      </c>
      <c r="E369">
        <v>2.2000000000000002</v>
      </c>
      <c r="I369" t="str">
        <f>IF(ISNA(VLOOKUP(D369,Elements!$B$3:$G$56,2,FALSE)),H369&amp;E369&amp;IF(ISBLANK(F369), "", F369&amp;" - "&amp;G369),VLOOKUP(D369,Elements!$B$3:$G$56,2,FALSE))</f>
        <v>2.2</v>
      </c>
      <c r="K369" t="str">
        <f>"insert into result_context_item( RESULT_CONTEXT_ITEM_ID,  GROUP_RESULT_CONTEXT_ID,  EXPERIMENT_ID,  RESULT_ID,  ATTRIBUTE_ID,  VALUE_ID,  QUALIFIER,  VALUE_DISPLAY,  VALUE_NUM,  VALUE_MIN,  VALUE_MAX) values(result_context_item_id_seq.nextval, '', 1, "&amp;A369&amp;", "&amp;VLOOKUP(C369,Elements!$B$3:$G$56,6,FALSE)&amp;", '', '', '"&amp;I369&amp;"', "&amp;E369&amp;", '"&amp;F369&amp;"', '"&amp;G369&amp;"');"</f>
        <v>insert into result_context_item( RESULT_CONTEXT_ITEM_ID,  GROUP_RESULT_CONTEXT_ID,  EXPERIMENT_ID,  RESULT_ID,  ATTRIBUTE_ID,  VALUE_ID,  QUALIFIER,  VALUE_DISPLAY,  VALUE_NUM,  VALUE_MIN,  VALUE_MAX) values(result_context_item_id_seq.nextval, '', 1, 367, 366, '', '', '2.2', 2.2, '', '');</v>
      </c>
    </row>
    <row r="370" spans="1:11">
      <c r="A370">
        <v>368</v>
      </c>
      <c r="B370" s="2">
        <v>1</v>
      </c>
      <c r="C370" t="s">
        <v>32</v>
      </c>
      <c r="E370">
        <v>6.6</v>
      </c>
      <c r="I370" t="str">
        <f>IF(ISNA(VLOOKUP(D370,Elements!$B$3:$G$56,2,FALSE)),H370&amp;E370&amp;IF(ISBLANK(F370), "", F370&amp;" - "&amp;G370),VLOOKUP(D370,Elements!$B$3:$G$56,2,FALSE))</f>
        <v>6.6</v>
      </c>
      <c r="K370" t="str">
        <f>"insert into result_context_item( RESULT_CONTEXT_ITEM_ID,  GROUP_RESULT_CONTEXT_ID,  EXPERIMENT_ID,  RESULT_ID,  ATTRIBUTE_ID,  VALUE_ID,  QUALIFIER,  VALUE_DISPLAY,  VALUE_NUM,  VALUE_MIN,  VALUE_MAX) values(result_context_item_id_seq.nextval, '', 1, "&amp;A370&amp;", "&amp;VLOOKUP(C370,Elements!$B$3:$G$56,6,FALSE)&amp;", '', '', '"&amp;I370&amp;"', "&amp;E370&amp;", '"&amp;F370&amp;"', '"&amp;G370&amp;"');"</f>
        <v>insert into result_context_item( RESULT_CONTEXT_ITEM_ID,  GROUP_RESULT_CONTEXT_ID,  EXPERIMENT_ID,  RESULT_ID,  ATTRIBUTE_ID,  VALUE_ID,  QUALIFIER,  VALUE_DISPLAY,  VALUE_NUM,  VALUE_MIN,  VALUE_MAX) values(result_context_item_id_seq.nextval, '', 1, 368, 366, '', '', '6.6', 6.6, '', '');</v>
      </c>
    </row>
    <row r="371" spans="1:11">
      <c r="A371">
        <v>369</v>
      </c>
      <c r="B371" s="2">
        <v>1</v>
      </c>
      <c r="C371" t="s">
        <v>32</v>
      </c>
      <c r="E371">
        <v>19.899999999999999</v>
      </c>
      <c r="I371" t="str">
        <f>IF(ISNA(VLOOKUP(D371,Elements!$B$3:$G$56,2,FALSE)),H371&amp;E371&amp;IF(ISBLANK(F371), "", F371&amp;" - "&amp;G371),VLOOKUP(D371,Elements!$B$3:$G$56,2,FALSE))</f>
        <v>19.9</v>
      </c>
      <c r="K371" t="str">
        <f>"insert into result_context_item( RESULT_CONTEXT_ITEM_ID,  GROUP_RESULT_CONTEXT_ID,  EXPERIMENT_ID,  RESULT_ID,  ATTRIBUTE_ID,  VALUE_ID,  QUALIFIER,  VALUE_DISPLAY,  VALUE_NUM,  VALUE_MIN,  VALUE_MAX) values(result_context_item_id_seq.nextval, '', 1, "&amp;A371&amp;", "&amp;VLOOKUP(C371,Elements!$B$3:$G$56,6,FALSE)&amp;", '', '', '"&amp;I371&amp;"', "&amp;E371&amp;", '"&amp;F371&amp;"', '"&amp;G371&amp;"');"</f>
        <v>insert into result_context_item( RESULT_CONTEXT_ITEM_ID,  GROUP_RESULT_CONTEXT_ID,  EXPERIMENT_ID,  RESULT_ID,  ATTRIBUTE_ID,  VALUE_ID,  QUALIFIER,  VALUE_DISPLAY,  VALUE_NUM,  VALUE_MIN,  VALUE_MAX) values(result_context_item_id_seq.nextval, '', 1, 369, 366, '', '', '19.9', 19.9, '', '');</v>
      </c>
    </row>
    <row r="372" spans="1:11">
      <c r="A372">
        <v>370</v>
      </c>
      <c r="B372" s="2">
        <v>1</v>
      </c>
      <c r="C372" t="s">
        <v>32</v>
      </c>
      <c r="E372">
        <v>59.6</v>
      </c>
      <c r="I372" t="str">
        <f>IF(ISNA(VLOOKUP(D372,Elements!$B$3:$G$56,2,FALSE)),H372&amp;E372&amp;IF(ISBLANK(F372), "", F372&amp;" - "&amp;G372),VLOOKUP(D372,Elements!$B$3:$G$56,2,FALSE))</f>
        <v>59.6</v>
      </c>
      <c r="K372" t="str">
        <f>"insert into result_context_item( RESULT_CONTEXT_ITEM_ID,  GROUP_RESULT_CONTEXT_ID,  EXPERIMENT_ID,  RESULT_ID,  ATTRIBUTE_ID,  VALUE_ID,  QUALIFIER,  VALUE_DISPLAY,  VALUE_NUM,  VALUE_MIN,  VALUE_MAX) values(result_context_item_id_seq.nextval, '', 1, "&amp;A372&amp;", "&amp;VLOOKUP(C372,Elements!$B$3:$G$56,6,FALSE)&amp;", '', '', '"&amp;I372&amp;"', "&amp;E372&amp;", '"&amp;F372&amp;"', '"&amp;G372&amp;"');"</f>
        <v>insert into result_context_item( RESULT_CONTEXT_ITEM_ID,  GROUP_RESULT_CONTEXT_ID,  EXPERIMENT_ID,  RESULT_ID,  ATTRIBUTE_ID,  VALUE_ID,  QUALIFIER,  VALUE_DISPLAY,  VALUE_NUM,  VALUE_MIN,  VALUE_MAX) values(result_context_item_id_seq.nextval, '', 1, 370, 366, '', '', '59.6', 59.6, '', '');</v>
      </c>
    </row>
    <row r="373" spans="1:11">
      <c r="A373">
        <v>371</v>
      </c>
      <c r="B373" s="2">
        <v>1</v>
      </c>
      <c r="C373" t="s">
        <v>32</v>
      </c>
      <c r="E373">
        <v>3.0000000000000001E-3</v>
      </c>
      <c r="I373" t="str">
        <f>IF(ISNA(VLOOKUP(D373,Elements!$B$3:$G$56,2,FALSE)),H373&amp;E373&amp;IF(ISBLANK(F373), "", F373&amp;" - "&amp;G373),VLOOKUP(D373,Elements!$B$3:$G$56,2,FALSE))</f>
        <v>0.003</v>
      </c>
      <c r="K373" t="str">
        <f>"insert into result_context_item( RESULT_CONTEXT_ITEM_ID,  GROUP_RESULT_CONTEXT_ID,  EXPERIMENT_ID,  RESULT_ID,  ATTRIBUTE_ID,  VALUE_ID,  QUALIFIER,  VALUE_DISPLAY,  VALUE_NUM,  VALUE_MIN,  VALUE_MAX) values(result_context_item_id_seq.nextval, '', 1, "&amp;A373&amp;", "&amp;VLOOKUP(C373,Elements!$B$3:$G$56,6,FALSE)&amp;", '', '', '"&amp;I373&amp;"', "&amp;E373&amp;", '"&amp;F373&amp;"', '"&amp;G373&amp;"');"</f>
        <v>insert into result_context_item( RESULT_CONTEXT_ITEM_ID,  GROUP_RESULT_CONTEXT_ID,  EXPERIMENT_ID,  RESULT_ID,  ATTRIBUTE_ID,  VALUE_ID,  QUALIFIER,  VALUE_DISPLAY,  VALUE_NUM,  VALUE_MIN,  VALUE_MAX) values(result_context_item_id_seq.nextval, '', 1, 371, 366, '', '', '0.003', 0.003, '', '');</v>
      </c>
    </row>
    <row r="374" spans="1:11">
      <c r="A374">
        <v>372</v>
      </c>
      <c r="B374" s="2">
        <v>1</v>
      </c>
      <c r="C374" t="s">
        <v>32</v>
      </c>
      <c r="E374">
        <v>9.1000000000000004E-3</v>
      </c>
      <c r="I374" t="str">
        <f>IF(ISNA(VLOOKUP(D374,Elements!$B$3:$G$56,2,FALSE)),H374&amp;E374&amp;IF(ISBLANK(F374), "", F374&amp;" - "&amp;G374),VLOOKUP(D374,Elements!$B$3:$G$56,2,FALSE))</f>
        <v>0.0091</v>
      </c>
      <c r="K374" t="str">
        <f>"insert into result_context_item( RESULT_CONTEXT_ITEM_ID,  GROUP_RESULT_CONTEXT_ID,  EXPERIMENT_ID,  RESULT_ID,  ATTRIBUTE_ID,  VALUE_ID,  QUALIFIER,  VALUE_DISPLAY,  VALUE_NUM,  VALUE_MIN,  VALUE_MAX) values(result_context_item_id_seq.nextval, '', 1, "&amp;A374&amp;", "&amp;VLOOKUP(C374,Elements!$B$3:$G$56,6,FALSE)&amp;", '', '', '"&amp;I374&amp;"', "&amp;E374&amp;", '"&amp;F374&amp;"', '"&amp;G374&amp;"');"</f>
        <v>insert into result_context_item( RESULT_CONTEXT_ITEM_ID,  GROUP_RESULT_CONTEXT_ID,  EXPERIMENT_ID,  RESULT_ID,  ATTRIBUTE_ID,  VALUE_ID,  QUALIFIER,  VALUE_DISPLAY,  VALUE_NUM,  VALUE_MIN,  VALUE_MAX) values(result_context_item_id_seq.nextval, '', 1, 372, 366, '', '', '0.0091', 0.0091, '', '');</v>
      </c>
    </row>
    <row r="375" spans="1:11">
      <c r="A375">
        <v>373</v>
      </c>
      <c r="B375" s="2">
        <v>1</v>
      </c>
      <c r="C375" t="s">
        <v>32</v>
      </c>
      <c r="E375">
        <v>2.7300000000000001E-2</v>
      </c>
      <c r="I375" t="str">
        <f>IF(ISNA(VLOOKUP(D375,Elements!$B$3:$G$56,2,FALSE)),H375&amp;E375&amp;IF(ISBLANK(F375), "", F375&amp;" - "&amp;G375),VLOOKUP(D375,Elements!$B$3:$G$56,2,FALSE))</f>
        <v>0.0273</v>
      </c>
      <c r="K375" t="str">
        <f>"insert into result_context_item( RESULT_CONTEXT_ITEM_ID,  GROUP_RESULT_CONTEXT_ID,  EXPERIMENT_ID,  RESULT_ID,  ATTRIBUTE_ID,  VALUE_ID,  QUALIFIER,  VALUE_DISPLAY,  VALUE_NUM,  VALUE_MIN,  VALUE_MAX) values(result_context_item_id_seq.nextval, '', 1, "&amp;A375&amp;", "&amp;VLOOKUP(C375,Elements!$B$3:$G$56,6,FALSE)&amp;", '', '', '"&amp;I375&amp;"', "&amp;E375&amp;", '"&amp;F375&amp;"', '"&amp;G375&amp;"');"</f>
        <v>insert into result_context_item( RESULT_CONTEXT_ITEM_ID,  GROUP_RESULT_CONTEXT_ID,  EXPERIMENT_ID,  RESULT_ID,  ATTRIBUTE_ID,  VALUE_ID,  QUALIFIER,  VALUE_DISPLAY,  VALUE_NUM,  VALUE_MIN,  VALUE_MAX) values(result_context_item_id_seq.nextval, '', 1, 373, 366, '', '', '0.0273', 0.0273, '', '');</v>
      </c>
    </row>
    <row r="376" spans="1:11">
      <c r="A376">
        <v>374</v>
      </c>
      <c r="B376" s="2">
        <v>1</v>
      </c>
      <c r="C376" t="s">
        <v>32</v>
      </c>
      <c r="E376">
        <v>8.1799999999999998E-2</v>
      </c>
      <c r="I376" t="str">
        <f>IF(ISNA(VLOOKUP(D376,Elements!$B$3:$G$56,2,FALSE)),H376&amp;E376&amp;IF(ISBLANK(F376), "", F376&amp;" - "&amp;G376),VLOOKUP(D376,Elements!$B$3:$G$56,2,FALSE))</f>
        <v>0.0818</v>
      </c>
      <c r="K376" t="str">
        <f>"insert into result_context_item( RESULT_CONTEXT_ITEM_ID,  GROUP_RESULT_CONTEXT_ID,  EXPERIMENT_ID,  RESULT_ID,  ATTRIBUTE_ID,  VALUE_ID,  QUALIFIER,  VALUE_DISPLAY,  VALUE_NUM,  VALUE_MIN,  VALUE_MAX) values(result_context_item_id_seq.nextval, '', 1, "&amp;A376&amp;", "&amp;VLOOKUP(C376,Elements!$B$3:$G$56,6,FALSE)&amp;", '', '', '"&amp;I376&amp;"', "&amp;E376&amp;", '"&amp;F376&amp;"', '"&amp;G376&amp;"');"</f>
        <v>insert into result_context_item( RESULT_CONTEXT_ITEM_ID,  GROUP_RESULT_CONTEXT_ID,  EXPERIMENT_ID,  RESULT_ID,  ATTRIBUTE_ID,  VALUE_ID,  QUALIFIER,  VALUE_DISPLAY,  VALUE_NUM,  VALUE_MIN,  VALUE_MAX) values(result_context_item_id_seq.nextval, '', 1, 374, 366, '', '', '0.0818', 0.0818, '', '');</v>
      </c>
    </row>
    <row r="377" spans="1:11">
      <c r="A377">
        <v>375</v>
      </c>
      <c r="B377" s="2">
        <v>1</v>
      </c>
      <c r="C377" t="s">
        <v>32</v>
      </c>
      <c r="E377">
        <v>0.24540000000000001</v>
      </c>
      <c r="I377" t="str">
        <f>IF(ISNA(VLOOKUP(D377,Elements!$B$3:$G$56,2,FALSE)),H377&amp;E377&amp;IF(ISBLANK(F377), "", F377&amp;" - "&amp;G377),VLOOKUP(D377,Elements!$B$3:$G$56,2,FALSE))</f>
        <v>0.2454</v>
      </c>
      <c r="K377" t="str">
        <f>"insert into result_context_item( RESULT_CONTEXT_ITEM_ID,  GROUP_RESULT_CONTEXT_ID,  EXPERIMENT_ID,  RESULT_ID,  ATTRIBUTE_ID,  VALUE_ID,  QUALIFIER,  VALUE_DISPLAY,  VALUE_NUM,  VALUE_MIN,  VALUE_MAX) values(result_context_item_id_seq.nextval, '', 1, "&amp;A377&amp;", "&amp;VLOOKUP(C377,Elements!$B$3:$G$56,6,FALSE)&amp;", '', '', '"&amp;I377&amp;"', "&amp;E377&amp;", '"&amp;F377&amp;"', '"&amp;G377&amp;"');"</f>
        <v>insert into result_context_item( RESULT_CONTEXT_ITEM_ID,  GROUP_RESULT_CONTEXT_ID,  EXPERIMENT_ID,  RESULT_ID,  ATTRIBUTE_ID,  VALUE_ID,  QUALIFIER,  VALUE_DISPLAY,  VALUE_NUM,  VALUE_MIN,  VALUE_MAX) values(result_context_item_id_seq.nextval, '', 1, 375, 366, '', '', '0.2454', 0.2454, '', '');</v>
      </c>
    </row>
    <row r="378" spans="1:11">
      <c r="A378">
        <v>376</v>
      </c>
      <c r="B378" s="2">
        <v>1</v>
      </c>
      <c r="C378" t="s">
        <v>32</v>
      </c>
      <c r="E378">
        <v>0.7</v>
      </c>
      <c r="I378" t="str">
        <f>IF(ISNA(VLOOKUP(D378,Elements!$B$3:$G$56,2,FALSE)),H378&amp;E378&amp;IF(ISBLANK(F378), "", F378&amp;" - "&amp;G378),VLOOKUP(D378,Elements!$B$3:$G$56,2,FALSE))</f>
        <v>0.7</v>
      </c>
      <c r="K378" t="str">
        <f>"insert into result_context_item( RESULT_CONTEXT_ITEM_ID,  GROUP_RESULT_CONTEXT_ID,  EXPERIMENT_ID,  RESULT_ID,  ATTRIBUTE_ID,  VALUE_ID,  QUALIFIER,  VALUE_DISPLAY,  VALUE_NUM,  VALUE_MIN,  VALUE_MAX) values(result_context_item_id_seq.nextval, '', 1, "&amp;A378&amp;", "&amp;VLOOKUP(C378,Elements!$B$3:$G$56,6,FALSE)&amp;", '', '', '"&amp;I378&amp;"', "&amp;E378&amp;", '"&amp;F378&amp;"', '"&amp;G378&amp;"');"</f>
        <v>insert into result_context_item( RESULT_CONTEXT_ITEM_ID,  GROUP_RESULT_CONTEXT_ID,  EXPERIMENT_ID,  RESULT_ID,  ATTRIBUTE_ID,  VALUE_ID,  QUALIFIER,  VALUE_DISPLAY,  VALUE_NUM,  VALUE_MIN,  VALUE_MAX) values(result_context_item_id_seq.nextval, '', 1, 376, 366, '', '', '0.7', 0.7, '', '');</v>
      </c>
    </row>
    <row r="379" spans="1:11">
      <c r="A379">
        <v>377</v>
      </c>
      <c r="B379" s="2">
        <v>1</v>
      </c>
      <c r="C379" t="s">
        <v>32</v>
      </c>
      <c r="E379">
        <v>2.2000000000000002</v>
      </c>
      <c r="I379" t="str">
        <f>IF(ISNA(VLOOKUP(D379,Elements!$B$3:$G$56,2,FALSE)),H379&amp;E379&amp;IF(ISBLANK(F379), "", F379&amp;" - "&amp;G379),VLOOKUP(D379,Elements!$B$3:$G$56,2,FALSE))</f>
        <v>2.2</v>
      </c>
      <c r="K379" t="str">
        <f>"insert into result_context_item( RESULT_CONTEXT_ITEM_ID,  GROUP_RESULT_CONTEXT_ID,  EXPERIMENT_ID,  RESULT_ID,  ATTRIBUTE_ID,  VALUE_ID,  QUALIFIER,  VALUE_DISPLAY,  VALUE_NUM,  VALUE_MIN,  VALUE_MAX) values(result_context_item_id_seq.nextval, '', 1, "&amp;A379&amp;", "&amp;VLOOKUP(C379,Elements!$B$3:$G$56,6,FALSE)&amp;", '', '', '"&amp;I379&amp;"', "&amp;E379&amp;", '"&amp;F379&amp;"', '"&amp;G379&amp;"');"</f>
        <v>insert into result_context_item( RESULT_CONTEXT_ITEM_ID,  GROUP_RESULT_CONTEXT_ID,  EXPERIMENT_ID,  RESULT_ID,  ATTRIBUTE_ID,  VALUE_ID,  QUALIFIER,  VALUE_DISPLAY,  VALUE_NUM,  VALUE_MIN,  VALUE_MAX) values(result_context_item_id_seq.nextval, '', 1, 377, 366, '', '', '2.2', 2.2, '', '');</v>
      </c>
    </row>
    <row r="380" spans="1:11">
      <c r="A380">
        <v>378</v>
      </c>
      <c r="B380" s="2">
        <v>1</v>
      </c>
      <c r="C380" t="s">
        <v>32</v>
      </c>
      <c r="E380">
        <v>6.6</v>
      </c>
      <c r="I380" t="str">
        <f>IF(ISNA(VLOOKUP(D380,Elements!$B$3:$G$56,2,FALSE)),H380&amp;E380&amp;IF(ISBLANK(F380), "", F380&amp;" - "&amp;G380),VLOOKUP(D380,Elements!$B$3:$G$56,2,FALSE))</f>
        <v>6.6</v>
      </c>
      <c r="K380" t="str">
        <f>"insert into result_context_item( RESULT_CONTEXT_ITEM_ID,  GROUP_RESULT_CONTEXT_ID,  EXPERIMENT_ID,  RESULT_ID,  ATTRIBUTE_ID,  VALUE_ID,  QUALIFIER,  VALUE_DISPLAY,  VALUE_NUM,  VALUE_MIN,  VALUE_MAX) values(result_context_item_id_seq.nextval, '', 1, "&amp;A380&amp;", "&amp;VLOOKUP(C380,Elements!$B$3:$G$56,6,FALSE)&amp;", '', '', '"&amp;I380&amp;"', "&amp;E380&amp;", '"&amp;F380&amp;"', '"&amp;G380&amp;"');"</f>
        <v>insert into result_context_item( RESULT_CONTEXT_ITEM_ID,  GROUP_RESULT_CONTEXT_ID,  EXPERIMENT_ID,  RESULT_ID,  ATTRIBUTE_ID,  VALUE_ID,  QUALIFIER,  VALUE_DISPLAY,  VALUE_NUM,  VALUE_MIN,  VALUE_MAX) values(result_context_item_id_seq.nextval, '', 1, 378, 366, '', '', '6.6', 6.6, '', '');</v>
      </c>
    </row>
    <row r="381" spans="1:11">
      <c r="A381">
        <v>379</v>
      </c>
      <c r="B381" s="2">
        <v>1</v>
      </c>
      <c r="C381" t="s">
        <v>32</v>
      </c>
      <c r="E381">
        <v>19.899999999999999</v>
      </c>
      <c r="I381" t="str">
        <f>IF(ISNA(VLOOKUP(D381,Elements!$B$3:$G$56,2,FALSE)),H381&amp;E381&amp;IF(ISBLANK(F381), "", F381&amp;" - "&amp;G381),VLOOKUP(D381,Elements!$B$3:$G$56,2,FALSE))</f>
        <v>19.9</v>
      </c>
      <c r="K381" t="str">
        <f>"insert into result_context_item( RESULT_CONTEXT_ITEM_ID,  GROUP_RESULT_CONTEXT_ID,  EXPERIMENT_ID,  RESULT_ID,  ATTRIBUTE_ID,  VALUE_ID,  QUALIFIER,  VALUE_DISPLAY,  VALUE_NUM,  VALUE_MIN,  VALUE_MAX) values(result_context_item_id_seq.nextval, '', 1, "&amp;A381&amp;", "&amp;VLOOKUP(C381,Elements!$B$3:$G$56,6,FALSE)&amp;", '', '', '"&amp;I381&amp;"', "&amp;E381&amp;", '"&amp;F381&amp;"', '"&amp;G381&amp;"');"</f>
        <v>insert into result_context_item( RESULT_CONTEXT_ITEM_ID,  GROUP_RESULT_CONTEXT_ID,  EXPERIMENT_ID,  RESULT_ID,  ATTRIBUTE_ID,  VALUE_ID,  QUALIFIER,  VALUE_DISPLAY,  VALUE_NUM,  VALUE_MIN,  VALUE_MAX) values(result_context_item_id_seq.nextval, '', 1, 379, 366, '', '', '19.9', 19.9, '', '');</v>
      </c>
    </row>
    <row r="382" spans="1:11">
      <c r="A382">
        <v>380</v>
      </c>
      <c r="B382" s="2">
        <v>1</v>
      </c>
      <c r="C382" t="s">
        <v>32</v>
      </c>
      <c r="E382">
        <v>59.6</v>
      </c>
      <c r="I382" t="str">
        <f>IF(ISNA(VLOOKUP(D382,Elements!$B$3:$G$56,2,FALSE)),H382&amp;E382&amp;IF(ISBLANK(F382), "", F382&amp;" - "&amp;G382),VLOOKUP(D382,Elements!$B$3:$G$56,2,FALSE))</f>
        <v>59.6</v>
      </c>
      <c r="K382" t="str">
        <f>"insert into result_context_item( RESULT_CONTEXT_ITEM_ID,  GROUP_RESULT_CONTEXT_ID,  EXPERIMENT_ID,  RESULT_ID,  ATTRIBUTE_ID,  VALUE_ID,  QUALIFIER,  VALUE_DISPLAY,  VALUE_NUM,  VALUE_MIN,  VALUE_MAX) values(result_context_item_id_seq.nextval, '', 1, "&amp;A382&amp;", "&amp;VLOOKUP(C382,Elements!$B$3:$G$56,6,FALSE)&amp;", '', '', '"&amp;I382&amp;"', "&amp;E382&amp;", '"&amp;F382&amp;"', '"&amp;G382&amp;"');"</f>
        <v>insert into result_context_item( RESULT_CONTEXT_ITEM_ID,  GROUP_RESULT_CONTEXT_ID,  EXPERIMENT_ID,  RESULT_ID,  ATTRIBUTE_ID,  VALUE_ID,  QUALIFIER,  VALUE_DISPLAY,  VALUE_NUM,  VALUE_MIN,  VALUE_MAX) values(result_context_item_id_seq.nextval, '', 1, 380, 366, '', '', '59.6', 59.6, '', '');</v>
      </c>
    </row>
    <row r="383" spans="1:11">
      <c r="A383">
        <v>381</v>
      </c>
      <c r="B383" s="2">
        <v>1</v>
      </c>
      <c r="C383" t="s">
        <v>32</v>
      </c>
      <c r="E383">
        <v>3.0000000000000001E-3</v>
      </c>
      <c r="I383" t="str">
        <f>IF(ISNA(VLOOKUP(D383,Elements!$B$3:$G$56,2,FALSE)),H383&amp;E383&amp;IF(ISBLANK(F383), "", F383&amp;" - "&amp;G383),VLOOKUP(D383,Elements!$B$3:$G$56,2,FALSE))</f>
        <v>0.003</v>
      </c>
      <c r="K383" t="str">
        <f>"insert into result_context_item( RESULT_CONTEXT_ITEM_ID,  GROUP_RESULT_CONTEXT_ID,  EXPERIMENT_ID,  RESULT_ID,  ATTRIBUTE_ID,  VALUE_ID,  QUALIFIER,  VALUE_DISPLAY,  VALUE_NUM,  VALUE_MIN,  VALUE_MAX) values(result_context_item_id_seq.nextval, '', 1, "&amp;A383&amp;", "&amp;VLOOKUP(C383,Elements!$B$3:$G$56,6,FALSE)&amp;", '', '', '"&amp;I383&amp;"', "&amp;E383&amp;", '"&amp;F383&amp;"', '"&amp;G383&amp;"');"</f>
        <v>insert into result_context_item( RESULT_CONTEXT_ITEM_ID,  GROUP_RESULT_CONTEXT_ID,  EXPERIMENT_ID,  RESULT_ID,  ATTRIBUTE_ID,  VALUE_ID,  QUALIFIER,  VALUE_DISPLAY,  VALUE_NUM,  VALUE_MIN,  VALUE_MAX) values(result_context_item_id_seq.nextval, '', 1, 381, 366, '', '', '0.003', 0.003, '', '');</v>
      </c>
    </row>
    <row r="384" spans="1:11">
      <c r="A384">
        <v>382</v>
      </c>
      <c r="B384" s="2">
        <v>1</v>
      </c>
      <c r="C384" t="s">
        <v>32</v>
      </c>
      <c r="E384">
        <v>9.1000000000000004E-3</v>
      </c>
      <c r="I384" t="str">
        <f>IF(ISNA(VLOOKUP(D384,Elements!$B$3:$G$56,2,FALSE)),H384&amp;E384&amp;IF(ISBLANK(F384), "", F384&amp;" - "&amp;G384),VLOOKUP(D384,Elements!$B$3:$G$56,2,FALSE))</f>
        <v>0.0091</v>
      </c>
      <c r="K384" t="str">
        <f>"insert into result_context_item( RESULT_CONTEXT_ITEM_ID,  GROUP_RESULT_CONTEXT_ID,  EXPERIMENT_ID,  RESULT_ID,  ATTRIBUTE_ID,  VALUE_ID,  QUALIFIER,  VALUE_DISPLAY,  VALUE_NUM,  VALUE_MIN,  VALUE_MAX) values(result_context_item_id_seq.nextval, '', 1, "&amp;A384&amp;", "&amp;VLOOKUP(C384,Elements!$B$3:$G$56,6,FALSE)&amp;", '', '', '"&amp;I384&amp;"', "&amp;E384&amp;", '"&amp;F384&amp;"', '"&amp;G384&amp;"');"</f>
        <v>insert into result_context_item( RESULT_CONTEXT_ITEM_ID,  GROUP_RESULT_CONTEXT_ID,  EXPERIMENT_ID,  RESULT_ID,  ATTRIBUTE_ID,  VALUE_ID,  QUALIFIER,  VALUE_DISPLAY,  VALUE_NUM,  VALUE_MIN,  VALUE_MAX) values(result_context_item_id_seq.nextval, '', 1, 382, 366, '', '', '0.0091', 0.0091, '', '');</v>
      </c>
    </row>
    <row r="385" spans="1:11">
      <c r="A385">
        <v>383</v>
      </c>
      <c r="B385" s="2">
        <v>1</v>
      </c>
      <c r="C385" t="s">
        <v>32</v>
      </c>
      <c r="E385">
        <v>2.7300000000000001E-2</v>
      </c>
      <c r="I385" t="str">
        <f>IF(ISNA(VLOOKUP(D385,Elements!$B$3:$G$56,2,FALSE)),H385&amp;E385&amp;IF(ISBLANK(F385), "", F385&amp;" - "&amp;G385),VLOOKUP(D385,Elements!$B$3:$G$56,2,FALSE))</f>
        <v>0.0273</v>
      </c>
      <c r="K385" t="str">
        <f>"insert into result_context_item( RESULT_CONTEXT_ITEM_ID,  GROUP_RESULT_CONTEXT_ID,  EXPERIMENT_ID,  RESULT_ID,  ATTRIBUTE_ID,  VALUE_ID,  QUALIFIER,  VALUE_DISPLAY,  VALUE_NUM,  VALUE_MIN,  VALUE_MAX) values(result_context_item_id_seq.nextval, '', 1, "&amp;A385&amp;", "&amp;VLOOKUP(C385,Elements!$B$3:$G$56,6,FALSE)&amp;", '', '', '"&amp;I385&amp;"', "&amp;E385&amp;", '"&amp;F385&amp;"', '"&amp;G385&amp;"');"</f>
        <v>insert into result_context_item( RESULT_CONTEXT_ITEM_ID,  GROUP_RESULT_CONTEXT_ID,  EXPERIMENT_ID,  RESULT_ID,  ATTRIBUTE_ID,  VALUE_ID,  QUALIFIER,  VALUE_DISPLAY,  VALUE_NUM,  VALUE_MIN,  VALUE_MAX) values(result_context_item_id_seq.nextval, '', 1, 383, 366, '', '', '0.0273', 0.0273, '', '');</v>
      </c>
    </row>
    <row r="386" spans="1:11">
      <c r="A386">
        <v>384</v>
      </c>
      <c r="B386" s="2">
        <v>1</v>
      </c>
      <c r="C386" t="s">
        <v>32</v>
      </c>
      <c r="E386">
        <v>8.1799999999999998E-2</v>
      </c>
      <c r="I386" t="str">
        <f>IF(ISNA(VLOOKUP(D386,Elements!$B$3:$G$56,2,FALSE)),H386&amp;E386&amp;IF(ISBLANK(F386), "", F386&amp;" - "&amp;G386),VLOOKUP(D386,Elements!$B$3:$G$56,2,FALSE))</f>
        <v>0.0818</v>
      </c>
      <c r="K386" t="str">
        <f>"insert into result_context_item( RESULT_CONTEXT_ITEM_ID,  GROUP_RESULT_CONTEXT_ID,  EXPERIMENT_ID,  RESULT_ID,  ATTRIBUTE_ID,  VALUE_ID,  QUALIFIER,  VALUE_DISPLAY,  VALUE_NUM,  VALUE_MIN,  VALUE_MAX) values(result_context_item_id_seq.nextval, '', 1, "&amp;A386&amp;", "&amp;VLOOKUP(C386,Elements!$B$3:$G$56,6,FALSE)&amp;", '', '', '"&amp;I386&amp;"', "&amp;E386&amp;", '"&amp;F386&amp;"', '"&amp;G386&amp;"');"</f>
        <v>insert into result_context_item( RESULT_CONTEXT_ITEM_ID,  GROUP_RESULT_CONTEXT_ID,  EXPERIMENT_ID,  RESULT_ID,  ATTRIBUTE_ID,  VALUE_ID,  QUALIFIER,  VALUE_DISPLAY,  VALUE_NUM,  VALUE_MIN,  VALUE_MAX) values(result_context_item_id_seq.nextval, '', 1, 384, 366, '', '', '0.0818', 0.0818, '', '');</v>
      </c>
    </row>
    <row r="387" spans="1:11">
      <c r="A387">
        <v>385</v>
      </c>
      <c r="B387" s="2">
        <v>1</v>
      </c>
      <c r="C387" t="s">
        <v>32</v>
      </c>
      <c r="E387">
        <v>0.24540000000000001</v>
      </c>
      <c r="I387" t="str">
        <f>IF(ISNA(VLOOKUP(D387,Elements!$B$3:$G$56,2,FALSE)),H387&amp;E387&amp;IF(ISBLANK(F387), "", F387&amp;" - "&amp;G387),VLOOKUP(D387,Elements!$B$3:$G$56,2,FALSE))</f>
        <v>0.2454</v>
      </c>
      <c r="K387" t="str">
        <f>"insert into result_context_item( RESULT_CONTEXT_ITEM_ID,  GROUP_RESULT_CONTEXT_ID,  EXPERIMENT_ID,  RESULT_ID,  ATTRIBUTE_ID,  VALUE_ID,  QUALIFIER,  VALUE_DISPLAY,  VALUE_NUM,  VALUE_MIN,  VALUE_MAX) values(result_context_item_id_seq.nextval, '', 1, "&amp;A387&amp;", "&amp;VLOOKUP(C387,Elements!$B$3:$G$56,6,FALSE)&amp;", '', '', '"&amp;I387&amp;"', "&amp;E387&amp;", '"&amp;F387&amp;"', '"&amp;G387&amp;"');"</f>
        <v>insert into result_context_item( RESULT_CONTEXT_ITEM_ID,  GROUP_RESULT_CONTEXT_ID,  EXPERIMENT_ID,  RESULT_ID,  ATTRIBUTE_ID,  VALUE_ID,  QUALIFIER,  VALUE_DISPLAY,  VALUE_NUM,  VALUE_MIN,  VALUE_MAX) values(result_context_item_id_seq.nextval, '', 1, 385, 366, '', '', '0.2454', 0.2454, '', '');</v>
      </c>
    </row>
    <row r="388" spans="1:11">
      <c r="A388">
        <v>386</v>
      </c>
      <c r="B388" s="2">
        <v>1</v>
      </c>
      <c r="C388" t="s">
        <v>32</v>
      </c>
      <c r="E388">
        <v>0.7</v>
      </c>
      <c r="I388" t="str">
        <f>IF(ISNA(VLOOKUP(D388,Elements!$B$3:$G$56,2,FALSE)),H388&amp;E388&amp;IF(ISBLANK(F388), "", F388&amp;" - "&amp;G388),VLOOKUP(D388,Elements!$B$3:$G$56,2,FALSE))</f>
        <v>0.7</v>
      </c>
      <c r="K388" t="str">
        <f>"insert into result_context_item( RESULT_CONTEXT_ITEM_ID,  GROUP_RESULT_CONTEXT_ID,  EXPERIMENT_ID,  RESULT_ID,  ATTRIBUTE_ID,  VALUE_ID,  QUALIFIER,  VALUE_DISPLAY,  VALUE_NUM,  VALUE_MIN,  VALUE_MAX) values(result_context_item_id_seq.nextval, '', 1, "&amp;A388&amp;", "&amp;VLOOKUP(C388,Elements!$B$3:$G$56,6,FALSE)&amp;", '', '', '"&amp;I388&amp;"', "&amp;E388&amp;", '"&amp;F388&amp;"', '"&amp;G388&amp;"');"</f>
        <v>insert into result_context_item( RESULT_CONTEXT_ITEM_ID,  GROUP_RESULT_CONTEXT_ID,  EXPERIMENT_ID,  RESULT_ID,  ATTRIBUTE_ID,  VALUE_ID,  QUALIFIER,  VALUE_DISPLAY,  VALUE_NUM,  VALUE_MIN,  VALUE_MAX) values(result_context_item_id_seq.nextval, '', 1, 386, 366, '', '', '0.7', 0.7, '', '');</v>
      </c>
    </row>
    <row r="389" spans="1:11">
      <c r="A389">
        <v>387</v>
      </c>
      <c r="B389" s="2">
        <v>1</v>
      </c>
      <c r="C389" t="s">
        <v>32</v>
      </c>
      <c r="E389">
        <v>2.2000000000000002</v>
      </c>
      <c r="I389" t="str">
        <f>IF(ISNA(VLOOKUP(D389,Elements!$B$3:$G$56,2,FALSE)),H389&amp;E389&amp;IF(ISBLANK(F389), "", F389&amp;" - "&amp;G389),VLOOKUP(D389,Elements!$B$3:$G$56,2,FALSE))</f>
        <v>2.2</v>
      </c>
      <c r="K389" t="str">
        <f>"insert into result_context_item( RESULT_CONTEXT_ITEM_ID,  GROUP_RESULT_CONTEXT_ID,  EXPERIMENT_ID,  RESULT_ID,  ATTRIBUTE_ID,  VALUE_ID,  QUALIFIER,  VALUE_DISPLAY,  VALUE_NUM,  VALUE_MIN,  VALUE_MAX) values(result_context_item_id_seq.nextval, '', 1, "&amp;A389&amp;", "&amp;VLOOKUP(C389,Elements!$B$3:$G$56,6,FALSE)&amp;", '', '', '"&amp;I389&amp;"', "&amp;E389&amp;", '"&amp;F389&amp;"', '"&amp;G389&amp;"');"</f>
        <v>insert into result_context_item( RESULT_CONTEXT_ITEM_ID,  GROUP_RESULT_CONTEXT_ID,  EXPERIMENT_ID,  RESULT_ID,  ATTRIBUTE_ID,  VALUE_ID,  QUALIFIER,  VALUE_DISPLAY,  VALUE_NUM,  VALUE_MIN,  VALUE_MAX) values(result_context_item_id_seq.nextval, '', 1, 387, 366, '', '', '2.2', 2.2, '', '');</v>
      </c>
    </row>
    <row r="390" spans="1:11">
      <c r="A390">
        <v>388</v>
      </c>
      <c r="B390" s="2">
        <v>1</v>
      </c>
      <c r="C390" t="s">
        <v>32</v>
      </c>
      <c r="E390">
        <v>6.6</v>
      </c>
      <c r="I390" t="str">
        <f>IF(ISNA(VLOOKUP(D390,Elements!$B$3:$G$56,2,FALSE)),H390&amp;E390&amp;IF(ISBLANK(F390), "", F390&amp;" - "&amp;G390),VLOOKUP(D390,Elements!$B$3:$G$56,2,FALSE))</f>
        <v>6.6</v>
      </c>
      <c r="K390" t="str">
        <f>"insert into result_context_item( RESULT_CONTEXT_ITEM_ID,  GROUP_RESULT_CONTEXT_ID,  EXPERIMENT_ID,  RESULT_ID,  ATTRIBUTE_ID,  VALUE_ID,  QUALIFIER,  VALUE_DISPLAY,  VALUE_NUM,  VALUE_MIN,  VALUE_MAX) values(result_context_item_id_seq.nextval, '', 1, "&amp;A390&amp;", "&amp;VLOOKUP(C390,Elements!$B$3:$G$56,6,FALSE)&amp;", '', '', '"&amp;I390&amp;"', "&amp;E390&amp;", '"&amp;F390&amp;"', '"&amp;G390&amp;"');"</f>
        <v>insert into result_context_item( RESULT_CONTEXT_ITEM_ID,  GROUP_RESULT_CONTEXT_ID,  EXPERIMENT_ID,  RESULT_ID,  ATTRIBUTE_ID,  VALUE_ID,  QUALIFIER,  VALUE_DISPLAY,  VALUE_NUM,  VALUE_MIN,  VALUE_MAX) values(result_context_item_id_seq.nextval, '', 1, 388, 366, '', '', '6.6', 6.6, '', '');</v>
      </c>
    </row>
    <row r="391" spans="1:11">
      <c r="A391">
        <v>389</v>
      </c>
      <c r="B391" s="2">
        <v>1</v>
      </c>
      <c r="C391" t="s">
        <v>32</v>
      </c>
      <c r="E391">
        <v>19.899999999999999</v>
      </c>
      <c r="I391" t="str">
        <f>IF(ISNA(VLOOKUP(D391,Elements!$B$3:$G$56,2,FALSE)),H391&amp;E391&amp;IF(ISBLANK(F391), "", F391&amp;" - "&amp;G391),VLOOKUP(D391,Elements!$B$3:$G$56,2,FALSE))</f>
        <v>19.9</v>
      </c>
      <c r="K391" t="str">
        <f>"insert into result_context_item( RESULT_CONTEXT_ITEM_ID,  GROUP_RESULT_CONTEXT_ID,  EXPERIMENT_ID,  RESULT_ID,  ATTRIBUTE_ID,  VALUE_ID,  QUALIFIER,  VALUE_DISPLAY,  VALUE_NUM,  VALUE_MIN,  VALUE_MAX) values(result_context_item_id_seq.nextval, '', 1, "&amp;A391&amp;", "&amp;VLOOKUP(C391,Elements!$B$3:$G$56,6,FALSE)&amp;", '', '', '"&amp;I391&amp;"', "&amp;E391&amp;", '"&amp;F391&amp;"', '"&amp;G391&amp;"');"</f>
        <v>insert into result_context_item( RESULT_CONTEXT_ITEM_ID,  GROUP_RESULT_CONTEXT_ID,  EXPERIMENT_ID,  RESULT_ID,  ATTRIBUTE_ID,  VALUE_ID,  QUALIFIER,  VALUE_DISPLAY,  VALUE_NUM,  VALUE_MIN,  VALUE_MAX) values(result_context_item_id_seq.nextval, '', 1, 389, 366, '', '', '19.9', 19.9, '', '');</v>
      </c>
    </row>
    <row r="392" spans="1:11">
      <c r="A392">
        <v>390</v>
      </c>
      <c r="B392" s="2">
        <v>1</v>
      </c>
      <c r="C392" t="s">
        <v>32</v>
      </c>
      <c r="E392">
        <v>59.6</v>
      </c>
      <c r="I392" t="str">
        <f>IF(ISNA(VLOOKUP(D392,Elements!$B$3:$G$56,2,FALSE)),H392&amp;E392&amp;IF(ISBLANK(F392), "", F392&amp;" - "&amp;G392),VLOOKUP(D392,Elements!$B$3:$G$56,2,FALSE))</f>
        <v>59.6</v>
      </c>
      <c r="K392" t="str">
        <f>"insert into result_context_item( RESULT_CONTEXT_ITEM_ID,  GROUP_RESULT_CONTEXT_ID,  EXPERIMENT_ID,  RESULT_ID,  ATTRIBUTE_ID,  VALUE_ID,  QUALIFIER,  VALUE_DISPLAY,  VALUE_NUM,  VALUE_MIN,  VALUE_MAX) values(result_context_item_id_seq.nextval, '', 1, "&amp;A392&amp;", "&amp;VLOOKUP(C392,Elements!$B$3:$G$56,6,FALSE)&amp;", '', '', '"&amp;I392&amp;"', "&amp;E392&amp;", '"&amp;F392&amp;"', '"&amp;G392&amp;"');"</f>
        <v>insert into result_context_item( RESULT_CONTEXT_ITEM_ID,  GROUP_RESULT_CONTEXT_ID,  EXPERIMENT_ID,  RESULT_ID,  ATTRIBUTE_ID,  VALUE_ID,  QUALIFIER,  VALUE_DISPLAY,  VALUE_NUM,  VALUE_MIN,  VALUE_MAX) values(result_context_item_id_seq.nextval, '', 1, 390, 366, '', '', '59.6', 59.6, '', '');</v>
      </c>
    </row>
    <row r="393" spans="1:11">
      <c r="A393">
        <v>391</v>
      </c>
      <c r="B393" s="2">
        <v>1</v>
      </c>
      <c r="C393" t="s">
        <v>32</v>
      </c>
      <c r="E393">
        <v>3.0000000000000001E-3</v>
      </c>
      <c r="I393" t="str">
        <f>IF(ISNA(VLOOKUP(D393,Elements!$B$3:$G$56,2,FALSE)),H393&amp;E393&amp;IF(ISBLANK(F393), "", F393&amp;" - "&amp;G393),VLOOKUP(D393,Elements!$B$3:$G$56,2,FALSE))</f>
        <v>0.003</v>
      </c>
      <c r="K393" t="str">
        <f>"insert into result_context_item( RESULT_CONTEXT_ITEM_ID,  GROUP_RESULT_CONTEXT_ID,  EXPERIMENT_ID,  RESULT_ID,  ATTRIBUTE_ID,  VALUE_ID,  QUALIFIER,  VALUE_DISPLAY,  VALUE_NUM,  VALUE_MIN,  VALUE_MAX) values(result_context_item_id_seq.nextval, '', 1, "&amp;A393&amp;", "&amp;VLOOKUP(C393,Elements!$B$3:$G$56,6,FALSE)&amp;", '', '', '"&amp;I393&amp;"', "&amp;E393&amp;", '"&amp;F393&amp;"', '"&amp;G393&amp;"');"</f>
        <v>insert into result_context_item( RESULT_CONTEXT_ITEM_ID,  GROUP_RESULT_CONTEXT_ID,  EXPERIMENT_ID,  RESULT_ID,  ATTRIBUTE_ID,  VALUE_ID,  QUALIFIER,  VALUE_DISPLAY,  VALUE_NUM,  VALUE_MIN,  VALUE_MAX) values(result_context_item_id_seq.nextval, '', 1, 391, 366, '', '', '0.003', 0.003, '', '');</v>
      </c>
    </row>
    <row r="394" spans="1:11">
      <c r="A394">
        <v>392</v>
      </c>
      <c r="B394" s="2">
        <v>1</v>
      </c>
      <c r="C394" t="s">
        <v>32</v>
      </c>
      <c r="E394">
        <v>9.1000000000000004E-3</v>
      </c>
      <c r="I394" t="str">
        <f>IF(ISNA(VLOOKUP(D394,Elements!$B$3:$G$56,2,FALSE)),H394&amp;E394&amp;IF(ISBLANK(F394), "", F394&amp;" - "&amp;G394),VLOOKUP(D394,Elements!$B$3:$G$56,2,FALSE))</f>
        <v>0.0091</v>
      </c>
      <c r="K394" t="str">
        <f>"insert into result_context_item( RESULT_CONTEXT_ITEM_ID,  GROUP_RESULT_CONTEXT_ID,  EXPERIMENT_ID,  RESULT_ID,  ATTRIBUTE_ID,  VALUE_ID,  QUALIFIER,  VALUE_DISPLAY,  VALUE_NUM,  VALUE_MIN,  VALUE_MAX) values(result_context_item_id_seq.nextval, '', 1, "&amp;A394&amp;", "&amp;VLOOKUP(C394,Elements!$B$3:$G$56,6,FALSE)&amp;", '', '', '"&amp;I394&amp;"', "&amp;E394&amp;", '"&amp;F394&amp;"', '"&amp;G394&amp;"');"</f>
        <v>insert into result_context_item( RESULT_CONTEXT_ITEM_ID,  GROUP_RESULT_CONTEXT_ID,  EXPERIMENT_ID,  RESULT_ID,  ATTRIBUTE_ID,  VALUE_ID,  QUALIFIER,  VALUE_DISPLAY,  VALUE_NUM,  VALUE_MIN,  VALUE_MAX) values(result_context_item_id_seq.nextval, '', 1, 392, 366, '', '', '0.0091', 0.0091, '', '');</v>
      </c>
    </row>
    <row r="395" spans="1:11">
      <c r="A395">
        <v>393</v>
      </c>
      <c r="B395" s="2">
        <v>1</v>
      </c>
      <c r="C395" t="s">
        <v>32</v>
      </c>
      <c r="E395">
        <v>2.7300000000000001E-2</v>
      </c>
      <c r="I395" t="str">
        <f>IF(ISNA(VLOOKUP(D395,Elements!$B$3:$G$56,2,FALSE)),H395&amp;E395&amp;IF(ISBLANK(F395), "", F395&amp;" - "&amp;G395),VLOOKUP(D395,Elements!$B$3:$G$56,2,FALSE))</f>
        <v>0.0273</v>
      </c>
      <c r="K395" t="str">
        <f>"insert into result_context_item( RESULT_CONTEXT_ITEM_ID,  GROUP_RESULT_CONTEXT_ID,  EXPERIMENT_ID,  RESULT_ID,  ATTRIBUTE_ID,  VALUE_ID,  QUALIFIER,  VALUE_DISPLAY,  VALUE_NUM,  VALUE_MIN,  VALUE_MAX) values(result_context_item_id_seq.nextval, '', 1, "&amp;A395&amp;", "&amp;VLOOKUP(C395,Elements!$B$3:$G$56,6,FALSE)&amp;", '', '', '"&amp;I395&amp;"', "&amp;E395&amp;", '"&amp;F395&amp;"', '"&amp;G395&amp;"');"</f>
        <v>insert into result_context_item( RESULT_CONTEXT_ITEM_ID,  GROUP_RESULT_CONTEXT_ID,  EXPERIMENT_ID,  RESULT_ID,  ATTRIBUTE_ID,  VALUE_ID,  QUALIFIER,  VALUE_DISPLAY,  VALUE_NUM,  VALUE_MIN,  VALUE_MAX) values(result_context_item_id_seq.nextval, '', 1, 393, 366, '', '', '0.0273', 0.0273, '', '');</v>
      </c>
    </row>
    <row r="396" spans="1:11">
      <c r="A396">
        <v>394</v>
      </c>
      <c r="B396" s="2">
        <v>1</v>
      </c>
      <c r="C396" t="s">
        <v>32</v>
      </c>
      <c r="E396">
        <v>8.1799999999999998E-2</v>
      </c>
      <c r="I396" t="str">
        <f>IF(ISNA(VLOOKUP(D396,Elements!$B$3:$G$56,2,FALSE)),H396&amp;E396&amp;IF(ISBLANK(F396), "", F396&amp;" - "&amp;G396),VLOOKUP(D396,Elements!$B$3:$G$56,2,FALSE))</f>
        <v>0.0818</v>
      </c>
      <c r="K396" t="str">
        <f>"insert into result_context_item( RESULT_CONTEXT_ITEM_ID,  GROUP_RESULT_CONTEXT_ID,  EXPERIMENT_ID,  RESULT_ID,  ATTRIBUTE_ID,  VALUE_ID,  QUALIFIER,  VALUE_DISPLAY,  VALUE_NUM,  VALUE_MIN,  VALUE_MAX) values(result_context_item_id_seq.nextval, '', 1, "&amp;A396&amp;", "&amp;VLOOKUP(C396,Elements!$B$3:$G$56,6,FALSE)&amp;", '', '', '"&amp;I396&amp;"', "&amp;E396&amp;", '"&amp;F396&amp;"', '"&amp;G396&amp;"');"</f>
        <v>insert into result_context_item( RESULT_CONTEXT_ITEM_ID,  GROUP_RESULT_CONTEXT_ID,  EXPERIMENT_ID,  RESULT_ID,  ATTRIBUTE_ID,  VALUE_ID,  QUALIFIER,  VALUE_DISPLAY,  VALUE_NUM,  VALUE_MIN,  VALUE_MAX) values(result_context_item_id_seq.nextval, '', 1, 394, 366, '', '', '0.0818', 0.0818, '', '');</v>
      </c>
    </row>
    <row r="397" spans="1:11">
      <c r="A397">
        <v>395</v>
      </c>
      <c r="B397" s="2">
        <v>1</v>
      </c>
      <c r="C397" t="s">
        <v>32</v>
      </c>
      <c r="E397">
        <v>0.24540000000000001</v>
      </c>
      <c r="I397" t="str">
        <f>IF(ISNA(VLOOKUP(D397,Elements!$B$3:$G$56,2,FALSE)),H397&amp;E397&amp;IF(ISBLANK(F397), "", F397&amp;" - "&amp;G397),VLOOKUP(D397,Elements!$B$3:$G$56,2,FALSE))</f>
        <v>0.2454</v>
      </c>
      <c r="K397" t="str">
        <f>"insert into result_context_item( RESULT_CONTEXT_ITEM_ID,  GROUP_RESULT_CONTEXT_ID,  EXPERIMENT_ID,  RESULT_ID,  ATTRIBUTE_ID,  VALUE_ID,  QUALIFIER,  VALUE_DISPLAY,  VALUE_NUM,  VALUE_MIN,  VALUE_MAX) values(result_context_item_id_seq.nextval, '', 1, "&amp;A397&amp;", "&amp;VLOOKUP(C397,Elements!$B$3:$G$56,6,FALSE)&amp;", '', '', '"&amp;I397&amp;"', "&amp;E397&amp;", '"&amp;F397&amp;"', '"&amp;G397&amp;"');"</f>
        <v>insert into result_context_item( RESULT_CONTEXT_ITEM_ID,  GROUP_RESULT_CONTEXT_ID,  EXPERIMENT_ID,  RESULT_ID,  ATTRIBUTE_ID,  VALUE_ID,  QUALIFIER,  VALUE_DISPLAY,  VALUE_NUM,  VALUE_MIN,  VALUE_MAX) values(result_context_item_id_seq.nextval, '', 1, 395, 366, '', '', '0.2454', 0.2454, '', '');</v>
      </c>
    </row>
    <row r="398" spans="1:11">
      <c r="A398">
        <v>396</v>
      </c>
      <c r="B398" s="2">
        <v>1</v>
      </c>
      <c r="C398" t="s">
        <v>32</v>
      </c>
      <c r="E398">
        <v>0.7</v>
      </c>
      <c r="I398" t="str">
        <f>IF(ISNA(VLOOKUP(D398,Elements!$B$3:$G$56,2,FALSE)),H398&amp;E398&amp;IF(ISBLANK(F398), "", F398&amp;" - "&amp;G398),VLOOKUP(D398,Elements!$B$3:$G$56,2,FALSE))</f>
        <v>0.7</v>
      </c>
      <c r="K398" t="str">
        <f>"insert into result_context_item( RESULT_CONTEXT_ITEM_ID,  GROUP_RESULT_CONTEXT_ID,  EXPERIMENT_ID,  RESULT_ID,  ATTRIBUTE_ID,  VALUE_ID,  QUALIFIER,  VALUE_DISPLAY,  VALUE_NUM,  VALUE_MIN,  VALUE_MAX) values(result_context_item_id_seq.nextval, '', 1, "&amp;A398&amp;", "&amp;VLOOKUP(C398,Elements!$B$3:$G$56,6,FALSE)&amp;", '', '', '"&amp;I398&amp;"', "&amp;E398&amp;", '"&amp;F398&amp;"', '"&amp;G398&amp;"');"</f>
        <v>insert into result_context_item( RESULT_CONTEXT_ITEM_ID,  GROUP_RESULT_CONTEXT_ID,  EXPERIMENT_ID,  RESULT_ID,  ATTRIBUTE_ID,  VALUE_ID,  QUALIFIER,  VALUE_DISPLAY,  VALUE_NUM,  VALUE_MIN,  VALUE_MAX) values(result_context_item_id_seq.nextval, '', 1, 396, 366, '', '', '0.7', 0.7, '', '');</v>
      </c>
    </row>
    <row r="399" spans="1:11">
      <c r="A399">
        <v>397</v>
      </c>
      <c r="B399" s="2">
        <v>1</v>
      </c>
      <c r="C399" t="s">
        <v>32</v>
      </c>
      <c r="E399">
        <v>2.2000000000000002</v>
      </c>
      <c r="I399" t="str">
        <f>IF(ISNA(VLOOKUP(D399,Elements!$B$3:$G$56,2,FALSE)),H399&amp;E399&amp;IF(ISBLANK(F399), "", F399&amp;" - "&amp;G399),VLOOKUP(D399,Elements!$B$3:$G$56,2,FALSE))</f>
        <v>2.2</v>
      </c>
      <c r="K399" t="str">
        <f>"insert into result_context_item( RESULT_CONTEXT_ITEM_ID,  GROUP_RESULT_CONTEXT_ID,  EXPERIMENT_ID,  RESULT_ID,  ATTRIBUTE_ID,  VALUE_ID,  QUALIFIER,  VALUE_DISPLAY,  VALUE_NUM,  VALUE_MIN,  VALUE_MAX) values(result_context_item_id_seq.nextval, '', 1, "&amp;A399&amp;", "&amp;VLOOKUP(C399,Elements!$B$3:$G$56,6,FALSE)&amp;", '', '', '"&amp;I399&amp;"', "&amp;E399&amp;", '"&amp;F399&amp;"', '"&amp;G399&amp;"');"</f>
        <v>insert into result_context_item( RESULT_CONTEXT_ITEM_ID,  GROUP_RESULT_CONTEXT_ID,  EXPERIMENT_ID,  RESULT_ID,  ATTRIBUTE_ID,  VALUE_ID,  QUALIFIER,  VALUE_DISPLAY,  VALUE_NUM,  VALUE_MIN,  VALUE_MAX) values(result_context_item_id_seq.nextval, '', 1, 397, 366, '', '', '2.2', 2.2, '', '');</v>
      </c>
    </row>
    <row r="400" spans="1:11">
      <c r="A400">
        <v>398</v>
      </c>
      <c r="B400" s="2">
        <v>1</v>
      </c>
      <c r="C400" t="s">
        <v>32</v>
      </c>
      <c r="E400">
        <v>6.6</v>
      </c>
      <c r="I400" t="str">
        <f>IF(ISNA(VLOOKUP(D400,Elements!$B$3:$G$56,2,FALSE)),H400&amp;E400&amp;IF(ISBLANK(F400), "", F400&amp;" - "&amp;G400),VLOOKUP(D400,Elements!$B$3:$G$56,2,FALSE))</f>
        <v>6.6</v>
      </c>
      <c r="K400" t="str">
        <f>"insert into result_context_item( RESULT_CONTEXT_ITEM_ID,  GROUP_RESULT_CONTEXT_ID,  EXPERIMENT_ID,  RESULT_ID,  ATTRIBUTE_ID,  VALUE_ID,  QUALIFIER,  VALUE_DISPLAY,  VALUE_NUM,  VALUE_MIN,  VALUE_MAX) values(result_context_item_id_seq.nextval, '', 1, "&amp;A400&amp;", "&amp;VLOOKUP(C400,Elements!$B$3:$G$56,6,FALSE)&amp;", '', '', '"&amp;I400&amp;"', "&amp;E400&amp;", '"&amp;F400&amp;"', '"&amp;G400&amp;"');"</f>
        <v>insert into result_context_item( RESULT_CONTEXT_ITEM_ID,  GROUP_RESULT_CONTEXT_ID,  EXPERIMENT_ID,  RESULT_ID,  ATTRIBUTE_ID,  VALUE_ID,  QUALIFIER,  VALUE_DISPLAY,  VALUE_NUM,  VALUE_MIN,  VALUE_MAX) values(result_context_item_id_seq.nextval, '', 1, 398, 366, '', '', '6.6', 6.6, '', '');</v>
      </c>
    </row>
    <row r="401" spans="1:11">
      <c r="A401">
        <v>399</v>
      </c>
      <c r="B401" s="2">
        <v>1</v>
      </c>
      <c r="C401" t="s">
        <v>32</v>
      </c>
      <c r="E401">
        <v>19.899999999999999</v>
      </c>
      <c r="I401" t="str">
        <f>IF(ISNA(VLOOKUP(D401,Elements!$B$3:$G$56,2,FALSE)),H401&amp;E401&amp;IF(ISBLANK(F401), "", F401&amp;" - "&amp;G401),VLOOKUP(D401,Elements!$B$3:$G$56,2,FALSE))</f>
        <v>19.9</v>
      </c>
      <c r="K401" t="str">
        <f>"insert into result_context_item( RESULT_CONTEXT_ITEM_ID,  GROUP_RESULT_CONTEXT_ID,  EXPERIMENT_ID,  RESULT_ID,  ATTRIBUTE_ID,  VALUE_ID,  QUALIFIER,  VALUE_DISPLAY,  VALUE_NUM,  VALUE_MIN,  VALUE_MAX) values(result_context_item_id_seq.nextval, '', 1, "&amp;A401&amp;", "&amp;VLOOKUP(C401,Elements!$B$3:$G$56,6,FALSE)&amp;", '', '', '"&amp;I401&amp;"', "&amp;E401&amp;", '"&amp;F401&amp;"', '"&amp;G401&amp;"');"</f>
        <v>insert into result_context_item( RESULT_CONTEXT_ITEM_ID,  GROUP_RESULT_CONTEXT_ID,  EXPERIMENT_ID,  RESULT_ID,  ATTRIBUTE_ID,  VALUE_ID,  QUALIFIER,  VALUE_DISPLAY,  VALUE_NUM,  VALUE_MIN,  VALUE_MAX) values(result_context_item_id_seq.nextval, '', 1, 399, 366, '', '', '19.9', 19.9, '', '');</v>
      </c>
    </row>
    <row r="402" spans="1:11">
      <c r="A402">
        <v>400</v>
      </c>
      <c r="B402" s="2">
        <v>1</v>
      </c>
      <c r="C402" t="s">
        <v>32</v>
      </c>
      <c r="E402">
        <v>59.6</v>
      </c>
      <c r="I402" t="str">
        <f>IF(ISNA(VLOOKUP(D402,Elements!$B$3:$G$56,2,FALSE)),H402&amp;E402&amp;IF(ISBLANK(F402), "", F402&amp;" - "&amp;G402),VLOOKUP(D402,Elements!$B$3:$G$56,2,FALSE))</f>
        <v>59.6</v>
      </c>
      <c r="K402" t="str">
        <f>"insert into result_context_item( RESULT_CONTEXT_ITEM_ID,  GROUP_RESULT_CONTEXT_ID,  EXPERIMENT_ID,  RESULT_ID,  ATTRIBUTE_ID,  VALUE_ID,  QUALIFIER,  VALUE_DISPLAY,  VALUE_NUM,  VALUE_MIN,  VALUE_MAX) values(result_context_item_id_seq.nextval, '', 1, "&amp;A402&amp;", "&amp;VLOOKUP(C402,Elements!$B$3:$G$56,6,FALSE)&amp;", '', '', '"&amp;I402&amp;"', "&amp;E402&amp;", '"&amp;F402&amp;"', '"&amp;G402&amp;"');"</f>
        <v>insert into result_context_item( RESULT_CONTEXT_ITEM_ID,  GROUP_RESULT_CONTEXT_ID,  EXPERIMENT_ID,  RESULT_ID,  ATTRIBUTE_ID,  VALUE_ID,  QUALIFIER,  VALUE_DISPLAY,  VALUE_NUM,  VALUE_MIN,  VALUE_MAX) values(result_context_item_id_seq.nextval, '', 1, 400, 366, '', '', '59.6', 59.6, '', '');</v>
      </c>
    </row>
    <row r="403" spans="1:11">
      <c r="A403">
        <v>401</v>
      </c>
      <c r="B403" s="2">
        <v>1</v>
      </c>
      <c r="C403" t="s">
        <v>32</v>
      </c>
      <c r="E403">
        <v>3.0000000000000001E-3</v>
      </c>
      <c r="I403" t="str">
        <f>IF(ISNA(VLOOKUP(D403,Elements!$B$3:$G$56,2,FALSE)),H403&amp;E403&amp;IF(ISBLANK(F403), "", F403&amp;" - "&amp;G403),VLOOKUP(D403,Elements!$B$3:$G$56,2,FALSE))</f>
        <v>0.003</v>
      </c>
      <c r="K403" t="str">
        <f>"insert into result_context_item( RESULT_CONTEXT_ITEM_ID,  GROUP_RESULT_CONTEXT_ID,  EXPERIMENT_ID,  RESULT_ID,  ATTRIBUTE_ID,  VALUE_ID,  QUALIFIER,  VALUE_DISPLAY,  VALUE_NUM,  VALUE_MIN,  VALUE_MAX) values(result_context_item_id_seq.nextval, '', 1, "&amp;A403&amp;", "&amp;VLOOKUP(C403,Elements!$B$3:$G$56,6,FALSE)&amp;", '', '', '"&amp;I403&amp;"', "&amp;E403&amp;", '"&amp;F403&amp;"', '"&amp;G403&amp;"');"</f>
        <v>insert into result_context_item( RESULT_CONTEXT_ITEM_ID,  GROUP_RESULT_CONTEXT_ID,  EXPERIMENT_ID,  RESULT_ID,  ATTRIBUTE_ID,  VALUE_ID,  QUALIFIER,  VALUE_DISPLAY,  VALUE_NUM,  VALUE_MIN,  VALUE_MAX) values(result_context_item_id_seq.nextval, '', 1, 401, 366, '', '', '0.003', 0.003, '', '');</v>
      </c>
    </row>
    <row r="404" spans="1:11">
      <c r="A404">
        <v>402</v>
      </c>
      <c r="B404" s="2">
        <v>1</v>
      </c>
      <c r="C404" t="s">
        <v>32</v>
      </c>
      <c r="E404">
        <v>9.1000000000000004E-3</v>
      </c>
      <c r="I404" t="str">
        <f>IF(ISNA(VLOOKUP(D404,Elements!$B$3:$G$56,2,FALSE)),H404&amp;E404&amp;IF(ISBLANK(F404), "", F404&amp;" - "&amp;G404),VLOOKUP(D404,Elements!$B$3:$G$56,2,FALSE))</f>
        <v>0.0091</v>
      </c>
      <c r="K404" t="str">
        <f>"insert into result_context_item( RESULT_CONTEXT_ITEM_ID,  GROUP_RESULT_CONTEXT_ID,  EXPERIMENT_ID,  RESULT_ID,  ATTRIBUTE_ID,  VALUE_ID,  QUALIFIER,  VALUE_DISPLAY,  VALUE_NUM,  VALUE_MIN,  VALUE_MAX) values(result_context_item_id_seq.nextval, '', 1, "&amp;A404&amp;", "&amp;VLOOKUP(C404,Elements!$B$3:$G$56,6,FALSE)&amp;", '', '', '"&amp;I404&amp;"', "&amp;E404&amp;", '"&amp;F404&amp;"', '"&amp;G404&amp;"');"</f>
        <v>insert into result_context_item( RESULT_CONTEXT_ITEM_ID,  GROUP_RESULT_CONTEXT_ID,  EXPERIMENT_ID,  RESULT_ID,  ATTRIBUTE_ID,  VALUE_ID,  QUALIFIER,  VALUE_DISPLAY,  VALUE_NUM,  VALUE_MIN,  VALUE_MAX) values(result_context_item_id_seq.nextval, '', 1, 402, 366, '', '', '0.0091', 0.0091, '', '');</v>
      </c>
    </row>
    <row r="405" spans="1:11">
      <c r="A405">
        <v>403</v>
      </c>
      <c r="B405" s="2">
        <v>1</v>
      </c>
      <c r="C405" t="s">
        <v>32</v>
      </c>
      <c r="E405">
        <v>2.7300000000000001E-2</v>
      </c>
      <c r="I405" t="str">
        <f>IF(ISNA(VLOOKUP(D405,Elements!$B$3:$G$56,2,FALSE)),H405&amp;E405&amp;IF(ISBLANK(F405), "", F405&amp;" - "&amp;G405),VLOOKUP(D405,Elements!$B$3:$G$56,2,FALSE))</f>
        <v>0.0273</v>
      </c>
      <c r="K405" t="str">
        <f>"insert into result_context_item( RESULT_CONTEXT_ITEM_ID,  GROUP_RESULT_CONTEXT_ID,  EXPERIMENT_ID,  RESULT_ID,  ATTRIBUTE_ID,  VALUE_ID,  QUALIFIER,  VALUE_DISPLAY,  VALUE_NUM,  VALUE_MIN,  VALUE_MAX) values(result_context_item_id_seq.nextval, '', 1, "&amp;A405&amp;", "&amp;VLOOKUP(C405,Elements!$B$3:$G$56,6,FALSE)&amp;", '', '', '"&amp;I405&amp;"', "&amp;E405&amp;", '"&amp;F405&amp;"', '"&amp;G405&amp;"');"</f>
        <v>insert into result_context_item( RESULT_CONTEXT_ITEM_ID,  GROUP_RESULT_CONTEXT_ID,  EXPERIMENT_ID,  RESULT_ID,  ATTRIBUTE_ID,  VALUE_ID,  QUALIFIER,  VALUE_DISPLAY,  VALUE_NUM,  VALUE_MIN,  VALUE_MAX) values(result_context_item_id_seq.nextval, '', 1, 403, 366, '', '', '0.0273', 0.0273, '', '');</v>
      </c>
    </row>
    <row r="406" spans="1:11">
      <c r="A406">
        <v>404</v>
      </c>
      <c r="B406" s="2">
        <v>1</v>
      </c>
      <c r="C406" t="s">
        <v>32</v>
      </c>
      <c r="E406">
        <v>8.1799999999999998E-2</v>
      </c>
      <c r="I406" t="str">
        <f>IF(ISNA(VLOOKUP(D406,Elements!$B$3:$G$56,2,FALSE)),H406&amp;E406&amp;IF(ISBLANK(F406), "", F406&amp;" - "&amp;G406),VLOOKUP(D406,Elements!$B$3:$G$56,2,FALSE))</f>
        <v>0.0818</v>
      </c>
      <c r="K406" t="str">
        <f>"insert into result_context_item( RESULT_CONTEXT_ITEM_ID,  GROUP_RESULT_CONTEXT_ID,  EXPERIMENT_ID,  RESULT_ID,  ATTRIBUTE_ID,  VALUE_ID,  QUALIFIER,  VALUE_DISPLAY,  VALUE_NUM,  VALUE_MIN,  VALUE_MAX) values(result_context_item_id_seq.nextval, '', 1, "&amp;A406&amp;", "&amp;VLOOKUP(C406,Elements!$B$3:$G$56,6,FALSE)&amp;", '', '', '"&amp;I406&amp;"', "&amp;E406&amp;", '"&amp;F406&amp;"', '"&amp;G406&amp;"');"</f>
        <v>insert into result_context_item( RESULT_CONTEXT_ITEM_ID,  GROUP_RESULT_CONTEXT_ID,  EXPERIMENT_ID,  RESULT_ID,  ATTRIBUTE_ID,  VALUE_ID,  QUALIFIER,  VALUE_DISPLAY,  VALUE_NUM,  VALUE_MIN,  VALUE_MAX) values(result_context_item_id_seq.nextval, '', 1, 404, 366, '', '', '0.0818', 0.0818, '', '');</v>
      </c>
    </row>
    <row r="407" spans="1:11">
      <c r="A407">
        <v>405</v>
      </c>
      <c r="B407" s="2">
        <v>1</v>
      </c>
      <c r="C407" t="s">
        <v>32</v>
      </c>
      <c r="E407">
        <v>0.24540000000000001</v>
      </c>
      <c r="I407" t="str">
        <f>IF(ISNA(VLOOKUP(D407,Elements!$B$3:$G$56,2,FALSE)),H407&amp;E407&amp;IF(ISBLANK(F407), "", F407&amp;" - "&amp;G407),VLOOKUP(D407,Elements!$B$3:$G$56,2,FALSE))</f>
        <v>0.2454</v>
      </c>
      <c r="K407" t="str">
        <f>"insert into result_context_item( RESULT_CONTEXT_ITEM_ID,  GROUP_RESULT_CONTEXT_ID,  EXPERIMENT_ID,  RESULT_ID,  ATTRIBUTE_ID,  VALUE_ID,  QUALIFIER,  VALUE_DISPLAY,  VALUE_NUM,  VALUE_MIN,  VALUE_MAX) values(result_context_item_id_seq.nextval, '', 1, "&amp;A407&amp;", "&amp;VLOOKUP(C407,Elements!$B$3:$G$56,6,FALSE)&amp;", '', '', '"&amp;I407&amp;"', "&amp;E407&amp;", '"&amp;F407&amp;"', '"&amp;G407&amp;"');"</f>
        <v>insert into result_context_item( RESULT_CONTEXT_ITEM_ID,  GROUP_RESULT_CONTEXT_ID,  EXPERIMENT_ID,  RESULT_ID,  ATTRIBUTE_ID,  VALUE_ID,  QUALIFIER,  VALUE_DISPLAY,  VALUE_NUM,  VALUE_MIN,  VALUE_MAX) values(result_context_item_id_seq.nextval, '', 1, 405, 366, '', '', '0.2454', 0.2454, '', '');</v>
      </c>
    </row>
    <row r="408" spans="1:11">
      <c r="A408">
        <v>406</v>
      </c>
      <c r="B408" s="2">
        <v>1</v>
      </c>
      <c r="C408" t="s">
        <v>32</v>
      </c>
      <c r="E408">
        <v>0.7</v>
      </c>
      <c r="I408" t="str">
        <f>IF(ISNA(VLOOKUP(D408,Elements!$B$3:$G$56,2,FALSE)),H408&amp;E408&amp;IF(ISBLANK(F408), "", F408&amp;" - "&amp;G408),VLOOKUP(D408,Elements!$B$3:$G$56,2,FALSE))</f>
        <v>0.7</v>
      </c>
      <c r="K408" t="str">
        <f>"insert into result_context_item( RESULT_CONTEXT_ITEM_ID,  GROUP_RESULT_CONTEXT_ID,  EXPERIMENT_ID,  RESULT_ID,  ATTRIBUTE_ID,  VALUE_ID,  QUALIFIER,  VALUE_DISPLAY,  VALUE_NUM,  VALUE_MIN,  VALUE_MAX) values(result_context_item_id_seq.nextval, '', 1, "&amp;A408&amp;", "&amp;VLOOKUP(C408,Elements!$B$3:$G$56,6,FALSE)&amp;", '', '', '"&amp;I408&amp;"', "&amp;E408&amp;", '"&amp;F408&amp;"', '"&amp;G408&amp;"');"</f>
        <v>insert into result_context_item( RESULT_CONTEXT_ITEM_ID,  GROUP_RESULT_CONTEXT_ID,  EXPERIMENT_ID,  RESULT_ID,  ATTRIBUTE_ID,  VALUE_ID,  QUALIFIER,  VALUE_DISPLAY,  VALUE_NUM,  VALUE_MIN,  VALUE_MAX) values(result_context_item_id_seq.nextval, '', 1, 406, 366, '', '', '0.7', 0.7, '', '');</v>
      </c>
    </row>
    <row r="409" spans="1:11">
      <c r="A409">
        <v>407</v>
      </c>
      <c r="B409" s="2">
        <v>1</v>
      </c>
      <c r="C409" t="s">
        <v>32</v>
      </c>
      <c r="E409">
        <v>2.2000000000000002</v>
      </c>
      <c r="I409" t="str">
        <f>IF(ISNA(VLOOKUP(D409,Elements!$B$3:$G$56,2,FALSE)),H409&amp;E409&amp;IF(ISBLANK(F409), "", F409&amp;" - "&amp;G409),VLOOKUP(D409,Elements!$B$3:$G$56,2,FALSE))</f>
        <v>2.2</v>
      </c>
      <c r="K409" t="str">
        <f>"insert into result_context_item( RESULT_CONTEXT_ITEM_ID,  GROUP_RESULT_CONTEXT_ID,  EXPERIMENT_ID,  RESULT_ID,  ATTRIBUTE_ID,  VALUE_ID,  QUALIFIER,  VALUE_DISPLAY,  VALUE_NUM,  VALUE_MIN,  VALUE_MAX) values(result_context_item_id_seq.nextval, '', 1, "&amp;A409&amp;", "&amp;VLOOKUP(C409,Elements!$B$3:$G$56,6,FALSE)&amp;", '', '', '"&amp;I409&amp;"', "&amp;E409&amp;", '"&amp;F409&amp;"', '"&amp;G409&amp;"');"</f>
        <v>insert into result_context_item( RESULT_CONTEXT_ITEM_ID,  GROUP_RESULT_CONTEXT_ID,  EXPERIMENT_ID,  RESULT_ID,  ATTRIBUTE_ID,  VALUE_ID,  QUALIFIER,  VALUE_DISPLAY,  VALUE_NUM,  VALUE_MIN,  VALUE_MAX) values(result_context_item_id_seq.nextval, '', 1, 407, 366, '', '', '2.2', 2.2, '', '');</v>
      </c>
    </row>
    <row r="410" spans="1:11">
      <c r="A410">
        <v>408</v>
      </c>
      <c r="B410" s="2">
        <v>1</v>
      </c>
      <c r="C410" t="s">
        <v>32</v>
      </c>
      <c r="E410">
        <v>6.6</v>
      </c>
      <c r="I410" t="str">
        <f>IF(ISNA(VLOOKUP(D410,Elements!$B$3:$G$56,2,FALSE)),H410&amp;E410&amp;IF(ISBLANK(F410), "", F410&amp;" - "&amp;G410),VLOOKUP(D410,Elements!$B$3:$G$56,2,FALSE))</f>
        <v>6.6</v>
      </c>
      <c r="K410" t="str">
        <f>"insert into result_context_item( RESULT_CONTEXT_ITEM_ID,  GROUP_RESULT_CONTEXT_ID,  EXPERIMENT_ID,  RESULT_ID,  ATTRIBUTE_ID,  VALUE_ID,  QUALIFIER,  VALUE_DISPLAY,  VALUE_NUM,  VALUE_MIN,  VALUE_MAX) values(result_context_item_id_seq.nextval, '', 1, "&amp;A410&amp;", "&amp;VLOOKUP(C410,Elements!$B$3:$G$56,6,FALSE)&amp;", '', '', '"&amp;I410&amp;"', "&amp;E410&amp;", '"&amp;F410&amp;"', '"&amp;G410&amp;"');"</f>
        <v>insert into result_context_item( RESULT_CONTEXT_ITEM_ID,  GROUP_RESULT_CONTEXT_ID,  EXPERIMENT_ID,  RESULT_ID,  ATTRIBUTE_ID,  VALUE_ID,  QUALIFIER,  VALUE_DISPLAY,  VALUE_NUM,  VALUE_MIN,  VALUE_MAX) values(result_context_item_id_seq.nextval, '', 1, 408, 366, '', '', '6.6', 6.6, '', '');</v>
      </c>
    </row>
    <row r="411" spans="1:11">
      <c r="A411">
        <v>409</v>
      </c>
      <c r="B411" s="2">
        <v>1</v>
      </c>
      <c r="C411" t="s">
        <v>32</v>
      </c>
      <c r="E411">
        <v>19.899999999999999</v>
      </c>
      <c r="I411" t="str">
        <f>IF(ISNA(VLOOKUP(D411,Elements!$B$3:$G$56,2,FALSE)),H411&amp;E411&amp;IF(ISBLANK(F411), "", F411&amp;" - "&amp;G411),VLOOKUP(D411,Elements!$B$3:$G$56,2,FALSE))</f>
        <v>19.9</v>
      </c>
      <c r="K411" t="str">
        <f>"insert into result_context_item( RESULT_CONTEXT_ITEM_ID,  GROUP_RESULT_CONTEXT_ID,  EXPERIMENT_ID,  RESULT_ID,  ATTRIBUTE_ID,  VALUE_ID,  QUALIFIER,  VALUE_DISPLAY,  VALUE_NUM,  VALUE_MIN,  VALUE_MAX) values(result_context_item_id_seq.nextval, '', 1, "&amp;A411&amp;", "&amp;VLOOKUP(C411,Elements!$B$3:$G$56,6,FALSE)&amp;", '', '', '"&amp;I411&amp;"', "&amp;E411&amp;", '"&amp;F411&amp;"', '"&amp;G411&amp;"');"</f>
        <v>insert into result_context_item( RESULT_CONTEXT_ITEM_ID,  GROUP_RESULT_CONTEXT_ID,  EXPERIMENT_ID,  RESULT_ID,  ATTRIBUTE_ID,  VALUE_ID,  QUALIFIER,  VALUE_DISPLAY,  VALUE_NUM,  VALUE_MIN,  VALUE_MAX) values(result_context_item_id_seq.nextval, '', 1, 409, 366, '', '', '19.9', 19.9, '', '');</v>
      </c>
    </row>
    <row r="412" spans="1:11">
      <c r="A412">
        <v>410</v>
      </c>
      <c r="B412" s="2">
        <v>1</v>
      </c>
      <c r="C412" t="s">
        <v>32</v>
      </c>
      <c r="E412">
        <v>59.6</v>
      </c>
      <c r="I412" t="str">
        <f>IF(ISNA(VLOOKUP(D412,Elements!$B$3:$G$56,2,FALSE)),H412&amp;E412&amp;IF(ISBLANK(F412), "", F412&amp;" - "&amp;G412),VLOOKUP(D412,Elements!$B$3:$G$56,2,FALSE))</f>
        <v>59.6</v>
      </c>
      <c r="K412" t="str">
        <f>"insert into result_context_item( RESULT_CONTEXT_ITEM_ID,  GROUP_RESULT_CONTEXT_ID,  EXPERIMENT_ID,  RESULT_ID,  ATTRIBUTE_ID,  VALUE_ID,  QUALIFIER,  VALUE_DISPLAY,  VALUE_NUM,  VALUE_MIN,  VALUE_MAX) values(result_context_item_id_seq.nextval, '', 1, "&amp;A412&amp;", "&amp;VLOOKUP(C412,Elements!$B$3:$G$56,6,FALSE)&amp;", '', '', '"&amp;I412&amp;"', "&amp;E412&amp;", '"&amp;F412&amp;"', '"&amp;G412&amp;"');"</f>
        <v>insert into result_context_item( RESULT_CONTEXT_ITEM_ID,  GROUP_RESULT_CONTEXT_ID,  EXPERIMENT_ID,  RESULT_ID,  ATTRIBUTE_ID,  VALUE_ID,  QUALIFIER,  VALUE_DISPLAY,  VALUE_NUM,  VALUE_MIN,  VALUE_MAX) values(result_context_item_id_seq.nextval, '', 1, 410, 366, '', '', '59.6', 59.6, '', '');</v>
      </c>
    </row>
    <row r="413" spans="1:11">
      <c r="A413">
        <v>411</v>
      </c>
      <c r="B413" s="2">
        <v>1</v>
      </c>
      <c r="C413" t="s">
        <v>32</v>
      </c>
      <c r="E413">
        <v>3.0000000000000001E-3</v>
      </c>
      <c r="I413" t="str">
        <f>IF(ISNA(VLOOKUP(D413,Elements!$B$3:$G$56,2,FALSE)),H413&amp;E413&amp;IF(ISBLANK(F413), "", F413&amp;" - "&amp;G413),VLOOKUP(D413,Elements!$B$3:$G$56,2,FALSE))</f>
        <v>0.003</v>
      </c>
      <c r="K413" t="str">
        <f>"insert into result_context_item( RESULT_CONTEXT_ITEM_ID,  GROUP_RESULT_CONTEXT_ID,  EXPERIMENT_ID,  RESULT_ID,  ATTRIBUTE_ID,  VALUE_ID,  QUALIFIER,  VALUE_DISPLAY,  VALUE_NUM,  VALUE_MIN,  VALUE_MAX) values(result_context_item_id_seq.nextval, '', 1, "&amp;A413&amp;", "&amp;VLOOKUP(C413,Elements!$B$3:$G$56,6,FALSE)&amp;", '', '', '"&amp;I413&amp;"', "&amp;E413&amp;", '"&amp;F413&amp;"', '"&amp;G413&amp;"');"</f>
        <v>insert into result_context_item( RESULT_CONTEXT_ITEM_ID,  GROUP_RESULT_CONTEXT_ID,  EXPERIMENT_ID,  RESULT_ID,  ATTRIBUTE_ID,  VALUE_ID,  QUALIFIER,  VALUE_DISPLAY,  VALUE_NUM,  VALUE_MIN,  VALUE_MAX) values(result_context_item_id_seq.nextval, '', 1, 411, 366, '', '', '0.003', 0.003, '', '');</v>
      </c>
    </row>
    <row r="414" spans="1:11">
      <c r="A414">
        <v>412</v>
      </c>
      <c r="B414" s="2">
        <v>1</v>
      </c>
      <c r="C414" t="s">
        <v>32</v>
      </c>
      <c r="E414">
        <v>9.1000000000000004E-3</v>
      </c>
      <c r="I414" t="str">
        <f>IF(ISNA(VLOOKUP(D414,Elements!$B$3:$G$56,2,FALSE)),H414&amp;E414&amp;IF(ISBLANK(F414), "", F414&amp;" - "&amp;G414),VLOOKUP(D414,Elements!$B$3:$G$56,2,FALSE))</f>
        <v>0.0091</v>
      </c>
      <c r="K414" t="str">
        <f>"insert into result_context_item( RESULT_CONTEXT_ITEM_ID,  GROUP_RESULT_CONTEXT_ID,  EXPERIMENT_ID,  RESULT_ID,  ATTRIBUTE_ID,  VALUE_ID,  QUALIFIER,  VALUE_DISPLAY,  VALUE_NUM,  VALUE_MIN,  VALUE_MAX) values(result_context_item_id_seq.nextval, '', 1, "&amp;A414&amp;", "&amp;VLOOKUP(C414,Elements!$B$3:$G$56,6,FALSE)&amp;", '', '', '"&amp;I414&amp;"', "&amp;E414&amp;", '"&amp;F414&amp;"', '"&amp;G414&amp;"');"</f>
        <v>insert into result_context_item( RESULT_CONTEXT_ITEM_ID,  GROUP_RESULT_CONTEXT_ID,  EXPERIMENT_ID,  RESULT_ID,  ATTRIBUTE_ID,  VALUE_ID,  QUALIFIER,  VALUE_DISPLAY,  VALUE_NUM,  VALUE_MIN,  VALUE_MAX) values(result_context_item_id_seq.nextval, '', 1, 412, 366, '', '', '0.0091', 0.0091, '', '');</v>
      </c>
    </row>
    <row r="415" spans="1:11">
      <c r="A415">
        <v>413</v>
      </c>
      <c r="B415" s="2">
        <v>1</v>
      </c>
      <c r="C415" t="s">
        <v>32</v>
      </c>
      <c r="E415">
        <v>2.7300000000000001E-2</v>
      </c>
      <c r="I415" t="str">
        <f>IF(ISNA(VLOOKUP(D415,Elements!$B$3:$G$56,2,FALSE)),H415&amp;E415&amp;IF(ISBLANK(F415), "", F415&amp;" - "&amp;G415),VLOOKUP(D415,Elements!$B$3:$G$56,2,FALSE))</f>
        <v>0.0273</v>
      </c>
      <c r="K415" t="str">
        <f>"insert into result_context_item( RESULT_CONTEXT_ITEM_ID,  GROUP_RESULT_CONTEXT_ID,  EXPERIMENT_ID,  RESULT_ID,  ATTRIBUTE_ID,  VALUE_ID,  QUALIFIER,  VALUE_DISPLAY,  VALUE_NUM,  VALUE_MIN,  VALUE_MAX) values(result_context_item_id_seq.nextval, '', 1, "&amp;A415&amp;", "&amp;VLOOKUP(C415,Elements!$B$3:$G$56,6,FALSE)&amp;", '', '', '"&amp;I415&amp;"', "&amp;E415&amp;", '"&amp;F415&amp;"', '"&amp;G415&amp;"');"</f>
        <v>insert into result_context_item( RESULT_CONTEXT_ITEM_ID,  GROUP_RESULT_CONTEXT_ID,  EXPERIMENT_ID,  RESULT_ID,  ATTRIBUTE_ID,  VALUE_ID,  QUALIFIER,  VALUE_DISPLAY,  VALUE_NUM,  VALUE_MIN,  VALUE_MAX) values(result_context_item_id_seq.nextval, '', 1, 413, 366, '', '', '0.0273', 0.0273, '', '');</v>
      </c>
    </row>
    <row r="416" spans="1:11">
      <c r="A416">
        <v>414</v>
      </c>
      <c r="B416" s="2">
        <v>1</v>
      </c>
      <c r="C416" t="s">
        <v>32</v>
      </c>
      <c r="E416">
        <v>8.1799999999999998E-2</v>
      </c>
      <c r="I416" t="str">
        <f>IF(ISNA(VLOOKUP(D416,Elements!$B$3:$G$56,2,FALSE)),H416&amp;E416&amp;IF(ISBLANK(F416), "", F416&amp;" - "&amp;G416),VLOOKUP(D416,Elements!$B$3:$G$56,2,FALSE))</f>
        <v>0.0818</v>
      </c>
      <c r="K416" t="str">
        <f>"insert into result_context_item( RESULT_CONTEXT_ITEM_ID,  GROUP_RESULT_CONTEXT_ID,  EXPERIMENT_ID,  RESULT_ID,  ATTRIBUTE_ID,  VALUE_ID,  QUALIFIER,  VALUE_DISPLAY,  VALUE_NUM,  VALUE_MIN,  VALUE_MAX) values(result_context_item_id_seq.nextval, '', 1, "&amp;A416&amp;", "&amp;VLOOKUP(C416,Elements!$B$3:$G$56,6,FALSE)&amp;", '', '', '"&amp;I416&amp;"', "&amp;E416&amp;", '"&amp;F416&amp;"', '"&amp;G416&amp;"');"</f>
        <v>insert into result_context_item( RESULT_CONTEXT_ITEM_ID,  GROUP_RESULT_CONTEXT_ID,  EXPERIMENT_ID,  RESULT_ID,  ATTRIBUTE_ID,  VALUE_ID,  QUALIFIER,  VALUE_DISPLAY,  VALUE_NUM,  VALUE_MIN,  VALUE_MAX) values(result_context_item_id_seq.nextval, '', 1, 414, 366, '', '', '0.0818', 0.0818, '', '');</v>
      </c>
    </row>
    <row r="417" spans="1:11">
      <c r="A417">
        <v>415</v>
      </c>
      <c r="B417" s="2">
        <v>1</v>
      </c>
      <c r="C417" t="s">
        <v>32</v>
      </c>
      <c r="E417">
        <v>0.24540000000000001</v>
      </c>
      <c r="I417" t="str">
        <f>IF(ISNA(VLOOKUP(D417,Elements!$B$3:$G$56,2,FALSE)),H417&amp;E417&amp;IF(ISBLANK(F417), "", F417&amp;" - "&amp;G417),VLOOKUP(D417,Elements!$B$3:$G$56,2,FALSE))</f>
        <v>0.2454</v>
      </c>
      <c r="K417" t="str">
        <f>"insert into result_context_item( RESULT_CONTEXT_ITEM_ID,  GROUP_RESULT_CONTEXT_ID,  EXPERIMENT_ID,  RESULT_ID,  ATTRIBUTE_ID,  VALUE_ID,  QUALIFIER,  VALUE_DISPLAY,  VALUE_NUM,  VALUE_MIN,  VALUE_MAX) values(result_context_item_id_seq.nextval, '', 1, "&amp;A417&amp;", "&amp;VLOOKUP(C417,Elements!$B$3:$G$56,6,FALSE)&amp;", '', '', '"&amp;I417&amp;"', "&amp;E417&amp;", '"&amp;F417&amp;"', '"&amp;G417&amp;"');"</f>
        <v>insert into result_context_item( RESULT_CONTEXT_ITEM_ID,  GROUP_RESULT_CONTEXT_ID,  EXPERIMENT_ID,  RESULT_ID,  ATTRIBUTE_ID,  VALUE_ID,  QUALIFIER,  VALUE_DISPLAY,  VALUE_NUM,  VALUE_MIN,  VALUE_MAX) values(result_context_item_id_seq.nextval, '', 1, 415, 366, '', '', '0.2454', 0.2454, '', '');</v>
      </c>
    </row>
    <row r="418" spans="1:11">
      <c r="A418">
        <v>416</v>
      </c>
      <c r="B418" s="2">
        <v>1</v>
      </c>
      <c r="C418" t="s">
        <v>32</v>
      </c>
      <c r="E418">
        <v>0.7</v>
      </c>
      <c r="I418" t="str">
        <f>IF(ISNA(VLOOKUP(D418,Elements!$B$3:$G$56,2,FALSE)),H418&amp;E418&amp;IF(ISBLANK(F418), "", F418&amp;" - "&amp;G418),VLOOKUP(D418,Elements!$B$3:$G$56,2,FALSE))</f>
        <v>0.7</v>
      </c>
      <c r="K418" t="str">
        <f>"insert into result_context_item( RESULT_CONTEXT_ITEM_ID,  GROUP_RESULT_CONTEXT_ID,  EXPERIMENT_ID,  RESULT_ID,  ATTRIBUTE_ID,  VALUE_ID,  QUALIFIER,  VALUE_DISPLAY,  VALUE_NUM,  VALUE_MIN,  VALUE_MAX) values(result_context_item_id_seq.nextval, '', 1, "&amp;A418&amp;", "&amp;VLOOKUP(C418,Elements!$B$3:$G$56,6,FALSE)&amp;", '', '', '"&amp;I418&amp;"', "&amp;E418&amp;", '"&amp;F418&amp;"', '"&amp;G418&amp;"');"</f>
        <v>insert into result_context_item( RESULT_CONTEXT_ITEM_ID,  GROUP_RESULT_CONTEXT_ID,  EXPERIMENT_ID,  RESULT_ID,  ATTRIBUTE_ID,  VALUE_ID,  QUALIFIER,  VALUE_DISPLAY,  VALUE_NUM,  VALUE_MIN,  VALUE_MAX) values(result_context_item_id_seq.nextval, '', 1, 416, 366, '', '', '0.7', 0.7, '', '');</v>
      </c>
    </row>
    <row r="419" spans="1:11">
      <c r="A419">
        <v>417</v>
      </c>
      <c r="B419" s="2">
        <v>1</v>
      </c>
      <c r="C419" t="s">
        <v>32</v>
      </c>
      <c r="E419">
        <v>2.2000000000000002</v>
      </c>
      <c r="I419" t="str">
        <f>IF(ISNA(VLOOKUP(D419,Elements!$B$3:$G$56,2,FALSE)),H419&amp;E419&amp;IF(ISBLANK(F419), "", F419&amp;" - "&amp;G419),VLOOKUP(D419,Elements!$B$3:$G$56,2,FALSE))</f>
        <v>2.2</v>
      </c>
      <c r="K419" t="str">
        <f>"insert into result_context_item( RESULT_CONTEXT_ITEM_ID,  GROUP_RESULT_CONTEXT_ID,  EXPERIMENT_ID,  RESULT_ID,  ATTRIBUTE_ID,  VALUE_ID,  QUALIFIER,  VALUE_DISPLAY,  VALUE_NUM,  VALUE_MIN,  VALUE_MAX) values(result_context_item_id_seq.nextval, '', 1, "&amp;A419&amp;", "&amp;VLOOKUP(C419,Elements!$B$3:$G$56,6,FALSE)&amp;", '', '', '"&amp;I419&amp;"', "&amp;E419&amp;", '"&amp;F419&amp;"', '"&amp;G419&amp;"');"</f>
        <v>insert into result_context_item( RESULT_CONTEXT_ITEM_ID,  GROUP_RESULT_CONTEXT_ID,  EXPERIMENT_ID,  RESULT_ID,  ATTRIBUTE_ID,  VALUE_ID,  QUALIFIER,  VALUE_DISPLAY,  VALUE_NUM,  VALUE_MIN,  VALUE_MAX) values(result_context_item_id_seq.nextval, '', 1, 417, 366, '', '', '2.2', 2.2, '', '');</v>
      </c>
    </row>
    <row r="420" spans="1:11">
      <c r="A420">
        <v>418</v>
      </c>
      <c r="B420" s="2">
        <v>1</v>
      </c>
      <c r="C420" t="s">
        <v>32</v>
      </c>
      <c r="E420">
        <v>6.6</v>
      </c>
      <c r="I420" t="str">
        <f>IF(ISNA(VLOOKUP(D420,Elements!$B$3:$G$56,2,FALSE)),H420&amp;E420&amp;IF(ISBLANK(F420), "", F420&amp;" - "&amp;G420),VLOOKUP(D420,Elements!$B$3:$G$56,2,FALSE))</f>
        <v>6.6</v>
      </c>
      <c r="K420" t="str">
        <f>"insert into result_context_item( RESULT_CONTEXT_ITEM_ID,  GROUP_RESULT_CONTEXT_ID,  EXPERIMENT_ID,  RESULT_ID,  ATTRIBUTE_ID,  VALUE_ID,  QUALIFIER,  VALUE_DISPLAY,  VALUE_NUM,  VALUE_MIN,  VALUE_MAX) values(result_context_item_id_seq.nextval, '', 1, "&amp;A420&amp;", "&amp;VLOOKUP(C420,Elements!$B$3:$G$56,6,FALSE)&amp;", '', '', '"&amp;I420&amp;"', "&amp;E420&amp;", '"&amp;F420&amp;"', '"&amp;G420&amp;"');"</f>
        <v>insert into result_context_item( RESULT_CONTEXT_ITEM_ID,  GROUP_RESULT_CONTEXT_ID,  EXPERIMENT_ID,  RESULT_ID,  ATTRIBUTE_ID,  VALUE_ID,  QUALIFIER,  VALUE_DISPLAY,  VALUE_NUM,  VALUE_MIN,  VALUE_MAX) values(result_context_item_id_seq.nextval, '', 1, 418, 366, '', '', '6.6', 6.6, '', '');</v>
      </c>
    </row>
    <row r="421" spans="1:11">
      <c r="A421">
        <v>419</v>
      </c>
      <c r="B421" s="2">
        <v>1</v>
      </c>
      <c r="C421" t="s">
        <v>32</v>
      </c>
      <c r="E421">
        <v>19.899999999999999</v>
      </c>
      <c r="I421" t="str">
        <f>IF(ISNA(VLOOKUP(D421,Elements!$B$3:$G$56,2,FALSE)),H421&amp;E421&amp;IF(ISBLANK(F421), "", F421&amp;" - "&amp;G421),VLOOKUP(D421,Elements!$B$3:$G$56,2,FALSE))</f>
        <v>19.9</v>
      </c>
      <c r="K421" t="str">
        <f>"insert into result_context_item( RESULT_CONTEXT_ITEM_ID,  GROUP_RESULT_CONTEXT_ID,  EXPERIMENT_ID,  RESULT_ID,  ATTRIBUTE_ID,  VALUE_ID,  QUALIFIER,  VALUE_DISPLAY,  VALUE_NUM,  VALUE_MIN,  VALUE_MAX) values(result_context_item_id_seq.nextval, '', 1, "&amp;A421&amp;", "&amp;VLOOKUP(C421,Elements!$B$3:$G$56,6,FALSE)&amp;", '', '', '"&amp;I421&amp;"', "&amp;E421&amp;", '"&amp;F421&amp;"', '"&amp;G421&amp;"');"</f>
        <v>insert into result_context_item( RESULT_CONTEXT_ITEM_ID,  GROUP_RESULT_CONTEXT_ID,  EXPERIMENT_ID,  RESULT_ID,  ATTRIBUTE_ID,  VALUE_ID,  QUALIFIER,  VALUE_DISPLAY,  VALUE_NUM,  VALUE_MIN,  VALUE_MAX) values(result_context_item_id_seq.nextval, '', 1, 419, 366, '', '', '19.9', 19.9, '', '');</v>
      </c>
    </row>
    <row r="422" spans="1:11">
      <c r="A422">
        <v>420</v>
      </c>
      <c r="B422" s="2">
        <v>1</v>
      </c>
      <c r="C422" t="s">
        <v>32</v>
      </c>
      <c r="E422">
        <v>59.6</v>
      </c>
      <c r="I422" t="str">
        <f>IF(ISNA(VLOOKUP(D422,Elements!$B$3:$G$56,2,FALSE)),H422&amp;E422&amp;IF(ISBLANK(F422), "", F422&amp;" - "&amp;G422),VLOOKUP(D422,Elements!$B$3:$G$56,2,FALSE))</f>
        <v>59.6</v>
      </c>
      <c r="K422" t="str">
        <f>"insert into result_context_item( RESULT_CONTEXT_ITEM_ID,  GROUP_RESULT_CONTEXT_ID,  EXPERIMENT_ID,  RESULT_ID,  ATTRIBUTE_ID,  VALUE_ID,  QUALIFIER,  VALUE_DISPLAY,  VALUE_NUM,  VALUE_MIN,  VALUE_MAX) values(result_context_item_id_seq.nextval, '', 1, "&amp;A422&amp;", "&amp;VLOOKUP(C422,Elements!$B$3:$G$56,6,FALSE)&amp;", '', '', '"&amp;I422&amp;"', "&amp;E422&amp;", '"&amp;F422&amp;"', '"&amp;G422&amp;"');"</f>
        <v>insert into result_context_item( RESULT_CONTEXT_ITEM_ID,  GROUP_RESULT_CONTEXT_ID,  EXPERIMENT_ID,  RESULT_ID,  ATTRIBUTE_ID,  VALUE_ID,  QUALIFIER,  VALUE_DISPLAY,  VALUE_NUM,  VALUE_MIN,  VALUE_MAX) values(result_context_item_id_seq.nextval, '', 1, 420, 366, '', '', '59.6', 59.6, '', '');</v>
      </c>
    </row>
    <row r="423" spans="1:11">
      <c r="A423">
        <v>421</v>
      </c>
      <c r="B423" s="2">
        <v>1</v>
      </c>
      <c r="C423" t="s">
        <v>32</v>
      </c>
      <c r="E423">
        <v>3.0000000000000001E-3</v>
      </c>
      <c r="I423" t="str">
        <f>IF(ISNA(VLOOKUP(D423,Elements!$B$3:$G$56,2,FALSE)),H423&amp;E423&amp;IF(ISBLANK(F423), "", F423&amp;" - "&amp;G423),VLOOKUP(D423,Elements!$B$3:$G$56,2,FALSE))</f>
        <v>0.003</v>
      </c>
      <c r="K423" t="str">
        <f>"insert into result_context_item( RESULT_CONTEXT_ITEM_ID,  GROUP_RESULT_CONTEXT_ID,  EXPERIMENT_ID,  RESULT_ID,  ATTRIBUTE_ID,  VALUE_ID,  QUALIFIER,  VALUE_DISPLAY,  VALUE_NUM,  VALUE_MIN,  VALUE_MAX) values(result_context_item_id_seq.nextval, '', 1, "&amp;A423&amp;", "&amp;VLOOKUP(C423,Elements!$B$3:$G$56,6,FALSE)&amp;", '', '', '"&amp;I423&amp;"', "&amp;E423&amp;", '"&amp;F423&amp;"', '"&amp;G423&amp;"');"</f>
        <v>insert into result_context_item( RESULT_CONTEXT_ITEM_ID,  GROUP_RESULT_CONTEXT_ID,  EXPERIMENT_ID,  RESULT_ID,  ATTRIBUTE_ID,  VALUE_ID,  QUALIFIER,  VALUE_DISPLAY,  VALUE_NUM,  VALUE_MIN,  VALUE_MAX) values(result_context_item_id_seq.nextval, '', 1, 421, 366, '', '', '0.003', 0.003, '', '');</v>
      </c>
    </row>
    <row r="424" spans="1:11">
      <c r="A424">
        <v>422</v>
      </c>
      <c r="B424" s="2">
        <v>1</v>
      </c>
      <c r="C424" t="s">
        <v>32</v>
      </c>
      <c r="E424">
        <v>9.1000000000000004E-3</v>
      </c>
      <c r="I424" t="str">
        <f>IF(ISNA(VLOOKUP(D424,Elements!$B$3:$G$56,2,FALSE)),H424&amp;E424&amp;IF(ISBLANK(F424), "", F424&amp;" - "&amp;G424),VLOOKUP(D424,Elements!$B$3:$G$56,2,FALSE))</f>
        <v>0.0091</v>
      </c>
      <c r="K424" t="str">
        <f>"insert into result_context_item( RESULT_CONTEXT_ITEM_ID,  GROUP_RESULT_CONTEXT_ID,  EXPERIMENT_ID,  RESULT_ID,  ATTRIBUTE_ID,  VALUE_ID,  QUALIFIER,  VALUE_DISPLAY,  VALUE_NUM,  VALUE_MIN,  VALUE_MAX) values(result_context_item_id_seq.nextval, '', 1, "&amp;A424&amp;", "&amp;VLOOKUP(C424,Elements!$B$3:$G$56,6,FALSE)&amp;", '', '', '"&amp;I424&amp;"', "&amp;E424&amp;", '"&amp;F424&amp;"', '"&amp;G424&amp;"');"</f>
        <v>insert into result_context_item( RESULT_CONTEXT_ITEM_ID,  GROUP_RESULT_CONTEXT_ID,  EXPERIMENT_ID,  RESULT_ID,  ATTRIBUTE_ID,  VALUE_ID,  QUALIFIER,  VALUE_DISPLAY,  VALUE_NUM,  VALUE_MIN,  VALUE_MAX) values(result_context_item_id_seq.nextval, '', 1, 422, 366, '', '', '0.0091', 0.0091, '', '');</v>
      </c>
    </row>
    <row r="425" spans="1:11">
      <c r="A425">
        <v>423</v>
      </c>
      <c r="B425" s="2">
        <v>1</v>
      </c>
      <c r="C425" t="s">
        <v>32</v>
      </c>
      <c r="E425">
        <v>2.7300000000000001E-2</v>
      </c>
      <c r="I425" t="str">
        <f>IF(ISNA(VLOOKUP(D425,Elements!$B$3:$G$56,2,FALSE)),H425&amp;E425&amp;IF(ISBLANK(F425), "", F425&amp;" - "&amp;G425),VLOOKUP(D425,Elements!$B$3:$G$56,2,FALSE))</f>
        <v>0.0273</v>
      </c>
      <c r="K425" t="str">
        <f>"insert into result_context_item( RESULT_CONTEXT_ITEM_ID,  GROUP_RESULT_CONTEXT_ID,  EXPERIMENT_ID,  RESULT_ID,  ATTRIBUTE_ID,  VALUE_ID,  QUALIFIER,  VALUE_DISPLAY,  VALUE_NUM,  VALUE_MIN,  VALUE_MAX) values(result_context_item_id_seq.nextval, '', 1, "&amp;A425&amp;", "&amp;VLOOKUP(C425,Elements!$B$3:$G$56,6,FALSE)&amp;", '', '', '"&amp;I425&amp;"', "&amp;E425&amp;", '"&amp;F425&amp;"', '"&amp;G425&amp;"');"</f>
        <v>insert into result_context_item( RESULT_CONTEXT_ITEM_ID,  GROUP_RESULT_CONTEXT_ID,  EXPERIMENT_ID,  RESULT_ID,  ATTRIBUTE_ID,  VALUE_ID,  QUALIFIER,  VALUE_DISPLAY,  VALUE_NUM,  VALUE_MIN,  VALUE_MAX) values(result_context_item_id_seq.nextval, '', 1, 423, 366, '', '', '0.0273', 0.0273, '', '');</v>
      </c>
    </row>
    <row r="426" spans="1:11">
      <c r="A426">
        <v>424</v>
      </c>
      <c r="B426" s="2">
        <v>1</v>
      </c>
      <c r="C426" t="s">
        <v>32</v>
      </c>
      <c r="E426">
        <v>8.1799999999999998E-2</v>
      </c>
      <c r="I426" t="str">
        <f>IF(ISNA(VLOOKUP(D426,Elements!$B$3:$G$56,2,FALSE)),H426&amp;E426&amp;IF(ISBLANK(F426), "", F426&amp;" - "&amp;G426),VLOOKUP(D426,Elements!$B$3:$G$56,2,FALSE))</f>
        <v>0.0818</v>
      </c>
      <c r="K426" t="str">
        <f>"insert into result_context_item( RESULT_CONTEXT_ITEM_ID,  GROUP_RESULT_CONTEXT_ID,  EXPERIMENT_ID,  RESULT_ID,  ATTRIBUTE_ID,  VALUE_ID,  QUALIFIER,  VALUE_DISPLAY,  VALUE_NUM,  VALUE_MIN,  VALUE_MAX) values(result_context_item_id_seq.nextval, '', 1, "&amp;A426&amp;", "&amp;VLOOKUP(C426,Elements!$B$3:$G$56,6,FALSE)&amp;", '', '', '"&amp;I426&amp;"', "&amp;E426&amp;", '"&amp;F426&amp;"', '"&amp;G426&amp;"');"</f>
        <v>insert into result_context_item( RESULT_CONTEXT_ITEM_ID,  GROUP_RESULT_CONTEXT_ID,  EXPERIMENT_ID,  RESULT_ID,  ATTRIBUTE_ID,  VALUE_ID,  QUALIFIER,  VALUE_DISPLAY,  VALUE_NUM,  VALUE_MIN,  VALUE_MAX) values(result_context_item_id_seq.nextval, '', 1, 424, 366, '', '', '0.0818', 0.0818, '', '');</v>
      </c>
    </row>
    <row r="427" spans="1:11">
      <c r="A427">
        <v>425</v>
      </c>
      <c r="B427" s="2">
        <v>1</v>
      </c>
      <c r="C427" t="s">
        <v>32</v>
      </c>
      <c r="E427">
        <v>0.24540000000000001</v>
      </c>
      <c r="I427" t="str">
        <f>IF(ISNA(VLOOKUP(D427,Elements!$B$3:$G$56,2,FALSE)),H427&amp;E427&amp;IF(ISBLANK(F427), "", F427&amp;" - "&amp;G427),VLOOKUP(D427,Elements!$B$3:$G$56,2,FALSE))</f>
        <v>0.2454</v>
      </c>
      <c r="K427" t="str">
        <f>"insert into result_context_item( RESULT_CONTEXT_ITEM_ID,  GROUP_RESULT_CONTEXT_ID,  EXPERIMENT_ID,  RESULT_ID,  ATTRIBUTE_ID,  VALUE_ID,  QUALIFIER,  VALUE_DISPLAY,  VALUE_NUM,  VALUE_MIN,  VALUE_MAX) values(result_context_item_id_seq.nextval, '', 1, "&amp;A427&amp;", "&amp;VLOOKUP(C427,Elements!$B$3:$G$56,6,FALSE)&amp;", '', '', '"&amp;I427&amp;"', "&amp;E427&amp;", '"&amp;F427&amp;"', '"&amp;G427&amp;"');"</f>
        <v>insert into result_context_item( RESULT_CONTEXT_ITEM_ID,  GROUP_RESULT_CONTEXT_ID,  EXPERIMENT_ID,  RESULT_ID,  ATTRIBUTE_ID,  VALUE_ID,  QUALIFIER,  VALUE_DISPLAY,  VALUE_NUM,  VALUE_MIN,  VALUE_MAX) values(result_context_item_id_seq.nextval, '', 1, 425, 366, '', '', '0.2454', 0.2454, '', '');</v>
      </c>
    </row>
    <row r="428" spans="1:11">
      <c r="A428">
        <v>426</v>
      </c>
      <c r="B428" s="2">
        <v>1</v>
      </c>
      <c r="C428" t="s">
        <v>32</v>
      </c>
      <c r="E428">
        <v>0.7</v>
      </c>
      <c r="I428" t="str">
        <f>IF(ISNA(VLOOKUP(D428,Elements!$B$3:$G$56,2,FALSE)),H428&amp;E428&amp;IF(ISBLANK(F428), "", F428&amp;" - "&amp;G428),VLOOKUP(D428,Elements!$B$3:$G$56,2,FALSE))</f>
        <v>0.7</v>
      </c>
      <c r="K428" t="str">
        <f>"insert into result_context_item( RESULT_CONTEXT_ITEM_ID,  GROUP_RESULT_CONTEXT_ID,  EXPERIMENT_ID,  RESULT_ID,  ATTRIBUTE_ID,  VALUE_ID,  QUALIFIER,  VALUE_DISPLAY,  VALUE_NUM,  VALUE_MIN,  VALUE_MAX) values(result_context_item_id_seq.nextval, '', 1, "&amp;A428&amp;", "&amp;VLOOKUP(C428,Elements!$B$3:$G$56,6,FALSE)&amp;", '', '', '"&amp;I428&amp;"', "&amp;E428&amp;", '"&amp;F428&amp;"', '"&amp;G428&amp;"');"</f>
        <v>insert into result_context_item( RESULT_CONTEXT_ITEM_ID,  GROUP_RESULT_CONTEXT_ID,  EXPERIMENT_ID,  RESULT_ID,  ATTRIBUTE_ID,  VALUE_ID,  QUALIFIER,  VALUE_DISPLAY,  VALUE_NUM,  VALUE_MIN,  VALUE_MAX) values(result_context_item_id_seq.nextval, '', 1, 426, 366, '', '', '0.7', 0.7, '', '');</v>
      </c>
    </row>
    <row r="429" spans="1:11">
      <c r="A429">
        <v>427</v>
      </c>
      <c r="B429" s="2">
        <v>1</v>
      </c>
      <c r="C429" t="s">
        <v>32</v>
      </c>
      <c r="E429">
        <v>2.2000000000000002</v>
      </c>
      <c r="I429" t="str">
        <f>IF(ISNA(VLOOKUP(D429,Elements!$B$3:$G$56,2,FALSE)),H429&amp;E429&amp;IF(ISBLANK(F429), "", F429&amp;" - "&amp;G429),VLOOKUP(D429,Elements!$B$3:$G$56,2,FALSE))</f>
        <v>2.2</v>
      </c>
      <c r="K429" t="str">
        <f>"insert into result_context_item( RESULT_CONTEXT_ITEM_ID,  GROUP_RESULT_CONTEXT_ID,  EXPERIMENT_ID,  RESULT_ID,  ATTRIBUTE_ID,  VALUE_ID,  QUALIFIER,  VALUE_DISPLAY,  VALUE_NUM,  VALUE_MIN,  VALUE_MAX) values(result_context_item_id_seq.nextval, '', 1, "&amp;A429&amp;", "&amp;VLOOKUP(C429,Elements!$B$3:$G$56,6,FALSE)&amp;", '', '', '"&amp;I429&amp;"', "&amp;E429&amp;", '"&amp;F429&amp;"', '"&amp;G429&amp;"');"</f>
        <v>insert into result_context_item( RESULT_CONTEXT_ITEM_ID,  GROUP_RESULT_CONTEXT_ID,  EXPERIMENT_ID,  RESULT_ID,  ATTRIBUTE_ID,  VALUE_ID,  QUALIFIER,  VALUE_DISPLAY,  VALUE_NUM,  VALUE_MIN,  VALUE_MAX) values(result_context_item_id_seq.nextval, '', 1, 427, 366, '', '', '2.2', 2.2, '', '');</v>
      </c>
    </row>
    <row r="430" spans="1:11">
      <c r="A430">
        <v>428</v>
      </c>
      <c r="B430" s="2">
        <v>1</v>
      </c>
      <c r="C430" t="s">
        <v>32</v>
      </c>
      <c r="E430">
        <v>6.6</v>
      </c>
      <c r="I430" t="str">
        <f>IF(ISNA(VLOOKUP(D430,Elements!$B$3:$G$56,2,FALSE)),H430&amp;E430&amp;IF(ISBLANK(F430), "", F430&amp;" - "&amp;G430),VLOOKUP(D430,Elements!$B$3:$G$56,2,FALSE))</f>
        <v>6.6</v>
      </c>
      <c r="K430" t="str">
        <f>"insert into result_context_item( RESULT_CONTEXT_ITEM_ID,  GROUP_RESULT_CONTEXT_ID,  EXPERIMENT_ID,  RESULT_ID,  ATTRIBUTE_ID,  VALUE_ID,  QUALIFIER,  VALUE_DISPLAY,  VALUE_NUM,  VALUE_MIN,  VALUE_MAX) values(result_context_item_id_seq.nextval, '', 1, "&amp;A430&amp;", "&amp;VLOOKUP(C430,Elements!$B$3:$G$56,6,FALSE)&amp;", '', '', '"&amp;I430&amp;"', "&amp;E430&amp;", '"&amp;F430&amp;"', '"&amp;G430&amp;"');"</f>
        <v>insert into result_context_item( RESULT_CONTEXT_ITEM_ID,  GROUP_RESULT_CONTEXT_ID,  EXPERIMENT_ID,  RESULT_ID,  ATTRIBUTE_ID,  VALUE_ID,  QUALIFIER,  VALUE_DISPLAY,  VALUE_NUM,  VALUE_MIN,  VALUE_MAX) values(result_context_item_id_seq.nextval, '', 1, 428, 366, '', '', '6.6', 6.6, '', '');</v>
      </c>
    </row>
    <row r="431" spans="1:11">
      <c r="A431">
        <v>429</v>
      </c>
      <c r="B431" s="2">
        <v>1</v>
      </c>
      <c r="C431" t="s">
        <v>32</v>
      </c>
      <c r="E431">
        <v>19.899999999999999</v>
      </c>
      <c r="I431" t="str">
        <f>IF(ISNA(VLOOKUP(D431,Elements!$B$3:$G$56,2,FALSE)),H431&amp;E431&amp;IF(ISBLANK(F431), "", F431&amp;" - "&amp;G431),VLOOKUP(D431,Elements!$B$3:$G$56,2,FALSE))</f>
        <v>19.9</v>
      </c>
      <c r="K431" t="str">
        <f>"insert into result_context_item( RESULT_CONTEXT_ITEM_ID,  GROUP_RESULT_CONTEXT_ID,  EXPERIMENT_ID,  RESULT_ID,  ATTRIBUTE_ID,  VALUE_ID,  QUALIFIER,  VALUE_DISPLAY,  VALUE_NUM,  VALUE_MIN,  VALUE_MAX) values(result_context_item_id_seq.nextval, '', 1, "&amp;A431&amp;", "&amp;VLOOKUP(C431,Elements!$B$3:$G$56,6,FALSE)&amp;", '', '', '"&amp;I431&amp;"', "&amp;E431&amp;", '"&amp;F431&amp;"', '"&amp;G431&amp;"');"</f>
        <v>insert into result_context_item( RESULT_CONTEXT_ITEM_ID,  GROUP_RESULT_CONTEXT_ID,  EXPERIMENT_ID,  RESULT_ID,  ATTRIBUTE_ID,  VALUE_ID,  QUALIFIER,  VALUE_DISPLAY,  VALUE_NUM,  VALUE_MIN,  VALUE_MAX) values(result_context_item_id_seq.nextval, '', 1, 429, 366, '', '', '19.9', 19.9, '', '');</v>
      </c>
    </row>
    <row r="432" spans="1:11">
      <c r="A432">
        <v>430</v>
      </c>
      <c r="B432" s="2">
        <v>1</v>
      </c>
      <c r="C432" t="s">
        <v>32</v>
      </c>
      <c r="E432">
        <v>59.6</v>
      </c>
      <c r="I432" t="str">
        <f>IF(ISNA(VLOOKUP(D432,Elements!$B$3:$G$56,2,FALSE)),H432&amp;E432&amp;IF(ISBLANK(F432), "", F432&amp;" - "&amp;G432),VLOOKUP(D432,Elements!$B$3:$G$56,2,FALSE))</f>
        <v>59.6</v>
      </c>
      <c r="K432" t="str">
        <f>"insert into result_context_item( RESULT_CONTEXT_ITEM_ID,  GROUP_RESULT_CONTEXT_ID,  EXPERIMENT_ID,  RESULT_ID,  ATTRIBUTE_ID,  VALUE_ID,  QUALIFIER,  VALUE_DISPLAY,  VALUE_NUM,  VALUE_MIN,  VALUE_MAX) values(result_context_item_id_seq.nextval, '', 1, "&amp;A432&amp;", "&amp;VLOOKUP(C432,Elements!$B$3:$G$56,6,FALSE)&amp;", '', '', '"&amp;I432&amp;"', "&amp;E432&amp;", '"&amp;F432&amp;"', '"&amp;G432&amp;"');"</f>
        <v>insert into result_context_item( RESULT_CONTEXT_ITEM_ID,  GROUP_RESULT_CONTEXT_ID,  EXPERIMENT_ID,  RESULT_ID,  ATTRIBUTE_ID,  VALUE_ID,  QUALIFIER,  VALUE_DISPLAY,  VALUE_NUM,  VALUE_MIN,  VALUE_MAX) values(result_context_item_id_seq.nextval, '', 1, 430, 366, '', '', '59.6', 59.6, '', '');</v>
      </c>
    </row>
    <row r="433" spans="1:11">
      <c r="A433">
        <v>431</v>
      </c>
      <c r="B433" s="2">
        <v>1</v>
      </c>
      <c r="C433" t="s">
        <v>32</v>
      </c>
      <c r="E433">
        <v>3.0000000000000001E-3</v>
      </c>
      <c r="I433" t="str">
        <f>IF(ISNA(VLOOKUP(D433,Elements!$B$3:$G$56,2,FALSE)),H433&amp;E433&amp;IF(ISBLANK(F433), "", F433&amp;" - "&amp;G433),VLOOKUP(D433,Elements!$B$3:$G$56,2,FALSE))</f>
        <v>0.003</v>
      </c>
      <c r="K433" t="str">
        <f>"insert into result_context_item( RESULT_CONTEXT_ITEM_ID,  GROUP_RESULT_CONTEXT_ID,  EXPERIMENT_ID,  RESULT_ID,  ATTRIBUTE_ID,  VALUE_ID,  QUALIFIER,  VALUE_DISPLAY,  VALUE_NUM,  VALUE_MIN,  VALUE_MAX) values(result_context_item_id_seq.nextval, '', 1, "&amp;A433&amp;", "&amp;VLOOKUP(C433,Elements!$B$3:$G$56,6,FALSE)&amp;", '', '', '"&amp;I433&amp;"', "&amp;E433&amp;", '"&amp;F433&amp;"', '"&amp;G433&amp;"');"</f>
        <v>insert into result_context_item( RESULT_CONTEXT_ITEM_ID,  GROUP_RESULT_CONTEXT_ID,  EXPERIMENT_ID,  RESULT_ID,  ATTRIBUTE_ID,  VALUE_ID,  QUALIFIER,  VALUE_DISPLAY,  VALUE_NUM,  VALUE_MIN,  VALUE_MAX) values(result_context_item_id_seq.nextval, '', 1, 431, 366, '', '', '0.003', 0.003, '', '');</v>
      </c>
    </row>
    <row r="434" spans="1:11">
      <c r="A434">
        <v>432</v>
      </c>
      <c r="B434" s="2">
        <v>1</v>
      </c>
      <c r="C434" t="s">
        <v>32</v>
      </c>
      <c r="E434">
        <v>9.1000000000000004E-3</v>
      </c>
      <c r="I434" t="str">
        <f>IF(ISNA(VLOOKUP(D434,Elements!$B$3:$G$56,2,FALSE)),H434&amp;E434&amp;IF(ISBLANK(F434), "", F434&amp;" - "&amp;G434),VLOOKUP(D434,Elements!$B$3:$G$56,2,FALSE))</f>
        <v>0.0091</v>
      </c>
      <c r="K434" t="str">
        <f>"insert into result_context_item( RESULT_CONTEXT_ITEM_ID,  GROUP_RESULT_CONTEXT_ID,  EXPERIMENT_ID,  RESULT_ID,  ATTRIBUTE_ID,  VALUE_ID,  QUALIFIER,  VALUE_DISPLAY,  VALUE_NUM,  VALUE_MIN,  VALUE_MAX) values(result_context_item_id_seq.nextval, '', 1, "&amp;A434&amp;", "&amp;VLOOKUP(C434,Elements!$B$3:$G$56,6,FALSE)&amp;", '', '', '"&amp;I434&amp;"', "&amp;E434&amp;", '"&amp;F434&amp;"', '"&amp;G434&amp;"');"</f>
        <v>insert into result_context_item( RESULT_CONTEXT_ITEM_ID,  GROUP_RESULT_CONTEXT_ID,  EXPERIMENT_ID,  RESULT_ID,  ATTRIBUTE_ID,  VALUE_ID,  QUALIFIER,  VALUE_DISPLAY,  VALUE_NUM,  VALUE_MIN,  VALUE_MAX) values(result_context_item_id_seq.nextval, '', 1, 432, 366, '', '', '0.0091', 0.0091, '', '');</v>
      </c>
    </row>
    <row r="435" spans="1:11">
      <c r="A435">
        <v>433</v>
      </c>
      <c r="B435" s="2">
        <v>1</v>
      </c>
      <c r="C435" t="s">
        <v>32</v>
      </c>
      <c r="E435">
        <v>2.7300000000000001E-2</v>
      </c>
      <c r="I435" t="str">
        <f>IF(ISNA(VLOOKUP(D435,Elements!$B$3:$G$56,2,FALSE)),H435&amp;E435&amp;IF(ISBLANK(F435), "", F435&amp;" - "&amp;G435),VLOOKUP(D435,Elements!$B$3:$G$56,2,FALSE))</f>
        <v>0.0273</v>
      </c>
      <c r="K435" t="str">
        <f>"insert into result_context_item( RESULT_CONTEXT_ITEM_ID,  GROUP_RESULT_CONTEXT_ID,  EXPERIMENT_ID,  RESULT_ID,  ATTRIBUTE_ID,  VALUE_ID,  QUALIFIER,  VALUE_DISPLAY,  VALUE_NUM,  VALUE_MIN,  VALUE_MAX) values(result_context_item_id_seq.nextval, '', 1, "&amp;A435&amp;", "&amp;VLOOKUP(C435,Elements!$B$3:$G$56,6,FALSE)&amp;", '', '', '"&amp;I435&amp;"', "&amp;E435&amp;", '"&amp;F435&amp;"', '"&amp;G435&amp;"');"</f>
        <v>insert into result_context_item( RESULT_CONTEXT_ITEM_ID,  GROUP_RESULT_CONTEXT_ID,  EXPERIMENT_ID,  RESULT_ID,  ATTRIBUTE_ID,  VALUE_ID,  QUALIFIER,  VALUE_DISPLAY,  VALUE_NUM,  VALUE_MIN,  VALUE_MAX) values(result_context_item_id_seq.nextval, '', 1, 433, 366, '', '', '0.0273', 0.0273, '', '');</v>
      </c>
    </row>
    <row r="436" spans="1:11">
      <c r="A436">
        <v>434</v>
      </c>
      <c r="B436" s="2">
        <v>1</v>
      </c>
      <c r="C436" t="s">
        <v>32</v>
      </c>
      <c r="E436">
        <v>8.1799999999999998E-2</v>
      </c>
      <c r="I436" t="str">
        <f>IF(ISNA(VLOOKUP(D436,Elements!$B$3:$G$56,2,FALSE)),H436&amp;E436&amp;IF(ISBLANK(F436), "", F436&amp;" - "&amp;G436),VLOOKUP(D436,Elements!$B$3:$G$56,2,FALSE))</f>
        <v>0.0818</v>
      </c>
      <c r="K436" t="str">
        <f>"insert into result_context_item( RESULT_CONTEXT_ITEM_ID,  GROUP_RESULT_CONTEXT_ID,  EXPERIMENT_ID,  RESULT_ID,  ATTRIBUTE_ID,  VALUE_ID,  QUALIFIER,  VALUE_DISPLAY,  VALUE_NUM,  VALUE_MIN,  VALUE_MAX) values(result_context_item_id_seq.nextval, '', 1, "&amp;A436&amp;", "&amp;VLOOKUP(C436,Elements!$B$3:$G$56,6,FALSE)&amp;", '', '', '"&amp;I436&amp;"', "&amp;E436&amp;", '"&amp;F436&amp;"', '"&amp;G436&amp;"');"</f>
        <v>insert into result_context_item( RESULT_CONTEXT_ITEM_ID,  GROUP_RESULT_CONTEXT_ID,  EXPERIMENT_ID,  RESULT_ID,  ATTRIBUTE_ID,  VALUE_ID,  QUALIFIER,  VALUE_DISPLAY,  VALUE_NUM,  VALUE_MIN,  VALUE_MAX) values(result_context_item_id_seq.nextval, '', 1, 434, 366, '', '', '0.0818', 0.0818, '', '');</v>
      </c>
    </row>
    <row r="437" spans="1:11">
      <c r="A437">
        <v>435</v>
      </c>
      <c r="B437" s="2">
        <v>1</v>
      </c>
      <c r="C437" t="s">
        <v>32</v>
      </c>
      <c r="E437">
        <v>0.24540000000000001</v>
      </c>
      <c r="I437" t="str">
        <f>IF(ISNA(VLOOKUP(D437,Elements!$B$3:$G$56,2,FALSE)),H437&amp;E437&amp;IF(ISBLANK(F437), "", F437&amp;" - "&amp;G437),VLOOKUP(D437,Elements!$B$3:$G$56,2,FALSE))</f>
        <v>0.2454</v>
      </c>
      <c r="K437" t="str">
        <f>"insert into result_context_item( RESULT_CONTEXT_ITEM_ID,  GROUP_RESULT_CONTEXT_ID,  EXPERIMENT_ID,  RESULT_ID,  ATTRIBUTE_ID,  VALUE_ID,  QUALIFIER,  VALUE_DISPLAY,  VALUE_NUM,  VALUE_MIN,  VALUE_MAX) values(result_context_item_id_seq.nextval, '', 1, "&amp;A437&amp;", "&amp;VLOOKUP(C437,Elements!$B$3:$G$56,6,FALSE)&amp;", '', '', '"&amp;I437&amp;"', "&amp;E437&amp;", '"&amp;F437&amp;"', '"&amp;G437&amp;"');"</f>
        <v>insert into result_context_item( RESULT_CONTEXT_ITEM_ID,  GROUP_RESULT_CONTEXT_ID,  EXPERIMENT_ID,  RESULT_ID,  ATTRIBUTE_ID,  VALUE_ID,  QUALIFIER,  VALUE_DISPLAY,  VALUE_NUM,  VALUE_MIN,  VALUE_MAX) values(result_context_item_id_seq.nextval, '', 1, 435, 366, '', '', '0.2454', 0.2454, '', '');</v>
      </c>
    </row>
    <row r="438" spans="1:11">
      <c r="A438">
        <v>436</v>
      </c>
      <c r="B438" s="2">
        <v>1</v>
      </c>
      <c r="C438" t="s">
        <v>32</v>
      </c>
      <c r="E438">
        <v>0.7</v>
      </c>
      <c r="I438" t="str">
        <f>IF(ISNA(VLOOKUP(D438,Elements!$B$3:$G$56,2,FALSE)),H438&amp;E438&amp;IF(ISBLANK(F438), "", F438&amp;" - "&amp;G438),VLOOKUP(D438,Elements!$B$3:$G$56,2,FALSE))</f>
        <v>0.7</v>
      </c>
      <c r="K438" t="str">
        <f>"insert into result_context_item( RESULT_CONTEXT_ITEM_ID,  GROUP_RESULT_CONTEXT_ID,  EXPERIMENT_ID,  RESULT_ID,  ATTRIBUTE_ID,  VALUE_ID,  QUALIFIER,  VALUE_DISPLAY,  VALUE_NUM,  VALUE_MIN,  VALUE_MAX) values(result_context_item_id_seq.nextval, '', 1, "&amp;A438&amp;", "&amp;VLOOKUP(C438,Elements!$B$3:$G$56,6,FALSE)&amp;", '', '', '"&amp;I438&amp;"', "&amp;E438&amp;", '"&amp;F438&amp;"', '"&amp;G438&amp;"');"</f>
        <v>insert into result_context_item( RESULT_CONTEXT_ITEM_ID,  GROUP_RESULT_CONTEXT_ID,  EXPERIMENT_ID,  RESULT_ID,  ATTRIBUTE_ID,  VALUE_ID,  QUALIFIER,  VALUE_DISPLAY,  VALUE_NUM,  VALUE_MIN,  VALUE_MAX) values(result_context_item_id_seq.nextval, '', 1, 436, 366, '', '', '0.7', 0.7, '', '');</v>
      </c>
    </row>
    <row r="439" spans="1:11">
      <c r="A439">
        <v>437</v>
      </c>
      <c r="B439" s="2">
        <v>1</v>
      </c>
      <c r="C439" t="s">
        <v>32</v>
      </c>
      <c r="E439">
        <v>2.2000000000000002</v>
      </c>
      <c r="I439" t="str">
        <f>IF(ISNA(VLOOKUP(D439,Elements!$B$3:$G$56,2,FALSE)),H439&amp;E439&amp;IF(ISBLANK(F439), "", F439&amp;" - "&amp;G439),VLOOKUP(D439,Elements!$B$3:$G$56,2,FALSE))</f>
        <v>2.2</v>
      </c>
      <c r="K439" t="str">
        <f>"insert into result_context_item( RESULT_CONTEXT_ITEM_ID,  GROUP_RESULT_CONTEXT_ID,  EXPERIMENT_ID,  RESULT_ID,  ATTRIBUTE_ID,  VALUE_ID,  QUALIFIER,  VALUE_DISPLAY,  VALUE_NUM,  VALUE_MIN,  VALUE_MAX) values(result_context_item_id_seq.nextval, '', 1, "&amp;A439&amp;", "&amp;VLOOKUP(C439,Elements!$B$3:$G$56,6,FALSE)&amp;", '', '', '"&amp;I439&amp;"', "&amp;E439&amp;", '"&amp;F439&amp;"', '"&amp;G439&amp;"');"</f>
        <v>insert into result_context_item( RESULT_CONTEXT_ITEM_ID,  GROUP_RESULT_CONTEXT_ID,  EXPERIMENT_ID,  RESULT_ID,  ATTRIBUTE_ID,  VALUE_ID,  QUALIFIER,  VALUE_DISPLAY,  VALUE_NUM,  VALUE_MIN,  VALUE_MAX) values(result_context_item_id_seq.nextval, '', 1, 437, 366, '', '', '2.2', 2.2, '', '');</v>
      </c>
    </row>
    <row r="440" spans="1:11">
      <c r="A440">
        <v>438</v>
      </c>
      <c r="B440" s="2">
        <v>1</v>
      </c>
      <c r="C440" t="s">
        <v>32</v>
      </c>
      <c r="E440">
        <v>6.6</v>
      </c>
      <c r="I440" t="str">
        <f>IF(ISNA(VLOOKUP(D440,Elements!$B$3:$G$56,2,FALSE)),H440&amp;E440&amp;IF(ISBLANK(F440), "", F440&amp;" - "&amp;G440),VLOOKUP(D440,Elements!$B$3:$G$56,2,FALSE))</f>
        <v>6.6</v>
      </c>
      <c r="K440" t="str">
        <f>"insert into result_context_item( RESULT_CONTEXT_ITEM_ID,  GROUP_RESULT_CONTEXT_ID,  EXPERIMENT_ID,  RESULT_ID,  ATTRIBUTE_ID,  VALUE_ID,  QUALIFIER,  VALUE_DISPLAY,  VALUE_NUM,  VALUE_MIN,  VALUE_MAX) values(result_context_item_id_seq.nextval, '', 1, "&amp;A440&amp;", "&amp;VLOOKUP(C440,Elements!$B$3:$G$56,6,FALSE)&amp;", '', '', '"&amp;I440&amp;"', "&amp;E440&amp;", '"&amp;F440&amp;"', '"&amp;G440&amp;"');"</f>
        <v>insert into result_context_item( RESULT_CONTEXT_ITEM_ID,  GROUP_RESULT_CONTEXT_ID,  EXPERIMENT_ID,  RESULT_ID,  ATTRIBUTE_ID,  VALUE_ID,  QUALIFIER,  VALUE_DISPLAY,  VALUE_NUM,  VALUE_MIN,  VALUE_MAX) values(result_context_item_id_seq.nextval, '', 1, 438, 366, '', '', '6.6', 6.6, '', '');</v>
      </c>
    </row>
    <row r="441" spans="1:11">
      <c r="A441">
        <v>439</v>
      </c>
      <c r="B441" s="2">
        <v>1</v>
      </c>
      <c r="C441" t="s">
        <v>32</v>
      </c>
      <c r="E441">
        <v>19.899999999999999</v>
      </c>
      <c r="I441" t="str">
        <f>IF(ISNA(VLOOKUP(D441,Elements!$B$3:$G$56,2,FALSE)),H441&amp;E441&amp;IF(ISBLANK(F441), "", F441&amp;" - "&amp;G441),VLOOKUP(D441,Elements!$B$3:$G$56,2,FALSE))</f>
        <v>19.9</v>
      </c>
      <c r="K441" t="str">
        <f>"insert into result_context_item( RESULT_CONTEXT_ITEM_ID,  GROUP_RESULT_CONTEXT_ID,  EXPERIMENT_ID,  RESULT_ID,  ATTRIBUTE_ID,  VALUE_ID,  QUALIFIER,  VALUE_DISPLAY,  VALUE_NUM,  VALUE_MIN,  VALUE_MAX) values(result_context_item_id_seq.nextval, '', 1, "&amp;A441&amp;", "&amp;VLOOKUP(C441,Elements!$B$3:$G$56,6,FALSE)&amp;", '', '', '"&amp;I441&amp;"', "&amp;E441&amp;", '"&amp;F441&amp;"', '"&amp;G441&amp;"');"</f>
        <v>insert into result_context_item( RESULT_CONTEXT_ITEM_ID,  GROUP_RESULT_CONTEXT_ID,  EXPERIMENT_ID,  RESULT_ID,  ATTRIBUTE_ID,  VALUE_ID,  QUALIFIER,  VALUE_DISPLAY,  VALUE_NUM,  VALUE_MIN,  VALUE_MAX) values(result_context_item_id_seq.nextval, '', 1, 439, 366, '', '', '19.9', 19.9, '', '');</v>
      </c>
    </row>
    <row r="442" spans="1:11">
      <c r="A442">
        <v>440</v>
      </c>
      <c r="B442" s="2">
        <v>1</v>
      </c>
      <c r="C442" t="s">
        <v>32</v>
      </c>
      <c r="E442">
        <v>59.6</v>
      </c>
      <c r="I442" t="str">
        <f>IF(ISNA(VLOOKUP(D442,Elements!$B$3:$G$56,2,FALSE)),H442&amp;E442&amp;IF(ISBLANK(F442), "", F442&amp;" - "&amp;G442),VLOOKUP(D442,Elements!$B$3:$G$56,2,FALSE))</f>
        <v>59.6</v>
      </c>
      <c r="K442" t="str">
        <f>"insert into result_context_item( RESULT_CONTEXT_ITEM_ID,  GROUP_RESULT_CONTEXT_ID,  EXPERIMENT_ID,  RESULT_ID,  ATTRIBUTE_ID,  VALUE_ID,  QUALIFIER,  VALUE_DISPLAY,  VALUE_NUM,  VALUE_MIN,  VALUE_MAX) values(result_context_item_id_seq.nextval, '', 1, "&amp;A442&amp;", "&amp;VLOOKUP(C442,Elements!$B$3:$G$56,6,FALSE)&amp;", '', '', '"&amp;I442&amp;"', "&amp;E442&amp;", '"&amp;F442&amp;"', '"&amp;G442&amp;"');"</f>
        <v>insert into result_context_item( RESULT_CONTEXT_ITEM_ID,  GROUP_RESULT_CONTEXT_ID,  EXPERIMENT_ID,  RESULT_ID,  ATTRIBUTE_ID,  VALUE_ID,  QUALIFIER,  VALUE_DISPLAY,  VALUE_NUM,  VALUE_MIN,  VALUE_MAX) values(result_context_item_id_seq.nextval, '', 1, 440, 366, '', '', '59.6', 59.6, '', '');</v>
      </c>
    </row>
  </sheetData>
  <dataValidations count="1">
    <dataValidation type="list" allowBlank="1" showInputMessage="1" showErrorMessage="1" sqref="E43:E442">
      <formula1>Concentration_List</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sheetPr>
    <outlinePr summaryBelow="0"/>
  </sheetPr>
  <dimension ref="A2:J57"/>
  <sheetViews>
    <sheetView topLeftCell="A35" workbookViewId="0">
      <selection activeCell="B57" sqref="B57"/>
    </sheetView>
  </sheetViews>
  <sheetFormatPr defaultRowHeight="15" outlineLevelRow="4"/>
  <cols>
    <col min="1" max="1" width="11.140625" style="2" bestFit="1" customWidth="1"/>
    <col min="2" max="2" width="27.140625" customWidth="1"/>
    <col min="3" max="3" width="10.28515625" style="2" customWidth="1"/>
    <col min="5" max="5" width="9.85546875" bestFit="1" customWidth="1"/>
  </cols>
  <sheetData>
    <row r="2" spans="1:10" s="1" customFormat="1" ht="30">
      <c r="A2" s="3" t="s">
        <v>108</v>
      </c>
      <c r="B2" s="1" t="s">
        <v>109</v>
      </c>
      <c r="C2" s="10" t="s">
        <v>110</v>
      </c>
      <c r="D2" s="1" t="s">
        <v>115</v>
      </c>
      <c r="E2" s="1" t="s">
        <v>116</v>
      </c>
      <c r="J2" t="s">
        <v>22</v>
      </c>
    </row>
    <row r="3" spans="1:10">
      <c r="A3" s="2">
        <v>35</v>
      </c>
      <c r="B3" t="s">
        <v>111</v>
      </c>
      <c r="E3" t="s">
        <v>117</v>
      </c>
      <c r="G3" t="e">
        <f>VLOOKUP(B3,Dictionary!$E$2:$F$400,2,FALSE)</f>
        <v>#N/A</v>
      </c>
      <c r="J3" t="s">
        <v>113</v>
      </c>
    </row>
    <row r="4" spans="1:10" outlineLevel="1">
      <c r="A4" s="2">
        <v>18</v>
      </c>
      <c r="B4" t="s">
        <v>38</v>
      </c>
      <c r="C4" s="2">
        <v>35</v>
      </c>
      <c r="E4" t="s">
        <v>118</v>
      </c>
      <c r="G4">
        <f>VLOOKUP(B4,Dictionary!$E$2:$F$400,2,FALSE)</f>
        <v>347</v>
      </c>
      <c r="J4" t="s">
        <v>114</v>
      </c>
    </row>
    <row r="5" spans="1:10" outlineLevel="1">
      <c r="A5" s="2">
        <v>22</v>
      </c>
      <c r="B5" t="s">
        <v>56</v>
      </c>
      <c r="C5" s="2">
        <v>35</v>
      </c>
      <c r="E5" t="s">
        <v>119</v>
      </c>
      <c r="G5">
        <f>VLOOKUP(B5,Dictionary!$E$2:$F$400,2,FALSE)</f>
        <v>38</v>
      </c>
      <c r="J5" t="s">
        <v>23</v>
      </c>
    </row>
    <row r="6" spans="1:10" outlineLevel="2">
      <c r="A6" s="2">
        <v>24</v>
      </c>
      <c r="B6" t="s">
        <v>42</v>
      </c>
      <c r="C6" s="2">
        <v>22</v>
      </c>
      <c r="E6" t="s">
        <v>120</v>
      </c>
      <c r="G6">
        <f>VLOOKUP(B6,Dictionary!$E$2:$F$400,2,FALSE)</f>
        <v>348</v>
      </c>
    </row>
    <row r="7" spans="1:10" outlineLevel="2">
      <c r="A7" s="2">
        <v>26</v>
      </c>
      <c r="B7" t="s">
        <v>37</v>
      </c>
      <c r="C7" s="2">
        <v>22</v>
      </c>
      <c r="E7" t="s">
        <v>121</v>
      </c>
      <c r="G7">
        <f>VLOOKUP(B7,Dictionary!$E$2:$F$400,2,FALSE)</f>
        <v>349</v>
      </c>
    </row>
    <row r="8" spans="1:10" outlineLevel="1">
      <c r="A8" s="2">
        <v>25</v>
      </c>
      <c r="B8" t="s">
        <v>567</v>
      </c>
      <c r="C8" s="2">
        <v>35</v>
      </c>
      <c r="E8" t="s">
        <v>122</v>
      </c>
      <c r="G8">
        <f>VLOOKUP(B8,Dictionary!$E$2:$F$400,2,FALSE)</f>
        <v>10</v>
      </c>
    </row>
    <row r="9" spans="1:10" outlineLevel="2">
      <c r="A9" s="2">
        <v>6</v>
      </c>
      <c r="B9" t="s">
        <v>59</v>
      </c>
      <c r="C9" s="2">
        <v>25</v>
      </c>
      <c r="E9" t="s">
        <v>123</v>
      </c>
      <c r="G9">
        <f>VLOOKUP(B9,Dictionary!$E$2:$F$400,2,FALSE)</f>
        <v>346</v>
      </c>
    </row>
    <row r="10" spans="1:10" outlineLevel="2">
      <c r="A10" s="2">
        <v>15</v>
      </c>
      <c r="B10" t="s">
        <v>60</v>
      </c>
      <c r="C10" s="2">
        <v>25</v>
      </c>
      <c r="E10" t="s">
        <v>124</v>
      </c>
      <c r="G10">
        <f>VLOOKUP(B10,Dictionary!$E$2:$F$400,2,FALSE)</f>
        <v>350</v>
      </c>
    </row>
    <row r="11" spans="1:10" outlineLevel="2">
      <c r="A11" s="2">
        <v>21</v>
      </c>
      <c r="B11" t="s">
        <v>41</v>
      </c>
      <c r="C11" s="2">
        <v>25</v>
      </c>
      <c r="E11" t="s">
        <v>125</v>
      </c>
      <c r="G11">
        <f>VLOOKUP(B11,Dictionary!$E$2:$F$400,2,FALSE)</f>
        <v>41</v>
      </c>
    </row>
    <row r="12" spans="1:10" outlineLevel="2">
      <c r="A12" s="2">
        <v>23</v>
      </c>
      <c r="B12" t="s">
        <v>53</v>
      </c>
      <c r="C12" s="2">
        <v>25</v>
      </c>
      <c r="E12" t="s">
        <v>126</v>
      </c>
      <c r="G12">
        <f>VLOOKUP(B12,Dictionary!$E$2:$F$400,2,FALSE)</f>
        <v>351</v>
      </c>
    </row>
    <row r="13" spans="1:10" outlineLevel="2">
      <c r="A13" s="2">
        <v>30</v>
      </c>
      <c r="B13" t="s">
        <v>39</v>
      </c>
      <c r="C13" s="2">
        <v>25</v>
      </c>
      <c r="E13" t="s">
        <v>127</v>
      </c>
      <c r="G13">
        <f>VLOOKUP(B13,Dictionary!$E$2:$F$400,2,FALSE)</f>
        <v>47</v>
      </c>
    </row>
    <row r="14" spans="1:10" outlineLevel="2">
      <c r="A14" s="2">
        <v>31</v>
      </c>
      <c r="B14" t="s">
        <v>57</v>
      </c>
      <c r="C14" s="2">
        <v>25</v>
      </c>
      <c r="E14" t="s">
        <v>128</v>
      </c>
      <c r="G14">
        <f>VLOOKUP(B14,Dictionary!$E$2:$F$400,2,FALSE)</f>
        <v>69</v>
      </c>
    </row>
    <row r="15" spans="1:10" outlineLevel="2">
      <c r="A15" s="2">
        <v>48</v>
      </c>
      <c r="B15" t="s">
        <v>47</v>
      </c>
      <c r="C15" s="2">
        <v>25</v>
      </c>
      <c r="E15" s="12" t="s">
        <v>162</v>
      </c>
      <c r="G15">
        <f>VLOOKUP(B15,Dictionary!$E$2:$F$400,2,FALSE)</f>
        <v>70</v>
      </c>
    </row>
    <row r="16" spans="1:10" outlineLevel="1">
      <c r="A16" s="2">
        <v>54</v>
      </c>
      <c r="B16" t="s">
        <v>1307</v>
      </c>
      <c r="C16" s="2">
        <v>35</v>
      </c>
      <c r="E16" t="s">
        <v>129</v>
      </c>
      <c r="G16">
        <f>VLOOKUP(B16,Dictionary!$E$2:$F$400,2,FALSE)</f>
        <v>352</v>
      </c>
    </row>
    <row r="17" spans="1:7" outlineLevel="2">
      <c r="A17" s="2">
        <v>3</v>
      </c>
      <c r="B17" t="s">
        <v>36</v>
      </c>
      <c r="C17" s="2">
        <v>54</v>
      </c>
      <c r="E17" t="s">
        <v>130</v>
      </c>
      <c r="G17">
        <f>VLOOKUP(B17,Dictionary!$E$2:$F$400,2,FALSE)</f>
        <v>353</v>
      </c>
    </row>
    <row r="18" spans="1:7" outlineLevel="1">
      <c r="A18" s="2">
        <v>29</v>
      </c>
      <c r="B18" t="s">
        <v>1306</v>
      </c>
      <c r="C18" s="2">
        <v>35</v>
      </c>
      <c r="E18" t="s">
        <v>1311</v>
      </c>
      <c r="G18">
        <f>VLOOKUP(B18,Dictionary!$E$2:$F$400,2,FALSE)</f>
        <v>26</v>
      </c>
    </row>
    <row r="19" spans="1:7" outlineLevel="2">
      <c r="A19" s="2">
        <v>34</v>
      </c>
      <c r="B19" t="s">
        <v>40</v>
      </c>
      <c r="C19" s="2">
        <v>29</v>
      </c>
      <c r="E19" t="s">
        <v>131</v>
      </c>
      <c r="G19" t="e">
        <f>VLOOKUP(B19,Dictionary!$E$2:$F$400,2,FALSE)</f>
        <v>#N/A</v>
      </c>
    </row>
    <row r="20" spans="1:7" outlineLevel="1">
      <c r="A20" s="2">
        <v>32</v>
      </c>
      <c r="B20" t="s">
        <v>46</v>
      </c>
      <c r="C20" s="2">
        <v>35</v>
      </c>
      <c r="E20" s="12" t="s">
        <v>161</v>
      </c>
      <c r="G20">
        <f>VLOOKUP(B20,Dictionary!$E$2:$F$400,2,FALSE)</f>
        <v>84</v>
      </c>
    </row>
    <row r="21" spans="1:7" outlineLevel="2">
      <c r="A21" s="2">
        <v>8</v>
      </c>
      <c r="B21" t="s">
        <v>48</v>
      </c>
      <c r="C21" s="2">
        <v>32</v>
      </c>
      <c r="E21" s="11" t="s">
        <v>163</v>
      </c>
      <c r="G21">
        <f>VLOOKUP(B21,Dictionary!$E$2:$F$400,2,FALSE)</f>
        <v>354</v>
      </c>
    </row>
    <row r="22" spans="1:7" outlineLevel="2">
      <c r="A22" s="2">
        <v>53</v>
      </c>
      <c r="B22" t="s">
        <v>168</v>
      </c>
      <c r="C22" s="2">
        <v>32</v>
      </c>
      <c r="E22" s="11" t="s">
        <v>169</v>
      </c>
      <c r="G22">
        <f>VLOOKUP(B22,Dictionary!$E$2:$F$400,2,FALSE)</f>
        <v>355</v>
      </c>
    </row>
    <row r="23" spans="1:7" outlineLevel="4">
      <c r="A23" s="2">
        <v>49</v>
      </c>
      <c r="B23" t="s">
        <v>164</v>
      </c>
      <c r="C23" s="2">
        <v>53</v>
      </c>
      <c r="E23" s="11" t="s">
        <v>170</v>
      </c>
      <c r="G23">
        <f>VLOOKUP(B23,Dictionary!$E$2:$F$400,2,FALSE)</f>
        <v>356</v>
      </c>
    </row>
    <row r="24" spans="1:7" outlineLevel="4">
      <c r="A24" s="2">
        <v>50</v>
      </c>
      <c r="B24" t="s">
        <v>165</v>
      </c>
      <c r="C24" s="2">
        <v>53</v>
      </c>
      <c r="E24" s="11" t="s">
        <v>171</v>
      </c>
      <c r="G24">
        <f>VLOOKUP(B24,Dictionary!$E$2:$F$400,2,FALSE)</f>
        <v>357</v>
      </c>
    </row>
    <row r="25" spans="1:7" outlineLevel="4">
      <c r="A25" s="2">
        <v>51</v>
      </c>
      <c r="B25" t="s">
        <v>166</v>
      </c>
      <c r="C25" s="2">
        <v>53</v>
      </c>
      <c r="E25" s="11" t="s">
        <v>172</v>
      </c>
      <c r="G25">
        <f>VLOOKUP(B25,Dictionary!$E$2:$F$400,2,FALSE)</f>
        <v>358</v>
      </c>
    </row>
    <row r="26" spans="1:7" outlineLevel="4">
      <c r="A26" s="2">
        <v>52</v>
      </c>
      <c r="B26" t="s">
        <v>167</v>
      </c>
      <c r="C26" s="2">
        <v>53</v>
      </c>
      <c r="E26" s="11" t="s">
        <v>173</v>
      </c>
      <c r="G26">
        <f>VLOOKUP(B26,Dictionary!$E$2:$F$400,2,FALSE)</f>
        <v>359</v>
      </c>
    </row>
    <row r="27" spans="1:7">
      <c r="A27" s="2">
        <v>36</v>
      </c>
      <c r="B27" t="s">
        <v>112</v>
      </c>
      <c r="E27" t="s">
        <v>132</v>
      </c>
      <c r="G27">
        <f>VLOOKUP(B27,Dictionary!$E$2:$F$400,2,FALSE)</f>
        <v>85</v>
      </c>
    </row>
    <row r="28" spans="1:7" outlineLevel="1">
      <c r="A28" s="2">
        <v>2</v>
      </c>
      <c r="B28" t="s">
        <v>75</v>
      </c>
      <c r="C28" s="2">
        <v>36</v>
      </c>
      <c r="E28" t="s">
        <v>133</v>
      </c>
      <c r="G28">
        <f>VLOOKUP(B28,Dictionary!$E$2:$F$400,2,FALSE)</f>
        <v>360</v>
      </c>
    </row>
    <row r="29" spans="1:7" outlineLevel="2">
      <c r="A29" s="2">
        <v>9</v>
      </c>
      <c r="B29" t="s">
        <v>58</v>
      </c>
      <c r="C29" s="2">
        <v>2</v>
      </c>
      <c r="E29" t="s">
        <v>134</v>
      </c>
      <c r="G29">
        <f>VLOOKUP(B29,Dictionary!$E$2:$F$400,2,FALSE)</f>
        <v>361</v>
      </c>
    </row>
    <row r="30" spans="1:7" outlineLevel="2">
      <c r="A30" s="2">
        <v>12</v>
      </c>
      <c r="B30" t="s">
        <v>74</v>
      </c>
      <c r="C30" s="2">
        <v>2</v>
      </c>
      <c r="E30" t="s">
        <v>135</v>
      </c>
      <c r="G30">
        <f>VLOOKUP(B30,Dictionary!$E$2:$F$400,2,FALSE)</f>
        <v>364</v>
      </c>
    </row>
    <row r="31" spans="1:7" outlineLevel="1">
      <c r="A31" s="2">
        <v>4</v>
      </c>
      <c r="B31" t="s">
        <v>1339</v>
      </c>
      <c r="C31" s="2">
        <v>36</v>
      </c>
      <c r="E31" t="s">
        <v>136</v>
      </c>
      <c r="G31">
        <f>VLOOKUP(B31,Dictionary!$E$2:$F$400,2,FALSE)</f>
        <v>13</v>
      </c>
    </row>
    <row r="32" spans="1:7" outlineLevel="1">
      <c r="A32" s="2">
        <v>7</v>
      </c>
      <c r="B32" t="s">
        <v>1338</v>
      </c>
      <c r="C32" s="2">
        <v>4</v>
      </c>
      <c r="E32" t="s">
        <v>137</v>
      </c>
      <c r="G32">
        <f>VLOOKUP(B32,Dictionary!$E$2:$F$400,2,FALSE)</f>
        <v>149</v>
      </c>
    </row>
    <row r="33" spans="1:7" outlineLevel="2">
      <c r="A33" s="2">
        <v>19</v>
      </c>
      <c r="B33" t="s">
        <v>1340</v>
      </c>
      <c r="C33" s="2">
        <v>7</v>
      </c>
      <c r="E33" t="s">
        <v>138</v>
      </c>
      <c r="G33">
        <f>VLOOKUP(B33,Dictionary!$E$2:$F$400,2,FALSE)</f>
        <v>169</v>
      </c>
    </row>
    <row r="34" spans="1:7" outlineLevel="1">
      <c r="A34" s="2">
        <v>14</v>
      </c>
      <c r="B34" t="s">
        <v>1343</v>
      </c>
      <c r="C34" s="2">
        <v>4</v>
      </c>
      <c r="E34" t="s">
        <v>139</v>
      </c>
      <c r="G34">
        <f>VLOOKUP(B34,Dictionary!$E$2:$F$400,2,FALSE)</f>
        <v>101</v>
      </c>
    </row>
    <row r="35" spans="1:7" outlineLevel="2">
      <c r="A35" s="2">
        <v>13</v>
      </c>
      <c r="B35" t="s">
        <v>50</v>
      </c>
      <c r="C35" s="2">
        <v>14</v>
      </c>
      <c r="E35" t="s">
        <v>140</v>
      </c>
      <c r="G35">
        <f>VLOOKUP(B35,Dictionary!$E$2:$F$400,2,FALSE)</f>
        <v>365</v>
      </c>
    </row>
    <row r="36" spans="1:7" outlineLevel="1">
      <c r="A36" s="2">
        <v>5</v>
      </c>
      <c r="B36" t="s">
        <v>32</v>
      </c>
      <c r="C36" s="2">
        <v>36</v>
      </c>
      <c r="D36" t="s">
        <v>23</v>
      </c>
      <c r="E36" t="s">
        <v>141</v>
      </c>
      <c r="G36">
        <f>VLOOKUP(B36,Dictionary!$E$2:$F$400,2,FALSE)</f>
        <v>366</v>
      </c>
    </row>
    <row r="37" spans="1:7" outlineLevel="1">
      <c r="A37" s="2">
        <v>10</v>
      </c>
      <c r="B37" t="s">
        <v>44</v>
      </c>
      <c r="C37" s="2">
        <v>36</v>
      </c>
      <c r="D37" t="s">
        <v>113</v>
      </c>
      <c r="E37" t="s">
        <v>142</v>
      </c>
      <c r="G37">
        <f>VLOOKUP(B37,Dictionary!$E$2:$F$400,2,FALSE)</f>
        <v>367</v>
      </c>
    </row>
    <row r="38" spans="1:7" outlineLevel="1">
      <c r="A38" s="2">
        <v>11</v>
      </c>
      <c r="B38" t="s">
        <v>43</v>
      </c>
      <c r="C38" s="2">
        <v>36</v>
      </c>
      <c r="D38" t="s">
        <v>114</v>
      </c>
      <c r="E38" t="s">
        <v>143</v>
      </c>
      <c r="G38">
        <f>VLOOKUP(B38,Dictionary!$E$2:$F$400,2,FALSE)</f>
        <v>117</v>
      </c>
    </row>
    <row r="39" spans="1:7" outlineLevel="1">
      <c r="A39" s="2">
        <v>16</v>
      </c>
      <c r="B39" t="s">
        <v>83</v>
      </c>
      <c r="C39" s="2">
        <v>36</v>
      </c>
      <c r="E39" t="s">
        <v>144</v>
      </c>
      <c r="G39">
        <f>VLOOKUP(B39,Dictionary!$E$2:$F$400,2,FALSE)</f>
        <v>369</v>
      </c>
    </row>
    <row r="40" spans="1:7" outlineLevel="1">
      <c r="A40" s="2">
        <v>17</v>
      </c>
      <c r="B40" t="s">
        <v>81</v>
      </c>
      <c r="C40" s="2">
        <v>36</v>
      </c>
      <c r="E40" t="s">
        <v>145</v>
      </c>
      <c r="G40">
        <f>VLOOKUP(B40,Dictionary!$E$2:$F$400,2,FALSE)</f>
        <v>370</v>
      </c>
    </row>
    <row r="41" spans="1:7" outlineLevel="1">
      <c r="A41" s="2">
        <v>20</v>
      </c>
      <c r="B41" t="s">
        <v>1000</v>
      </c>
      <c r="C41" s="2">
        <v>36</v>
      </c>
      <c r="E41" t="s">
        <v>146</v>
      </c>
      <c r="G41">
        <f>VLOOKUP(B41,Dictionary!$E$2:$F$400,2,FALSE)</f>
        <v>307</v>
      </c>
    </row>
    <row r="42" spans="1:7" outlineLevel="2">
      <c r="A42" s="2">
        <v>33</v>
      </c>
      <c r="B42" t="s">
        <v>54</v>
      </c>
      <c r="C42" s="2">
        <v>20</v>
      </c>
      <c r="E42" t="s">
        <v>147</v>
      </c>
      <c r="G42">
        <f>VLOOKUP(B42,Dictionary!$E$2:$F$400,2,FALSE)</f>
        <v>371</v>
      </c>
    </row>
    <row r="43" spans="1:7" outlineLevel="1">
      <c r="A43" s="2">
        <v>27</v>
      </c>
      <c r="B43" t="s">
        <v>79</v>
      </c>
      <c r="C43" s="2">
        <v>36</v>
      </c>
      <c r="E43" t="s">
        <v>148</v>
      </c>
      <c r="G43">
        <f>VLOOKUP(B43,Dictionary!$E$2:$F$400,2,FALSE)</f>
        <v>368</v>
      </c>
    </row>
    <row r="44" spans="1:7" outlineLevel="2">
      <c r="A44" s="2">
        <v>1</v>
      </c>
      <c r="B44" t="s">
        <v>80</v>
      </c>
      <c r="C44" s="2">
        <v>27</v>
      </c>
      <c r="E44" t="s">
        <v>149</v>
      </c>
      <c r="G44">
        <f>VLOOKUP(B44,Dictionary!$E$2:$F$400,2,FALSE)</f>
        <v>372</v>
      </c>
    </row>
    <row r="45" spans="1:7">
      <c r="A45" s="2">
        <v>37</v>
      </c>
      <c r="B45" t="s">
        <v>946</v>
      </c>
      <c r="E45" t="s">
        <v>150</v>
      </c>
      <c r="G45">
        <f>VLOOKUP(B45,Dictionary!$E$2:$F$400,2,FALSE)</f>
        <v>8</v>
      </c>
    </row>
    <row r="46" spans="1:7" outlineLevel="2">
      <c r="A46" s="2">
        <v>38</v>
      </c>
      <c r="B46" t="s">
        <v>96</v>
      </c>
      <c r="C46" s="2">
        <v>37</v>
      </c>
      <c r="D46" t="s">
        <v>22</v>
      </c>
      <c r="E46" t="s">
        <v>151</v>
      </c>
      <c r="G46">
        <f>VLOOKUP(B46,Dictionary!$E$2:$F$400,2,FALSE)</f>
        <v>373</v>
      </c>
    </row>
    <row r="47" spans="1:7" outlineLevel="2">
      <c r="A47" s="2">
        <v>39</v>
      </c>
      <c r="B47" t="s">
        <v>15</v>
      </c>
      <c r="C47" s="2">
        <v>37</v>
      </c>
      <c r="D47" t="s">
        <v>23</v>
      </c>
      <c r="E47" t="s">
        <v>152</v>
      </c>
      <c r="G47">
        <f>VLOOKUP(B47,Dictionary!$E$2:$F$400,2,FALSE)</f>
        <v>341</v>
      </c>
    </row>
    <row r="48" spans="1:7" outlineLevel="3">
      <c r="A48" s="2">
        <v>40</v>
      </c>
      <c r="B48" t="s">
        <v>16</v>
      </c>
      <c r="C48" s="2">
        <v>39</v>
      </c>
      <c r="E48" t="s">
        <v>153</v>
      </c>
      <c r="G48">
        <f>VLOOKUP(B48,Dictionary!$E$2:$F$400,2,FALSE)</f>
        <v>374</v>
      </c>
    </row>
    <row r="49" spans="1:7" outlineLevel="3">
      <c r="A49" s="2">
        <v>41</v>
      </c>
      <c r="B49" t="s">
        <v>17</v>
      </c>
      <c r="C49" s="2">
        <v>39</v>
      </c>
      <c r="E49" t="s">
        <v>154</v>
      </c>
      <c r="G49">
        <f>VLOOKUP(B49,Dictionary!$E$2:$F$400,2,FALSE)</f>
        <v>375</v>
      </c>
    </row>
    <row r="50" spans="1:7" outlineLevel="3">
      <c r="A50" s="2">
        <v>42</v>
      </c>
      <c r="B50" t="s">
        <v>18</v>
      </c>
      <c r="C50" s="2">
        <v>39</v>
      </c>
      <c r="D50" t="s">
        <v>23</v>
      </c>
      <c r="E50" t="s">
        <v>155</v>
      </c>
      <c r="G50">
        <f>VLOOKUP(B50,Dictionary!$E$2:$F$400,2,FALSE)</f>
        <v>376</v>
      </c>
    </row>
    <row r="51" spans="1:7" outlineLevel="3">
      <c r="A51" s="2">
        <v>43</v>
      </c>
      <c r="B51" t="s">
        <v>19</v>
      </c>
      <c r="C51" s="2">
        <v>39</v>
      </c>
      <c r="D51" t="s">
        <v>23</v>
      </c>
      <c r="E51" t="s">
        <v>156</v>
      </c>
      <c r="G51">
        <f>VLOOKUP(B51,Dictionary!$E$2:$F$400,2,FALSE)</f>
        <v>377</v>
      </c>
    </row>
    <row r="52" spans="1:7" outlineLevel="3">
      <c r="A52" s="2">
        <v>44</v>
      </c>
      <c r="B52" t="s">
        <v>20</v>
      </c>
      <c r="C52" s="2">
        <v>39</v>
      </c>
      <c r="D52" t="s">
        <v>23</v>
      </c>
      <c r="E52" t="s">
        <v>157</v>
      </c>
      <c r="G52">
        <f>VLOOKUP(B52,Dictionary!$E$2:$F$400,2,FALSE)</f>
        <v>378</v>
      </c>
    </row>
    <row r="53" spans="1:7" outlineLevel="2">
      <c r="A53" s="2">
        <v>47</v>
      </c>
      <c r="B53" t="s">
        <v>174</v>
      </c>
      <c r="C53" s="2">
        <v>37</v>
      </c>
      <c r="E53" t="s">
        <v>158</v>
      </c>
      <c r="G53">
        <f>VLOOKUP(B53,Dictionary!$E$2:$F$400,2,FALSE)</f>
        <v>379</v>
      </c>
    </row>
    <row r="54" spans="1:7" outlineLevel="1">
      <c r="A54" s="2">
        <v>28</v>
      </c>
      <c r="B54" t="s">
        <v>175</v>
      </c>
      <c r="C54" s="2">
        <v>47</v>
      </c>
      <c r="E54" s="12" t="s">
        <v>176</v>
      </c>
      <c r="G54">
        <f>VLOOKUP(B54,Dictionary!$E$2:$F$400,2,FALSE)</f>
        <v>380</v>
      </c>
    </row>
    <row r="55" spans="1:7" outlineLevel="3">
      <c r="A55" s="2">
        <v>45</v>
      </c>
      <c r="B55" t="s">
        <v>21</v>
      </c>
      <c r="C55" s="2">
        <v>47</v>
      </c>
      <c r="E55" t="s">
        <v>159</v>
      </c>
      <c r="G55">
        <f>VLOOKUP(B55,Dictionary!$E$2:$F$400,2,FALSE)</f>
        <v>381</v>
      </c>
    </row>
    <row r="56" spans="1:7" outlineLevel="3">
      <c r="A56" s="2">
        <v>46</v>
      </c>
      <c r="B56" t="s">
        <v>86</v>
      </c>
      <c r="C56" s="2">
        <v>47</v>
      </c>
      <c r="E56" t="s">
        <v>160</v>
      </c>
      <c r="G56">
        <f>VLOOKUP(B56,Dictionary!$E$2:$F$400,2,FALSE)</f>
        <v>382</v>
      </c>
    </row>
    <row r="57" spans="1:7">
      <c r="A57" s="2">
        <v>55</v>
      </c>
      <c r="B57" t="s">
        <v>1313</v>
      </c>
      <c r="G57">
        <f>VLOOKUP(B57,Dictionary!$E$2:$F$400,2,FALSE)</f>
        <v>28</v>
      </c>
    </row>
  </sheetData>
  <sortState ref="J2:J56">
    <sortCondition ref="J2:J56"/>
  </sortState>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dimension ref="A1:Q389"/>
  <sheetViews>
    <sheetView topLeftCell="A14" workbookViewId="0">
      <selection activeCell="A25" sqref="A1:A1048576"/>
    </sheetView>
  </sheetViews>
  <sheetFormatPr defaultRowHeight="15"/>
  <cols>
    <col min="1" max="1" width="5.140625" style="19" bestFit="1" customWidth="1"/>
    <col min="2" max="2" width="9.7109375" style="20" bestFit="1" customWidth="1"/>
    <col min="3" max="3" width="39.28515625" style="20" hidden="1" customWidth="1"/>
    <col min="4" max="4" width="35.7109375" style="20" hidden="1" customWidth="1"/>
    <col min="5" max="5" width="31" style="19" customWidth="1"/>
    <col min="6" max="6" width="4" style="19" bestFit="1" customWidth="1"/>
    <col min="7" max="7" width="30.140625" style="19" customWidth="1"/>
    <col min="8" max="9" width="7.42578125" style="26" customWidth="1"/>
    <col min="10" max="10" width="8.140625" style="26" customWidth="1"/>
    <col min="11" max="11" width="31" style="26" customWidth="1"/>
    <col min="12" max="12" width="23.28515625" style="26" customWidth="1"/>
    <col min="13" max="13" width="24.28515625" style="26" customWidth="1"/>
    <col min="14" max="14" width="22.7109375" style="26" customWidth="1"/>
    <col min="15" max="15" width="9.140625" style="19"/>
    <col min="16" max="16" width="20" style="19" bestFit="1" customWidth="1"/>
    <col min="17" max="17" width="22.140625" style="19" bestFit="1" customWidth="1"/>
    <col min="18" max="16384" width="9.140625" style="19"/>
  </cols>
  <sheetData>
    <row r="1" spans="1:17" s="24" customFormat="1">
      <c r="A1" s="24" t="s">
        <v>3</v>
      </c>
      <c r="B1" s="25" t="s">
        <v>182</v>
      </c>
      <c r="C1" s="25" t="s">
        <v>183</v>
      </c>
      <c r="D1" s="25" t="s">
        <v>183</v>
      </c>
      <c r="E1" s="24" t="s">
        <v>109</v>
      </c>
      <c r="G1" s="24" t="s">
        <v>6</v>
      </c>
      <c r="H1" s="26" t="s">
        <v>1288</v>
      </c>
      <c r="I1" s="26" t="s">
        <v>1289</v>
      </c>
      <c r="J1" s="26" t="s">
        <v>1290</v>
      </c>
      <c r="K1" s="26" t="s">
        <v>1291</v>
      </c>
      <c r="L1" s="26" t="s">
        <v>1292</v>
      </c>
      <c r="M1" s="26" t="s">
        <v>1293</v>
      </c>
      <c r="N1" s="26" t="s">
        <v>1294</v>
      </c>
      <c r="P1" s="29" t="s">
        <v>1295</v>
      </c>
      <c r="Q1" s="30"/>
    </row>
    <row r="2" spans="1:17">
      <c r="A2" s="19">
        <v>0</v>
      </c>
      <c r="B2" s="21"/>
      <c r="C2" s="20" t="s">
        <v>184</v>
      </c>
      <c r="D2" s="22" t="s">
        <v>184</v>
      </c>
      <c r="E2" s="19" t="s">
        <v>185</v>
      </c>
      <c r="F2" s="19">
        <f>A2</f>
        <v>0</v>
      </c>
      <c r="G2" s="19" t="s">
        <v>186</v>
      </c>
      <c r="I2" s="26" t="str">
        <f>IF(H2="","",IF(ISNA(VLOOKUP(A2,$B$2:$B$348,1,FALSE)),"","children"))</f>
        <v/>
      </c>
      <c r="J2" s="26" t="str">
        <f>IF(ISERR(VLOOKUP(VALUE(B2),$A$3:A5,1,FALSE)),"wrong order","")</f>
        <v/>
      </c>
      <c r="K2" s="26" t="str">
        <f t="shared" ref="K2:K65" ca="1" si="0">"insert into element (element_id, parent_element_id,label, description, element_status_id) values ("&amp;A2&amp;", "&amp;IF(B2="","''",VALUE(B2))&amp;", '"&amp;E2&amp;"', '"&amp;G2&amp;"', 2);"&amp;IF(MOD(CELL("row",A2),10)=0,CHAR(13)&amp;CHAR(10)&amp;"COMMIT;","")</f>
        <v>insert into element (element_id, parent_element_id,label, description, element_status_id) values (0, '', 'Root', 'single root to ensure tree viewers like this', 2);</v>
      </c>
      <c r="L2" s="26" t="str">
        <f ca="1">IF(H2="","insert into element (element_id, label, description, element_status_id) values ("&amp;A2&amp;", '"&amp;E2&amp;"', '"&amp;G2&amp;"', 2);"&amp;IF(MOD(CELL("row",A2),10)=0,CHAR(13)&amp;CHAR(10)&amp;"COMMIT;",""),"")</f>
        <v>insert into element (element_id, label, description, element_status_id) values (0, 'Root', 'single root to ensure tree viewers like this', 2);</v>
      </c>
      <c r="M2" s="26" t="str">
        <f>"insert into element_hierarchy (child_element_id, parent_element_id, relationship_type) values ("&amp;IF(H2="",A2,INDEX($A$1:$A$348,H2))&amp;", "&amp;IF(ISBLANK(B2),"''",B2)&amp;", "&amp;IF(A2&lt;10,"'has_a'","'is_a'")&amp;");"</f>
        <v>insert into element_hierarchy (child_element_id, parent_element_id, relationship_type) values (0, '', 'has_a');</v>
      </c>
      <c r="N2" s="26" t="str">
        <f>IF(ISNA(VLOOKUP(E2,[1]TREE_ROOT!$A$2:$B$6,1,FALSE)),"","insert into tree_root (tree_root_id, tree_name, element_id, relationship_type) values (1, '"&amp;VLOOKUP(E2,[1]TREE_ROOT!$A$2:$B$6,2,FALSE)&amp;"', "&amp;[1]Elements!A2&amp;", 'has_a, is_a');")</f>
        <v/>
      </c>
      <c r="P2" s="29" t="s">
        <v>537</v>
      </c>
      <c r="Q2" s="30" t="s">
        <v>1296</v>
      </c>
    </row>
    <row r="3" spans="1:17">
      <c r="A3" s="19">
        <v>1</v>
      </c>
      <c r="B3" s="20">
        <v>0</v>
      </c>
      <c r="C3" s="20" t="s">
        <v>533</v>
      </c>
      <c r="D3" s="23" t="s">
        <v>187</v>
      </c>
      <c r="E3" s="19" t="s">
        <v>534</v>
      </c>
      <c r="F3" s="19">
        <f t="shared" ref="F3:F66" si="1">A3</f>
        <v>1</v>
      </c>
      <c r="G3" s="19" t="s">
        <v>535</v>
      </c>
      <c r="H3" s="26" t="str">
        <f>IF(ISNA(VLOOKUP(E3,E$1:$E2,1,FALSE)),"",MATCH(E3,E$1:$E2,0))</f>
        <v/>
      </c>
      <c r="I3" s="26" t="str">
        <f t="shared" ref="I3:I66" si="2">IF(H3="","",IF(ISNA(VLOOKUP(A3,$B$2:$B$348,1,FALSE)),"","children"))</f>
        <v/>
      </c>
      <c r="J3" s="26" t="str">
        <f>IF(ISERR(VLOOKUP(VALUE(B3),$A$2:A4,1,FALSE)),"wrong order","")</f>
        <v/>
      </c>
      <c r="K3" s="26" t="str">
        <f t="shared" ca="1" si="0"/>
        <v>insert into element (element_id, parent_element_id,label, description, element_status_id) values (1, 0, 'BARD ASSAY ONTOLOGY', '', 2);</v>
      </c>
      <c r="L3" s="26" t="str">
        <f t="shared" ref="L3:L66" ca="1" si="3">IF(H3="","insert into element (element_id, label, description, element_status_id) values ("&amp;A3&amp;", '"&amp;E3&amp;"', '"&amp;G3&amp;"', 2);"&amp;IF(MOD(CELL("row",A3),10)=0,CHAR(13)&amp;CHAR(10)&amp;"COMMIT;",""),"")</f>
        <v>insert into element (element_id, label, description, element_status_id) values (1, 'BARD ASSAY ONTOLOGY', '', 2);</v>
      </c>
      <c r="M3" s="26" t="str">
        <f t="shared" ref="M3:M66" si="4">"insert into element_hierarchy (child_element_id, parent_element_id, relationship_type) values ("&amp;IF(H3="",A3,INDEX($A$1:$A$348,H3))&amp;", "&amp;IF(ISBLANK(B3),"''",B3)&amp;", "&amp;IF(A3&lt;10,"'has_a'","'is_a'")&amp;");"</f>
        <v>insert into element_hierarchy (child_element_id, parent_element_id, relationship_type) values (1, 0, 'has_a');</v>
      </c>
      <c r="N3" s="26" t="str">
        <f>IF(ISNA(VLOOKUP(E3,[1]TREE_ROOT!$A$2:$B$6,1,FALSE)),"","insert into tree_root (tree_root_id, tree_name, element_id, relationship_type) values (1, '"&amp;VLOOKUP(E3,[1]TREE_ROOT!$A$2:$B$6,2,FALSE)&amp;"', "&amp;[1]Elements!A3&amp;", 'has_a, is_a');")</f>
        <v/>
      </c>
      <c r="P3" s="31" t="s">
        <v>874</v>
      </c>
      <c r="Q3" s="32" t="s">
        <v>1297</v>
      </c>
    </row>
    <row r="4" spans="1:17">
      <c r="A4" s="19">
        <v>5</v>
      </c>
      <c r="B4" s="20">
        <v>1</v>
      </c>
      <c r="C4" s="20" t="s">
        <v>536</v>
      </c>
      <c r="D4" s="22" t="s">
        <v>188</v>
      </c>
      <c r="E4" s="19" t="s">
        <v>537</v>
      </c>
      <c r="F4" s="19">
        <f t="shared" si="1"/>
        <v>5</v>
      </c>
      <c r="G4" s="19" t="s">
        <v>538</v>
      </c>
      <c r="H4" s="26" t="str">
        <f>IF(ISNA(VLOOKUP(E4,E$1:$E3,1,FALSE)),"",MATCH(E4,E$1:$E3,0))</f>
        <v/>
      </c>
      <c r="I4" s="26" t="str">
        <f t="shared" si="2"/>
        <v/>
      </c>
      <c r="J4" s="26" t="str">
        <f>IF(ISERR(VLOOKUP(VALUE(B4),$A$3:A4,1,FALSE)),"wrong order","")</f>
        <v/>
      </c>
      <c r="K4" s="26" t="str">
        <f t="shared" ca="1" si="0"/>
        <v>insert into element (element_id, parent_element_id,label, description, element_status_id) values (5, 1, 'assay', 'An experiment carried out to test the effect of a perturbagen on a biological entity, measuring one or more readout facilitated by an assay design and assay type, and record the results one or more endpoint that quantifies or qualifies the extent of perturbation.', 2);</v>
      </c>
      <c r="L4" s="26" t="str">
        <f t="shared" ca="1" si="3"/>
        <v>insert into element (element_id, label, description, element_status_id) values (5, 'assay', 'An experiment carried out to test the effect of a perturbagen on a biological entity, measuring one or more readout facilitated by an assay design and assay type, and record the results one or more endpoint that quantifies or qualifies the extent of perturbation.', 2);</v>
      </c>
      <c r="M4" s="26" t="str">
        <f t="shared" si="4"/>
        <v>insert into element_hierarchy (child_element_id, parent_element_id, relationship_type) values (5, 1, 'has_a');</v>
      </c>
      <c r="N4" s="26" t="str">
        <f>IF(ISNA(VLOOKUP(E4,[1]TREE_ROOT!$A$2:$B$6,1,FALSE)),"","insert into tree_root (tree_root_id, tree_name, element_id, relationship_type) values (1, '"&amp;VLOOKUP(E4,[1]TREE_ROOT!$A$2:$B$6,2,FALSE)&amp;"', "&amp;[1]Elements!A4&amp;", 'has_a, is_a');")</f>
        <v>insert into tree_root (tree_root_id, tree_name, element_id, relationship_type) values (1, 'ASSAY_DESCRIPTOR', 5, 'has_a, is_a');</v>
      </c>
      <c r="P4" s="31" t="s">
        <v>885</v>
      </c>
      <c r="Q4" s="32" t="s">
        <v>1298</v>
      </c>
    </row>
    <row r="5" spans="1:17">
      <c r="A5" s="19">
        <v>9</v>
      </c>
      <c r="B5" s="20">
        <v>5</v>
      </c>
      <c r="C5" s="20" t="s">
        <v>539</v>
      </c>
      <c r="D5" s="22" t="s">
        <v>189</v>
      </c>
      <c r="E5" s="19" t="s">
        <v>540</v>
      </c>
      <c r="F5" s="19">
        <f t="shared" si="1"/>
        <v>9</v>
      </c>
      <c r="G5" s="19" t="s">
        <v>535</v>
      </c>
      <c r="H5" s="26" t="str">
        <f>IF(ISNA(VLOOKUP(E5,E$1:$E4,1,FALSE)),"",MATCH(E5,E$1:$E4,0))</f>
        <v/>
      </c>
      <c r="I5" s="26" t="str">
        <f t="shared" si="2"/>
        <v/>
      </c>
      <c r="J5" s="26" t="str">
        <f>IF(ISERR(VLOOKUP(VALUE(B5),$A$3:A5,1,FALSE)),"wrong order","")</f>
        <v/>
      </c>
      <c r="K5" s="26" t="str">
        <f t="shared" ca="1" si="0"/>
        <v>insert into element (element_id, parent_element_id,label, description, element_status_id) values (9, 5, 'assay component', '', 2);</v>
      </c>
      <c r="L5" s="26" t="str">
        <f t="shared" ca="1" si="3"/>
        <v>insert into element (element_id, label, description, element_status_id) values (9, 'assay component', '', 2);</v>
      </c>
      <c r="M5" s="26" t="str">
        <f t="shared" si="4"/>
        <v>insert into element_hierarchy (child_element_id, parent_element_id, relationship_type) values (9, 5, 'has_a');</v>
      </c>
      <c r="N5" s="26" t="str">
        <f>IF(ISNA(VLOOKUP(E5,[1]TREE_ROOT!$A$2:$B$6,1,FALSE)),"","insert into tree_root (tree_root_id, tree_name, element_id, relationship_type) values (1, '"&amp;VLOOKUP(E5,[1]TREE_ROOT!$A$2:$B$6,2,FALSE)&amp;"', "&amp;[1]Elements!A5&amp;", 'has_a, is_a');")</f>
        <v/>
      </c>
      <c r="P5" s="31" t="s">
        <v>946</v>
      </c>
      <c r="Q5" s="32" t="s">
        <v>1299</v>
      </c>
    </row>
    <row r="6" spans="1:17">
      <c r="A6" s="19">
        <v>21</v>
      </c>
      <c r="B6" s="20">
        <v>9</v>
      </c>
      <c r="C6" s="20" t="s">
        <v>541</v>
      </c>
      <c r="D6" s="22" t="s">
        <v>190</v>
      </c>
      <c r="E6" s="19" t="s">
        <v>542</v>
      </c>
      <c r="F6" s="19">
        <f t="shared" si="1"/>
        <v>21</v>
      </c>
      <c r="G6" s="19" t="s">
        <v>535</v>
      </c>
      <c r="H6" s="26" t="str">
        <f>IF(ISNA(VLOOKUP(E6,E$1:$E5,1,FALSE)),"",MATCH(E6,E$1:$E5,0))</f>
        <v/>
      </c>
      <c r="I6" s="26" t="str">
        <f t="shared" si="2"/>
        <v/>
      </c>
      <c r="J6" s="26" t="str">
        <f>IF(ISERR(VLOOKUP(VALUE(B6),$A$3:A6,1,FALSE)),"wrong order","")</f>
        <v/>
      </c>
      <c r="K6" s="26" t="str">
        <f t="shared" ca="1" si="0"/>
        <v>insert into element (element_id, parent_element_id,label, description, element_status_id) values (21, 9, 'assay kit', '', 2);</v>
      </c>
      <c r="L6" s="26" t="str">
        <f t="shared" ca="1" si="3"/>
        <v>insert into element (element_id, label, description, element_status_id) values (21, 'assay kit', '', 2);</v>
      </c>
      <c r="M6" s="26" t="str">
        <f t="shared" si="4"/>
        <v>insert into element_hierarchy (child_element_id, parent_element_id, relationship_type) values (21, 9, 'is_a');</v>
      </c>
      <c r="N6" s="26" t="str">
        <f>IF(ISNA(VLOOKUP(E6,[1]TREE_ROOT!$A$2:$B$6,1,FALSE)),"","insert into tree_root (tree_root_id, tree_name, element_id, relationship_type) values (1, '"&amp;VLOOKUP(E6,[1]TREE_ROOT!$A$2:$B$6,2,FALSE)&amp;"', "&amp;[1]Elements!A6&amp;", 'has_a, is_a');")</f>
        <v/>
      </c>
      <c r="P6" s="31" t="s">
        <v>1180</v>
      </c>
      <c r="Q6" s="32" t="s">
        <v>1300</v>
      </c>
    </row>
    <row r="7" spans="1:17">
      <c r="A7" s="19">
        <v>300</v>
      </c>
      <c r="B7" s="20">
        <v>21</v>
      </c>
      <c r="C7" s="20" t="s">
        <v>543</v>
      </c>
      <c r="D7" s="22" t="s">
        <v>191</v>
      </c>
      <c r="E7" s="19" t="s">
        <v>544</v>
      </c>
      <c r="F7" s="19">
        <f t="shared" si="1"/>
        <v>300</v>
      </c>
      <c r="G7" s="19" t="s">
        <v>535</v>
      </c>
      <c r="H7" s="26" t="str">
        <f>IF(ISNA(VLOOKUP(E7,E$1:$E6,1,FALSE)),"",MATCH(E7,E$1:$E6,0))</f>
        <v/>
      </c>
      <c r="I7" s="26" t="str">
        <f t="shared" si="2"/>
        <v/>
      </c>
      <c r="J7" s="26" t="str">
        <f>IF(ISERR(VLOOKUP(VALUE(B7),$A$3:A7,1,FALSE)),"wrong order","")</f>
        <v/>
      </c>
      <c r="K7" s="26" t="str">
        <f t="shared" ca="1" si="0"/>
        <v>insert into element (element_id, parent_element_id,label, description, element_status_id) values (300, 21, 'assay kit name (BARD DICTIONARY)', '', 2);</v>
      </c>
      <c r="L7" s="26" t="str">
        <f t="shared" ca="1" si="3"/>
        <v>insert into element (element_id, label, description, element_status_id) values (300, 'assay kit name (BARD DICTIONARY)', '', 2);</v>
      </c>
      <c r="M7" s="26" t="str">
        <f t="shared" si="4"/>
        <v>insert into element_hierarchy (child_element_id, parent_element_id, relationship_type) values (300, 21, 'is_a');</v>
      </c>
      <c r="N7" s="26" t="str">
        <f>IF(ISNA(VLOOKUP(E7,[1]TREE_ROOT!$A$2:$B$6,1,FALSE)),"","insert into tree_root (tree_root_id, tree_name, element_id, relationship_type) values (1, '"&amp;VLOOKUP(E7,[1]TREE_ROOT!$A$2:$B$6,2,FALSE)&amp;"', "&amp;[1]Elements!A7&amp;", 'has_a, is_a');")</f>
        <v/>
      </c>
      <c r="P7" s="27"/>
      <c r="Q7" s="28"/>
    </row>
    <row r="8" spans="1:17">
      <c r="A8" s="19">
        <v>22</v>
      </c>
      <c r="B8" s="20">
        <v>9</v>
      </c>
      <c r="C8" s="20" t="s">
        <v>545</v>
      </c>
      <c r="D8" s="22" t="s">
        <v>192</v>
      </c>
      <c r="E8" s="19" t="s">
        <v>546</v>
      </c>
      <c r="F8" s="19">
        <f t="shared" si="1"/>
        <v>22</v>
      </c>
      <c r="G8" s="19" t="s">
        <v>535</v>
      </c>
      <c r="H8" s="26" t="str">
        <f>IF(ISNA(VLOOKUP(E8,E$1:$E7,1,FALSE)),"",MATCH(E8,E$1:$E7,0))</f>
        <v/>
      </c>
      <c r="I8" s="26" t="str">
        <f t="shared" si="2"/>
        <v/>
      </c>
      <c r="J8" s="26" t="str">
        <f>IF(ISERR(VLOOKUP(VALUE(B8),$A$3:A8,1,FALSE)),"wrong order","")</f>
        <v/>
      </c>
      <c r="K8" s="26" t="str">
        <f t="shared" ca="1" si="0"/>
        <v>insert into element (element_id, parent_element_id,label, description, element_status_id) values (22, 9, 'assay reagent', '', 2);</v>
      </c>
      <c r="L8" s="26" t="str">
        <f t="shared" ca="1" si="3"/>
        <v>insert into element (element_id, label, description, element_status_id) values (22, 'assay reagent', '', 2);</v>
      </c>
      <c r="M8" s="26" t="str">
        <f t="shared" si="4"/>
        <v>insert into element_hierarchy (child_element_id, parent_element_id, relationship_type) values (22, 9, 'is_a');</v>
      </c>
      <c r="N8" s="26" t="str">
        <f>IF(ISNA(VLOOKUP(E8,[1]TREE_ROOT!$A$2:$B$6,1,FALSE)),"","insert into tree_root (tree_root_id, tree_name, element_id, relationship_type) values (1, '"&amp;VLOOKUP(E8,[1]TREE_ROOT!$A$2:$B$6,2,FALSE)&amp;"', "&amp;[1]Elements!A8&amp;", 'has_a, is_a');")</f>
        <v/>
      </c>
    </row>
    <row r="9" spans="1:17">
      <c r="A9" s="19">
        <v>23</v>
      </c>
      <c r="B9" s="20">
        <v>9</v>
      </c>
      <c r="C9" s="20" t="s">
        <v>547</v>
      </c>
      <c r="D9" s="22" t="s">
        <v>193</v>
      </c>
      <c r="E9" s="19" t="s">
        <v>548</v>
      </c>
      <c r="F9" s="19">
        <f t="shared" si="1"/>
        <v>23</v>
      </c>
      <c r="G9" s="19" t="s">
        <v>549</v>
      </c>
      <c r="H9" s="26" t="str">
        <f>IF(ISNA(VLOOKUP(E9,E$1:$E8,1,FALSE)),"",MATCH(E9,E$1:$E8,0))</f>
        <v/>
      </c>
      <c r="I9" s="26" t="str">
        <f t="shared" si="2"/>
        <v/>
      </c>
      <c r="J9" s="26" t="str">
        <f>IF(ISERR(VLOOKUP(VALUE(B9),$A$3:A9,1,FALSE)),"wrong order","")</f>
        <v/>
      </c>
      <c r="K9" s="26" t="str">
        <f t="shared" ca="1" si="0"/>
        <v>insert into element (element_id, parent_element_id,label, description, element_status_id) values (23, 9, 'biological entity', 'A material entity of biological origin (e.g., protein, cell culture, tissue).', 2);</v>
      </c>
      <c r="L9" s="26" t="str">
        <f t="shared" ca="1" si="3"/>
        <v>insert into element (element_id, label, description, element_status_id) values (23, 'biological entity', 'A material entity of biological origin (e.g., protein, cell culture, tissue).', 2);</v>
      </c>
      <c r="M9" s="26" t="str">
        <f t="shared" si="4"/>
        <v>insert into element_hierarchy (child_element_id, parent_element_id, relationship_type) values (23, 9, 'is_a');</v>
      </c>
      <c r="N9" s="26" t="str">
        <f>IF(ISNA(VLOOKUP(E9,[1]TREE_ROOT!$A$2:$B$6,1,FALSE)),"","insert into tree_root (tree_root_id, tree_name, element_id, relationship_type) values (1, '"&amp;VLOOKUP(E9,[1]TREE_ROOT!$A$2:$B$6,2,FALSE)&amp;"', "&amp;[1]Elements!A9&amp;", 'has_a, is_a');")</f>
        <v/>
      </c>
    </row>
    <row r="10" spans="1:17">
      <c r="A10" s="19">
        <v>32</v>
      </c>
      <c r="B10" s="20">
        <v>23</v>
      </c>
      <c r="C10" s="20" t="s">
        <v>550</v>
      </c>
      <c r="D10" s="22" t="s">
        <v>194</v>
      </c>
      <c r="E10" s="19" t="s">
        <v>551</v>
      </c>
      <c r="F10" s="19">
        <f t="shared" si="1"/>
        <v>32</v>
      </c>
      <c r="G10" s="19" t="s">
        <v>535</v>
      </c>
      <c r="H10" s="26" t="str">
        <f>IF(ISNA(VLOOKUP(E10,E$1:$E9,1,FALSE)),"",MATCH(E10,E$1:$E9,0))</f>
        <v/>
      </c>
      <c r="I10" s="26" t="str">
        <f t="shared" si="2"/>
        <v/>
      </c>
      <c r="J10" s="26" t="str">
        <f>IF(ISERR(VLOOKUP(VALUE(B10),$A$3:A10,1,FALSE)),"wrong order","")</f>
        <v/>
      </c>
      <c r="K10" s="26" t="str">
        <f t="shared" ca="1" si="0"/>
        <v>insert into element (element_id, parent_element_id,label, description, element_status_id) values (32, 23, 'biological fluid', '', 2);_x000D_
COMMIT;</v>
      </c>
      <c r="L10" s="26" t="str">
        <f t="shared" ca="1" si="3"/>
        <v>insert into element (element_id, label, description, element_status_id) values (32, 'biological fluid', '', 2);_x000D_
COMMIT;</v>
      </c>
      <c r="M10" s="26" t="str">
        <f t="shared" si="4"/>
        <v>insert into element_hierarchy (child_element_id, parent_element_id, relationship_type) values (32, 23, 'is_a');</v>
      </c>
      <c r="N10" s="26" t="str">
        <f>IF(ISNA(VLOOKUP(E10,[1]TREE_ROOT!$A$2:$B$6,1,FALSE)),"","insert into tree_root (tree_root_id, tree_name, element_id, relationship_type) values (1, '"&amp;VLOOKUP(E10,[1]TREE_ROOT!$A$2:$B$6,2,FALSE)&amp;"', "&amp;[1]Elements!A10&amp;", 'has_a, is_a');")</f>
        <v/>
      </c>
    </row>
    <row r="11" spans="1:17">
      <c r="A11" s="19">
        <v>34</v>
      </c>
      <c r="B11" s="20">
        <v>23</v>
      </c>
      <c r="C11" s="20" t="s">
        <v>552</v>
      </c>
      <c r="D11" s="22" t="s">
        <v>195</v>
      </c>
      <c r="E11" s="19" t="s">
        <v>553</v>
      </c>
      <c r="F11" s="19">
        <f t="shared" si="1"/>
        <v>34</v>
      </c>
      <c r="G11" s="19" t="s">
        <v>535</v>
      </c>
      <c r="H11" s="26" t="str">
        <f>IF(ISNA(VLOOKUP(E11,E$1:$E10,1,FALSE)),"",MATCH(E11,E$1:$E10,0))</f>
        <v/>
      </c>
      <c r="I11" s="26" t="str">
        <f t="shared" si="2"/>
        <v/>
      </c>
      <c r="J11" s="26" t="str">
        <f>IF(ISERR(VLOOKUP(VALUE(B11),$A$3:A11,1,FALSE)),"wrong order","")</f>
        <v/>
      </c>
      <c r="K11" s="26" t="str">
        <f t="shared" ca="1" si="0"/>
        <v>insert into element (element_id, parent_element_id,label, description, element_status_id) values (34, 23, 'nucleic acid', '', 2);</v>
      </c>
      <c r="L11" s="26" t="str">
        <f t="shared" ca="1" si="3"/>
        <v>insert into element (element_id, label, description, element_status_id) values (34, 'nucleic acid', '', 2);</v>
      </c>
      <c r="M11" s="26" t="str">
        <f t="shared" si="4"/>
        <v>insert into element_hierarchy (child_element_id, parent_element_id, relationship_type) values (34, 23, 'is_a');</v>
      </c>
      <c r="N11" s="26" t="str">
        <f>IF(ISNA(VLOOKUP(E11,[1]TREE_ROOT!$A$2:$B$6,1,FALSE)),"","insert into tree_root (tree_root_id, tree_name, element_id, relationship_type) values (1, '"&amp;VLOOKUP(E11,[1]TREE_ROOT!$A$2:$B$6,2,FALSE)&amp;"', "&amp;[1]Elements!A11&amp;", 'has_a, is_a');")</f>
        <v/>
      </c>
    </row>
    <row r="12" spans="1:17">
      <c r="A12" s="19">
        <v>35</v>
      </c>
      <c r="B12" s="20">
        <v>23</v>
      </c>
      <c r="C12" s="20" t="s">
        <v>554</v>
      </c>
      <c r="D12" s="22" t="s">
        <v>196</v>
      </c>
      <c r="E12" s="19" t="s">
        <v>555</v>
      </c>
      <c r="F12" s="19">
        <f t="shared" si="1"/>
        <v>35</v>
      </c>
      <c r="G12" s="19" t="s">
        <v>535</v>
      </c>
      <c r="H12" s="26" t="str">
        <f>IF(ISNA(VLOOKUP(E12,E$1:$E11,1,FALSE)),"",MATCH(E12,E$1:$E11,0))</f>
        <v/>
      </c>
      <c r="I12" s="26" t="str">
        <f t="shared" si="2"/>
        <v/>
      </c>
      <c r="J12" s="26" t="str">
        <f>IF(ISERR(VLOOKUP(VALUE(B12),$A$3:A12,1,FALSE)),"wrong order","")</f>
        <v/>
      </c>
      <c r="K12" s="26" t="str">
        <f t="shared" ca="1" si="0"/>
        <v>insert into element (element_id, parent_element_id,label, description, element_status_id) values (35, 23, 'organ', '', 2);</v>
      </c>
      <c r="L12" s="26" t="str">
        <f t="shared" ca="1" si="3"/>
        <v>insert into element (element_id, label, description, element_status_id) values (35, 'organ', '', 2);</v>
      </c>
      <c r="M12" s="26" t="str">
        <f t="shared" si="4"/>
        <v>insert into element_hierarchy (child_element_id, parent_element_id, relationship_type) values (35, 23, 'is_a');</v>
      </c>
      <c r="N12" s="26" t="str">
        <f>IF(ISNA(VLOOKUP(E12,[1]TREE_ROOT!$A$2:$B$6,1,FALSE)),"","insert into tree_root (tree_root_id, tree_name, element_id, relationship_type) values (1, '"&amp;VLOOKUP(E12,[1]TREE_ROOT!$A$2:$B$6,2,FALSE)&amp;"', "&amp;[1]Elements!A12&amp;", 'has_a, is_a');")</f>
        <v/>
      </c>
    </row>
    <row r="13" spans="1:17">
      <c r="A13" s="19">
        <v>36</v>
      </c>
      <c r="B13" s="20">
        <v>23</v>
      </c>
      <c r="C13" s="20" t="s">
        <v>556</v>
      </c>
      <c r="D13" s="22" t="s">
        <v>197</v>
      </c>
      <c r="E13" s="19" t="s">
        <v>557</v>
      </c>
      <c r="F13" s="19">
        <f t="shared" si="1"/>
        <v>36</v>
      </c>
      <c r="G13" s="19" t="s">
        <v>535</v>
      </c>
      <c r="H13" s="26" t="str">
        <f>IF(ISNA(VLOOKUP(E13,E$1:$E12,1,FALSE)),"",MATCH(E13,E$1:$E12,0))</f>
        <v/>
      </c>
      <c r="I13" s="26" t="str">
        <f t="shared" si="2"/>
        <v/>
      </c>
      <c r="J13" s="26" t="str">
        <f>IF(ISERR(VLOOKUP(VALUE(B13),$A$3:A13,1,FALSE)),"wrong order","")</f>
        <v/>
      </c>
      <c r="K13" s="26" t="str">
        <f t="shared" ca="1" si="0"/>
        <v>insert into element (element_id, parent_element_id,label, description, element_status_id) values (36, 23, 'organism', '', 2);</v>
      </c>
      <c r="L13" s="26" t="str">
        <f t="shared" ca="1" si="3"/>
        <v>insert into element (element_id, label, description, element_status_id) values (36, 'organism', '', 2);</v>
      </c>
      <c r="M13" s="26" t="str">
        <f t="shared" si="4"/>
        <v>insert into element_hierarchy (child_element_id, parent_element_id, relationship_type) values (36, 23, 'is_a');</v>
      </c>
      <c r="N13" s="26" t="str">
        <f>IF(ISNA(VLOOKUP(E13,[1]TREE_ROOT!$A$2:$B$6,1,FALSE)),"","insert into tree_root (tree_root_id, tree_name, element_id, relationship_type) values (1, '"&amp;VLOOKUP(E13,[1]TREE_ROOT!$A$2:$B$6,2,FALSE)&amp;"', "&amp;[1]Elements!A13&amp;", 'has_a, is_a');")</f>
        <v/>
      </c>
    </row>
    <row r="14" spans="1:17">
      <c r="A14" s="19">
        <v>38</v>
      </c>
      <c r="B14" s="20">
        <v>23</v>
      </c>
      <c r="C14" s="20" t="s">
        <v>558</v>
      </c>
      <c r="D14" s="22" t="s">
        <v>198</v>
      </c>
      <c r="E14" s="19" t="s">
        <v>559</v>
      </c>
      <c r="F14" s="19">
        <f t="shared" si="1"/>
        <v>38</v>
      </c>
      <c r="G14" s="19" t="s">
        <v>535</v>
      </c>
      <c r="H14" s="26" t="str">
        <f>IF(ISNA(VLOOKUP(E14,E$1:$E13,1,FALSE)),"",MATCH(E14,E$1:$E13,0))</f>
        <v/>
      </c>
      <c r="I14" s="26" t="str">
        <f t="shared" si="2"/>
        <v/>
      </c>
      <c r="J14" s="26" t="str">
        <f>IF(ISERR(VLOOKUP(VALUE(B14),$A$3:A14,1,FALSE)),"wrong order","")</f>
        <v/>
      </c>
      <c r="K14" s="26" t="str">
        <f t="shared" ca="1" si="0"/>
        <v>insert into element (element_id, parent_element_id,label, description, element_status_id) values (38, 23, 'protein', '', 2);</v>
      </c>
      <c r="L14" s="26" t="str">
        <f t="shared" ca="1" si="3"/>
        <v>insert into element (element_id, label, description, element_status_id) values (38, 'protein', '', 2);</v>
      </c>
      <c r="M14" s="26" t="str">
        <f t="shared" si="4"/>
        <v>insert into element_hierarchy (child_element_id, parent_element_id, relationship_type) values (38, 23, 'is_a');</v>
      </c>
      <c r="N14" s="26" t="str">
        <f>IF(ISNA(VLOOKUP(E14,[1]TREE_ROOT!$A$2:$B$6,1,FALSE)),"","insert into tree_root (tree_root_id, tree_name, element_id, relationship_type) values (1, '"&amp;VLOOKUP(E14,[1]TREE_ROOT!$A$2:$B$6,2,FALSE)&amp;"', "&amp;[1]Elements!A14&amp;", 'has_a, is_a');")</f>
        <v/>
      </c>
    </row>
    <row r="15" spans="1:17">
      <c r="A15" s="19">
        <v>39</v>
      </c>
      <c r="B15" s="20">
        <v>23</v>
      </c>
      <c r="C15" s="20" t="s">
        <v>560</v>
      </c>
      <c r="D15" s="22" t="s">
        <v>199</v>
      </c>
      <c r="E15" s="19" t="s">
        <v>561</v>
      </c>
      <c r="F15" s="19">
        <f t="shared" si="1"/>
        <v>39</v>
      </c>
      <c r="G15" s="19" t="s">
        <v>535</v>
      </c>
      <c r="H15" s="26" t="str">
        <f>IF(ISNA(VLOOKUP(E15,E$1:$E14,1,FALSE)),"",MATCH(E15,E$1:$E14,0))</f>
        <v/>
      </c>
      <c r="I15" s="26" t="str">
        <f t="shared" si="2"/>
        <v/>
      </c>
      <c r="J15" s="26" t="str">
        <f>IF(ISERR(VLOOKUP(VALUE(B15),$A$3:A15,1,FALSE)),"wrong order","")</f>
        <v/>
      </c>
      <c r="K15" s="26" t="str">
        <f t="shared" ca="1" si="0"/>
        <v>insert into element (element_id, parent_element_id,label, description, element_status_id) values (39, 23, 'tissue', '', 2);</v>
      </c>
      <c r="L15" s="26" t="str">
        <f t="shared" ca="1" si="3"/>
        <v>insert into element (element_id, label, description, element_status_id) values (39, 'tissue', '', 2);</v>
      </c>
      <c r="M15" s="26" t="str">
        <f t="shared" si="4"/>
        <v>insert into element_hierarchy (child_element_id, parent_element_id, relationship_type) values (39, 23, 'is_a');</v>
      </c>
      <c r="N15" s="26" t="str">
        <f>IF(ISNA(VLOOKUP(E15,[1]TREE_ROOT!$A$2:$B$6,1,FALSE)),"","insert into tree_root (tree_root_id, tree_name, element_id, relationship_type) values (1, '"&amp;VLOOKUP(E15,[1]TREE_ROOT!$A$2:$B$6,2,FALSE)&amp;"', "&amp;[1]Elements!A15&amp;", 'has_a, is_a');")</f>
        <v/>
      </c>
    </row>
    <row r="16" spans="1:17">
      <c r="A16" s="19">
        <v>267</v>
      </c>
      <c r="B16" s="20">
        <v>23</v>
      </c>
      <c r="C16" s="20" t="s">
        <v>562</v>
      </c>
      <c r="D16" s="22" t="s">
        <v>200</v>
      </c>
      <c r="E16" s="19" t="s">
        <v>563</v>
      </c>
      <c r="F16" s="19">
        <f t="shared" si="1"/>
        <v>267</v>
      </c>
      <c r="G16" s="19" t="s">
        <v>535</v>
      </c>
      <c r="H16" s="26" t="str">
        <f>IF(ISNA(VLOOKUP(E16,E$1:$E15,1,FALSE)),"",MATCH(E16,E$1:$E15,0))</f>
        <v/>
      </c>
      <c r="I16" s="26" t="str">
        <f t="shared" si="2"/>
        <v/>
      </c>
      <c r="J16" s="26" t="str">
        <f>IF(ISERR(VLOOKUP(VALUE(B16),$A$3:A16,1,FALSE)),"wrong order","")</f>
        <v/>
      </c>
      <c r="K16" s="26" t="str">
        <f t="shared" ca="1" si="0"/>
        <v>insert into element (element_id, parent_element_id,label, description, element_status_id) values (267, 23, 'cultured cell', '', 2);</v>
      </c>
      <c r="L16" s="26" t="str">
        <f t="shared" ca="1" si="3"/>
        <v>insert into element (element_id, label, description, element_status_id) values (267, 'cultured cell', '', 2);</v>
      </c>
      <c r="M16" s="26" t="str">
        <f t="shared" si="4"/>
        <v>insert into element_hierarchy (child_element_id, parent_element_id, relationship_type) values (267, 23, 'is_a');</v>
      </c>
      <c r="N16" s="26" t="str">
        <f>IF(ISNA(VLOOKUP(E16,[1]TREE_ROOT!$A$2:$B$6,1,FALSE)),"","insert into tree_root (tree_root_id, tree_name, element_id, relationship_type) values (1, '"&amp;VLOOKUP(E16,[1]TREE_ROOT!$A$2:$B$6,2,FALSE)&amp;"', "&amp;[1]Elements!A16&amp;", 'has_a, is_a');")</f>
        <v/>
      </c>
    </row>
    <row r="17" spans="1:14">
      <c r="A17" s="19">
        <v>26</v>
      </c>
      <c r="B17" s="20">
        <v>9</v>
      </c>
      <c r="C17" s="20" t="s">
        <v>564</v>
      </c>
      <c r="D17" s="22" t="s">
        <v>201</v>
      </c>
      <c r="E17" s="19" t="s">
        <v>565</v>
      </c>
      <c r="F17" s="19">
        <f t="shared" si="1"/>
        <v>26</v>
      </c>
      <c r="G17" s="19" t="s">
        <v>535</v>
      </c>
      <c r="H17" s="26" t="str">
        <f>IF(ISNA(VLOOKUP(E17,E$1:$E16,1,FALSE)),"",MATCH(E17,E$1:$E16,0))</f>
        <v/>
      </c>
      <c r="I17" s="26" t="str">
        <f t="shared" si="2"/>
        <v/>
      </c>
      <c r="J17" s="26" t="str">
        <f>IF(ISERR(VLOOKUP(VALUE(B17),$A$3:A17,1,FALSE)),"wrong order","")</f>
        <v/>
      </c>
      <c r="K17" s="26" t="str">
        <f t="shared" ca="1" si="0"/>
        <v>insert into element (element_id, parent_element_id,label, description, element_status_id) values (26, 9, 'small molecule', '', 2);</v>
      </c>
      <c r="L17" s="26" t="str">
        <f t="shared" ca="1" si="3"/>
        <v>insert into element (element_id, label, description, element_status_id) values (26, 'small molecule', '', 2);</v>
      </c>
      <c r="M17" s="26" t="str">
        <f t="shared" si="4"/>
        <v>insert into element_hierarchy (child_element_id, parent_element_id, relationship_type) values (26, 9, 'is_a');</v>
      </c>
      <c r="N17" s="26" t="str">
        <f>IF(ISNA(VLOOKUP(E17,[1]TREE_ROOT!$A$2:$B$6,1,FALSE)),"","insert into tree_root (tree_root_id, tree_name, element_id, relationship_type) values (1, '"&amp;VLOOKUP(E17,[1]TREE_ROOT!$A$2:$B$6,2,FALSE)&amp;"', "&amp;[1]Elements!A17&amp;", 'has_a, is_a');")</f>
        <v/>
      </c>
    </row>
    <row r="18" spans="1:14">
      <c r="A18" s="19">
        <v>10</v>
      </c>
      <c r="B18" s="20">
        <v>5</v>
      </c>
      <c r="C18" s="20" t="s">
        <v>566</v>
      </c>
      <c r="D18" s="22" t="s">
        <v>202</v>
      </c>
      <c r="E18" s="19" t="s">
        <v>567</v>
      </c>
      <c r="F18" s="19">
        <f t="shared" si="1"/>
        <v>10</v>
      </c>
      <c r="G18" s="19" t="s">
        <v>568</v>
      </c>
      <c r="H18" s="26" t="str">
        <f>IF(ISNA(VLOOKUP(E18,E$1:$E17,1,FALSE)),"",MATCH(E18,E$1:$E17,0))</f>
        <v/>
      </c>
      <c r="I18" s="26" t="str">
        <f t="shared" si="2"/>
        <v/>
      </c>
      <c r="J18" s="26" t="str">
        <f>IF(ISERR(VLOOKUP(VALUE(B18),$A$2:A19,1,FALSE)),"wrong order","")</f>
        <v/>
      </c>
      <c r="K18" s="26" t="str">
        <f t="shared" ca="1" si="0"/>
        <v>insert into element (element_id, parent_element_id,label, description, element_status_id) values (10, 5, 'assay component role', 'A role associated with an assay component.', 2);</v>
      </c>
      <c r="L18" s="26" t="str">
        <f t="shared" ca="1" si="3"/>
        <v>insert into element (element_id, label, description, element_status_id) values (10, 'assay component role', 'A role associated with an assay component.', 2);</v>
      </c>
      <c r="M18" s="26" t="str">
        <f t="shared" si="4"/>
        <v>insert into element_hierarchy (child_element_id, parent_element_id, relationship_type) values (10, 5, 'is_a');</v>
      </c>
      <c r="N18" s="26" t="str">
        <f>IF(ISNA(VLOOKUP(E18,[1]TREE_ROOT!$A$2:$B$6,1,FALSE)),"","insert into tree_root (tree_root_id, tree_name, element_id, relationship_type) values (1, '"&amp;VLOOKUP(E18,[1]TREE_ROOT!$A$2:$B$6,2,FALSE)&amp;"', "&amp;[1]Elements!A18&amp;", 'has_a, is_a');")</f>
        <v/>
      </c>
    </row>
    <row r="19" spans="1:14">
      <c r="A19" s="19">
        <v>27</v>
      </c>
      <c r="B19" s="20">
        <v>10</v>
      </c>
      <c r="C19" s="20" t="s">
        <v>569</v>
      </c>
      <c r="D19" s="22" t="s">
        <v>203</v>
      </c>
      <c r="E19" s="19" t="s">
        <v>570</v>
      </c>
      <c r="F19" s="19">
        <f t="shared" si="1"/>
        <v>27</v>
      </c>
      <c r="G19" s="19" t="s">
        <v>535</v>
      </c>
      <c r="H19" s="26" t="str">
        <f>IF(ISNA(VLOOKUP(E19,E$1:$E18,1,FALSE)),"",MATCH(E19,E$1:$E18,0))</f>
        <v/>
      </c>
      <c r="I19" s="26" t="str">
        <f t="shared" si="2"/>
        <v/>
      </c>
      <c r="J19" s="26" t="str">
        <f>IF(ISERR(VLOOKUP(VALUE(B19),$A$3:A19,1,FALSE)),"wrong order","")</f>
        <v/>
      </c>
      <c r="K19" s="26" t="str">
        <f t="shared" ca="1" si="0"/>
        <v>insert into element (element_id, parent_element_id,label, description, element_status_id) values (27, 10, 'control role', '', 2);</v>
      </c>
      <c r="L19" s="26" t="str">
        <f t="shared" ca="1" si="3"/>
        <v>insert into element (element_id, label, description, element_status_id) values (27, 'control role', '', 2);</v>
      </c>
      <c r="M19" s="26" t="str">
        <f t="shared" si="4"/>
        <v>insert into element_hierarchy (child_element_id, parent_element_id, relationship_type) values (27, 10, 'is_a');</v>
      </c>
      <c r="N19" s="26" t="str">
        <f>IF(ISNA(VLOOKUP(E19,[1]TREE_ROOT!$A$2:$B$6,1,FALSE)),"","insert into tree_root (tree_root_id, tree_name, element_id, relationship_type) values (1, '"&amp;VLOOKUP(E19,[1]TREE_ROOT!$A$2:$B$6,2,FALSE)&amp;"', "&amp;[1]Elements!A19&amp;", 'has_a, is_a');")</f>
        <v/>
      </c>
    </row>
    <row r="20" spans="1:14">
      <c r="A20" s="19">
        <v>40</v>
      </c>
      <c r="B20" s="20">
        <v>27</v>
      </c>
      <c r="C20" s="20" t="s">
        <v>571</v>
      </c>
      <c r="D20" s="22" t="s">
        <v>204</v>
      </c>
      <c r="E20" s="19" t="s">
        <v>572</v>
      </c>
      <c r="F20" s="19">
        <f t="shared" si="1"/>
        <v>40</v>
      </c>
      <c r="G20" s="19" t="s">
        <v>535</v>
      </c>
      <c r="H20" s="26" t="str">
        <f>IF(ISNA(VLOOKUP(E20,E$1:$E19,1,FALSE)),"",MATCH(E20,E$1:$E19,0))</f>
        <v/>
      </c>
      <c r="I20" s="26" t="str">
        <f t="shared" si="2"/>
        <v/>
      </c>
      <c r="J20" s="26" t="str">
        <f>IF(ISERR(VLOOKUP(VALUE(B20),$A$3:A20,1,FALSE)),"wrong order","")</f>
        <v/>
      </c>
      <c r="K20" s="26" t="str">
        <f t="shared" ca="1" si="0"/>
        <v>insert into element (element_id, parent_element_id,label, description, element_status_id) values (40, 27, 'negative control', '', 2);_x000D_
COMMIT;</v>
      </c>
      <c r="L20" s="26" t="str">
        <f t="shared" ca="1" si="3"/>
        <v>insert into element (element_id, label, description, element_status_id) values (40, 'negative control', '', 2);_x000D_
COMMIT;</v>
      </c>
      <c r="M20" s="26" t="str">
        <f t="shared" si="4"/>
        <v>insert into element_hierarchy (child_element_id, parent_element_id, relationship_type) values (40, 27, 'is_a');</v>
      </c>
      <c r="N20" s="26" t="str">
        <f>IF(ISNA(VLOOKUP(E20,[1]TREE_ROOT!$A$2:$B$6,1,FALSE)),"","insert into tree_root (tree_root_id, tree_name, element_id, relationship_type) values (1, '"&amp;VLOOKUP(E20,[1]TREE_ROOT!$A$2:$B$6,2,FALSE)&amp;"', "&amp;[1]Elements!A20&amp;", 'has_a, is_a');")</f>
        <v/>
      </c>
    </row>
    <row r="21" spans="1:14">
      <c r="A21" s="19">
        <v>41</v>
      </c>
      <c r="B21" s="20">
        <v>27</v>
      </c>
      <c r="C21" s="20" t="s">
        <v>573</v>
      </c>
      <c r="D21" s="22" t="s">
        <v>205</v>
      </c>
      <c r="E21" s="19" t="s">
        <v>574</v>
      </c>
      <c r="F21" s="19">
        <f t="shared" si="1"/>
        <v>41</v>
      </c>
      <c r="G21" s="19" t="s">
        <v>535</v>
      </c>
      <c r="H21" s="26" t="str">
        <f>IF(ISNA(VLOOKUP(E21,E$1:$E20,1,FALSE)),"",MATCH(E21,E$1:$E20,0))</f>
        <v/>
      </c>
      <c r="I21" s="26" t="str">
        <f t="shared" si="2"/>
        <v/>
      </c>
      <c r="J21" s="26" t="str">
        <f>IF(ISERR(VLOOKUP(VALUE(B21),$A$3:A21,1,FALSE)),"wrong order","")</f>
        <v/>
      </c>
      <c r="K21" s="26" t="str">
        <f t="shared" ca="1" si="0"/>
        <v>insert into element (element_id, parent_element_id,label, description, element_status_id) values (41, 27, 'positive control', '', 2);</v>
      </c>
      <c r="L21" s="26" t="str">
        <f t="shared" ca="1" si="3"/>
        <v>insert into element (element_id, label, description, element_status_id) values (41, 'positive control', '', 2);</v>
      </c>
      <c r="M21" s="26" t="str">
        <f t="shared" si="4"/>
        <v>insert into element_hierarchy (child_element_id, parent_element_id, relationship_type) values (41, 27, 'is_a');</v>
      </c>
      <c r="N21" s="26" t="str">
        <f>IF(ISNA(VLOOKUP(E21,[1]TREE_ROOT!$A$2:$B$6,1,FALSE)),"","insert into tree_root (tree_root_id, tree_name, element_id, relationship_type) values (1, '"&amp;VLOOKUP(E21,[1]TREE_ROOT!$A$2:$B$6,2,FALSE)&amp;"', "&amp;[1]Elements!A21&amp;", 'has_a, is_a');")</f>
        <v/>
      </c>
    </row>
    <row r="22" spans="1:14">
      <c r="A22" s="19">
        <v>333</v>
      </c>
      <c r="B22" s="20">
        <v>27</v>
      </c>
      <c r="C22" s="20" t="s">
        <v>575</v>
      </c>
      <c r="D22" s="22" t="s">
        <v>206</v>
      </c>
      <c r="E22" s="19" t="s">
        <v>576</v>
      </c>
      <c r="F22" s="19">
        <f t="shared" si="1"/>
        <v>333</v>
      </c>
      <c r="G22" s="19" t="s">
        <v>535</v>
      </c>
      <c r="H22" s="26" t="str">
        <f>IF(ISNA(VLOOKUP(E22,E$1:$E21,1,FALSE)),"",MATCH(E22,E$1:$E21,0))</f>
        <v/>
      </c>
      <c r="I22" s="26" t="str">
        <f t="shared" si="2"/>
        <v/>
      </c>
      <c r="J22" s="26" t="str">
        <f>IF(ISERR(VLOOKUP(VALUE(B22),$A$3:A22,1,FALSE)),"wrong order","")</f>
        <v/>
      </c>
      <c r="K22" s="26" t="str">
        <f t="shared" ca="1" si="0"/>
        <v>insert into element (element_id, parent_element_id,label, description, element_status_id) values (333, 27, 'high-signal control', '', 2);</v>
      </c>
      <c r="L22" s="26" t="str">
        <f t="shared" ca="1" si="3"/>
        <v>insert into element (element_id, label, description, element_status_id) values (333, 'high-signal control', '', 2);</v>
      </c>
      <c r="M22" s="26" t="str">
        <f t="shared" si="4"/>
        <v>insert into element_hierarchy (child_element_id, parent_element_id, relationship_type) values (333, 27, 'is_a');</v>
      </c>
      <c r="N22" s="26" t="str">
        <f>IF(ISNA(VLOOKUP(E22,[1]TREE_ROOT!$A$2:$B$6,1,FALSE)),"","insert into tree_root (tree_root_id, tree_name, element_id, relationship_type) values (1, '"&amp;VLOOKUP(E22,[1]TREE_ROOT!$A$2:$B$6,2,FALSE)&amp;"', "&amp;[1]Elements!A22&amp;", 'has_a, is_a');")</f>
        <v/>
      </c>
    </row>
    <row r="23" spans="1:14">
      <c r="A23" s="19">
        <v>334</v>
      </c>
      <c r="B23" s="20">
        <v>27</v>
      </c>
      <c r="C23" s="20" t="s">
        <v>577</v>
      </c>
      <c r="D23" s="22" t="s">
        <v>207</v>
      </c>
      <c r="E23" s="19" t="s">
        <v>578</v>
      </c>
      <c r="F23" s="19">
        <f t="shared" si="1"/>
        <v>334</v>
      </c>
      <c r="G23" s="19" t="s">
        <v>535</v>
      </c>
      <c r="H23" s="26" t="str">
        <f>IF(ISNA(VLOOKUP(E23,E$1:$E22,1,FALSE)),"",MATCH(E23,E$1:$E22,0))</f>
        <v/>
      </c>
      <c r="I23" s="26" t="str">
        <f t="shared" si="2"/>
        <v/>
      </c>
      <c r="J23" s="26" t="str">
        <f>IF(ISERR(VLOOKUP(VALUE(B23),$A$3:A23,1,FALSE)),"wrong order","")</f>
        <v/>
      </c>
      <c r="K23" s="26" t="str">
        <f t="shared" ca="1" si="0"/>
        <v>insert into element (element_id, parent_element_id,label, description, element_status_id) values (334, 27, 'low-signal control', '', 2);</v>
      </c>
      <c r="L23" s="26" t="str">
        <f t="shared" ca="1" si="3"/>
        <v>insert into element (element_id, label, description, element_status_id) values (334, 'low-signal control', '', 2);</v>
      </c>
      <c r="M23" s="26" t="str">
        <f t="shared" si="4"/>
        <v>insert into element_hierarchy (child_element_id, parent_element_id, relationship_type) values (334, 27, 'is_a');</v>
      </c>
      <c r="N23" s="26" t="str">
        <f>IF(ISNA(VLOOKUP(E23,[1]TREE_ROOT!$A$2:$B$6,1,FALSE)),"","insert into tree_root (tree_root_id, tree_name, element_id, relationship_type) values (1, '"&amp;VLOOKUP(E23,[1]TREE_ROOT!$A$2:$B$6,2,FALSE)&amp;"', "&amp;[1]Elements!A23&amp;", 'has_a, is_a');")</f>
        <v/>
      </c>
    </row>
    <row r="24" spans="1:14">
      <c r="A24" s="19">
        <v>335</v>
      </c>
      <c r="B24" s="20">
        <v>27</v>
      </c>
      <c r="C24" s="20" t="s">
        <v>579</v>
      </c>
      <c r="D24" s="22" t="s">
        <v>208</v>
      </c>
      <c r="E24" s="19" t="s">
        <v>580</v>
      </c>
      <c r="F24" s="19">
        <f t="shared" si="1"/>
        <v>335</v>
      </c>
      <c r="G24" s="19" t="s">
        <v>535</v>
      </c>
      <c r="H24" s="26" t="str">
        <f>IF(ISNA(VLOOKUP(E24,E$1:$E23,1,FALSE)),"",MATCH(E24,E$1:$E23,0))</f>
        <v/>
      </c>
      <c r="I24" s="26" t="str">
        <f t="shared" si="2"/>
        <v/>
      </c>
      <c r="J24" s="26" t="str">
        <f>IF(ISERR(VLOOKUP(VALUE(B24),$A$3:A24,1,FALSE)),"wrong order","")</f>
        <v/>
      </c>
      <c r="K24" s="26" t="str">
        <f t="shared" ca="1" si="0"/>
        <v>insert into element (element_id, parent_element_id,label, description, element_status_id) values (335, 27, 'background control', '', 2);</v>
      </c>
      <c r="L24" s="26" t="str">
        <f t="shared" ca="1" si="3"/>
        <v>insert into element (element_id, label, description, element_status_id) values (335, 'background control', '', 2);</v>
      </c>
      <c r="M24" s="26" t="str">
        <f t="shared" si="4"/>
        <v>insert into element_hierarchy (child_element_id, parent_element_id, relationship_type) values (335, 27, 'is_a');</v>
      </c>
      <c r="N24" s="26" t="str">
        <f>IF(ISNA(VLOOKUP(E24,[1]TREE_ROOT!$A$2:$B$6,1,FALSE)),"","insert into tree_root (tree_root_id, tree_name, element_id, relationship_type) values (1, '"&amp;VLOOKUP(E24,[1]TREE_ROOT!$A$2:$B$6,2,FALSE)&amp;"', "&amp;[1]Elements!A24&amp;", 'has_a, is_a');")</f>
        <v/>
      </c>
    </row>
    <row r="25" spans="1:14">
      <c r="A25" s="19">
        <v>28</v>
      </c>
      <c r="B25" s="20">
        <v>10</v>
      </c>
      <c r="C25" s="20" t="s">
        <v>581</v>
      </c>
      <c r="D25" s="22" t="s">
        <v>209</v>
      </c>
      <c r="E25" s="19" t="s">
        <v>582</v>
      </c>
      <c r="F25" s="19">
        <f t="shared" si="1"/>
        <v>28</v>
      </c>
      <c r="G25" s="19" t="s">
        <v>535</v>
      </c>
      <c r="H25" s="26" t="str">
        <f>IF(ISNA(VLOOKUP(E25,E$1:$E24,1,FALSE)),"",MATCH(E25,E$1:$E24,0))</f>
        <v/>
      </c>
      <c r="I25" s="26" t="str">
        <f t="shared" si="2"/>
        <v/>
      </c>
      <c r="J25" s="26" t="str">
        <f>IF(ISERR(VLOOKUP(VALUE(B25),$A$3:A25,1,FALSE)),"wrong order","")</f>
        <v/>
      </c>
      <c r="K25" s="26" t="str">
        <f t="shared" ca="1" si="0"/>
        <v>insert into element (element_id, parent_element_id,label, description, element_status_id) values (28, 10, 'detector role', '', 2);</v>
      </c>
      <c r="L25" s="26" t="str">
        <f t="shared" ca="1" si="3"/>
        <v>insert into element (element_id, label, description, element_status_id) values (28, 'detector role', '', 2);</v>
      </c>
      <c r="M25" s="26" t="str">
        <f t="shared" si="4"/>
        <v>insert into element_hierarchy (child_element_id, parent_element_id, relationship_type) values (28, 10, 'is_a');</v>
      </c>
      <c r="N25" s="26" t="str">
        <f>IF(ISNA(VLOOKUP(E25,[1]TREE_ROOT!$A$2:$B$6,1,FALSE)),"","insert into tree_root (tree_root_id, tree_name, element_id, relationship_type) values (1, '"&amp;VLOOKUP(E25,[1]TREE_ROOT!$A$2:$B$6,2,FALSE)&amp;"', "&amp;[1]Elements!A25&amp;", 'has_a, is_a');")</f>
        <v/>
      </c>
    </row>
    <row r="26" spans="1:14">
      <c r="A26" s="19">
        <v>42</v>
      </c>
      <c r="B26" s="20">
        <v>28</v>
      </c>
      <c r="C26" s="20" t="s">
        <v>583</v>
      </c>
      <c r="D26" s="22" t="s">
        <v>210</v>
      </c>
      <c r="E26" s="19" t="s">
        <v>584</v>
      </c>
      <c r="F26" s="19">
        <f t="shared" si="1"/>
        <v>42</v>
      </c>
      <c r="G26" s="19" t="s">
        <v>535</v>
      </c>
      <c r="H26" s="26" t="str">
        <f>IF(ISNA(VLOOKUP(E26,E$1:$E25,1,FALSE)),"",MATCH(E26,E$1:$E25,0))</f>
        <v/>
      </c>
      <c r="I26" s="26" t="str">
        <f t="shared" si="2"/>
        <v/>
      </c>
      <c r="J26" s="26" t="str">
        <f>IF(ISERR(VLOOKUP(VALUE(B26),$A$3:A26,1,FALSE)),"wrong order","")</f>
        <v/>
      </c>
      <c r="K26" s="26" t="str">
        <f t="shared" ca="1" si="0"/>
        <v>insert into element (element_id, parent_element_id,label, description, element_status_id) values (42, 28, 'analyte', '', 2);</v>
      </c>
      <c r="L26" s="26" t="str">
        <f t="shared" ca="1" si="3"/>
        <v>insert into element (element_id, label, description, element_status_id) values (42, 'analyte', '', 2);</v>
      </c>
      <c r="M26" s="26" t="str">
        <f t="shared" si="4"/>
        <v>insert into element_hierarchy (child_element_id, parent_element_id, relationship_type) values (42, 28, 'is_a');</v>
      </c>
      <c r="N26" s="26" t="str">
        <f>IF(ISNA(VLOOKUP(E26,[1]TREE_ROOT!$A$2:$B$6,1,FALSE)),"","insert into tree_root (tree_root_id, tree_name, element_id, relationship_type) values (1, '"&amp;VLOOKUP(E26,[1]TREE_ROOT!$A$2:$B$6,2,FALSE)&amp;"', "&amp;[1]Elements!A26&amp;", 'has_a, is_a');")</f>
        <v/>
      </c>
    </row>
    <row r="27" spans="1:14">
      <c r="A27" s="19">
        <v>43</v>
      </c>
      <c r="B27" s="20">
        <v>28</v>
      </c>
      <c r="C27" s="20" t="s">
        <v>585</v>
      </c>
      <c r="D27" s="22" t="s">
        <v>211</v>
      </c>
      <c r="E27" s="19" t="s">
        <v>586</v>
      </c>
      <c r="F27" s="19">
        <f t="shared" si="1"/>
        <v>43</v>
      </c>
      <c r="G27" s="19" t="s">
        <v>535</v>
      </c>
      <c r="H27" s="26" t="str">
        <f>IF(ISNA(VLOOKUP(E27,E$1:$E26,1,FALSE)),"",MATCH(E27,E$1:$E26,0))</f>
        <v/>
      </c>
      <c r="I27" s="26" t="str">
        <f t="shared" si="2"/>
        <v/>
      </c>
      <c r="J27" s="26" t="str">
        <f>IF(ISERR(VLOOKUP(VALUE(B27),$A$3:A27,1,FALSE)),"wrong order","")</f>
        <v/>
      </c>
      <c r="K27" s="26" t="str">
        <f t="shared" ca="1" si="0"/>
        <v>insert into element (element_id, parent_element_id,label, description, element_status_id) values (43, 28, 'dye', '', 2);</v>
      </c>
      <c r="L27" s="26" t="str">
        <f t="shared" ca="1" si="3"/>
        <v>insert into element (element_id, label, description, element_status_id) values (43, 'dye', '', 2);</v>
      </c>
      <c r="M27" s="26" t="str">
        <f t="shared" si="4"/>
        <v>insert into element_hierarchy (child_element_id, parent_element_id, relationship_type) values (43, 28, 'is_a');</v>
      </c>
      <c r="N27" s="26" t="str">
        <f>IF(ISNA(VLOOKUP(E27,[1]TREE_ROOT!$A$2:$B$6,1,FALSE)),"","insert into tree_root (tree_root_id, tree_name, element_id, relationship_type) values (1, '"&amp;VLOOKUP(E27,[1]TREE_ROOT!$A$2:$B$6,2,FALSE)&amp;"', "&amp;[1]Elements!A27&amp;", 'has_a, is_a');")</f>
        <v/>
      </c>
    </row>
    <row r="28" spans="1:14">
      <c r="A28" s="19">
        <v>44</v>
      </c>
      <c r="B28" s="20">
        <v>28</v>
      </c>
      <c r="C28" s="20" t="s">
        <v>587</v>
      </c>
      <c r="D28" s="22" t="s">
        <v>212</v>
      </c>
      <c r="E28" s="19" t="s">
        <v>588</v>
      </c>
      <c r="F28" s="19">
        <f t="shared" si="1"/>
        <v>44</v>
      </c>
      <c r="G28" s="19" t="s">
        <v>535</v>
      </c>
      <c r="H28" s="26" t="str">
        <f>IF(ISNA(VLOOKUP(E28,E$1:$E27,1,FALSE)),"",MATCH(E28,E$1:$E27,0))</f>
        <v/>
      </c>
      <c r="I28" s="26" t="str">
        <f t="shared" si="2"/>
        <v/>
      </c>
      <c r="J28" s="26" t="str">
        <f>IF(ISERR(VLOOKUP(VALUE(B28),$A$3:A28,1,FALSE)),"wrong order","")</f>
        <v/>
      </c>
      <c r="K28" s="26" t="str">
        <f t="shared" ca="1" si="0"/>
        <v>insert into element (element_id, parent_element_id,label, description, element_status_id) values (44, 28, 'measured component', '', 2);</v>
      </c>
      <c r="L28" s="26" t="str">
        <f t="shared" ca="1" si="3"/>
        <v>insert into element (element_id, label, description, element_status_id) values (44, 'measured component', '', 2);</v>
      </c>
      <c r="M28" s="26" t="str">
        <f t="shared" si="4"/>
        <v>insert into element_hierarchy (child_element_id, parent_element_id, relationship_type) values (44, 28, 'is_a');</v>
      </c>
      <c r="N28" s="26" t="str">
        <f>IF(ISNA(VLOOKUP(E28,[1]TREE_ROOT!$A$2:$B$6,1,FALSE)),"","insert into tree_root (tree_root_id, tree_name, element_id, relationship_type) values (1, '"&amp;VLOOKUP(E28,[1]TREE_ROOT!$A$2:$B$6,2,FALSE)&amp;"', "&amp;[1]Elements!A28&amp;", 'has_a, is_a');")</f>
        <v/>
      </c>
    </row>
    <row r="29" spans="1:14">
      <c r="A29" s="19">
        <v>45</v>
      </c>
      <c r="B29" s="20">
        <v>28</v>
      </c>
      <c r="C29" s="20" t="s">
        <v>589</v>
      </c>
      <c r="D29" s="22" t="s">
        <v>213</v>
      </c>
      <c r="E29" s="19" t="s">
        <v>590</v>
      </c>
      <c r="F29" s="19">
        <f t="shared" si="1"/>
        <v>45</v>
      </c>
      <c r="G29" s="19" t="s">
        <v>535</v>
      </c>
      <c r="H29" s="26" t="str">
        <f>IF(ISNA(VLOOKUP(E29,E$1:$E28,1,FALSE)),"",MATCH(E29,E$1:$E28,0))</f>
        <v/>
      </c>
      <c r="I29" s="26" t="str">
        <f t="shared" si="2"/>
        <v/>
      </c>
      <c r="J29" s="26" t="str">
        <f>IF(ISERR(VLOOKUP(VALUE(B29),$A$3:A29,1,FALSE)),"wrong order","")</f>
        <v/>
      </c>
      <c r="K29" s="26" t="str">
        <f t="shared" ca="1" si="0"/>
        <v>insert into element (element_id, parent_element_id,label, description, element_status_id) values (45, 28, 'radioisotope label', '', 2);</v>
      </c>
      <c r="L29" s="26" t="str">
        <f t="shared" ca="1" si="3"/>
        <v>insert into element (element_id, label, description, element_status_id) values (45, 'radioisotope label', '', 2);</v>
      </c>
      <c r="M29" s="26" t="str">
        <f t="shared" si="4"/>
        <v>insert into element_hierarchy (child_element_id, parent_element_id, relationship_type) values (45, 28, 'is_a');</v>
      </c>
      <c r="N29" s="26" t="str">
        <f>IF(ISNA(VLOOKUP(E29,[1]TREE_ROOT!$A$2:$B$6,1,FALSE)),"","insert into tree_root (tree_root_id, tree_name, element_id, relationship_type) values (1, '"&amp;VLOOKUP(E29,[1]TREE_ROOT!$A$2:$B$6,2,FALSE)&amp;"', "&amp;[1]Elements!A29&amp;", 'has_a, is_a');")</f>
        <v/>
      </c>
    </row>
    <row r="30" spans="1:14">
      <c r="A30" s="19">
        <v>48</v>
      </c>
      <c r="B30" s="20">
        <v>28</v>
      </c>
      <c r="C30" s="20" t="s">
        <v>591</v>
      </c>
      <c r="D30" s="22" t="s">
        <v>214</v>
      </c>
      <c r="E30" s="19" t="s">
        <v>592</v>
      </c>
      <c r="F30" s="19">
        <f t="shared" si="1"/>
        <v>48</v>
      </c>
      <c r="G30" s="19" t="s">
        <v>535</v>
      </c>
      <c r="H30" s="26" t="str">
        <f>IF(ISNA(VLOOKUP(E30,E$1:$E29,1,FALSE)),"",MATCH(E30,E$1:$E29,0))</f>
        <v/>
      </c>
      <c r="I30" s="26" t="str">
        <f t="shared" si="2"/>
        <v/>
      </c>
      <c r="J30" s="26" t="str">
        <f>IF(ISERR(VLOOKUP(VALUE(B30),$A$3:A30,1,FALSE)),"wrong order","")</f>
        <v/>
      </c>
      <c r="K30" s="26" t="str">
        <f t="shared" ca="1" si="0"/>
        <v>insert into element (element_id, parent_element_id,label, description, element_status_id) values (48, 28, 'tracer', '', 2);_x000D_
COMMIT;</v>
      </c>
      <c r="L30" s="26" t="str">
        <f t="shared" ca="1" si="3"/>
        <v>insert into element (element_id, label, description, element_status_id) values (48, 'tracer', '', 2);_x000D_
COMMIT;</v>
      </c>
      <c r="M30" s="26" t="str">
        <f t="shared" si="4"/>
        <v>insert into element_hierarchy (child_element_id, parent_element_id, relationship_type) values (48, 28, 'is_a');</v>
      </c>
      <c r="N30" s="26" t="str">
        <f>IF(ISNA(VLOOKUP(E30,[1]TREE_ROOT!$A$2:$B$6,1,FALSE)),"","insert into tree_root (tree_root_id, tree_name, element_id, relationship_type) values (1, '"&amp;VLOOKUP(E30,[1]TREE_ROOT!$A$2:$B$6,2,FALSE)&amp;"', "&amp;[1]Elements!A30&amp;", 'has_a, is_a');")</f>
        <v/>
      </c>
    </row>
    <row r="31" spans="1:14">
      <c r="A31" s="19">
        <v>29</v>
      </c>
      <c r="B31" s="20">
        <v>10</v>
      </c>
      <c r="C31" s="20" t="s">
        <v>593</v>
      </c>
      <c r="D31" s="22" t="s">
        <v>215</v>
      </c>
      <c r="E31" s="19" t="s">
        <v>594</v>
      </c>
      <c r="F31" s="19">
        <f t="shared" si="1"/>
        <v>29</v>
      </c>
      <c r="G31" s="19" t="s">
        <v>535</v>
      </c>
      <c r="H31" s="26" t="str">
        <f>IF(ISNA(VLOOKUP(E31,E$1:$E30,1,FALSE)),"",MATCH(E31,E$1:$E30,0))</f>
        <v/>
      </c>
      <c r="I31" s="26" t="str">
        <f t="shared" si="2"/>
        <v/>
      </c>
      <c r="J31" s="26" t="str">
        <f>IF(ISERR(VLOOKUP(VALUE(B31),$A$3:A31,1,FALSE)),"wrong order","")</f>
        <v/>
      </c>
      <c r="K31" s="26" t="str">
        <f t="shared" ca="1" si="0"/>
        <v>insert into element (element_id, parent_element_id,label, description, element_status_id) values (29, 10, 'receiver role', '', 2);</v>
      </c>
      <c r="L31" s="26" t="str">
        <f t="shared" ca="1" si="3"/>
        <v>insert into element (element_id, label, description, element_status_id) values (29, 'receiver role', '', 2);</v>
      </c>
      <c r="M31" s="26" t="str">
        <f t="shared" si="4"/>
        <v>insert into element_hierarchy (child_element_id, parent_element_id, relationship_type) values (29, 10, 'is_a');</v>
      </c>
      <c r="N31" s="26" t="str">
        <f>IF(ISNA(VLOOKUP(E31,[1]TREE_ROOT!$A$2:$B$6,1,FALSE)),"","insert into tree_root (tree_root_id, tree_name, element_id, relationship_type) values (1, '"&amp;VLOOKUP(E31,[1]TREE_ROOT!$A$2:$B$6,2,FALSE)&amp;"', "&amp;[1]Elements!A31&amp;", 'has_a, is_a');")</f>
        <v/>
      </c>
    </row>
    <row r="32" spans="1:14">
      <c r="A32" s="19">
        <v>46</v>
      </c>
      <c r="B32" s="20">
        <v>29</v>
      </c>
      <c r="C32" s="20" t="s">
        <v>595</v>
      </c>
      <c r="D32" s="22" t="s">
        <v>216</v>
      </c>
      <c r="E32" s="19" t="s">
        <v>596</v>
      </c>
      <c r="F32" s="19">
        <f t="shared" si="1"/>
        <v>46</v>
      </c>
      <c r="G32" s="19" t="s">
        <v>535</v>
      </c>
      <c r="H32" s="26" t="str">
        <f>IF(ISNA(VLOOKUP(E32,E$1:$E31,1,FALSE)),"",MATCH(E32,E$1:$E31,0))</f>
        <v/>
      </c>
      <c r="I32" s="26" t="str">
        <f t="shared" si="2"/>
        <v/>
      </c>
      <c r="J32" s="26" t="str">
        <f>IF(ISERR(VLOOKUP(VALUE(B32),$A$3:A32,1,FALSE)),"wrong order","")</f>
        <v/>
      </c>
      <c r="K32" s="26" t="str">
        <f t="shared" ca="1" si="0"/>
        <v>insert into element (element_id, parent_element_id,label, description, element_status_id) values (46, 29, 'receptor', '', 2);</v>
      </c>
      <c r="L32" s="26" t="str">
        <f t="shared" ca="1" si="3"/>
        <v>insert into element (element_id, label, description, element_status_id) values (46, 'receptor', '', 2);</v>
      </c>
      <c r="M32" s="26" t="str">
        <f t="shared" si="4"/>
        <v>insert into element_hierarchy (child_element_id, parent_element_id, relationship_type) values (46, 29, 'is_a');</v>
      </c>
      <c r="N32" s="26" t="str">
        <f>IF(ISNA(VLOOKUP(E32,[1]TREE_ROOT!$A$2:$B$6,1,FALSE)),"","insert into tree_root (tree_root_id, tree_name, element_id, relationship_type) values (1, '"&amp;VLOOKUP(E32,[1]TREE_ROOT!$A$2:$B$6,2,FALSE)&amp;"', "&amp;[1]Elements!A32&amp;", 'has_a, is_a');")</f>
        <v/>
      </c>
    </row>
    <row r="33" spans="1:14">
      <c r="A33" s="19">
        <v>69</v>
      </c>
      <c r="B33" s="20">
        <v>29</v>
      </c>
      <c r="C33" s="20" t="s">
        <v>597</v>
      </c>
      <c r="D33" s="22" t="s">
        <v>217</v>
      </c>
      <c r="E33" s="19" t="s">
        <v>598</v>
      </c>
      <c r="F33" s="19">
        <f t="shared" si="1"/>
        <v>69</v>
      </c>
      <c r="G33" s="19" t="s">
        <v>535</v>
      </c>
      <c r="H33" s="26" t="str">
        <f>IF(ISNA(VLOOKUP(E33,E$1:$E32,1,FALSE)),"",MATCH(E33,E$1:$E32,0))</f>
        <v/>
      </c>
      <c r="I33" s="26" t="str">
        <f t="shared" si="2"/>
        <v/>
      </c>
      <c r="J33" s="26" t="str">
        <f>IF(ISERR(VLOOKUP(VALUE(B33),$A$3:A33,1,FALSE)),"wrong order","")</f>
        <v/>
      </c>
      <c r="K33" s="26" t="str">
        <f t="shared" ca="1" si="0"/>
        <v>insert into element (element_id, parent_element_id,label, description, element_status_id) values (69, 29, 'target', '', 2);</v>
      </c>
      <c r="L33" s="26" t="str">
        <f t="shared" ca="1" si="3"/>
        <v>insert into element (element_id, label, description, element_status_id) values (69, 'target', '', 2);</v>
      </c>
      <c r="M33" s="26" t="str">
        <f t="shared" si="4"/>
        <v>insert into element_hierarchy (child_element_id, parent_element_id, relationship_type) values (69, 29, 'is_a');</v>
      </c>
      <c r="N33" s="26" t="str">
        <f>IF(ISNA(VLOOKUP(E33,[1]TREE_ROOT!$A$2:$B$6,1,FALSE)),"","insert into tree_root (tree_root_id, tree_name, element_id, relationship_type) values (1, '"&amp;VLOOKUP(E33,[1]TREE_ROOT!$A$2:$B$6,2,FALSE)&amp;"', "&amp;[1]Elements!A33&amp;", 'has_a, is_a');")</f>
        <v/>
      </c>
    </row>
    <row r="34" spans="1:14">
      <c r="A34" s="19">
        <v>30</v>
      </c>
      <c r="B34" s="20">
        <v>10</v>
      </c>
      <c r="C34" s="20" t="s">
        <v>599</v>
      </c>
      <c r="D34" s="22" t="s">
        <v>218</v>
      </c>
      <c r="E34" s="19" t="s">
        <v>600</v>
      </c>
      <c r="F34" s="19">
        <f t="shared" si="1"/>
        <v>30</v>
      </c>
      <c r="G34" s="19" t="s">
        <v>535</v>
      </c>
      <c r="H34" s="26" t="str">
        <f>IF(ISNA(VLOOKUP(E34,E$1:$E33,1,FALSE)),"",MATCH(E34,E$1:$E33,0))</f>
        <v/>
      </c>
      <c r="I34" s="26" t="str">
        <f t="shared" si="2"/>
        <v/>
      </c>
      <c r="J34" s="26" t="str">
        <f>IF(ISERR(VLOOKUP(VALUE(B34),$A$3:A34,1,FALSE)),"wrong order","")</f>
        <v/>
      </c>
      <c r="K34" s="26" t="str">
        <f t="shared" ca="1" si="0"/>
        <v>insert into element (element_id, parent_element_id,label, description, element_status_id) values (30, 10, 'modulator role', '', 2);</v>
      </c>
      <c r="L34" s="26" t="str">
        <f t="shared" ca="1" si="3"/>
        <v>insert into element (element_id, label, description, element_status_id) values (30, 'modulator role', '', 2);</v>
      </c>
      <c r="M34" s="26" t="str">
        <f t="shared" si="4"/>
        <v>insert into element_hierarchy (child_element_id, parent_element_id, relationship_type) values (30, 10, 'is_a');</v>
      </c>
      <c r="N34" s="26" t="str">
        <f>IF(ISNA(VLOOKUP(E34,[1]TREE_ROOT!$A$2:$B$6,1,FALSE)),"","insert into tree_root (tree_root_id, tree_name, element_id, relationship_type) values (1, '"&amp;VLOOKUP(E34,[1]TREE_ROOT!$A$2:$B$6,2,FALSE)&amp;"', "&amp;[1]Elements!A34&amp;", 'has_a, is_a');")</f>
        <v/>
      </c>
    </row>
    <row r="35" spans="1:14">
      <c r="A35" s="19">
        <v>49</v>
      </c>
      <c r="B35" s="20">
        <v>30</v>
      </c>
      <c r="C35" s="20" t="s">
        <v>601</v>
      </c>
      <c r="D35" s="22" t="s">
        <v>219</v>
      </c>
      <c r="E35" s="19" t="s">
        <v>602</v>
      </c>
      <c r="F35" s="19">
        <f t="shared" si="1"/>
        <v>49</v>
      </c>
      <c r="G35" s="19" t="s">
        <v>535</v>
      </c>
      <c r="H35" s="26" t="str">
        <f>IF(ISNA(VLOOKUP(E35,E$1:$E34,1,FALSE)),"",MATCH(E35,E$1:$E34,0))</f>
        <v/>
      </c>
      <c r="I35" s="26" t="str">
        <f t="shared" si="2"/>
        <v/>
      </c>
      <c r="J35" s="26" t="str">
        <f>IF(ISERR(VLOOKUP(VALUE(B35),$A$3:A35,1,FALSE)),"wrong order","")</f>
        <v/>
      </c>
      <c r="K35" s="26" t="str">
        <f t="shared" ca="1" si="0"/>
        <v>insert into element (element_id, parent_element_id,label, description, element_status_id) values (49, 30, 'cytokine', '', 2);</v>
      </c>
      <c r="L35" s="26" t="str">
        <f t="shared" ca="1" si="3"/>
        <v>insert into element (element_id, label, description, element_status_id) values (49, 'cytokine', '', 2);</v>
      </c>
      <c r="M35" s="26" t="str">
        <f t="shared" si="4"/>
        <v>insert into element_hierarchy (child_element_id, parent_element_id, relationship_type) values (49, 30, 'is_a');</v>
      </c>
      <c r="N35" s="26" t="str">
        <f>IF(ISNA(VLOOKUP(E35,[1]TREE_ROOT!$A$2:$B$6,1,FALSE)),"","insert into tree_root (tree_root_id, tree_name, element_id, relationship_type) values (1, '"&amp;VLOOKUP(E35,[1]TREE_ROOT!$A$2:$B$6,2,FALSE)&amp;"', "&amp;[1]Elements!A35&amp;", 'has_a, is_a');")</f>
        <v/>
      </c>
    </row>
    <row r="36" spans="1:14">
      <c r="A36" s="19">
        <v>50</v>
      </c>
      <c r="B36" s="20">
        <v>30</v>
      </c>
      <c r="C36" s="20" t="s">
        <v>603</v>
      </c>
      <c r="D36" s="22" t="s">
        <v>220</v>
      </c>
      <c r="E36" s="19" t="s">
        <v>604</v>
      </c>
      <c r="F36" s="19">
        <f t="shared" si="1"/>
        <v>50</v>
      </c>
      <c r="G36" s="19" t="s">
        <v>535</v>
      </c>
      <c r="H36" s="26" t="str">
        <f>IF(ISNA(VLOOKUP(E36,E$1:$E35,1,FALSE)),"",MATCH(E36,E$1:$E35,0))</f>
        <v/>
      </c>
      <c r="I36" s="26" t="str">
        <f t="shared" si="2"/>
        <v/>
      </c>
      <c r="J36" s="26" t="str">
        <f>IF(ISERR(VLOOKUP(VALUE(B36),$A$3:A36,1,FALSE)),"wrong order","")</f>
        <v/>
      </c>
      <c r="K36" s="26" t="str">
        <f t="shared" ca="1" si="0"/>
        <v>insert into element (element_id, parent_element_id,label, description, element_status_id) values (50, 30, 'attractant', '', 2);</v>
      </c>
      <c r="L36" s="26" t="str">
        <f t="shared" ca="1" si="3"/>
        <v>insert into element (element_id, label, description, element_status_id) values (50, 'attractant', '', 2);</v>
      </c>
      <c r="M36" s="26" t="str">
        <f t="shared" si="4"/>
        <v>insert into element_hierarchy (child_element_id, parent_element_id, relationship_type) values (50, 30, 'is_a');</v>
      </c>
      <c r="N36" s="26" t="str">
        <f>IF(ISNA(VLOOKUP(E36,[1]TREE_ROOT!$A$2:$B$6,1,FALSE)),"","insert into tree_root (tree_root_id, tree_name, element_id, relationship_type) values (1, '"&amp;VLOOKUP(E36,[1]TREE_ROOT!$A$2:$B$6,2,FALSE)&amp;"', "&amp;[1]Elements!A36&amp;", 'has_a, is_a');")</f>
        <v/>
      </c>
    </row>
    <row r="37" spans="1:14">
      <c r="A37" s="19">
        <v>51</v>
      </c>
      <c r="B37" s="20">
        <v>30</v>
      </c>
      <c r="C37" s="20" t="s">
        <v>605</v>
      </c>
      <c r="D37" s="22" t="s">
        <v>221</v>
      </c>
      <c r="E37" s="19" t="s">
        <v>606</v>
      </c>
      <c r="F37" s="19">
        <f t="shared" si="1"/>
        <v>51</v>
      </c>
      <c r="G37" s="19" t="s">
        <v>535</v>
      </c>
      <c r="H37" s="26" t="str">
        <f>IF(ISNA(VLOOKUP(E37,E$1:$E36,1,FALSE)),"",MATCH(E37,E$1:$E36,0))</f>
        <v/>
      </c>
      <c r="I37" s="26" t="str">
        <f t="shared" si="2"/>
        <v/>
      </c>
      <c r="J37" s="26" t="str">
        <f>IF(ISERR(VLOOKUP(VALUE(B37),$A$3:A37,1,FALSE)),"wrong order","")</f>
        <v/>
      </c>
      <c r="K37" s="26" t="str">
        <f t="shared" ca="1" si="0"/>
        <v>insert into element (element_id, parent_element_id,label, description, element_status_id) values (51, 30, 'differentiation agent', '', 2);</v>
      </c>
      <c r="L37" s="26" t="str">
        <f t="shared" ca="1" si="3"/>
        <v>insert into element (element_id, label, description, element_status_id) values (51, 'differentiation agent', '', 2);</v>
      </c>
      <c r="M37" s="26" t="str">
        <f t="shared" si="4"/>
        <v>insert into element_hierarchy (child_element_id, parent_element_id, relationship_type) values (51, 30, 'is_a');</v>
      </c>
      <c r="N37" s="26" t="str">
        <f>IF(ISNA(VLOOKUP(E37,[1]TREE_ROOT!$A$2:$B$6,1,FALSE)),"","insert into tree_root (tree_root_id, tree_name, element_id, relationship_type) values (1, '"&amp;VLOOKUP(E37,[1]TREE_ROOT!$A$2:$B$6,2,FALSE)&amp;"', "&amp;[1]Elements!A37&amp;", 'has_a, is_a');")</f>
        <v/>
      </c>
    </row>
    <row r="38" spans="1:14">
      <c r="A38" s="19">
        <v>53</v>
      </c>
      <c r="B38" s="20">
        <v>30</v>
      </c>
      <c r="C38" s="20" t="s">
        <v>607</v>
      </c>
      <c r="D38" s="22" t="s">
        <v>222</v>
      </c>
      <c r="E38" s="19" t="s">
        <v>608</v>
      </c>
      <c r="F38" s="19">
        <f t="shared" si="1"/>
        <v>53</v>
      </c>
      <c r="G38" s="19" t="s">
        <v>535</v>
      </c>
      <c r="H38" s="26" t="str">
        <f>IF(ISNA(VLOOKUP(E38,E$1:$E37,1,FALSE)),"",MATCH(E38,E$1:$E37,0))</f>
        <v/>
      </c>
      <c r="I38" s="26" t="str">
        <f t="shared" si="2"/>
        <v/>
      </c>
      <c r="J38" s="26" t="str">
        <f>IF(ISERR(VLOOKUP(VALUE(B38),$A$3:A38,1,FALSE)),"wrong order","")</f>
        <v/>
      </c>
      <c r="K38" s="26" t="str">
        <f t="shared" ca="1" si="0"/>
        <v>insert into element (element_id, parent_element_id,label, description, element_status_id) values (53, 30, 'growth factor', '', 2);</v>
      </c>
      <c r="L38" s="26" t="str">
        <f t="shared" ca="1" si="3"/>
        <v>insert into element (element_id, label, description, element_status_id) values (53, 'growth factor', '', 2);</v>
      </c>
      <c r="M38" s="26" t="str">
        <f t="shared" si="4"/>
        <v>insert into element_hierarchy (child_element_id, parent_element_id, relationship_type) values (53, 30, 'is_a');</v>
      </c>
      <c r="N38" s="26" t="str">
        <f>IF(ISNA(VLOOKUP(E38,[1]TREE_ROOT!$A$2:$B$6,1,FALSE)),"","insert into tree_root (tree_root_id, tree_name, element_id, relationship_type) values (1, '"&amp;VLOOKUP(E38,[1]TREE_ROOT!$A$2:$B$6,2,FALSE)&amp;"', "&amp;[1]Elements!A38&amp;", 'has_a, is_a');")</f>
        <v/>
      </c>
    </row>
    <row r="39" spans="1:14">
      <c r="A39" s="19">
        <v>57</v>
      </c>
      <c r="B39" s="20">
        <v>30</v>
      </c>
      <c r="C39" s="20" t="s">
        <v>609</v>
      </c>
      <c r="D39" s="22" t="s">
        <v>223</v>
      </c>
      <c r="E39" s="19" t="s">
        <v>610</v>
      </c>
      <c r="F39" s="19">
        <f t="shared" si="1"/>
        <v>57</v>
      </c>
      <c r="G39" s="19" t="s">
        <v>535</v>
      </c>
      <c r="H39" s="26" t="str">
        <f>IF(ISNA(VLOOKUP(E39,E$1:$E38,1,FALSE)),"",MATCH(E39,E$1:$E38,0))</f>
        <v/>
      </c>
      <c r="I39" s="26" t="str">
        <f t="shared" si="2"/>
        <v/>
      </c>
      <c r="J39" s="26" t="str">
        <f>IF(ISERR(VLOOKUP(VALUE(B39),$A$3:A39,1,FALSE)),"wrong order","")</f>
        <v/>
      </c>
      <c r="K39" s="26" t="str">
        <f t="shared" ca="1" si="0"/>
        <v>insert into element (element_id, parent_element_id,label, description, element_status_id) values (57, 30, 'sensitizer', '', 2);</v>
      </c>
      <c r="L39" s="26" t="str">
        <f t="shared" ca="1" si="3"/>
        <v>insert into element (element_id, label, description, element_status_id) values (57, 'sensitizer', '', 2);</v>
      </c>
      <c r="M39" s="26" t="str">
        <f t="shared" si="4"/>
        <v>insert into element_hierarchy (child_element_id, parent_element_id, relationship_type) values (57, 30, 'is_a');</v>
      </c>
      <c r="N39" s="26" t="str">
        <f>IF(ISNA(VLOOKUP(E39,[1]TREE_ROOT!$A$2:$B$6,1,FALSE)),"","insert into tree_root (tree_root_id, tree_name, element_id, relationship_type) values (1, '"&amp;VLOOKUP(E39,[1]TREE_ROOT!$A$2:$B$6,2,FALSE)&amp;"', "&amp;[1]Elements!A39&amp;", 'has_a, is_a');")</f>
        <v/>
      </c>
    </row>
    <row r="40" spans="1:14">
      <c r="A40" s="19">
        <v>62</v>
      </c>
      <c r="B40" s="20">
        <v>30</v>
      </c>
      <c r="C40" s="20" t="s">
        <v>611</v>
      </c>
      <c r="D40" s="22" t="s">
        <v>224</v>
      </c>
      <c r="E40" s="19" t="s">
        <v>612</v>
      </c>
      <c r="F40" s="19">
        <f t="shared" si="1"/>
        <v>62</v>
      </c>
      <c r="G40" s="19" t="s">
        <v>535</v>
      </c>
      <c r="H40" s="26" t="str">
        <f>IF(ISNA(VLOOKUP(E40,E$1:$E39,1,FALSE)),"",MATCH(E40,E$1:$E39,0))</f>
        <v/>
      </c>
      <c r="I40" s="26" t="str">
        <f t="shared" si="2"/>
        <v/>
      </c>
      <c r="J40" s="26" t="str">
        <f>IF(ISERR(VLOOKUP(VALUE(B40),$A$3:A40,1,FALSE)),"wrong order","")</f>
        <v/>
      </c>
      <c r="K40" s="26" t="str">
        <f t="shared" ca="1" si="0"/>
        <v>insert into element (element_id, parent_element_id,label, description, element_status_id) values (62, 30, 'blocker', '', 2);_x000D_
COMMIT;</v>
      </c>
      <c r="L40" s="26" t="str">
        <f t="shared" ca="1" si="3"/>
        <v>insert into element (element_id, label, description, element_status_id) values (62, 'blocker', '', 2);_x000D_
COMMIT;</v>
      </c>
      <c r="M40" s="26" t="str">
        <f t="shared" si="4"/>
        <v>insert into element_hierarchy (child_element_id, parent_element_id, relationship_type) values (62, 30, 'is_a');</v>
      </c>
      <c r="N40" s="26" t="str">
        <f>IF(ISNA(VLOOKUP(E40,[1]TREE_ROOT!$A$2:$B$6,1,FALSE)),"","insert into tree_root (tree_root_id, tree_name, element_id, relationship_type) values (1, '"&amp;VLOOKUP(E40,[1]TREE_ROOT!$A$2:$B$6,2,FALSE)&amp;"', "&amp;[1]Elements!A40&amp;", 'has_a, is_a');")</f>
        <v/>
      </c>
    </row>
    <row r="41" spans="1:14">
      <c r="A41" s="19">
        <v>63</v>
      </c>
      <c r="B41" s="20">
        <v>30</v>
      </c>
      <c r="C41" s="20" t="s">
        <v>613</v>
      </c>
      <c r="D41" s="22" t="s">
        <v>225</v>
      </c>
      <c r="E41" s="19" t="s">
        <v>614</v>
      </c>
      <c r="F41" s="19">
        <f t="shared" si="1"/>
        <v>63</v>
      </c>
      <c r="G41" s="19" t="s">
        <v>535</v>
      </c>
      <c r="H41" s="26" t="str">
        <f>IF(ISNA(VLOOKUP(E41,E$1:$E40,1,FALSE)),"",MATCH(E41,E$1:$E40,0))</f>
        <v/>
      </c>
      <c r="I41" s="26" t="str">
        <f t="shared" si="2"/>
        <v/>
      </c>
      <c r="J41" s="26" t="str">
        <f>IF(ISERR(VLOOKUP(VALUE(B41),$A$3:A41,1,FALSE)),"wrong order","")</f>
        <v/>
      </c>
      <c r="K41" s="26" t="str">
        <f t="shared" ca="1" si="0"/>
        <v>insert into element (element_id, parent_element_id,label, description, element_status_id) values (63, 30, 'inducer', '', 2);</v>
      </c>
      <c r="L41" s="26" t="str">
        <f t="shared" ca="1" si="3"/>
        <v>insert into element (element_id, label, description, element_status_id) values (63, 'inducer', '', 2);</v>
      </c>
      <c r="M41" s="26" t="str">
        <f t="shared" si="4"/>
        <v>insert into element_hierarchy (child_element_id, parent_element_id, relationship_type) values (63, 30, 'is_a');</v>
      </c>
      <c r="N41" s="26" t="str">
        <f>IF(ISNA(VLOOKUP(E41,[1]TREE_ROOT!$A$2:$B$6,1,FALSE)),"","insert into tree_root (tree_root_id, tree_name, element_id, relationship_type) values (1, '"&amp;VLOOKUP(E41,[1]TREE_ROOT!$A$2:$B$6,2,FALSE)&amp;"', "&amp;[1]Elements!A41&amp;", 'has_a, is_a');")</f>
        <v/>
      </c>
    </row>
    <row r="42" spans="1:14">
      <c r="A42" s="19">
        <v>65</v>
      </c>
      <c r="B42" s="20">
        <v>30</v>
      </c>
      <c r="C42" s="20" t="s">
        <v>615</v>
      </c>
      <c r="D42" s="22" t="s">
        <v>226</v>
      </c>
      <c r="E42" s="19" t="s">
        <v>616</v>
      </c>
      <c r="F42" s="19">
        <f t="shared" si="1"/>
        <v>65</v>
      </c>
      <c r="G42" s="19" t="s">
        <v>535</v>
      </c>
      <c r="H42" s="26" t="str">
        <f>IF(ISNA(VLOOKUP(E42,E$1:$E41,1,FALSE)),"",MATCH(E42,E$1:$E41,0))</f>
        <v/>
      </c>
      <c r="I42" s="26" t="str">
        <f t="shared" si="2"/>
        <v/>
      </c>
      <c r="J42" s="26" t="str">
        <f>IF(ISERR(VLOOKUP(VALUE(B42),$A$3:A42,1,FALSE)),"wrong order","")</f>
        <v/>
      </c>
      <c r="K42" s="26" t="str">
        <f t="shared" ca="1" si="0"/>
        <v>insert into element (element_id, parent_element_id,label, description, element_status_id) values (65, 30, 'ligand', '', 2);</v>
      </c>
      <c r="L42" s="26" t="str">
        <f t="shared" ca="1" si="3"/>
        <v>insert into element (element_id, label, description, element_status_id) values (65, 'ligand', '', 2);</v>
      </c>
      <c r="M42" s="26" t="str">
        <f t="shared" si="4"/>
        <v>insert into element_hierarchy (child_element_id, parent_element_id, relationship_type) values (65, 30, 'is_a');</v>
      </c>
      <c r="N42" s="26" t="str">
        <f>IF(ISNA(VLOOKUP(E42,[1]TREE_ROOT!$A$2:$B$6,1,FALSE)),"","insert into tree_root (tree_root_id, tree_name, element_id, relationship_type) values (1, '"&amp;VLOOKUP(E42,[1]TREE_ROOT!$A$2:$B$6,2,FALSE)&amp;"', "&amp;[1]Elements!A42&amp;", 'has_a, is_a');")</f>
        <v/>
      </c>
    </row>
    <row r="43" spans="1:14">
      <c r="A43" s="19">
        <v>66</v>
      </c>
      <c r="B43" s="20">
        <v>30</v>
      </c>
      <c r="C43" s="20" t="s">
        <v>617</v>
      </c>
      <c r="D43" s="22" t="s">
        <v>227</v>
      </c>
      <c r="E43" s="19" t="s">
        <v>618</v>
      </c>
      <c r="F43" s="19">
        <f t="shared" si="1"/>
        <v>66</v>
      </c>
      <c r="G43" s="19" t="s">
        <v>535</v>
      </c>
      <c r="H43" s="26" t="str">
        <f>IF(ISNA(VLOOKUP(E43,E$1:$E42,1,FALSE)),"",MATCH(E43,E$1:$E42,0))</f>
        <v/>
      </c>
      <c r="I43" s="26" t="str">
        <f t="shared" si="2"/>
        <v/>
      </c>
      <c r="J43" s="26" t="str">
        <f>IF(ISERR(VLOOKUP(VALUE(B43),$A$3:A43,1,FALSE)),"wrong order","")</f>
        <v/>
      </c>
      <c r="K43" s="26" t="str">
        <f t="shared" ca="1" si="0"/>
        <v>insert into element (element_id, parent_element_id,label, description, element_status_id) values (66, 30, 'modulator', '', 2);</v>
      </c>
      <c r="L43" s="26" t="str">
        <f t="shared" ca="1" si="3"/>
        <v>insert into element (element_id, label, description, element_status_id) values (66, 'modulator', '', 2);</v>
      </c>
      <c r="M43" s="26" t="str">
        <f t="shared" si="4"/>
        <v>insert into element_hierarchy (child_element_id, parent_element_id, relationship_type) values (66, 30, 'is_a');</v>
      </c>
      <c r="N43" s="26" t="str">
        <f>IF(ISNA(VLOOKUP(E43,[1]TREE_ROOT!$A$2:$B$6,1,FALSE)),"","insert into tree_root (tree_root_id, tree_name, element_id, relationship_type) values (1, '"&amp;VLOOKUP(E43,[1]TREE_ROOT!$A$2:$B$6,2,FALSE)&amp;"', "&amp;[1]Elements!A43&amp;", 'has_a, is_a');")</f>
        <v/>
      </c>
    </row>
    <row r="44" spans="1:14">
      <c r="A44" s="19">
        <v>67</v>
      </c>
      <c r="B44" s="20">
        <v>30</v>
      </c>
      <c r="C44" s="20" t="s">
        <v>619</v>
      </c>
      <c r="D44" s="22" t="s">
        <v>228</v>
      </c>
      <c r="E44" s="19" t="s">
        <v>620</v>
      </c>
      <c r="F44" s="19">
        <f t="shared" si="1"/>
        <v>67</v>
      </c>
      <c r="G44" s="19" t="s">
        <v>535</v>
      </c>
      <c r="H44" s="26" t="str">
        <f>IF(ISNA(VLOOKUP(E44,E$1:$E43,1,FALSE)),"",MATCH(E44,E$1:$E43,0))</f>
        <v/>
      </c>
      <c r="I44" s="26" t="str">
        <f t="shared" si="2"/>
        <v/>
      </c>
      <c r="J44" s="26" t="str">
        <f>IF(ISERR(VLOOKUP(VALUE(B44),$A$3:A44,1,FALSE)),"wrong order","")</f>
        <v/>
      </c>
      <c r="K44" s="26" t="str">
        <f t="shared" ca="1" si="0"/>
        <v>insert into element (element_id, parent_element_id,label, description, element_status_id) values (67, 30, 'mutagen', '', 2);</v>
      </c>
      <c r="L44" s="26" t="str">
        <f t="shared" ca="1" si="3"/>
        <v>insert into element (element_id, label, description, element_status_id) values (67, 'mutagen', '', 2);</v>
      </c>
      <c r="M44" s="26" t="str">
        <f t="shared" si="4"/>
        <v>insert into element_hierarchy (child_element_id, parent_element_id, relationship_type) values (67, 30, 'is_a');</v>
      </c>
      <c r="N44" s="26" t="str">
        <f>IF(ISNA(VLOOKUP(E44,[1]TREE_ROOT!$A$2:$B$6,1,FALSE)),"","insert into tree_root (tree_root_id, tree_name, element_id, relationship_type) values (1, '"&amp;VLOOKUP(E44,[1]TREE_ROOT!$A$2:$B$6,2,FALSE)&amp;"', "&amp;[1]Elements!A44&amp;", 'has_a, is_a');")</f>
        <v/>
      </c>
    </row>
    <row r="45" spans="1:14">
      <c r="A45" s="19">
        <v>68</v>
      </c>
      <c r="B45" s="20">
        <v>30</v>
      </c>
      <c r="C45" s="20" t="s">
        <v>621</v>
      </c>
      <c r="D45" s="22" t="s">
        <v>229</v>
      </c>
      <c r="E45" s="19" t="s">
        <v>622</v>
      </c>
      <c r="F45" s="19">
        <f t="shared" si="1"/>
        <v>68</v>
      </c>
      <c r="G45" s="19" t="s">
        <v>535</v>
      </c>
      <c r="H45" s="26" t="str">
        <f>IF(ISNA(VLOOKUP(E45,E$1:$E44,1,FALSE)),"",MATCH(E45,E$1:$E44,0))</f>
        <v/>
      </c>
      <c r="I45" s="26" t="str">
        <f t="shared" si="2"/>
        <v/>
      </c>
      <c r="J45" s="26" t="str">
        <f>IF(ISERR(VLOOKUP(VALUE(B45),$A$3:A45,1,FALSE)),"wrong order","")</f>
        <v/>
      </c>
      <c r="K45" s="26" t="str">
        <f t="shared" ca="1" si="0"/>
        <v>insert into element (element_id, parent_element_id,label, description, element_status_id) values (68, 30, 'perturbagen', '', 2);</v>
      </c>
      <c r="L45" s="26" t="str">
        <f t="shared" ca="1" si="3"/>
        <v>insert into element (element_id, label, description, element_status_id) values (68, 'perturbagen', '', 2);</v>
      </c>
      <c r="M45" s="26" t="str">
        <f t="shared" si="4"/>
        <v>insert into element_hierarchy (child_element_id, parent_element_id, relationship_type) values (68, 30, 'is_a');</v>
      </c>
      <c r="N45" s="26" t="str">
        <f>IF(ISNA(VLOOKUP(E45,[1]TREE_ROOT!$A$2:$B$6,1,FALSE)),"","insert into tree_root (tree_root_id, tree_name, element_id, relationship_type) values (1, '"&amp;VLOOKUP(E45,[1]TREE_ROOT!$A$2:$B$6,2,FALSE)&amp;"', "&amp;[1]Elements!A45&amp;", 'has_a, is_a');")</f>
        <v/>
      </c>
    </row>
    <row r="46" spans="1:14">
      <c r="A46" s="19">
        <v>283</v>
      </c>
      <c r="B46" s="20">
        <v>30</v>
      </c>
      <c r="C46" s="20" t="s">
        <v>623</v>
      </c>
      <c r="D46" s="22" t="s">
        <v>230</v>
      </c>
      <c r="E46" s="19" t="s">
        <v>624</v>
      </c>
      <c r="F46" s="19">
        <f t="shared" si="1"/>
        <v>283</v>
      </c>
      <c r="G46" s="19" t="s">
        <v>535</v>
      </c>
      <c r="H46" s="26" t="str">
        <f>IF(ISNA(VLOOKUP(E46,E$1:$E45,1,FALSE)),"",MATCH(E46,E$1:$E45,0))</f>
        <v/>
      </c>
      <c r="I46" s="26" t="str">
        <f t="shared" si="2"/>
        <v/>
      </c>
      <c r="J46" s="26" t="str">
        <f>IF(ISERR(VLOOKUP(VALUE(B46),$A$3:A46,1,FALSE)),"wrong order","")</f>
        <v/>
      </c>
      <c r="K46" s="26" t="str">
        <f t="shared" ca="1" si="0"/>
        <v>insert into element (element_id, parent_element_id,label, description, element_status_id) values (283, 30, 'agonist', '', 2);</v>
      </c>
      <c r="L46" s="26" t="str">
        <f t="shared" ca="1" si="3"/>
        <v>insert into element (element_id, label, description, element_status_id) values (283, 'agonist', '', 2);</v>
      </c>
      <c r="M46" s="26" t="str">
        <f t="shared" si="4"/>
        <v>insert into element_hierarchy (child_element_id, parent_element_id, relationship_type) values (283, 30, 'is_a');</v>
      </c>
      <c r="N46" s="26" t="str">
        <f>IF(ISNA(VLOOKUP(E46,[1]TREE_ROOT!$A$2:$B$6,1,FALSE)),"","insert into tree_root (tree_root_id, tree_name, element_id, relationship_type) values (1, '"&amp;VLOOKUP(E46,[1]TREE_ROOT!$A$2:$B$6,2,FALSE)&amp;"', "&amp;[1]Elements!A46&amp;", 'has_a, is_a');")</f>
        <v/>
      </c>
    </row>
    <row r="47" spans="1:14">
      <c r="A47" s="19">
        <v>308</v>
      </c>
      <c r="B47" s="20">
        <v>30</v>
      </c>
      <c r="C47" s="20" t="s">
        <v>625</v>
      </c>
      <c r="D47" s="22" t="s">
        <v>231</v>
      </c>
      <c r="E47" s="19" t="s">
        <v>626</v>
      </c>
      <c r="F47" s="19">
        <f t="shared" si="1"/>
        <v>308</v>
      </c>
      <c r="G47" s="19" t="s">
        <v>535</v>
      </c>
      <c r="H47" s="26" t="str">
        <f>IF(ISNA(VLOOKUP(E47,E$1:$E46,1,FALSE)),"",MATCH(E47,E$1:$E46,0))</f>
        <v/>
      </c>
      <c r="I47" s="26" t="str">
        <f t="shared" si="2"/>
        <v/>
      </c>
      <c r="J47" s="26" t="str">
        <f>IF(ISERR(VLOOKUP(VALUE(B47),$A$3:A47,1,FALSE)),"wrong order","")</f>
        <v/>
      </c>
      <c r="K47" s="26" t="str">
        <f t="shared" ca="1" si="0"/>
        <v>insert into element (element_id, parent_element_id,label, description, element_status_id) values (308, 30, 'antagonist', '', 2);</v>
      </c>
      <c r="L47" s="26" t="str">
        <f t="shared" ca="1" si="3"/>
        <v>insert into element (element_id, label, description, element_status_id) values (308, 'antagonist', '', 2);</v>
      </c>
      <c r="M47" s="26" t="str">
        <f t="shared" si="4"/>
        <v>insert into element_hierarchy (child_element_id, parent_element_id, relationship_type) values (308, 30, 'is_a');</v>
      </c>
      <c r="N47" s="26" t="str">
        <f>IF(ISNA(VLOOKUP(E47,[1]TREE_ROOT!$A$2:$B$6,1,FALSE)),"","insert into tree_root (tree_root_id, tree_name, element_id, relationship_type) values (1, '"&amp;VLOOKUP(E47,[1]TREE_ROOT!$A$2:$B$6,2,FALSE)&amp;"', "&amp;[1]Elements!A47&amp;", 'has_a, is_a');")</f>
        <v/>
      </c>
    </row>
    <row r="48" spans="1:14">
      <c r="A48" s="19">
        <v>319</v>
      </c>
      <c r="B48" s="20">
        <v>30</v>
      </c>
      <c r="C48" s="20" t="s">
        <v>627</v>
      </c>
      <c r="D48" s="22" t="s">
        <v>232</v>
      </c>
      <c r="E48" s="19" t="s">
        <v>628</v>
      </c>
      <c r="F48" s="19">
        <f t="shared" si="1"/>
        <v>319</v>
      </c>
      <c r="G48" s="19" t="s">
        <v>535</v>
      </c>
      <c r="H48" s="26" t="str">
        <f>IF(ISNA(VLOOKUP(E48,E$1:$E47,1,FALSE)),"",MATCH(E48,E$1:$E47,0))</f>
        <v/>
      </c>
      <c r="I48" s="26" t="str">
        <f t="shared" si="2"/>
        <v/>
      </c>
      <c r="J48" s="26" t="str">
        <f>IF(ISERR(VLOOKUP(VALUE(B48),$A$3:A48,1,FALSE)),"wrong order","")</f>
        <v/>
      </c>
      <c r="K48" s="26" t="str">
        <f t="shared" ca="1" si="0"/>
        <v>insert into element (element_id, parent_element_id,label, description, element_status_id) values (319, 30, 'activator', '', 2);</v>
      </c>
      <c r="L48" s="26" t="str">
        <f t="shared" ca="1" si="3"/>
        <v>insert into element (element_id, label, description, element_status_id) values (319, 'activator', '', 2);</v>
      </c>
      <c r="M48" s="26" t="str">
        <f t="shared" si="4"/>
        <v>insert into element_hierarchy (child_element_id, parent_element_id, relationship_type) values (319, 30, 'is_a');</v>
      </c>
      <c r="N48" s="26" t="str">
        <f>IF(ISNA(VLOOKUP(E48,[1]TREE_ROOT!$A$2:$B$6,1,FALSE)),"","insert into tree_root (tree_root_id, tree_name, element_id, relationship_type) values (1, '"&amp;VLOOKUP(E48,[1]TREE_ROOT!$A$2:$B$6,2,FALSE)&amp;"', "&amp;[1]Elements!A48&amp;", 'has_a, is_a');")</f>
        <v/>
      </c>
    </row>
    <row r="49" spans="1:14">
      <c r="A49" s="19">
        <v>320</v>
      </c>
      <c r="B49" s="20">
        <v>30</v>
      </c>
      <c r="C49" s="20" t="s">
        <v>629</v>
      </c>
      <c r="D49" s="22" t="s">
        <v>233</v>
      </c>
      <c r="E49" s="19" t="s">
        <v>630</v>
      </c>
      <c r="F49" s="19">
        <f t="shared" si="1"/>
        <v>320</v>
      </c>
      <c r="G49" s="19" t="s">
        <v>535</v>
      </c>
      <c r="H49" s="26" t="str">
        <f>IF(ISNA(VLOOKUP(E49,E$1:$E48,1,FALSE)),"",MATCH(E49,E$1:$E48,0))</f>
        <v/>
      </c>
      <c r="I49" s="26" t="str">
        <f t="shared" si="2"/>
        <v/>
      </c>
      <c r="J49" s="26" t="str">
        <f>IF(ISERR(VLOOKUP(VALUE(B49),$A$3:A49,1,FALSE)),"wrong order","")</f>
        <v/>
      </c>
      <c r="K49" s="26" t="str">
        <f t="shared" ca="1" si="0"/>
        <v>insert into element (element_id, parent_element_id,label, description, element_status_id) values (320, 30, 'inhibitor', '', 2);</v>
      </c>
      <c r="L49" s="26" t="str">
        <f t="shared" ca="1" si="3"/>
        <v>insert into element (element_id, label, description, element_status_id) values (320, 'inhibitor', '', 2);</v>
      </c>
      <c r="M49" s="26" t="str">
        <f t="shared" si="4"/>
        <v>insert into element_hierarchy (child_element_id, parent_element_id, relationship_type) values (320, 30, 'is_a');</v>
      </c>
      <c r="N49" s="26" t="str">
        <f>IF(ISNA(VLOOKUP(E49,[1]TREE_ROOT!$A$2:$B$6,1,FALSE)),"","insert into tree_root (tree_root_id, tree_name, element_id, relationship_type) values (1, '"&amp;VLOOKUP(E49,[1]TREE_ROOT!$A$2:$B$6,2,FALSE)&amp;"', "&amp;[1]Elements!A49&amp;", 'has_a, is_a');")</f>
        <v/>
      </c>
    </row>
    <row r="50" spans="1:14">
      <c r="A50" s="19">
        <v>322</v>
      </c>
      <c r="B50" s="20">
        <v>30</v>
      </c>
      <c r="C50" s="20" t="s">
        <v>631</v>
      </c>
      <c r="D50" s="22" t="s">
        <v>234</v>
      </c>
      <c r="E50" s="19" t="s">
        <v>632</v>
      </c>
      <c r="F50" s="19">
        <f t="shared" si="1"/>
        <v>322</v>
      </c>
      <c r="G50" s="19" t="s">
        <v>535</v>
      </c>
      <c r="H50" s="26" t="str">
        <f>IF(ISNA(VLOOKUP(E50,E$1:$E49,1,FALSE)),"",MATCH(E50,E$1:$E49,0))</f>
        <v/>
      </c>
      <c r="I50" s="26" t="str">
        <f t="shared" si="2"/>
        <v/>
      </c>
      <c r="J50" s="26" t="str">
        <f>IF(ISERR(VLOOKUP(VALUE(B50),$A$3:A50,1,FALSE)),"wrong order","")</f>
        <v/>
      </c>
      <c r="K50" s="26" t="str">
        <f t="shared" ca="1" si="0"/>
        <v>insert into element (element_id, parent_element_id,label, description, element_status_id) values (322, 30, 'reference', '', 2);_x000D_
COMMIT;</v>
      </c>
      <c r="L50" s="26" t="str">
        <f t="shared" ca="1" si="3"/>
        <v>insert into element (element_id, label, description, element_status_id) values (322, 'reference', '', 2);_x000D_
COMMIT;</v>
      </c>
      <c r="M50" s="26" t="str">
        <f t="shared" si="4"/>
        <v>insert into element_hierarchy (child_element_id, parent_element_id, relationship_type) values (322, 30, 'is_a');</v>
      </c>
      <c r="N50" s="26" t="str">
        <f>IF(ISNA(VLOOKUP(E50,[1]TREE_ROOT!$A$2:$B$6,1,FALSE)),"","insert into tree_root (tree_root_id, tree_name, element_id, relationship_type) values (1, '"&amp;VLOOKUP(E50,[1]TREE_ROOT!$A$2:$B$6,2,FALSE)&amp;"', "&amp;[1]Elements!A50&amp;", 'has_a, is_a');")</f>
        <v/>
      </c>
    </row>
    <row r="51" spans="1:14">
      <c r="A51" s="19">
        <v>31</v>
      </c>
      <c r="B51" s="20">
        <v>10</v>
      </c>
      <c r="C51" s="20" t="s">
        <v>633</v>
      </c>
      <c r="D51" s="22" t="s">
        <v>235</v>
      </c>
      <c r="E51" s="19" t="s">
        <v>634</v>
      </c>
      <c r="F51" s="19">
        <f t="shared" si="1"/>
        <v>31</v>
      </c>
      <c r="G51" s="19" t="s">
        <v>535</v>
      </c>
      <c r="H51" s="26" t="str">
        <f>IF(ISNA(VLOOKUP(E51,E$1:$E50,1,FALSE)),"",MATCH(E51,E$1:$E50,0))</f>
        <v/>
      </c>
      <c r="I51" s="26" t="str">
        <f t="shared" si="2"/>
        <v/>
      </c>
      <c r="J51" s="26" t="str">
        <f>IF(ISERR(VLOOKUP(VALUE(B51),$A$3:A51,1,FALSE)),"wrong order","")</f>
        <v/>
      </c>
      <c r="K51" s="26" t="str">
        <f t="shared" ca="1" si="0"/>
        <v>insert into element (element_id, parent_element_id,label, description, element_status_id) values (31, 10, 'reagent role', '', 2);</v>
      </c>
      <c r="L51" s="26" t="str">
        <f t="shared" ca="1" si="3"/>
        <v>insert into element (element_id, label, description, element_status_id) values (31, 'reagent role', '', 2);</v>
      </c>
      <c r="M51" s="26" t="str">
        <f t="shared" si="4"/>
        <v>insert into element_hierarchy (child_element_id, parent_element_id, relationship_type) values (31, 10, 'is_a');</v>
      </c>
      <c r="N51" s="26" t="str">
        <f>IF(ISNA(VLOOKUP(E51,[1]TREE_ROOT!$A$2:$B$6,1,FALSE)),"","insert into tree_root (tree_root_id, tree_name, element_id, relationship_type) values (1, '"&amp;VLOOKUP(E51,[1]TREE_ROOT!$A$2:$B$6,2,FALSE)&amp;"', "&amp;[1]Elements!A51&amp;", 'has_a, is_a');")</f>
        <v/>
      </c>
    </row>
    <row r="52" spans="1:14">
      <c r="A52" s="19">
        <v>47</v>
      </c>
      <c r="B52" s="20">
        <v>31</v>
      </c>
      <c r="C52" s="20" t="s">
        <v>635</v>
      </c>
      <c r="D52" s="22" t="s">
        <v>236</v>
      </c>
      <c r="E52" s="19" t="s">
        <v>636</v>
      </c>
      <c r="F52" s="19">
        <f t="shared" si="1"/>
        <v>47</v>
      </c>
      <c r="G52" s="19" t="s">
        <v>535</v>
      </c>
      <c r="H52" s="26" t="str">
        <f>IF(ISNA(VLOOKUP(E52,E$1:$E51,1,FALSE)),"",MATCH(E52,E$1:$E51,0))</f>
        <v/>
      </c>
      <c r="I52" s="26" t="str">
        <f t="shared" si="2"/>
        <v/>
      </c>
      <c r="J52" s="26" t="str">
        <f>IF(ISERR(VLOOKUP(VALUE(B52),$A$3:A52,1,FALSE)),"wrong order","")</f>
        <v/>
      </c>
      <c r="K52" s="26" t="str">
        <f t="shared" ca="1" si="0"/>
        <v>insert into element (element_id, parent_element_id,label, description, element_status_id) values (47, 31, 'substrate', '', 2);</v>
      </c>
      <c r="L52" s="26" t="str">
        <f t="shared" ca="1" si="3"/>
        <v>insert into element (element_id, label, description, element_status_id) values (47, 'substrate', '', 2);</v>
      </c>
      <c r="M52" s="26" t="str">
        <f t="shared" si="4"/>
        <v>insert into element_hierarchy (child_element_id, parent_element_id, relationship_type) values (47, 31, 'is_a');</v>
      </c>
      <c r="N52" s="26" t="str">
        <f>IF(ISNA(VLOOKUP(E52,[1]TREE_ROOT!$A$2:$B$6,1,FALSE)),"","insert into tree_root (tree_root_id, tree_name, element_id, relationship_type) values (1, '"&amp;VLOOKUP(E52,[1]TREE_ROOT!$A$2:$B$6,2,FALSE)&amp;"', "&amp;[1]Elements!A52&amp;", 'has_a, is_a');")</f>
        <v/>
      </c>
    </row>
    <row r="53" spans="1:14">
      <c r="A53" s="19">
        <v>52</v>
      </c>
      <c r="B53" s="20">
        <v>31</v>
      </c>
      <c r="C53" s="20" t="s">
        <v>637</v>
      </c>
      <c r="D53" s="22" t="s">
        <v>237</v>
      </c>
      <c r="E53" s="19" t="s">
        <v>638</v>
      </c>
      <c r="F53" s="19">
        <f t="shared" si="1"/>
        <v>52</v>
      </c>
      <c r="G53" s="19" t="s">
        <v>535</v>
      </c>
      <c r="H53" s="26" t="str">
        <f>IF(ISNA(VLOOKUP(E53,E$1:$E52,1,FALSE)),"",MATCH(E53,E$1:$E52,0))</f>
        <v/>
      </c>
      <c r="I53" s="26" t="str">
        <f t="shared" si="2"/>
        <v/>
      </c>
      <c r="J53" s="26" t="str">
        <f>IF(ISERR(VLOOKUP(VALUE(B53),$A$3:A53,1,FALSE)),"wrong order","")</f>
        <v/>
      </c>
      <c r="K53" s="26" t="str">
        <f t="shared" ca="1" si="0"/>
        <v>insert into element (element_id, parent_element_id,label, description, element_status_id) values (52, 31, 'solvent', '', 2);</v>
      </c>
      <c r="L53" s="26" t="str">
        <f t="shared" ca="1" si="3"/>
        <v>insert into element (element_id, label, description, element_status_id) values (52, 'solvent', '', 2);</v>
      </c>
      <c r="M53" s="26" t="str">
        <f t="shared" si="4"/>
        <v>insert into element_hierarchy (child_element_id, parent_element_id, relationship_type) values (52, 31, 'is_a');</v>
      </c>
      <c r="N53" s="26" t="str">
        <f>IF(ISNA(VLOOKUP(E53,[1]TREE_ROOT!$A$2:$B$6,1,FALSE)),"","insert into tree_root (tree_root_id, tree_name, element_id, relationship_type) values (1, '"&amp;VLOOKUP(E53,[1]TREE_ROOT!$A$2:$B$6,2,FALSE)&amp;"', "&amp;[1]Elements!A53&amp;", 'has_a, is_a');")</f>
        <v/>
      </c>
    </row>
    <row r="54" spans="1:14">
      <c r="A54" s="19">
        <v>54</v>
      </c>
      <c r="B54" s="20">
        <v>31</v>
      </c>
      <c r="C54" s="20" t="s">
        <v>639</v>
      </c>
      <c r="D54" s="22" t="s">
        <v>238</v>
      </c>
      <c r="E54" s="19" t="s">
        <v>640</v>
      </c>
      <c r="F54" s="19">
        <f t="shared" si="1"/>
        <v>54</v>
      </c>
      <c r="G54" s="19" t="s">
        <v>535</v>
      </c>
      <c r="H54" s="26" t="str">
        <f>IF(ISNA(VLOOKUP(E54,E$1:$E53,1,FALSE)),"",MATCH(E54,E$1:$E53,0))</f>
        <v/>
      </c>
      <c r="I54" s="26" t="str">
        <f t="shared" si="2"/>
        <v/>
      </c>
      <c r="J54" s="26" t="str">
        <f>IF(ISERR(VLOOKUP(VALUE(B54),$A$3:A54,1,FALSE)),"wrong order","")</f>
        <v/>
      </c>
      <c r="K54" s="26" t="str">
        <f t="shared" ca="1" si="0"/>
        <v>insert into element (element_id, parent_element_id,label, description, element_status_id) values (54, 31, 'growth medium', '', 2);</v>
      </c>
      <c r="L54" s="26" t="str">
        <f t="shared" ca="1" si="3"/>
        <v>insert into element (element_id, label, description, element_status_id) values (54, 'growth medium', '', 2);</v>
      </c>
      <c r="M54" s="26" t="str">
        <f t="shared" si="4"/>
        <v>insert into element_hierarchy (child_element_id, parent_element_id, relationship_type) values (54, 31, 'is_a');</v>
      </c>
      <c r="N54" s="26" t="str">
        <f>IF(ISNA(VLOOKUP(E54,[1]TREE_ROOT!$A$2:$B$6,1,FALSE)),"","insert into tree_root (tree_root_id, tree_name, element_id, relationship_type) values (1, '"&amp;VLOOKUP(E54,[1]TREE_ROOT!$A$2:$B$6,2,FALSE)&amp;"', "&amp;[1]Elements!A54&amp;", 'has_a, is_a');")</f>
        <v/>
      </c>
    </row>
    <row r="55" spans="1:14">
      <c r="A55" s="19">
        <v>55</v>
      </c>
      <c r="B55" s="20">
        <v>31</v>
      </c>
      <c r="C55" s="20" t="s">
        <v>641</v>
      </c>
      <c r="D55" s="22" t="s">
        <v>239</v>
      </c>
      <c r="E55" s="19" t="s">
        <v>642</v>
      </c>
      <c r="F55" s="19">
        <f t="shared" si="1"/>
        <v>55</v>
      </c>
      <c r="G55" s="19" t="s">
        <v>535</v>
      </c>
      <c r="H55" s="26" t="str">
        <f>IF(ISNA(VLOOKUP(E55,E$1:$E54,1,FALSE)),"",MATCH(E55,E$1:$E54,0))</f>
        <v/>
      </c>
      <c r="I55" s="26" t="str">
        <f t="shared" si="2"/>
        <v/>
      </c>
      <c r="J55" s="26" t="str">
        <f>IF(ISERR(VLOOKUP(VALUE(B55),$A$3:A55,1,FALSE)),"wrong order","")</f>
        <v/>
      </c>
      <c r="K55" s="26" t="str">
        <f t="shared" ca="1" si="0"/>
        <v>insert into element (element_id, parent_element_id,label, description, element_status_id) values (55, 31, 'media component', '', 2);</v>
      </c>
      <c r="L55" s="26" t="str">
        <f t="shared" ca="1" si="3"/>
        <v>insert into element (element_id, label, description, element_status_id) values (55, 'media component', '', 2);</v>
      </c>
      <c r="M55" s="26" t="str">
        <f t="shared" si="4"/>
        <v>insert into element_hierarchy (child_element_id, parent_element_id, relationship_type) values (55, 31, 'is_a');</v>
      </c>
      <c r="N55" s="26" t="str">
        <f>IF(ISNA(VLOOKUP(E55,[1]TREE_ROOT!$A$2:$B$6,1,FALSE)),"","insert into tree_root (tree_root_id, tree_name, element_id, relationship_type) values (1, '"&amp;VLOOKUP(E55,[1]TREE_ROOT!$A$2:$B$6,2,FALSE)&amp;"', "&amp;[1]Elements!A55&amp;", 'has_a, is_a');")</f>
        <v/>
      </c>
    </row>
    <row r="56" spans="1:14">
      <c r="A56" s="19">
        <v>58</v>
      </c>
      <c r="B56" s="20">
        <v>31</v>
      </c>
      <c r="C56" s="20" t="s">
        <v>643</v>
      </c>
      <c r="D56" s="22" t="s">
        <v>240</v>
      </c>
      <c r="E56" s="19" t="s">
        <v>644</v>
      </c>
      <c r="F56" s="19">
        <f t="shared" si="1"/>
        <v>58</v>
      </c>
      <c r="G56" s="19" t="s">
        <v>535</v>
      </c>
      <c r="H56" s="26" t="str">
        <f>IF(ISNA(VLOOKUP(E56,E$1:$E55,1,FALSE)),"",MATCH(E56,E$1:$E55,0))</f>
        <v/>
      </c>
      <c r="I56" s="26" t="str">
        <f t="shared" si="2"/>
        <v/>
      </c>
      <c r="J56" s="26" t="str">
        <f>IF(ISERR(VLOOKUP(VALUE(B56),$A$3:A56,1,FALSE)),"wrong order","")</f>
        <v/>
      </c>
      <c r="K56" s="26" t="str">
        <f t="shared" ca="1" si="0"/>
        <v>insert into element (element_id, parent_element_id,label, description, element_status_id) values (58, 31, 'transfection agent', '', 2);</v>
      </c>
      <c r="L56" s="26" t="str">
        <f t="shared" ca="1" si="3"/>
        <v>insert into element (element_id, label, description, element_status_id) values (58, 'transfection agent', '', 2);</v>
      </c>
      <c r="M56" s="26" t="str">
        <f t="shared" si="4"/>
        <v>insert into element_hierarchy (child_element_id, parent_element_id, relationship_type) values (58, 31, 'is_a');</v>
      </c>
      <c r="N56" s="26" t="str">
        <f>IF(ISNA(VLOOKUP(E56,[1]TREE_ROOT!$A$2:$B$6,1,FALSE)),"","insert into tree_root (tree_root_id, tree_name, element_id, relationship_type) values (1, '"&amp;VLOOKUP(E56,[1]TREE_ROOT!$A$2:$B$6,2,FALSE)&amp;"', "&amp;[1]Elements!A56&amp;", 'has_a, is_a');")</f>
        <v/>
      </c>
    </row>
    <row r="57" spans="1:14">
      <c r="A57" s="19">
        <v>70</v>
      </c>
      <c r="B57" s="20">
        <v>31</v>
      </c>
      <c r="C57" s="20" t="s">
        <v>645</v>
      </c>
      <c r="D57" s="22" t="s">
        <v>241</v>
      </c>
      <c r="E57" s="19" t="s">
        <v>646</v>
      </c>
      <c r="F57" s="19">
        <f t="shared" si="1"/>
        <v>70</v>
      </c>
      <c r="G57" s="19" t="s">
        <v>535</v>
      </c>
      <c r="H57" s="26" t="str">
        <f>IF(ISNA(VLOOKUP(E57,E$1:$E56,1,FALSE)),"",MATCH(E57,E$1:$E56,0))</f>
        <v/>
      </c>
      <c r="I57" s="26" t="str">
        <f t="shared" si="2"/>
        <v/>
      </c>
      <c r="J57" s="26" t="str">
        <f>IF(ISERR(VLOOKUP(VALUE(B57),$A$3:A57,1,FALSE)),"wrong order","")</f>
        <v/>
      </c>
      <c r="K57" s="26" t="str">
        <f t="shared" ca="1" si="0"/>
        <v>insert into element (element_id, parent_element_id,label, description, element_status_id) values (70, 31, 'buffer', '', 2);</v>
      </c>
      <c r="L57" s="26" t="str">
        <f t="shared" ca="1" si="3"/>
        <v>insert into element (element_id, label, description, element_status_id) values (70, 'buffer', '', 2);</v>
      </c>
      <c r="M57" s="26" t="str">
        <f t="shared" si="4"/>
        <v>insert into element_hierarchy (child_element_id, parent_element_id, relationship_type) values (70, 31, 'is_a');</v>
      </c>
      <c r="N57" s="26" t="str">
        <f>IF(ISNA(VLOOKUP(E57,[1]TREE_ROOT!$A$2:$B$6,1,FALSE)),"","insert into tree_root (tree_root_id, tree_name, element_id, relationship_type) values (1, '"&amp;VLOOKUP(E57,[1]TREE_ROOT!$A$2:$B$6,2,FALSE)&amp;"', "&amp;[1]Elements!A57&amp;", 'has_a, is_a');")</f>
        <v/>
      </c>
    </row>
    <row r="58" spans="1:14">
      <c r="A58" s="19">
        <v>71</v>
      </c>
      <c r="B58" s="20">
        <v>31</v>
      </c>
      <c r="C58" s="20" t="s">
        <v>647</v>
      </c>
      <c r="D58" s="22" t="s">
        <v>242</v>
      </c>
      <c r="E58" s="19" t="s">
        <v>648</v>
      </c>
      <c r="F58" s="19">
        <f t="shared" si="1"/>
        <v>71</v>
      </c>
      <c r="G58" s="19" t="s">
        <v>535</v>
      </c>
      <c r="H58" s="26" t="str">
        <f>IF(ISNA(VLOOKUP(E58,E$1:$E57,1,FALSE)),"",MATCH(E58,E$1:$E57,0))</f>
        <v/>
      </c>
      <c r="I58" s="26" t="str">
        <f t="shared" si="2"/>
        <v/>
      </c>
      <c r="J58" s="26" t="str">
        <f>IF(ISERR(VLOOKUP(VALUE(B58),$A$3:A58,1,FALSE)),"wrong order","")</f>
        <v/>
      </c>
      <c r="K58" s="26" t="str">
        <f t="shared" ca="1" si="0"/>
        <v>insert into element (element_id, parent_element_id,label, description, element_status_id) values (71, 31, 'carrier', '', 2);</v>
      </c>
      <c r="L58" s="26" t="str">
        <f t="shared" ca="1" si="3"/>
        <v>insert into element (element_id, label, description, element_status_id) values (71, 'carrier', '', 2);</v>
      </c>
      <c r="M58" s="26" t="str">
        <f t="shared" si="4"/>
        <v>insert into element_hierarchy (child_element_id, parent_element_id, relationship_type) values (71, 31, 'is_a');</v>
      </c>
      <c r="N58" s="26" t="str">
        <f>IF(ISNA(VLOOKUP(E58,[1]TREE_ROOT!$A$2:$B$6,1,FALSE)),"","insert into tree_root (tree_root_id, tree_name, element_id, relationship_type) values (1, '"&amp;VLOOKUP(E58,[1]TREE_ROOT!$A$2:$B$6,2,FALSE)&amp;"', "&amp;[1]Elements!A58&amp;", 'has_a, is_a');")</f>
        <v/>
      </c>
    </row>
    <row r="59" spans="1:14">
      <c r="A59" s="19">
        <v>72</v>
      </c>
      <c r="B59" s="20">
        <v>31</v>
      </c>
      <c r="C59" s="20" t="s">
        <v>649</v>
      </c>
      <c r="D59" s="22" t="s">
        <v>243</v>
      </c>
      <c r="E59" s="19" t="s">
        <v>650</v>
      </c>
      <c r="F59" s="19">
        <f t="shared" si="1"/>
        <v>72</v>
      </c>
      <c r="G59" s="19" t="s">
        <v>535</v>
      </c>
      <c r="H59" s="26" t="str">
        <f>IF(ISNA(VLOOKUP(E59,E$1:$E58,1,FALSE)),"",MATCH(E59,E$1:$E58,0))</f>
        <v/>
      </c>
      <c r="I59" s="26" t="str">
        <f t="shared" si="2"/>
        <v/>
      </c>
      <c r="J59" s="26" t="str">
        <f>IF(ISERR(VLOOKUP(VALUE(B59),$A$3:A59,1,FALSE)),"wrong order","")</f>
        <v/>
      </c>
      <c r="K59" s="26" t="str">
        <f t="shared" ca="1" si="0"/>
        <v>insert into element (element_id, parent_element_id,label, description, element_status_id) values (72, 31, 'charge carrier', '', 2);</v>
      </c>
      <c r="L59" s="26" t="str">
        <f t="shared" ca="1" si="3"/>
        <v>insert into element (element_id, label, description, element_status_id) values (72, 'charge carrier', '', 2);</v>
      </c>
      <c r="M59" s="26" t="str">
        <f t="shared" si="4"/>
        <v>insert into element_hierarchy (child_element_id, parent_element_id, relationship_type) values (72, 31, 'is_a');</v>
      </c>
      <c r="N59" s="26" t="str">
        <f>IF(ISNA(VLOOKUP(E59,[1]TREE_ROOT!$A$2:$B$6,1,FALSE)),"","insert into tree_root (tree_root_id, tree_name, element_id, relationship_type) values (1, '"&amp;VLOOKUP(E59,[1]TREE_ROOT!$A$2:$B$6,2,FALSE)&amp;"', "&amp;[1]Elements!A59&amp;", 'has_a, is_a');")</f>
        <v/>
      </c>
    </row>
    <row r="60" spans="1:14">
      <c r="A60" s="19">
        <v>73</v>
      </c>
      <c r="B60" s="20">
        <v>31</v>
      </c>
      <c r="C60" s="20" t="s">
        <v>651</v>
      </c>
      <c r="D60" s="22" t="s">
        <v>244</v>
      </c>
      <c r="E60" s="19" t="s">
        <v>652</v>
      </c>
      <c r="F60" s="19">
        <f t="shared" si="1"/>
        <v>73</v>
      </c>
      <c r="G60" s="19" t="s">
        <v>535</v>
      </c>
      <c r="H60" s="26" t="str">
        <f>IF(ISNA(VLOOKUP(E60,E$1:$E59,1,FALSE)),"",MATCH(E60,E$1:$E59,0))</f>
        <v/>
      </c>
      <c r="I60" s="26" t="str">
        <f t="shared" si="2"/>
        <v/>
      </c>
      <c r="J60" s="26" t="str">
        <f>IF(ISERR(VLOOKUP(VALUE(B60),$A$3:A60,1,FALSE)),"wrong order","")</f>
        <v/>
      </c>
      <c r="K60" s="26" t="str">
        <f t="shared" ca="1" si="0"/>
        <v>insert into element (element_id, parent_element_id,label, description, element_status_id) values (73, 31, 'co-enzyme', '', 2);_x000D_
COMMIT;</v>
      </c>
      <c r="L60" s="26" t="str">
        <f t="shared" ca="1" si="3"/>
        <v>insert into element (element_id, label, description, element_status_id) values (73, 'co-enzyme', '', 2);_x000D_
COMMIT;</v>
      </c>
      <c r="M60" s="26" t="str">
        <f t="shared" si="4"/>
        <v>insert into element_hierarchy (child_element_id, parent_element_id, relationship_type) values (73, 31, 'is_a');</v>
      </c>
      <c r="N60" s="26" t="str">
        <f>IF(ISNA(VLOOKUP(E60,[1]TREE_ROOT!$A$2:$B$6,1,FALSE)),"","insert into tree_root (tree_root_id, tree_name, element_id, relationship_type) values (1, '"&amp;VLOOKUP(E60,[1]TREE_ROOT!$A$2:$B$6,2,FALSE)&amp;"', "&amp;[1]Elements!A60&amp;", 'has_a, is_a');")</f>
        <v/>
      </c>
    </row>
    <row r="61" spans="1:14">
      <c r="A61" s="19">
        <v>74</v>
      </c>
      <c r="B61" s="20">
        <v>31</v>
      </c>
      <c r="C61" s="20" t="s">
        <v>653</v>
      </c>
      <c r="D61" s="22" t="s">
        <v>245</v>
      </c>
      <c r="E61" s="19" t="s">
        <v>654</v>
      </c>
      <c r="F61" s="19">
        <f t="shared" si="1"/>
        <v>74</v>
      </c>
      <c r="G61" s="19" t="s">
        <v>535</v>
      </c>
      <c r="H61" s="26" t="str">
        <f>IF(ISNA(VLOOKUP(E61,E$1:$E60,1,FALSE)),"",MATCH(E61,E$1:$E60,0))</f>
        <v/>
      </c>
      <c r="I61" s="26" t="str">
        <f t="shared" si="2"/>
        <v/>
      </c>
      <c r="J61" s="26" t="str">
        <f>IF(ISERR(VLOOKUP(VALUE(B61),$A$3:A61,1,FALSE)),"wrong order","")</f>
        <v/>
      </c>
      <c r="K61" s="26" t="str">
        <f t="shared" ca="1" si="0"/>
        <v>insert into element (element_id, parent_element_id,label, description, element_status_id) values (74, 31, 'co-factor', '', 2);</v>
      </c>
      <c r="L61" s="26" t="str">
        <f t="shared" ca="1" si="3"/>
        <v>insert into element (element_id, label, description, element_status_id) values (74, 'co-factor', '', 2);</v>
      </c>
      <c r="M61" s="26" t="str">
        <f t="shared" si="4"/>
        <v>insert into element_hierarchy (child_element_id, parent_element_id, relationship_type) values (74, 31, 'is_a');</v>
      </c>
      <c r="N61" s="26" t="str">
        <f>IF(ISNA(VLOOKUP(E61,[1]TREE_ROOT!$A$2:$B$6,1,FALSE)),"","insert into tree_root (tree_root_id, tree_name, element_id, relationship_type) values (1, '"&amp;VLOOKUP(E61,[1]TREE_ROOT!$A$2:$B$6,2,FALSE)&amp;"', "&amp;[1]Elements!A61&amp;", 'has_a, is_a');")</f>
        <v/>
      </c>
    </row>
    <row r="62" spans="1:14">
      <c r="A62" s="19">
        <v>75</v>
      </c>
      <c r="B62" s="20">
        <v>31</v>
      </c>
      <c r="C62" s="20" t="s">
        <v>655</v>
      </c>
      <c r="D62" s="22" t="s">
        <v>246</v>
      </c>
      <c r="E62" s="19" t="s">
        <v>656</v>
      </c>
      <c r="F62" s="19">
        <f t="shared" si="1"/>
        <v>75</v>
      </c>
      <c r="G62" s="19" t="s">
        <v>535</v>
      </c>
      <c r="H62" s="26" t="str">
        <f>IF(ISNA(VLOOKUP(E62,E$1:$E61,1,FALSE)),"",MATCH(E62,E$1:$E61,0))</f>
        <v/>
      </c>
      <c r="I62" s="26" t="str">
        <f t="shared" si="2"/>
        <v/>
      </c>
      <c r="J62" s="26" t="str">
        <f>IF(ISERR(VLOOKUP(VALUE(B62),$A$3:A62,1,FALSE)),"wrong order","")</f>
        <v/>
      </c>
      <c r="K62" s="26" t="str">
        <f t="shared" ca="1" si="0"/>
        <v>insert into element (element_id, parent_element_id,label, description, element_status_id) values (75, 31, 'co-substrate', '', 2);</v>
      </c>
      <c r="L62" s="26" t="str">
        <f t="shared" ca="1" si="3"/>
        <v>insert into element (element_id, label, description, element_status_id) values (75, 'co-substrate', '', 2);</v>
      </c>
      <c r="M62" s="26" t="str">
        <f t="shared" si="4"/>
        <v>insert into element_hierarchy (child_element_id, parent_element_id, relationship_type) values (75, 31, 'is_a');</v>
      </c>
      <c r="N62" s="26" t="str">
        <f>IF(ISNA(VLOOKUP(E62,[1]TREE_ROOT!$A$2:$B$6,1,FALSE)),"","insert into tree_root (tree_root_id, tree_name, element_id, relationship_type) values (1, '"&amp;VLOOKUP(E62,[1]TREE_ROOT!$A$2:$B$6,2,FALSE)&amp;"', "&amp;[1]Elements!A62&amp;", 'has_a, is_a');")</f>
        <v/>
      </c>
    </row>
    <row r="63" spans="1:14">
      <c r="A63" s="19">
        <v>76</v>
      </c>
      <c r="B63" s="20">
        <v>31</v>
      </c>
      <c r="C63" s="20" t="s">
        <v>657</v>
      </c>
      <c r="D63" s="22" t="s">
        <v>247</v>
      </c>
      <c r="E63" s="19" t="s">
        <v>658</v>
      </c>
      <c r="F63" s="19">
        <f t="shared" si="1"/>
        <v>76</v>
      </c>
      <c r="G63" s="19" t="s">
        <v>535</v>
      </c>
      <c r="H63" s="26" t="str">
        <f>IF(ISNA(VLOOKUP(E63,E$1:$E62,1,FALSE)),"",MATCH(E63,E$1:$E62,0))</f>
        <v/>
      </c>
      <c r="I63" s="26" t="str">
        <f t="shared" si="2"/>
        <v/>
      </c>
      <c r="J63" s="26" t="str">
        <f>IF(ISERR(VLOOKUP(VALUE(B63),$A$3:A63,1,FALSE)),"wrong order","")</f>
        <v/>
      </c>
      <c r="K63" s="26" t="str">
        <f t="shared" ca="1" si="0"/>
        <v>insert into element (element_id, parent_element_id,label, description, element_status_id) values (76, 31, 'coupled enzyme', '', 2);</v>
      </c>
      <c r="L63" s="26" t="str">
        <f t="shared" ca="1" si="3"/>
        <v>insert into element (element_id, label, description, element_status_id) values (76, 'coupled enzyme', '', 2);</v>
      </c>
      <c r="M63" s="26" t="str">
        <f t="shared" si="4"/>
        <v>insert into element_hierarchy (child_element_id, parent_element_id, relationship_type) values (76, 31, 'is_a');</v>
      </c>
      <c r="N63" s="26" t="str">
        <f>IF(ISNA(VLOOKUP(E63,[1]TREE_ROOT!$A$2:$B$6,1,FALSE)),"","insert into tree_root (tree_root_id, tree_name, element_id, relationship_type) values (1, '"&amp;VLOOKUP(E63,[1]TREE_ROOT!$A$2:$B$6,2,FALSE)&amp;"', "&amp;[1]Elements!A63&amp;", 'has_a, is_a');")</f>
        <v/>
      </c>
    </row>
    <row r="64" spans="1:14">
      <c r="A64" s="19">
        <v>77</v>
      </c>
      <c r="B64" s="20">
        <v>31</v>
      </c>
      <c r="C64" s="20" t="s">
        <v>659</v>
      </c>
      <c r="D64" s="22" t="s">
        <v>248</v>
      </c>
      <c r="E64" s="19" t="s">
        <v>660</v>
      </c>
      <c r="F64" s="19">
        <f t="shared" si="1"/>
        <v>77</v>
      </c>
      <c r="G64" s="19" t="s">
        <v>535</v>
      </c>
      <c r="H64" s="26" t="str">
        <f>IF(ISNA(VLOOKUP(E64,E$1:$E63,1,FALSE)),"",MATCH(E64,E$1:$E63,0))</f>
        <v/>
      </c>
      <c r="I64" s="26" t="str">
        <f t="shared" si="2"/>
        <v/>
      </c>
      <c r="J64" s="26" t="str">
        <f>IF(ISERR(VLOOKUP(VALUE(B64),$A$3:A64,1,FALSE)),"wrong order","")</f>
        <v/>
      </c>
      <c r="K64" s="26" t="str">
        <f t="shared" ca="1" si="0"/>
        <v>insert into element (element_id, parent_element_id,label, description, element_status_id) values (77, 31, 'cross-linker', '', 2);</v>
      </c>
      <c r="L64" s="26" t="str">
        <f t="shared" ca="1" si="3"/>
        <v>insert into element (element_id, label, description, element_status_id) values (77, 'cross-linker', '', 2);</v>
      </c>
      <c r="M64" s="26" t="str">
        <f t="shared" si="4"/>
        <v>insert into element_hierarchy (child_element_id, parent_element_id, relationship_type) values (77, 31, 'is_a');</v>
      </c>
      <c r="N64" s="26" t="str">
        <f>IF(ISNA(VLOOKUP(E64,[1]TREE_ROOT!$A$2:$B$6,1,FALSE)),"","insert into tree_root (tree_root_id, tree_name, element_id, relationship_type) values (1, '"&amp;VLOOKUP(E64,[1]TREE_ROOT!$A$2:$B$6,2,FALSE)&amp;"', "&amp;[1]Elements!A64&amp;", 'has_a, is_a');")</f>
        <v/>
      </c>
    </row>
    <row r="65" spans="1:14">
      <c r="A65" s="19">
        <v>78</v>
      </c>
      <c r="B65" s="20">
        <v>31</v>
      </c>
      <c r="C65" s="20" t="s">
        <v>661</v>
      </c>
      <c r="D65" s="22" t="s">
        <v>249</v>
      </c>
      <c r="E65" s="19" t="s">
        <v>662</v>
      </c>
      <c r="F65" s="19">
        <f t="shared" si="1"/>
        <v>78</v>
      </c>
      <c r="G65" s="19" t="s">
        <v>535</v>
      </c>
      <c r="H65" s="26" t="str">
        <f>IF(ISNA(VLOOKUP(E65,E$1:$E64,1,FALSE)),"",MATCH(E65,E$1:$E64,0))</f>
        <v/>
      </c>
      <c r="I65" s="26" t="str">
        <f t="shared" si="2"/>
        <v/>
      </c>
      <c r="J65" s="26" t="str">
        <f>IF(ISERR(VLOOKUP(VALUE(B65),$A$3:A65,1,FALSE)),"wrong order","")</f>
        <v/>
      </c>
      <c r="K65" s="26" t="str">
        <f t="shared" ca="1" si="0"/>
        <v>insert into element (element_id, parent_element_id,label, description, element_status_id) values (78, 31, 'de-polarizer', '', 2);</v>
      </c>
      <c r="L65" s="26" t="str">
        <f t="shared" ca="1" si="3"/>
        <v>insert into element (element_id, label, description, element_status_id) values (78, 'de-polarizer', '', 2);</v>
      </c>
      <c r="M65" s="26" t="str">
        <f t="shared" si="4"/>
        <v>insert into element_hierarchy (child_element_id, parent_element_id, relationship_type) values (78, 31, 'is_a');</v>
      </c>
      <c r="N65" s="26" t="str">
        <f>IF(ISNA(VLOOKUP(E65,[1]TREE_ROOT!$A$2:$B$6,1,FALSE)),"","insert into tree_root (tree_root_id, tree_name, element_id, relationship_type) values (1, '"&amp;VLOOKUP(E65,[1]TREE_ROOT!$A$2:$B$6,2,FALSE)&amp;"', "&amp;[1]Elements!A65&amp;", 'has_a, is_a');")</f>
        <v/>
      </c>
    </row>
    <row r="66" spans="1:14">
      <c r="A66" s="19">
        <v>79</v>
      </c>
      <c r="B66" s="20">
        <v>31</v>
      </c>
      <c r="C66" s="20" t="s">
        <v>663</v>
      </c>
      <c r="D66" s="22" t="s">
        <v>250</v>
      </c>
      <c r="E66" s="19" t="s">
        <v>664</v>
      </c>
      <c r="F66" s="19">
        <f t="shared" si="1"/>
        <v>79</v>
      </c>
      <c r="G66" s="19" t="s">
        <v>535</v>
      </c>
      <c r="H66" s="26" t="str">
        <f>IF(ISNA(VLOOKUP(E66,E$1:$E65,1,FALSE)),"",MATCH(E66,E$1:$E65,0))</f>
        <v/>
      </c>
      <c r="I66" s="26" t="str">
        <f t="shared" si="2"/>
        <v/>
      </c>
      <c r="J66" s="26" t="str">
        <f>IF(ISERR(VLOOKUP(VALUE(B66),$A$3:A66,1,FALSE)),"wrong order","")</f>
        <v/>
      </c>
      <c r="K66" s="26" t="str">
        <f t="shared" ref="K66:K129" ca="1" si="5">"insert into element (element_id, parent_element_id,label, description, element_status_id) values ("&amp;A66&amp;", "&amp;IF(B66="","''",VALUE(B66))&amp;", '"&amp;E66&amp;"', '"&amp;G66&amp;"', 2);"&amp;IF(MOD(CELL("row",A66),10)=0,CHAR(13)&amp;CHAR(10)&amp;"COMMIT;","")</f>
        <v>insert into element (element_id, parent_element_id,label, description, element_status_id) values (79, 31, 'detergent', '', 2);</v>
      </c>
      <c r="L66" s="26" t="str">
        <f t="shared" ca="1" si="3"/>
        <v>insert into element (element_id, label, description, element_status_id) values (79, 'detergent', '', 2);</v>
      </c>
      <c r="M66" s="26" t="str">
        <f t="shared" si="4"/>
        <v>insert into element_hierarchy (child_element_id, parent_element_id, relationship_type) values (79, 31, 'is_a');</v>
      </c>
      <c r="N66" s="26" t="str">
        <f>IF(ISNA(VLOOKUP(E66,[1]TREE_ROOT!$A$2:$B$6,1,FALSE)),"","insert into tree_root (tree_root_id, tree_name, element_id, relationship_type) values (1, '"&amp;VLOOKUP(E66,[1]TREE_ROOT!$A$2:$B$6,2,FALSE)&amp;"', "&amp;[1]Elements!A66&amp;", 'has_a, is_a');")</f>
        <v/>
      </c>
    </row>
    <row r="67" spans="1:14">
      <c r="A67" s="19">
        <v>80</v>
      </c>
      <c r="B67" s="20">
        <v>31</v>
      </c>
      <c r="C67" s="20" t="s">
        <v>665</v>
      </c>
      <c r="D67" s="22" t="s">
        <v>251</v>
      </c>
      <c r="E67" s="19" t="s">
        <v>666</v>
      </c>
      <c r="F67" s="19">
        <f t="shared" ref="F67:F130" si="6">A67</f>
        <v>80</v>
      </c>
      <c r="G67" s="19" t="s">
        <v>535</v>
      </c>
      <c r="H67" s="26" t="str">
        <f>IF(ISNA(VLOOKUP(E67,E$1:$E66,1,FALSE)),"",MATCH(E67,E$1:$E66,0))</f>
        <v/>
      </c>
      <c r="I67" s="26" t="str">
        <f t="shared" ref="I67:I130" si="7">IF(H67="","",IF(ISNA(VLOOKUP(A67,$B$2:$B$348,1,FALSE)),"","children"))</f>
        <v/>
      </c>
      <c r="J67" s="26" t="str">
        <f>IF(ISERR(VLOOKUP(VALUE(B67),$A$3:A67,1,FALSE)),"wrong order","")</f>
        <v/>
      </c>
      <c r="K67" s="26" t="str">
        <f t="shared" ca="1" si="5"/>
        <v>insert into element (element_id, parent_element_id,label, description, element_status_id) values (80, 31, 'fixative', '', 2);</v>
      </c>
      <c r="L67" s="26" t="str">
        <f t="shared" ref="L67:L130" ca="1" si="8">IF(H67="","insert into element (element_id, label, description, element_status_id) values ("&amp;A67&amp;", '"&amp;E67&amp;"', '"&amp;G67&amp;"', 2);"&amp;IF(MOD(CELL("row",A67),10)=0,CHAR(13)&amp;CHAR(10)&amp;"COMMIT;",""),"")</f>
        <v>insert into element (element_id, label, description, element_status_id) values (80, 'fixative', '', 2);</v>
      </c>
      <c r="M67" s="26" t="str">
        <f t="shared" ref="M67:M130" si="9">"insert into element_hierarchy (child_element_id, parent_element_id, relationship_type) values ("&amp;IF(H67="",A67,INDEX($A$1:$A$348,H67))&amp;", "&amp;IF(ISBLANK(B67),"''",B67)&amp;", "&amp;IF(A67&lt;10,"'has_a'","'is_a'")&amp;");"</f>
        <v>insert into element_hierarchy (child_element_id, parent_element_id, relationship_type) values (80, 31, 'is_a');</v>
      </c>
      <c r="N67" s="26" t="str">
        <f>IF(ISNA(VLOOKUP(E67,[1]TREE_ROOT!$A$2:$B$6,1,FALSE)),"","insert into tree_root (tree_root_id, tree_name, element_id, relationship_type) values (1, '"&amp;VLOOKUP(E67,[1]TREE_ROOT!$A$2:$B$6,2,FALSE)&amp;"', "&amp;[1]Elements!A67&amp;", 'has_a, is_a');")</f>
        <v/>
      </c>
    </row>
    <row r="68" spans="1:14">
      <c r="A68" s="19">
        <v>81</v>
      </c>
      <c r="B68" s="20">
        <v>31</v>
      </c>
      <c r="C68" s="20" t="s">
        <v>667</v>
      </c>
      <c r="D68" s="22" t="s">
        <v>252</v>
      </c>
      <c r="E68" s="19" t="s">
        <v>668</v>
      </c>
      <c r="F68" s="19">
        <f t="shared" si="6"/>
        <v>81</v>
      </c>
      <c r="G68" s="19" t="s">
        <v>535</v>
      </c>
      <c r="H68" s="26" t="str">
        <f>IF(ISNA(VLOOKUP(E68,E$1:$E67,1,FALSE)),"",MATCH(E68,E$1:$E67,0))</f>
        <v/>
      </c>
      <c r="I68" s="26" t="str">
        <f t="shared" si="7"/>
        <v/>
      </c>
      <c r="J68" s="26" t="str">
        <f>IF(ISERR(VLOOKUP(VALUE(B68),$A$3:A68,1,FALSE)),"wrong order","")</f>
        <v/>
      </c>
      <c r="K68" s="26" t="str">
        <f t="shared" ca="1" si="5"/>
        <v>insert into element (element_id, parent_element_id,label, description, element_status_id) values (81, 31, 'ionophore', '', 2);</v>
      </c>
      <c r="L68" s="26" t="str">
        <f t="shared" ca="1" si="8"/>
        <v>insert into element (element_id, label, description, element_status_id) values (81, 'ionophore', '', 2);</v>
      </c>
      <c r="M68" s="26" t="str">
        <f t="shared" si="9"/>
        <v>insert into element_hierarchy (child_element_id, parent_element_id, relationship_type) values (81, 31, 'is_a');</v>
      </c>
      <c r="N68" s="26" t="str">
        <f>IF(ISNA(VLOOKUP(E68,[1]TREE_ROOT!$A$2:$B$6,1,FALSE)),"","insert into tree_root (tree_root_id, tree_name, element_id, relationship_type) values (1, '"&amp;VLOOKUP(E68,[1]TREE_ROOT!$A$2:$B$6,2,FALSE)&amp;"', "&amp;[1]Elements!A68&amp;", 'has_a, is_a');")</f>
        <v/>
      </c>
    </row>
    <row r="69" spans="1:14">
      <c r="A69" s="19">
        <v>82</v>
      </c>
      <c r="B69" s="20">
        <v>31</v>
      </c>
      <c r="C69" s="20" t="s">
        <v>669</v>
      </c>
      <c r="D69" s="22" t="s">
        <v>253</v>
      </c>
      <c r="E69" s="19" t="s">
        <v>670</v>
      </c>
      <c r="F69" s="19">
        <f t="shared" si="6"/>
        <v>82</v>
      </c>
      <c r="G69" s="19" t="s">
        <v>535</v>
      </c>
      <c r="H69" s="26" t="str">
        <f>IF(ISNA(VLOOKUP(E69,E$1:$E68,1,FALSE)),"",MATCH(E69,E$1:$E68,0))</f>
        <v/>
      </c>
      <c r="I69" s="26" t="str">
        <f t="shared" si="7"/>
        <v/>
      </c>
      <c r="J69" s="26" t="str">
        <f>IF(ISERR(VLOOKUP(VALUE(B69),$A$3:A69,1,FALSE)),"wrong order","")</f>
        <v/>
      </c>
      <c r="K69" s="26" t="str">
        <f t="shared" ca="1" si="5"/>
        <v>insert into element (element_id, parent_element_id,label, description, element_status_id) values (82, 31, 'reducing agent', '', 2);</v>
      </c>
      <c r="L69" s="26" t="str">
        <f t="shared" ca="1" si="8"/>
        <v>insert into element (element_id, label, description, element_status_id) values (82, 'reducing agent', '', 2);</v>
      </c>
      <c r="M69" s="26" t="str">
        <f t="shared" si="9"/>
        <v>insert into element_hierarchy (child_element_id, parent_element_id, relationship_type) values (82, 31, 'is_a');</v>
      </c>
      <c r="N69" s="26" t="str">
        <f>IF(ISNA(VLOOKUP(E69,[1]TREE_ROOT!$A$2:$B$6,1,FALSE)),"","insert into tree_root (tree_root_id, tree_name, element_id, relationship_type) values (1, '"&amp;VLOOKUP(E69,[1]TREE_ROOT!$A$2:$B$6,2,FALSE)&amp;"', "&amp;[1]Elements!A69&amp;", 'has_a, is_a');")</f>
        <v/>
      </c>
    </row>
    <row r="70" spans="1:14">
      <c r="A70" s="19">
        <v>83</v>
      </c>
      <c r="B70" s="20">
        <v>31</v>
      </c>
      <c r="C70" s="20" t="s">
        <v>671</v>
      </c>
      <c r="D70" s="22" t="s">
        <v>254</v>
      </c>
      <c r="E70" s="19" t="s">
        <v>672</v>
      </c>
      <c r="F70" s="19">
        <f t="shared" si="6"/>
        <v>83</v>
      </c>
      <c r="G70" s="19" t="s">
        <v>535</v>
      </c>
      <c r="H70" s="26" t="str">
        <f>IF(ISNA(VLOOKUP(E70,E$1:$E69,1,FALSE)),"",MATCH(E70,E$1:$E69,0))</f>
        <v/>
      </c>
      <c r="I70" s="26" t="str">
        <f t="shared" si="7"/>
        <v/>
      </c>
      <c r="J70" s="26" t="str">
        <f>IF(ISERR(VLOOKUP(VALUE(B70),$A$3:A70,1,FALSE)),"wrong order","")</f>
        <v/>
      </c>
      <c r="K70" s="26" t="str">
        <f t="shared" ca="1" si="5"/>
        <v>insert into element (element_id, parent_element_id,label, description, element_status_id) values (83, 31, 'solute', '', 2);_x000D_
COMMIT;</v>
      </c>
      <c r="L70" s="26" t="str">
        <f t="shared" ca="1" si="8"/>
        <v>insert into element (element_id, label, description, element_status_id) values (83, 'solute', '', 2);_x000D_
COMMIT;</v>
      </c>
      <c r="M70" s="26" t="str">
        <f t="shared" si="9"/>
        <v>insert into element_hierarchy (child_element_id, parent_element_id, relationship_type) values (83, 31, 'is_a');</v>
      </c>
      <c r="N70" s="26" t="str">
        <f>IF(ISNA(VLOOKUP(E70,[1]TREE_ROOT!$A$2:$B$6,1,FALSE)),"","insert into tree_root (tree_root_id, tree_name, element_id, relationship_type) values (1, '"&amp;VLOOKUP(E70,[1]TREE_ROOT!$A$2:$B$6,2,FALSE)&amp;"', "&amp;[1]Elements!A70&amp;", 'has_a, is_a');")</f>
        <v/>
      </c>
    </row>
    <row r="71" spans="1:14">
      <c r="A71" s="19">
        <v>84</v>
      </c>
      <c r="B71" s="20">
        <v>31</v>
      </c>
      <c r="C71" s="20" t="s">
        <v>673</v>
      </c>
      <c r="D71" s="22" t="s">
        <v>255</v>
      </c>
      <c r="E71" s="19" t="s">
        <v>674</v>
      </c>
      <c r="F71" s="19">
        <f t="shared" si="6"/>
        <v>84</v>
      </c>
      <c r="G71" s="19" t="s">
        <v>535</v>
      </c>
      <c r="H71" s="26" t="str">
        <f>IF(ISNA(VLOOKUP(E71,E$1:$E70,1,FALSE)),"",MATCH(E71,E$1:$E70,0))</f>
        <v/>
      </c>
      <c r="I71" s="26" t="str">
        <f t="shared" si="7"/>
        <v/>
      </c>
      <c r="J71" s="26" t="str">
        <f>IF(ISERR(VLOOKUP(VALUE(B71),$A$3:A71,1,FALSE)),"wrong order","")</f>
        <v/>
      </c>
      <c r="K71" s="26" t="str">
        <f t="shared" ca="1" si="5"/>
        <v>insert into element (element_id, parent_element_id,label, description, element_status_id) values (84, 31, 'vehicle', '', 2);</v>
      </c>
      <c r="L71" s="26" t="str">
        <f t="shared" ca="1" si="8"/>
        <v>insert into element (element_id, label, description, element_status_id) values (84, 'vehicle', '', 2);</v>
      </c>
      <c r="M71" s="26" t="str">
        <f t="shared" si="9"/>
        <v>insert into element_hierarchy (child_element_id, parent_element_id, relationship_type) values (84, 31, 'is_a');</v>
      </c>
      <c r="N71" s="26" t="str">
        <f>IF(ISNA(VLOOKUP(E71,[1]TREE_ROOT!$A$2:$B$6,1,FALSE)),"","insert into tree_root (tree_root_id, tree_name, element_id, relationship_type) values (1, '"&amp;VLOOKUP(E71,[1]TREE_ROOT!$A$2:$B$6,2,FALSE)&amp;"', "&amp;[1]Elements!A71&amp;", 'has_a, is_a');")</f>
        <v/>
      </c>
    </row>
    <row r="72" spans="1:14">
      <c r="A72" s="19">
        <v>11</v>
      </c>
      <c r="B72" s="20">
        <v>5</v>
      </c>
      <c r="C72" s="20" t="s">
        <v>675</v>
      </c>
      <c r="D72" s="22" t="s">
        <v>256</v>
      </c>
      <c r="E72" s="19" t="s">
        <v>676</v>
      </c>
      <c r="F72" s="19">
        <f t="shared" si="6"/>
        <v>11</v>
      </c>
      <c r="G72" s="19" t="s">
        <v>535</v>
      </c>
      <c r="H72" s="26" t="str">
        <f>IF(ISNA(VLOOKUP(E72,E$1:$E71,1,FALSE)),"",MATCH(E72,E$1:$E71,0))</f>
        <v/>
      </c>
      <c r="I72" s="26" t="str">
        <f t="shared" si="7"/>
        <v/>
      </c>
      <c r="J72" s="26" t="str">
        <f>IF(ISERR(VLOOKUP(VALUE(B72),$A$3:A72,1,FALSE)),"wrong order","")</f>
        <v/>
      </c>
      <c r="K72" s="26" t="str">
        <f t="shared" ca="1" si="5"/>
        <v>insert into element (element_id, parent_element_id,label, description, element_status_id) values (11, 5, 'assay design', '', 2);</v>
      </c>
      <c r="L72" s="26" t="str">
        <f t="shared" ca="1" si="8"/>
        <v>insert into element (element_id, label, description, element_status_id) values (11, 'assay design', '', 2);</v>
      </c>
      <c r="M72" s="26" t="str">
        <f t="shared" si="9"/>
        <v>insert into element_hierarchy (child_element_id, parent_element_id, relationship_type) values (11, 5, 'is_a');</v>
      </c>
      <c r="N72" s="26" t="str">
        <f>IF(ISNA(VLOOKUP(E72,[1]TREE_ROOT!$A$2:$B$6,1,FALSE)),"","insert into tree_root (tree_root_id, tree_name, element_id, relationship_type) values (1, '"&amp;VLOOKUP(E72,[1]TREE_ROOT!$A$2:$B$6,2,FALSE)&amp;"', "&amp;[1]Elements!A72&amp;", 'has_a, is_a');")</f>
        <v/>
      </c>
    </row>
    <row r="73" spans="1:14">
      <c r="A73" s="19">
        <v>85</v>
      </c>
      <c r="B73" s="20">
        <v>11</v>
      </c>
      <c r="C73" s="20" t="s">
        <v>677</v>
      </c>
      <c r="D73" s="22" t="s">
        <v>257</v>
      </c>
      <c r="E73" s="19" t="s">
        <v>678</v>
      </c>
      <c r="F73" s="19">
        <f t="shared" si="6"/>
        <v>85</v>
      </c>
      <c r="G73" s="19" t="s">
        <v>679</v>
      </c>
      <c r="H73" s="26" t="str">
        <f>IF(ISNA(VLOOKUP(E73,E$1:$E72,1,FALSE)),"",MATCH(E73,E$1:$E72,0))</f>
        <v/>
      </c>
      <c r="I73" s="26" t="str">
        <f t="shared" si="7"/>
        <v/>
      </c>
      <c r="J73" s="26" t="str">
        <f>IF(ISERR(VLOOKUP(VALUE(B73),$A$3:A73,1,FALSE)),"wrong order","")</f>
        <v/>
      </c>
      <c r="K73" s="26" t="str">
        <f t="shared" ca="1" si="5"/>
        <v>insert into element (element_id, parent_element_id,label, description, element_status_id) values (85, 11, 'assay format', 'A concept of an assay based on the biological or chemical features of the assay components, including biochemical assays with purified protein, cell-based assays performed whole cells, and organism-based assays performed in an organism.', 2);</v>
      </c>
      <c r="L73" s="26" t="str">
        <f t="shared" ca="1" si="8"/>
        <v>insert into element (element_id, label, description, element_status_id) values (85, 'assay format', 'A concept of an assay based on the biological or chemical features of the assay components, including biochemical assays with purified protein, cell-based assays performed whole cells, and organism-based assays performed in an organism.', 2);</v>
      </c>
      <c r="M73" s="26" t="str">
        <f t="shared" si="9"/>
        <v>insert into element_hierarchy (child_element_id, parent_element_id, relationship_type) values (85, 11, 'is_a');</v>
      </c>
      <c r="N73" s="26" t="str">
        <f>IF(ISNA(VLOOKUP(E73,[1]TREE_ROOT!$A$2:$B$6,1,FALSE)),"","insert into tree_root (tree_root_id, tree_name, element_id, relationship_type) values (1, '"&amp;VLOOKUP(E73,[1]TREE_ROOT!$A$2:$B$6,2,FALSE)&amp;"', "&amp;[1]Elements!A73&amp;", 'has_a, is_a');")</f>
        <v/>
      </c>
    </row>
    <row r="74" spans="1:14">
      <c r="A74" s="19">
        <v>89</v>
      </c>
      <c r="B74" s="20">
        <v>85</v>
      </c>
      <c r="C74" s="20" t="s">
        <v>680</v>
      </c>
      <c r="D74" s="22" t="s">
        <v>258</v>
      </c>
      <c r="E74" s="19" t="s">
        <v>681</v>
      </c>
      <c r="F74" s="19">
        <f t="shared" si="6"/>
        <v>89</v>
      </c>
      <c r="G74" s="19" t="s">
        <v>682</v>
      </c>
      <c r="H74" s="26" t="str">
        <f>IF(ISNA(VLOOKUP(E74,E$1:$E73,1,FALSE)),"",MATCH(E74,E$1:$E73,0))</f>
        <v/>
      </c>
      <c r="I74" s="26" t="str">
        <f t="shared" si="7"/>
        <v/>
      </c>
      <c r="J74" s="26" t="str">
        <f>IF(ISERR(VLOOKUP(VALUE(B74),$A$3:A74,1,FALSE)),"wrong order","")</f>
        <v/>
      </c>
      <c r="K74" s="26" t="str">
        <f t="shared" ca="1" si="5"/>
        <v>insert into element (element_id, parent_element_id,label, description, element_status_id) values (89, 85, 'biochemical format', 'An in vitro format used to measure the activity of a biological macromolecule, either purified protein or nucleic acid; most often a homogenous assay format, but can be heterogeneous if a solid phase (e.g. beads) is used to immobilize the macromolecule.', 2);</v>
      </c>
      <c r="L74" s="26" t="str">
        <f t="shared" ca="1" si="8"/>
        <v>insert into element (element_id, label, description, element_status_id) values (89, 'biochemical format', 'An in vitro format used to measure the activity of a biological macromolecule, either purified protein or nucleic acid; most often a homogenous assay format, but can be heterogeneous if a solid phase (e.g. beads) is used to immobilize the macromolecule.', 2);</v>
      </c>
      <c r="M74" s="26" t="str">
        <f t="shared" si="9"/>
        <v>insert into element_hierarchy (child_element_id, parent_element_id, relationship_type) values (89, 85, 'is_a');</v>
      </c>
      <c r="N74" s="26" t="str">
        <f>IF(ISNA(VLOOKUP(E74,[1]TREE_ROOT!$A$2:$B$6,1,FALSE)),"","insert into tree_root (tree_root_id, tree_name, element_id, relationship_type) values (1, '"&amp;VLOOKUP(E74,[1]TREE_ROOT!$A$2:$B$6,2,FALSE)&amp;"', "&amp;[1]Elements!A74&amp;", 'has_a, is_a');")</f>
        <v/>
      </c>
    </row>
    <row r="75" spans="1:14">
      <c r="A75" s="19">
        <v>90</v>
      </c>
      <c r="B75" s="20">
        <v>85</v>
      </c>
      <c r="C75" s="20" t="s">
        <v>683</v>
      </c>
      <c r="D75" s="22" t="s">
        <v>259</v>
      </c>
      <c r="E75" s="19" t="s">
        <v>684</v>
      </c>
      <c r="F75" s="19">
        <f t="shared" si="6"/>
        <v>90</v>
      </c>
      <c r="G75" s="19" t="s">
        <v>685</v>
      </c>
      <c r="H75" s="26" t="str">
        <f>IF(ISNA(VLOOKUP(E75,E$1:$E74,1,FALSE)),"",MATCH(E75,E$1:$E74,0))</f>
        <v/>
      </c>
      <c r="I75" s="26" t="str">
        <f t="shared" si="7"/>
        <v/>
      </c>
      <c r="J75" s="26" t="str">
        <f>IF(ISERR(VLOOKUP(VALUE(B75),$A$3:A75,1,FALSE)),"wrong order","")</f>
        <v/>
      </c>
      <c r="K75" s="26" t="str">
        <f t="shared" ca="1" si="5"/>
        <v>insert into element (element_id, parent_element_id,label, description, element_status_id) values (90, 85, 'cell-based format', 'A heterogenous assay format that involves living cells of eukaryotic origin.', 2);</v>
      </c>
      <c r="L75" s="26" t="str">
        <f t="shared" ca="1" si="8"/>
        <v>insert into element (element_id, label, description, element_status_id) values (90, 'cell-based format', 'A heterogenous assay format that involves living cells of eukaryotic origin.', 2);</v>
      </c>
      <c r="M75" s="26" t="str">
        <f t="shared" si="9"/>
        <v>insert into element_hierarchy (child_element_id, parent_element_id, relationship_type) values (90, 85, 'is_a');</v>
      </c>
      <c r="N75" s="26" t="str">
        <f>IF(ISNA(VLOOKUP(E75,[1]TREE_ROOT!$A$2:$B$6,1,FALSE)),"","insert into tree_root (tree_root_id, tree_name, element_id, relationship_type) values (1, '"&amp;VLOOKUP(E75,[1]TREE_ROOT!$A$2:$B$6,2,FALSE)&amp;"', "&amp;[1]Elements!A75&amp;", 'has_a, is_a');")</f>
        <v/>
      </c>
    </row>
    <row r="76" spans="1:14">
      <c r="A76" s="19">
        <v>91</v>
      </c>
      <c r="B76" s="20">
        <v>85</v>
      </c>
      <c r="C76" s="20" t="s">
        <v>686</v>
      </c>
      <c r="D76" s="22" t="s">
        <v>260</v>
      </c>
      <c r="E76" s="19" t="s">
        <v>687</v>
      </c>
      <c r="F76" s="19">
        <f t="shared" si="6"/>
        <v>91</v>
      </c>
      <c r="G76" s="19" t="s">
        <v>688</v>
      </c>
      <c r="H76" s="26" t="str">
        <f>IF(ISNA(VLOOKUP(E76,E$1:$E75,1,FALSE)),"",MATCH(E76,E$1:$E75,0))</f>
        <v/>
      </c>
      <c r="I76" s="26" t="str">
        <f t="shared" si="7"/>
        <v/>
      </c>
      <c r="J76" s="26" t="str">
        <f>IF(ISERR(VLOOKUP(VALUE(B76),$A$3:A76,1,FALSE)),"wrong order","")</f>
        <v/>
      </c>
      <c r="K76" s="26" t="str">
        <f t="shared" ca="1" si="5"/>
        <v>insert into element (element_id, parent_element_id,label, description, element_status_id) values (91, 85, 'cell-free format', 'An in vitro format where biological material originates from cells, but does not use live cells nor purified macromolecules; most often a homogenous assay format, but can be heterogeneous if a solid phase (e.g. beads) is used to immobilize the components.', 2);</v>
      </c>
      <c r="L76" s="26" t="str">
        <f t="shared" ca="1" si="8"/>
        <v>insert into element (element_id, label, description, element_status_id) values (91, 'cell-free format', 'An in vitro format where biological material originates from cells, but does not use live cells nor purified macromolecules; most often a homogenous assay format, but can be heterogeneous if a solid phase (e.g. beads) is used to immobilize the components.', 2);</v>
      </c>
      <c r="M76" s="26" t="str">
        <f t="shared" si="9"/>
        <v>insert into element_hierarchy (child_element_id, parent_element_id, relationship_type) values (91, 85, 'is_a');</v>
      </c>
      <c r="N76" s="26" t="str">
        <f>IF(ISNA(VLOOKUP(E76,[1]TREE_ROOT!$A$2:$B$6,1,FALSE)),"","insert into tree_root (tree_root_id, tree_name, element_id, relationship_type) values (1, '"&amp;VLOOKUP(E76,[1]TREE_ROOT!$A$2:$B$6,2,FALSE)&amp;"', "&amp;[1]Elements!A76&amp;", 'has_a, is_a');")</f>
        <v/>
      </c>
    </row>
    <row r="77" spans="1:14">
      <c r="A77" s="19">
        <v>92</v>
      </c>
      <c r="B77" s="20">
        <v>85</v>
      </c>
      <c r="C77" s="20" t="s">
        <v>689</v>
      </c>
      <c r="D77" s="22" t="s">
        <v>261</v>
      </c>
      <c r="E77" s="19" t="s">
        <v>690</v>
      </c>
      <c r="F77" s="19">
        <f t="shared" si="6"/>
        <v>92</v>
      </c>
      <c r="G77" s="19" t="s">
        <v>691</v>
      </c>
      <c r="H77" s="26" t="str">
        <f>IF(ISNA(VLOOKUP(E77,E$1:$E76,1,FALSE)),"",MATCH(E77,E$1:$E76,0))</f>
        <v/>
      </c>
      <c r="I77" s="26" t="str">
        <f t="shared" si="7"/>
        <v/>
      </c>
      <c r="J77" s="26" t="str">
        <f>IF(ISERR(VLOOKUP(VALUE(B77),$A$3:A77,1,FALSE)),"wrong order","")</f>
        <v/>
      </c>
      <c r="K77" s="26" t="str">
        <f t="shared" ca="1" si="5"/>
        <v>insert into element (element_id, parent_element_id,label, description, element_status_id) values (92, 85, 'organism-based format', 'A heterogenous assay format that involves living organisms.', 2);</v>
      </c>
      <c r="L77" s="26" t="str">
        <f t="shared" ca="1" si="8"/>
        <v>insert into element (element_id, label, description, element_status_id) values (92, 'organism-based format', 'A heterogenous assay format that involves living organisms.', 2);</v>
      </c>
      <c r="M77" s="26" t="str">
        <f t="shared" si="9"/>
        <v>insert into element_hierarchy (child_element_id, parent_element_id, relationship_type) values (92, 85, 'is_a');</v>
      </c>
      <c r="N77" s="26" t="str">
        <f>IF(ISNA(VLOOKUP(E77,[1]TREE_ROOT!$A$2:$B$6,1,FALSE)),"","insert into tree_root (tree_root_id, tree_name, element_id, relationship_type) values (1, '"&amp;VLOOKUP(E77,[1]TREE_ROOT!$A$2:$B$6,2,FALSE)&amp;"', "&amp;[1]Elements!A77&amp;", 'has_a, is_a');")</f>
        <v/>
      </c>
    </row>
    <row r="78" spans="1:14">
      <c r="A78" s="19">
        <v>93</v>
      </c>
      <c r="B78" s="20">
        <v>85</v>
      </c>
      <c r="C78" s="20" t="s">
        <v>692</v>
      </c>
      <c r="D78" s="22" t="s">
        <v>262</v>
      </c>
      <c r="E78" s="19" t="s">
        <v>693</v>
      </c>
      <c r="F78" s="19">
        <f t="shared" si="6"/>
        <v>93</v>
      </c>
      <c r="G78" s="19" t="s">
        <v>694</v>
      </c>
      <c r="H78" s="26" t="str">
        <f>IF(ISNA(VLOOKUP(E78,E$1:$E77,1,FALSE)),"",MATCH(E78,E$1:$E77,0))</f>
        <v/>
      </c>
      <c r="I78" s="26" t="str">
        <f t="shared" si="7"/>
        <v/>
      </c>
      <c r="J78" s="26" t="str">
        <f>IF(ISERR(VLOOKUP(VALUE(B78),$A$3:A78,1,FALSE)),"wrong order","")</f>
        <v/>
      </c>
      <c r="K78" s="26" t="str">
        <f t="shared" ca="1" si="5"/>
        <v>insert into element (element_id, parent_element_id,label, description, element_status_id) values (93, 85, 'tissue-based format', 'A heterogenous assay format that involves tissue derived from a living organism.', 2);</v>
      </c>
      <c r="L78" s="26" t="str">
        <f t="shared" ca="1" si="8"/>
        <v>insert into element (element_id, label, description, element_status_id) values (93, 'tissue-based format', 'A heterogenous assay format that involves tissue derived from a living organism.', 2);</v>
      </c>
      <c r="M78" s="26" t="str">
        <f t="shared" si="9"/>
        <v>insert into element_hierarchy (child_element_id, parent_element_id, relationship_type) values (93, 85, 'is_a');</v>
      </c>
      <c r="N78" s="26" t="str">
        <f>IF(ISNA(VLOOKUP(E78,[1]TREE_ROOT!$A$2:$B$6,1,FALSE)),"","insert into tree_root (tree_root_id, tree_name, element_id, relationship_type) values (1, '"&amp;VLOOKUP(E78,[1]TREE_ROOT!$A$2:$B$6,2,FALSE)&amp;"', "&amp;[1]Elements!A78&amp;", 'has_a, is_a');")</f>
        <v/>
      </c>
    </row>
    <row r="79" spans="1:14">
      <c r="A79" s="19">
        <v>86</v>
      </c>
      <c r="B79" s="20">
        <v>11</v>
      </c>
      <c r="C79" s="20" t="s">
        <v>695</v>
      </c>
      <c r="D79" s="22" t="s">
        <v>263</v>
      </c>
      <c r="E79" s="19" t="s">
        <v>696</v>
      </c>
      <c r="F79" s="19">
        <f t="shared" si="6"/>
        <v>86</v>
      </c>
      <c r="G79" s="19" t="s">
        <v>535</v>
      </c>
      <c r="H79" s="26" t="str">
        <f>IF(ISNA(VLOOKUP(E79,E$1:$E78,1,FALSE)),"",MATCH(E79,E$1:$E78,0))</f>
        <v/>
      </c>
      <c r="I79" s="26" t="str">
        <f t="shared" si="7"/>
        <v/>
      </c>
      <c r="J79" s="26" t="str">
        <f>IF(ISERR(VLOOKUP(VALUE(B79),$A$3:A79,1,FALSE)),"wrong order","")</f>
        <v/>
      </c>
      <c r="K79" s="26" t="str">
        <f t="shared" ca="1" si="5"/>
        <v>insert into element (element_id, parent_element_id,label, description, element_status_id) values (86, 11, 'assay parameter', '', 2);</v>
      </c>
      <c r="L79" s="26" t="str">
        <f t="shared" ca="1" si="8"/>
        <v>insert into element (element_id, label, description, element_status_id) values (86, 'assay parameter', '', 2);</v>
      </c>
      <c r="M79" s="26" t="str">
        <f t="shared" si="9"/>
        <v>insert into element_hierarchy (child_element_id, parent_element_id, relationship_type) values (86, 11, 'is_a');</v>
      </c>
      <c r="N79" s="26" t="str">
        <f>IF(ISNA(VLOOKUP(E79,[1]TREE_ROOT!$A$2:$B$6,1,FALSE)),"","insert into tree_root (tree_root_id, tree_name, element_id, relationship_type) values (1, '"&amp;VLOOKUP(E79,[1]TREE_ROOT!$A$2:$B$6,2,FALSE)&amp;"', "&amp;[1]Elements!A79&amp;", 'has_a, is_a');")</f>
        <v/>
      </c>
    </row>
    <row r="80" spans="1:14">
      <c r="A80" s="19">
        <v>108</v>
      </c>
      <c r="B80" s="20">
        <v>86</v>
      </c>
      <c r="C80" s="20" t="s">
        <v>697</v>
      </c>
      <c r="D80" s="22" t="s">
        <v>264</v>
      </c>
      <c r="E80" s="19" t="s">
        <v>698</v>
      </c>
      <c r="F80" s="19">
        <f t="shared" si="6"/>
        <v>108</v>
      </c>
      <c r="G80" s="19" t="s">
        <v>535</v>
      </c>
      <c r="H80" s="26" t="str">
        <f>IF(ISNA(VLOOKUP(E80,E$1:$E79,1,FALSE)),"",MATCH(E80,E$1:$E79,0))</f>
        <v/>
      </c>
      <c r="I80" s="26" t="str">
        <f t="shared" si="7"/>
        <v/>
      </c>
      <c r="J80" s="26" t="str">
        <f>IF(ISERR(VLOOKUP(VALUE(B80),$A$3:A80,1,FALSE)),"wrong order","")</f>
        <v/>
      </c>
      <c r="K80" s="26" t="str">
        <f t="shared" ca="1" si="5"/>
        <v>insert into element (element_id, parent_element_id,label, description, element_status_id) values (108, 86, 'biological parameter', '', 2);_x000D_
COMMIT;</v>
      </c>
      <c r="L80" s="26" t="str">
        <f t="shared" ca="1" si="8"/>
        <v>insert into element (element_id, label, description, element_status_id) values (108, 'biological parameter', '', 2);_x000D_
COMMIT;</v>
      </c>
      <c r="M80" s="26" t="str">
        <f t="shared" si="9"/>
        <v>insert into element_hierarchy (child_element_id, parent_element_id, relationship_type) values (108, 86, 'is_a');</v>
      </c>
      <c r="N80" s="26" t="str">
        <f>IF(ISNA(VLOOKUP(E80,[1]TREE_ROOT!$A$2:$B$6,1,FALSE)),"","insert into tree_root (tree_root_id, tree_name, element_id, relationship_type) values (1, '"&amp;VLOOKUP(E80,[1]TREE_ROOT!$A$2:$B$6,2,FALSE)&amp;"', "&amp;[1]Elements!A80&amp;", 'has_a, is_a');")</f>
        <v/>
      </c>
    </row>
    <row r="81" spans="1:14">
      <c r="A81" s="19">
        <v>109</v>
      </c>
      <c r="B81" s="20">
        <v>86</v>
      </c>
      <c r="C81" s="20" t="s">
        <v>699</v>
      </c>
      <c r="D81" s="22" t="s">
        <v>265</v>
      </c>
      <c r="E81" s="19" t="s">
        <v>700</v>
      </c>
      <c r="F81" s="19">
        <f t="shared" si="6"/>
        <v>109</v>
      </c>
      <c r="G81" s="19" t="s">
        <v>535</v>
      </c>
      <c r="H81" s="26" t="str">
        <f>IF(ISNA(VLOOKUP(E81,E$1:$E80,1,FALSE)),"",MATCH(E81,E$1:$E80,0))</f>
        <v/>
      </c>
      <c r="I81" s="26" t="str">
        <f t="shared" si="7"/>
        <v/>
      </c>
      <c r="J81" s="26" t="str">
        <f>IF(ISERR(VLOOKUP(VALUE(B81),$A$3:A81,1,FALSE)),"wrong order","")</f>
        <v/>
      </c>
      <c r="K81" s="26" t="str">
        <f t="shared" ca="1" si="5"/>
        <v>insert into element (element_id, parent_element_id,label, description, element_status_id) values (109, 86, 'chemical parameter', '', 2);</v>
      </c>
      <c r="L81" s="26" t="str">
        <f t="shared" ca="1" si="8"/>
        <v>insert into element (element_id, label, description, element_status_id) values (109, 'chemical parameter', '', 2);</v>
      </c>
      <c r="M81" s="26" t="str">
        <f t="shared" si="9"/>
        <v>insert into element_hierarchy (child_element_id, parent_element_id, relationship_type) values (109, 86, 'is_a');</v>
      </c>
      <c r="N81" s="26" t="str">
        <f>IF(ISNA(VLOOKUP(E81,[1]TREE_ROOT!$A$2:$B$6,1,FALSE)),"","insert into tree_root (tree_root_id, tree_name, element_id, relationship_type) values (1, '"&amp;VLOOKUP(E81,[1]TREE_ROOT!$A$2:$B$6,2,FALSE)&amp;"', "&amp;[1]Elements!A81&amp;", 'has_a, is_a');")</f>
        <v/>
      </c>
    </row>
    <row r="82" spans="1:14">
      <c r="A82" s="19">
        <v>110</v>
      </c>
      <c r="B82" s="20">
        <v>86</v>
      </c>
      <c r="C82" s="20" t="s">
        <v>701</v>
      </c>
      <c r="D82" s="22" t="s">
        <v>266</v>
      </c>
      <c r="E82" s="19" t="s">
        <v>702</v>
      </c>
      <c r="F82" s="19">
        <f t="shared" si="6"/>
        <v>110</v>
      </c>
      <c r="G82" s="19" t="s">
        <v>535</v>
      </c>
      <c r="H82" s="26" t="str">
        <f>IF(ISNA(VLOOKUP(E82,E$1:$E81,1,FALSE)),"",MATCH(E82,E$1:$E81,0))</f>
        <v/>
      </c>
      <c r="I82" s="26" t="str">
        <f t="shared" si="7"/>
        <v/>
      </c>
      <c r="J82" s="26" t="str">
        <f>IF(ISERR(VLOOKUP(VALUE(B82),$A$3:A82,1,FALSE)),"wrong order","")</f>
        <v/>
      </c>
      <c r="K82" s="26" t="str">
        <f t="shared" ca="1" si="5"/>
        <v>insert into element (element_id, parent_element_id,label, description, element_status_id) values (110, 86, 'mechanical parameter', '', 2);</v>
      </c>
      <c r="L82" s="26" t="str">
        <f t="shared" ca="1" si="8"/>
        <v>insert into element (element_id, label, description, element_status_id) values (110, 'mechanical parameter', '', 2);</v>
      </c>
      <c r="M82" s="26" t="str">
        <f t="shared" si="9"/>
        <v>insert into element_hierarchy (child_element_id, parent_element_id, relationship_type) values (110, 86, 'is_a');</v>
      </c>
      <c r="N82" s="26" t="str">
        <f>IF(ISNA(VLOOKUP(E82,[1]TREE_ROOT!$A$2:$B$6,1,FALSE)),"","insert into tree_root (tree_root_id, tree_name, element_id, relationship_type) values (1, '"&amp;VLOOKUP(E82,[1]TREE_ROOT!$A$2:$B$6,2,FALSE)&amp;"', "&amp;[1]Elements!A82&amp;", 'has_a, is_a');")</f>
        <v/>
      </c>
    </row>
    <row r="83" spans="1:14">
      <c r="A83" s="19">
        <v>87</v>
      </c>
      <c r="B83" s="20">
        <v>11</v>
      </c>
      <c r="C83" s="20" t="s">
        <v>703</v>
      </c>
      <c r="D83" s="22" t="s">
        <v>267</v>
      </c>
      <c r="E83" s="19" t="s">
        <v>704</v>
      </c>
      <c r="F83" s="19">
        <f t="shared" si="6"/>
        <v>87</v>
      </c>
      <c r="G83" s="19" t="s">
        <v>705</v>
      </c>
      <c r="H83" s="26" t="str">
        <f>IF(ISNA(VLOOKUP(E83,E$1:$E82,1,FALSE)),"",MATCH(E83,E$1:$E82,0))</f>
        <v/>
      </c>
      <c r="I83" s="26" t="str">
        <f t="shared" si="7"/>
        <v/>
      </c>
      <c r="J83" s="26" t="str">
        <f>IF(ISERR(VLOOKUP(VALUE(B83),$A$3:A83,1,FALSE)),"wrong order","")</f>
        <v/>
      </c>
      <c r="K83" s="26" t="str">
        <f t="shared" ca="1" si="5"/>
        <v>insert into element (element_id, parent_element_id,label, description, element_status_id) values (87, 11, 'detection instrument (BARD DICTIONARY)', 'The category and model name of equipment used for measurement of the readout of an assay (e.g., ViewLux microtiter plate reader).', 2);</v>
      </c>
      <c r="L83" s="26" t="str">
        <f t="shared" ca="1" si="8"/>
        <v>insert into element (element_id, label, description, element_status_id) values (87, 'detection instrument (BARD DICTIONARY)', 'The category and model name of equipment used for measurement of the readout of an assay (e.g., ViewLux microtiter plate reader).', 2);</v>
      </c>
      <c r="M83" s="26" t="str">
        <f t="shared" si="9"/>
        <v>insert into element_hierarchy (child_element_id, parent_element_id, relationship_type) values (87, 11, 'is_a');</v>
      </c>
      <c r="N83" s="26" t="str">
        <f>IF(ISNA(VLOOKUP(E83,[1]TREE_ROOT!$A$2:$B$6,1,FALSE)),"","insert into tree_root (tree_root_id, tree_name, element_id, relationship_type) values (1, '"&amp;VLOOKUP(E83,[1]TREE_ROOT!$A$2:$B$6,2,FALSE)&amp;"', "&amp;[1]Elements!A83&amp;", 'has_a, is_a');")</f>
        <v/>
      </c>
    </row>
    <row r="84" spans="1:14">
      <c r="A84" s="19">
        <v>88</v>
      </c>
      <c r="B84" s="20">
        <v>11</v>
      </c>
      <c r="C84" s="20" t="s">
        <v>706</v>
      </c>
      <c r="D84" s="22" t="s">
        <v>268</v>
      </c>
      <c r="E84" s="19" t="s">
        <v>707</v>
      </c>
      <c r="F84" s="19">
        <f t="shared" si="6"/>
        <v>88</v>
      </c>
      <c r="G84" s="19" t="s">
        <v>708</v>
      </c>
      <c r="H84" s="26" t="str">
        <f>IF(ISNA(VLOOKUP(E84,E$1:$E83,1,FALSE)),"",MATCH(E84,E$1:$E83,0))</f>
        <v/>
      </c>
      <c r="I84" s="26" t="str">
        <f t="shared" si="7"/>
        <v/>
      </c>
      <c r="J84" s="26" t="str">
        <f>IF(ISERR(VLOOKUP(VALUE(B84),$A$3:A84,1,FALSE)),"wrong order","")</f>
        <v/>
      </c>
      <c r="K84" s="26" t="str">
        <f t="shared" ca="1" si="5"/>
        <v>insert into element (element_id, parent_element_id,label, description, element_status_id) values (88, 11, 'detection method', 'A physical method (technology) used to measure one or more readout of the effect caused by a perturbagen in the assay.', 2);</v>
      </c>
      <c r="L84" s="26" t="str">
        <f t="shared" ca="1" si="8"/>
        <v>insert into element (element_id, label, description, element_status_id) values (88, 'detection method', 'A physical method (technology) used to measure one or more readout of the effect caused by a perturbagen in the assay.', 2);</v>
      </c>
      <c r="M84" s="26" t="str">
        <f t="shared" si="9"/>
        <v>insert into element_hierarchy (child_element_id, parent_element_id, relationship_type) values (88, 11, 'is_a');</v>
      </c>
      <c r="N84" s="26" t="str">
        <f>IF(ISNA(VLOOKUP(E84,[1]TREE_ROOT!$A$2:$B$6,1,FALSE)),"","insert into tree_root (tree_root_id, tree_name, element_id, relationship_type) values (1, '"&amp;VLOOKUP(E84,[1]TREE_ROOT!$A$2:$B$6,2,FALSE)&amp;"', "&amp;[1]Elements!A84&amp;", 'has_a, is_a');")</f>
        <v/>
      </c>
    </row>
    <row r="85" spans="1:14">
      <c r="A85" s="19">
        <v>98</v>
      </c>
      <c r="B85" s="20">
        <v>88</v>
      </c>
      <c r="C85" s="20" t="s">
        <v>709</v>
      </c>
      <c r="D85" s="22" t="s">
        <v>269</v>
      </c>
      <c r="E85" s="19" t="s">
        <v>710</v>
      </c>
      <c r="F85" s="19">
        <f t="shared" si="6"/>
        <v>98</v>
      </c>
      <c r="G85" s="19" t="s">
        <v>535</v>
      </c>
      <c r="H85" s="26" t="str">
        <f>IF(ISNA(VLOOKUP(E85,E$1:$E84,1,FALSE)),"",MATCH(E85,E$1:$E84,0))</f>
        <v/>
      </c>
      <c r="I85" s="26" t="str">
        <f t="shared" si="7"/>
        <v/>
      </c>
      <c r="J85" s="26" t="str">
        <f>IF(ISERR(VLOOKUP(VALUE(B85),$A$3:A85,1,FALSE)),"wrong order","")</f>
        <v/>
      </c>
      <c r="K85" s="26" t="str">
        <f t="shared" ca="1" si="5"/>
        <v>insert into element (element_id, parent_element_id,label, description, element_status_id) values (98, 88, 'fluorescence method', '', 2);</v>
      </c>
      <c r="L85" s="26" t="str">
        <f t="shared" ca="1" si="8"/>
        <v>insert into element (element_id, label, description, element_status_id) values (98, 'fluorescence method', '', 2);</v>
      </c>
      <c r="M85" s="26" t="str">
        <f t="shared" si="9"/>
        <v>insert into element_hierarchy (child_element_id, parent_element_id, relationship_type) values (98, 88, 'is_a');</v>
      </c>
      <c r="N85" s="26" t="str">
        <f>IF(ISNA(VLOOKUP(E85,[1]TREE_ROOT!$A$2:$B$6,1,FALSE)),"","insert into tree_root (tree_root_id, tree_name, element_id, relationship_type) values (1, '"&amp;VLOOKUP(E85,[1]TREE_ROOT!$A$2:$B$6,2,FALSE)&amp;"', "&amp;[1]Elements!A85&amp;", 'has_a, is_a');")</f>
        <v/>
      </c>
    </row>
    <row r="86" spans="1:14">
      <c r="A86" s="19">
        <v>99</v>
      </c>
      <c r="B86" s="20">
        <v>88</v>
      </c>
      <c r="C86" s="20" t="s">
        <v>711</v>
      </c>
      <c r="D86" s="22" t="s">
        <v>270</v>
      </c>
      <c r="E86" s="19" t="s">
        <v>712</v>
      </c>
      <c r="F86" s="19">
        <f t="shared" si="6"/>
        <v>99</v>
      </c>
      <c r="G86" s="19" t="s">
        <v>535</v>
      </c>
      <c r="H86" s="26" t="str">
        <f>IF(ISNA(VLOOKUP(E86,E$1:$E85,1,FALSE)),"",MATCH(E86,E$1:$E85,0))</f>
        <v/>
      </c>
      <c r="I86" s="26" t="str">
        <f t="shared" si="7"/>
        <v/>
      </c>
      <c r="J86" s="26" t="str">
        <f>IF(ISERR(VLOOKUP(VALUE(B86),$A$3:A86,1,FALSE)),"wrong order","")</f>
        <v/>
      </c>
      <c r="K86" s="26" t="str">
        <f t="shared" ca="1" si="5"/>
        <v>insert into element (element_id, parent_element_id,label, description, element_status_id) values (99, 88, 'imaging method', '', 2);</v>
      </c>
      <c r="L86" s="26" t="str">
        <f t="shared" ca="1" si="8"/>
        <v>insert into element (element_id, label, description, element_status_id) values (99, 'imaging method', '', 2);</v>
      </c>
      <c r="M86" s="26" t="str">
        <f t="shared" si="9"/>
        <v>insert into element_hierarchy (child_element_id, parent_element_id, relationship_type) values (99, 88, 'is_a');</v>
      </c>
      <c r="N86" s="26" t="str">
        <f>IF(ISNA(VLOOKUP(E86,[1]TREE_ROOT!$A$2:$B$6,1,FALSE)),"","insert into tree_root (tree_root_id, tree_name, element_id, relationship_type) values (1, '"&amp;VLOOKUP(E86,[1]TREE_ROOT!$A$2:$B$6,2,FALSE)&amp;"', "&amp;[1]Elements!A86&amp;", 'has_a, is_a');")</f>
        <v/>
      </c>
    </row>
    <row r="87" spans="1:14">
      <c r="A87" s="19">
        <v>100</v>
      </c>
      <c r="B87" s="20">
        <v>88</v>
      </c>
      <c r="C87" s="20" t="s">
        <v>713</v>
      </c>
      <c r="D87" s="22" t="s">
        <v>271</v>
      </c>
      <c r="E87" s="19" t="s">
        <v>714</v>
      </c>
      <c r="F87" s="19">
        <f t="shared" si="6"/>
        <v>100</v>
      </c>
      <c r="G87" s="19" t="s">
        <v>535</v>
      </c>
      <c r="H87" s="26" t="str">
        <f>IF(ISNA(VLOOKUP(E87,E$1:$E86,1,FALSE)),"",MATCH(E87,E$1:$E86,0))</f>
        <v/>
      </c>
      <c r="I87" s="26" t="str">
        <f t="shared" si="7"/>
        <v/>
      </c>
      <c r="J87" s="26" t="str">
        <f>IF(ISERR(VLOOKUP(VALUE(B87),$A$3:A87,1,FALSE)),"wrong order","")</f>
        <v/>
      </c>
      <c r="K87" s="26" t="str">
        <f t="shared" ca="1" si="5"/>
        <v>insert into element (element_id, parent_element_id,label, description, element_status_id) values (100, 88, 'label-free method', '', 2);</v>
      </c>
      <c r="L87" s="26" t="str">
        <f t="shared" ca="1" si="8"/>
        <v>insert into element (element_id, label, description, element_status_id) values (100, 'label-free method', '', 2);</v>
      </c>
      <c r="M87" s="26" t="str">
        <f t="shared" si="9"/>
        <v>insert into element_hierarchy (child_element_id, parent_element_id, relationship_type) values (100, 88, 'is_a');</v>
      </c>
      <c r="N87" s="26" t="str">
        <f>IF(ISNA(VLOOKUP(E87,[1]TREE_ROOT!$A$2:$B$6,1,FALSE)),"","insert into tree_root (tree_root_id, tree_name, element_id, relationship_type) values (1, '"&amp;VLOOKUP(E87,[1]TREE_ROOT!$A$2:$B$6,2,FALSE)&amp;"', "&amp;[1]Elements!A87&amp;", 'has_a, is_a');")</f>
        <v/>
      </c>
    </row>
    <row r="88" spans="1:14">
      <c r="A88" s="19">
        <v>101</v>
      </c>
      <c r="B88" s="20">
        <v>88</v>
      </c>
      <c r="C88" s="20" t="s">
        <v>715</v>
      </c>
      <c r="D88" s="22" t="s">
        <v>272</v>
      </c>
      <c r="E88" s="19" t="s">
        <v>716</v>
      </c>
      <c r="F88" s="19">
        <f t="shared" si="6"/>
        <v>101</v>
      </c>
      <c r="G88" s="19" t="s">
        <v>535</v>
      </c>
      <c r="H88" s="26" t="str">
        <f>IF(ISNA(VLOOKUP(E88,E$1:$E87,1,FALSE)),"",MATCH(E88,E$1:$E87,0))</f>
        <v/>
      </c>
      <c r="I88" s="26" t="str">
        <f t="shared" si="7"/>
        <v/>
      </c>
      <c r="J88" s="26" t="str">
        <f>IF(ISERR(VLOOKUP(VALUE(B88),$A$3:A88,1,FALSE)),"wrong order","")</f>
        <v/>
      </c>
      <c r="K88" s="26" t="str">
        <f t="shared" ca="1" si="5"/>
        <v>insert into element (element_id, parent_element_id,label, description, element_status_id) values (101, 88, 'luminescence method', '', 2);</v>
      </c>
      <c r="L88" s="26" t="str">
        <f t="shared" ca="1" si="8"/>
        <v>insert into element (element_id, label, description, element_status_id) values (101, 'luminescence method', '', 2);</v>
      </c>
      <c r="M88" s="26" t="str">
        <f t="shared" si="9"/>
        <v>insert into element_hierarchy (child_element_id, parent_element_id, relationship_type) values (101, 88, 'is_a');</v>
      </c>
      <c r="N88" s="26" t="str">
        <f>IF(ISNA(VLOOKUP(E88,[1]TREE_ROOT!$A$2:$B$6,1,FALSE)),"","insert into tree_root (tree_root_id, tree_name, element_id, relationship_type) values (1, '"&amp;VLOOKUP(E88,[1]TREE_ROOT!$A$2:$B$6,2,FALSE)&amp;"', "&amp;[1]Elements!A88&amp;", 'has_a, is_a');")</f>
        <v/>
      </c>
    </row>
    <row r="89" spans="1:14">
      <c r="A89" s="19">
        <v>102</v>
      </c>
      <c r="B89" s="20">
        <v>88</v>
      </c>
      <c r="C89" s="20" t="s">
        <v>717</v>
      </c>
      <c r="D89" s="22" t="s">
        <v>273</v>
      </c>
      <c r="E89" s="19" t="s">
        <v>718</v>
      </c>
      <c r="F89" s="19">
        <f t="shared" si="6"/>
        <v>102</v>
      </c>
      <c r="G89" s="19" t="s">
        <v>535</v>
      </c>
      <c r="H89" s="26" t="str">
        <f>IF(ISNA(VLOOKUP(E89,E$1:$E88,1,FALSE)),"",MATCH(E89,E$1:$E88,0))</f>
        <v/>
      </c>
      <c r="I89" s="26" t="str">
        <f t="shared" si="7"/>
        <v/>
      </c>
      <c r="J89" s="26" t="str">
        <f>IF(ISERR(VLOOKUP(VALUE(B89),$A$3:A89,1,FALSE)),"wrong order","")</f>
        <v/>
      </c>
      <c r="K89" s="26" t="str">
        <f t="shared" ca="1" si="5"/>
        <v>insert into element (element_id, parent_element_id,label, description, element_status_id) values (102, 88, 'radiometry method', '', 2);</v>
      </c>
      <c r="L89" s="26" t="str">
        <f t="shared" ca="1" si="8"/>
        <v>insert into element (element_id, label, description, element_status_id) values (102, 'radiometry method', '', 2);</v>
      </c>
      <c r="M89" s="26" t="str">
        <f t="shared" si="9"/>
        <v>insert into element_hierarchy (child_element_id, parent_element_id, relationship_type) values (102, 88, 'is_a');</v>
      </c>
      <c r="N89" s="26" t="str">
        <f>IF(ISNA(VLOOKUP(E89,[1]TREE_ROOT!$A$2:$B$6,1,FALSE)),"","insert into tree_root (tree_root_id, tree_name, element_id, relationship_type) values (1, '"&amp;VLOOKUP(E89,[1]TREE_ROOT!$A$2:$B$6,2,FALSE)&amp;"', "&amp;[1]Elements!A89&amp;", 'has_a, is_a');")</f>
        <v/>
      </c>
    </row>
    <row r="90" spans="1:14">
      <c r="A90" s="19">
        <v>103</v>
      </c>
      <c r="B90" s="20">
        <v>88</v>
      </c>
      <c r="C90" s="20" t="s">
        <v>719</v>
      </c>
      <c r="D90" s="22" t="s">
        <v>274</v>
      </c>
      <c r="E90" s="19" t="s">
        <v>720</v>
      </c>
      <c r="F90" s="19">
        <f t="shared" si="6"/>
        <v>103</v>
      </c>
      <c r="G90" s="19" t="s">
        <v>535</v>
      </c>
      <c r="H90" s="26" t="str">
        <f>IF(ISNA(VLOOKUP(E90,E$1:$E89,1,FALSE)),"",MATCH(E90,E$1:$E89,0))</f>
        <v/>
      </c>
      <c r="I90" s="26" t="str">
        <f t="shared" si="7"/>
        <v/>
      </c>
      <c r="J90" s="26" t="str">
        <f>IF(ISERR(VLOOKUP(VALUE(B90),$A$3:A90,1,FALSE)),"wrong order","")</f>
        <v/>
      </c>
      <c r="K90" s="26" t="str">
        <f t="shared" ca="1" si="5"/>
        <v>insert into element (element_id, parent_element_id,label, description, element_status_id) values (103, 88, 'spectrophotometry method', '', 2);_x000D_
COMMIT;</v>
      </c>
      <c r="L90" s="26" t="str">
        <f t="shared" ca="1" si="8"/>
        <v>insert into element (element_id, label, description, element_status_id) values (103, 'spectrophotometry method', '', 2);_x000D_
COMMIT;</v>
      </c>
      <c r="M90" s="26" t="str">
        <f t="shared" si="9"/>
        <v>insert into element_hierarchy (child_element_id, parent_element_id, relationship_type) values (103, 88, 'is_a');</v>
      </c>
      <c r="N90" s="26" t="str">
        <f>IF(ISNA(VLOOKUP(E90,[1]TREE_ROOT!$A$2:$B$6,1,FALSE)),"","insert into tree_root (tree_root_id, tree_name, element_id, relationship_type) values (1, '"&amp;VLOOKUP(E90,[1]TREE_ROOT!$A$2:$B$6,2,FALSE)&amp;"', "&amp;[1]Elements!A90&amp;", 'has_a, is_a');")</f>
        <v/>
      </c>
    </row>
    <row r="91" spans="1:14">
      <c r="A91" s="19">
        <v>104</v>
      </c>
      <c r="B91" s="20">
        <v>11</v>
      </c>
      <c r="C91" s="20" t="s">
        <v>721</v>
      </c>
      <c r="D91" s="22" t="s">
        <v>275</v>
      </c>
      <c r="E91" s="19" t="s">
        <v>722</v>
      </c>
      <c r="F91" s="19">
        <f t="shared" si="6"/>
        <v>104</v>
      </c>
      <c r="G91" s="19" t="s">
        <v>723</v>
      </c>
      <c r="H91" s="26" t="str">
        <f>IF(ISNA(VLOOKUP(E91,E$1:$E90,1,FALSE)),"",MATCH(E91,E$1:$E90,0))</f>
        <v/>
      </c>
      <c r="I91" s="26" t="str">
        <f t="shared" si="7"/>
        <v/>
      </c>
      <c r="J91" s="26" t="str">
        <f>IF(ISERR(VLOOKUP(VALUE(B91),$A$3:A91,1,FALSE)),"wrong order","")</f>
        <v/>
      </c>
      <c r="K91" s="26" t="str">
        <f t="shared" ca="1" si="5"/>
        <v>insert into element (element_id, parent_element_id,label, description, element_status_id) values (104, 11, 'assay method', 'The underlying method (technology) and assay strategy used to determine the action of the perturbagen in the assay system.', 2);</v>
      </c>
      <c r="L91" s="26" t="str">
        <f t="shared" ca="1" si="8"/>
        <v>insert into element (element_id, label, description, element_status_id) values (104, 'assay method', 'The underlying method (technology) and assay strategy used to determine the action of the perturbagen in the assay system.', 2);</v>
      </c>
      <c r="M91" s="26" t="str">
        <f t="shared" si="9"/>
        <v>insert into element_hierarchy (child_element_id, parent_element_id, relationship_type) values (104, 11, 'is_a');</v>
      </c>
      <c r="N91" s="26" t="str">
        <f>IF(ISNA(VLOOKUP(E91,[1]TREE_ROOT!$A$2:$B$6,1,FALSE)),"","insert into tree_root (tree_root_id, tree_name, element_id, relationship_type) values (1, '"&amp;VLOOKUP(E91,[1]TREE_ROOT!$A$2:$B$6,2,FALSE)&amp;"', "&amp;[1]Elements!A91&amp;", 'has_a, is_a');")</f>
        <v/>
      </c>
    </row>
    <row r="92" spans="1:14">
      <c r="A92" s="19">
        <v>336</v>
      </c>
      <c r="B92" s="20">
        <v>104</v>
      </c>
      <c r="C92" s="20" t="s">
        <v>724</v>
      </c>
      <c r="D92" s="22" t="s">
        <v>276</v>
      </c>
      <c r="E92" s="19" t="s">
        <v>725</v>
      </c>
      <c r="F92" s="19">
        <f t="shared" si="6"/>
        <v>336</v>
      </c>
      <c r="G92" s="19" t="s">
        <v>535</v>
      </c>
      <c r="H92" s="26" t="str">
        <f>IF(ISNA(VLOOKUP(E92,E$1:$E91,1,FALSE)),"",MATCH(E92,E$1:$E91,0))</f>
        <v/>
      </c>
      <c r="I92" s="26" t="str">
        <f t="shared" si="7"/>
        <v/>
      </c>
      <c r="J92" s="26" t="str">
        <f>IF(ISERR(VLOOKUP(VALUE(B92),$A$3:A92,1,FALSE)),"wrong order","")</f>
        <v/>
      </c>
      <c r="K92" s="26" t="str">
        <f t="shared" ca="1" si="5"/>
        <v>insert into element (element_id, parent_element_id,label, description, element_status_id) values (336, 104, 'functional method', '', 2);</v>
      </c>
      <c r="L92" s="26" t="str">
        <f t="shared" ca="1" si="8"/>
        <v>insert into element (element_id, label, description, element_status_id) values (336, 'functional method', '', 2);</v>
      </c>
      <c r="M92" s="26" t="str">
        <f t="shared" si="9"/>
        <v>insert into element_hierarchy (child_element_id, parent_element_id, relationship_type) values (336, 104, 'is_a');</v>
      </c>
      <c r="N92" s="26" t="str">
        <f>IF(ISNA(VLOOKUP(E92,[1]TREE_ROOT!$A$2:$B$6,1,FALSE)),"","insert into tree_root (tree_root_id, tree_name, element_id, relationship_type) values (1, '"&amp;VLOOKUP(E92,[1]TREE_ROOT!$A$2:$B$6,2,FALSE)&amp;"', "&amp;[1]Elements!A92&amp;", 'has_a, is_a');")</f>
        <v/>
      </c>
    </row>
    <row r="93" spans="1:14">
      <c r="A93" s="19">
        <v>337</v>
      </c>
      <c r="B93" s="20">
        <v>104</v>
      </c>
      <c r="C93" s="20" t="s">
        <v>726</v>
      </c>
      <c r="D93" s="22" t="s">
        <v>277</v>
      </c>
      <c r="E93" s="19" t="s">
        <v>727</v>
      </c>
      <c r="F93" s="19">
        <f t="shared" si="6"/>
        <v>337</v>
      </c>
      <c r="G93" s="19" t="s">
        <v>535</v>
      </c>
      <c r="H93" s="26" t="str">
        <f>IF(ISNA(VLOOKUP(E93,E$1:$E92,1,FALSE)),"",MATCH(E93,E$1:$E92,0))</f>
        <v/>
      </c>
      <c r="I93" s="26" t="str">
        <f t="shared" si="7"/>
        <v/>
      </c>
      <c r="J93" s="26" t="str">
        <f>IF(ISERR(VLOOKUP(VALUE(B93),$A$3:A93,1,FALSE)),"wrong order","")</f>
        <v/>
      </c>
      <c r="K93" s="26" t="str">
        <f t="shared" ca="1" si="5"/>
        <v>insert into element (element_id, parent_element_id,label, description, element_status_id) values (337, 104, 'physical method', '', 2);</v>
      </c>
      <c r="L93" s="26" t="str">
        <f t="shared" ca="1" si="8"/>
        <v>insert into element (element_id, label, description, element_status_id) values (337, 'physical method', '', 2);</v>
      </c>
      <c r="M93" s="26" t="str">
        <f t="shared" si="9"/>
        <v>insert into element_hierarchy (child_element_id, parent_element_id, relationship_type) values (337, 104, 'is_a');</v>
      </c>
      <c r="N93" s="26" t="str">
        <f>IF(ISNA(VLOOKUP(E93,[1]TREE_ROOT!$A$2:$B$6,1,FALSE)),"","insert into tree_root (tree_root_id, tree_name, element_id, relationship_type) values (1, '"&amp;VLOOKUP(E93,[1]TREE_ROOT!$A$2:$B$6,2,FALSE)&amp;"', "&amp;[1]Elements!A93&amp;", 'has_a, is_a');")</f>
        <v/>
      </c>
    </row>
    <row r="94" spans="1:14">
      <c r="A94" s="19">
        <v>12</v>
      </c>
      <c r="B94" s="20">
        <v>5</v>
      </c>
      <c r="C94" s="20" t="s">
        <v>728</v>
      </c>
      <c r="D94" s="22" t="s">
        <v>278</v>
      </c>
      <c r="E94" s="19" t="s">
        <v>729</v>
      </c>
      <c r="F94" s="19">
        <f t="shared" si="6"/>
        <v>12</v>
      </c>
      <c r="G94" s="19" t="s">
        <v>730</v>
      </c>
      <c r="H94" s="26" t="str">
        <f>IF(ISNA(VLOOKUP(E94,E$1:$E93,1,FALSE)),"",MATCH(E94,E$1:$E93,0))</f>
        <v/>
      </c>
      <c r="I94" s="26" t="str">
        <f t="shared" si="7"/>
        <v/>
      </c>
      <c r="J94" s="26" t="str">
        <f>IF(ISERR(VLOOKUP(VALUE(B94),$A$3:A94,1,FALSE)),"wrong order","")</f>
        <v/>
      </c>
      <c r="K94" s="26" t="str">
        <f t="shared" ca="1" si="5"/>
        <v>insert into element (element_id, parent_element_id,label, description, element_status_id) values (12, 5, 'assay measure group', 'An abstract concept to group multiple assay readouts and allow description of an assay that measures more than one effect of a perturbagen on the biological entity.', 2);</v>
      </c>
      <c r="L94" s="26" t="str">
        <f t="shared" ca="1" si="8"/>
        <v>insert into element (element_id, label, description, element_status_id) values (12, 'assay measure group', 'An abstract concept to group multiple assay readouts and allow description of an assay that measures more than one effect of a perturbagen on the biological entity.', 2);</v>
      </c>
      <c r="M94" s="26" t="str">
        <f t="shared" si="9"/>
        <v>insert into element_hierarchy (child_element_id, parent_element_id, relationship_type) values (12, 5, 'is_a');</v>
      </c>
      <c r="N94" s="26" t="str">
        <f>IF(ISNA(VLOOKUP(E94,[1]TREE_ROOT!$A$2:$B$6,1,FALSE)),"","insert into tree_root (tree_root_id, tree_name, element_id, relationship_type) values (1, '"&amp;VLOOKUP(E94,[1]TREE_ROOT!$A$2:$B$6,2,FALSE)&amp;"', "&amp;[1]Elements!A94&amp;", 'has_a, is_a');")</f>
        <v/>
      </c>
    </row>
    <row r="95" spans="1:14">
      <c r="A95" s="19">
        <v>125</v>
      </c>
      <c r="B95" s="20">
        <v>12</v>
      </c>
      <c r="C95" s="20" t="s">
        <v>731</v>
      </c>
      <c r="D95" s="22" t="s">
        <v>279</v>
      </c>
      <c r="E95" s="19" t="s">
        <v>732</v>
      </c>
      <c r="F95" s="19">
        <f t="shared" si="6"/>
        <v>125</v>
      </c>
      <c r="G95" s="19" t="s">
        <v>535</v>
      </c>
      <c r="H95" s="26" t="str">
        <f>IF(ISNA(VLOOKUP(E95,E$1:$E94,1,FALSE)),"",MATCH(E95,E$1:$E94,0))</f>
        <v/>
      </c>
      <c r="I95" s="26" t="str">
        <f t="shared" si="7"/>
        <v/>
      </c>
      <c r="J95" s="26" t="str">
        <f>IF(ISERR(VLOOKUP(VALUE(B95),$A$3:A95,1,FALSE)),"wrong order","")</f>
        <v/>
      </c>
      <c r="K95" s="26" t="str">
        <f t="shared" ca="1" si="5"/>
        <v>insert into element (element_id, parent_element_id,label, description, element_status_id) values (125, 12, 'measure group name', '', 2);</v>
      </c>
      <c r="L95" s="26" t="str">
        <f t="shared" ca="1" si="8"/>
        <v>insert into element (element_id, label, description, element_status_id) values (125, 'measure group name', '', 2);</v>
      </c>
      <c r="M95" s="26" t="str">
        <f t="shared" si="9"/>
        <v>insert into element_hierarchy (child_element_id, parent_element_id, relationship_type) values (125, 12, 'is_a');</v>
      </c>
      <c r="N95" s="26" t="str">
        <f>IF(ISNA(VLOOKUP(E95,[1]TREE_ROOT!$A$2:$B$6,1,FALSE)),"","insert into tree_root (tree_root_id, tree_name, element_id, relationship_type) values (1, '"&amp;VLOOKUP(E95,[1]TREE_ROOT!$A$2:$B$6,2,FALSE)&amp;"', "&amp;[1]Elements!A95&amp;", 'has_a, is_a');")</f>
        <v/>
      </c>
    </row>
    <row r="96" spans="1:14">
      <c r="A96" s="19">
        <v>126</v>
      </c>
      <c r="B96" s="20">
        <v>12</v>
      </c>
      <c r="C96" s="20" t="s">
        <v>733</v>
      </c>
      <c r="D96" s="22" t="s">
        <v>280</v>
      </c>
      <c r="E96" s="19" t="s">
        <v>734</v>
      </c>
      <c r="F96" s="19">
        <f t="shared" si="6"/>
        <v>126</v>
      </c>
      <c r="G96" s="19" t="s">
        <v>535</v>
      </c>
      <c r="H96" s="26" t="str">
        <f>IF(ISNA(VLOOKUP(E96,E$1:$E95,1,FALSE)),"",MATCH(E96,E$1:$E95,0))</f>
        <v/>
      </c>
      <c r="I96" s="26" t="str">
        <f t="shared" si="7"/>
        <v/>
      </c>
      <c r="J96" s="26" t="str">
        <f>IF(ISERR(VLOOKUP(VALUE(B96),$A$3:A96,1,FALSE)),"wrong order","")</f>
        <v/>
      </c>
      <c r="K96" s="26" t="str">
        <f t="shared" ca="1" si="5"/>
        <v>insert into element (element_id, parent_element_id,label, description, element_status_id) values (126, 12, 'assay readout ID', '', 2);</v>
      </c>
      <c r="L96" s="26" t="str">
        <f t="shared" ca="1" si="8"/>
        <v>insert into element (element_id, label, description, element_status_id) values (126, 'assay readout ID', '', 2);</v>
      </c>
      <c r="M96" s="26" t="str">
        <f t="shared" si="9"/>
        <v>insert into element_hierarchy (child_element_id, parent_element_id, relationship_type) values (126, 12, 'is_a');</v>
      </c>
      <c r="N96" s="26" t="str">
        <f>IF(ISNA(VLOOKUP(E96,[1]TREE_ROOT!$A$2:$B$6,1,FALSE)),"","insert into tree_root (tree_root_id, tree_name, element_id, relationship_type) values (1, '"&amp;VLOOKUP(E96,[1]TREE_ROOT!$A$2:$B$6,2,FALSE)&amp;"', "&amp;[1]Elements!A96&amp;", 'has_a, is_a');")</f>
        <v/>
      </c>
    </row>
    <row r="97" spans="1:14">
      <c r="A97" s="19">
        <v>13</v>
      </c>
      <c r="B97" s="20">
        <v>5</v>
      </c>
      <c r="C97" s="20" t="s">
        <v>735</v>
      </c>
      <c r="D97" s="22" t="s">
        <v>281</v>
      </c>
      <c r="E97" s="19" t="s">
        <v>736</v>
      </c>
      <c r="F97" s="19">
        <f t="shared" si="6"/>
        <v>13</v>
      </c>
      <c r="G97" s="19" t="s">
        <v>535</v>
      </c>
      <c r="H97" s="26" t="str">
        <f>IF(ISNA(VLOOKUP(E97,E$1:$E96,1,FALSE)),"",MATCH(E97,E$1:$E96,0))</f>
        <v/>
      </c>
      <c r="I97" s="26" t="str">
        <f t="shared" si="7"/>
        <v/>
      </c>
      <c r="J97" s="26" t="str">
        <f>IF(ISERR(VLOOKUP(VALUE(B97),$A$3:A97,1,FALSE)),"wrong order","")</f>
        <v/>
      </c>
      <c r="K97" s="26" t="str">
        <f t="shared" ca="1" si="5"/>
        <v>insert into element (element_id, parent_element_id,label, description, element_status_id) values (13, 5, 'assay type', '', 2);</v>
      </c>
      <c r="L97" s="26" t="str">
        <f t="shared" ca="1" si="8"/>
        <v>insert into element (element_id, label, description, element_status_id) values (13, 'assay type', '', 2);</v>
      </c>
      <c r="M97" s="26" t="str">
        <f t="shared" si="9"/>
        <v>insert into element_hierarchy (child_element_id, parent_element_id, relationship_type) values (13, 5, 'is_a');</v>
      </c>
      <c r="N97" s="26" t="str">
        <f>IF(ISNA(VLOOKUP(E97,[1]TREE_ROOT!$A$2:$B$6,1,FALSE)),"","insert into tree_root (tree_root_id, tree_name, element_id, relationship_type) values (1, '"&amp;VLOOKUP(E97,[1]TREE_ROOT!$A$2:$B$6,2,FALSE)&amp;"', "&amp;[1]Elements!A97&amp;", 'has_a, is_a');")</f>
        <v/>
      </c>
    </row>
    <row r="98" spans="1:14">
      <c r="A98" s="19">
        <v>144</v>
      </c>
      <c r="B98" s="20">
        <v>13</v>
      </c>
      <c r="C98" s="20" t="s">
        <v>737</v>
      </c>
      <c r="D98" s="22" t="s">
        <v>282</v>
      </c>
      <c r="E98" s="19" t="s">
        <v>738</v>
      </c>
      <c r="F98" s="19">
        <f t="shared" si="6"/>
        <v>144</v>
      </c>
      <c r="G98" s="19" t="s">
        <v>535</v>
      </c>
      <c r="H98" s="26" t="str">
        <f>IF(ISNA(VLOOKUP(E98,E$1:$E97,1,FALSE)),"",MATCH(E98,E$1:$E97,0))</f>
        <v/>
      </c>
      <c r="I98" s="26" t="str">
        <f t="shared" si="7"/>
        <v/>
      </c>
      <c r="J98" s="26" t="str">
        <f>IF(ISERR(VLOOKUP(VALUE(B98),$A$3:A98,1,FALSE)),"wrong order","")</f>
        <v/>
      </c>
      <c r="K98" s="26" t="str">
        <f t="shared" ca="1" si="5"/>
        <v>insert into element (element_id, parent_element_id,label, description, element_status_id) values (144, 13, 'molecular interaction assay', '', 2);</v>
      </c>
      <c r="L98" s="26" t="str">
        <f t="shared" ca="1" si="8"/>
        <v>insert into element (element_id, label, description, element_status_id) values (144, 'molecular interaction assay', '', 2);</v>
      </c>
      <c r="M98" s="26" t="str">
        <f t="shared" si="9"/>
        <v>insert into element_hierarchy (child_element_id, parent_element_id, relationship_type) values (144, 13, 'is_a');</v>
      </c>
      <c r="N98" s="26" t="str">
        <f>IF(ISNA(VLOOKUP(E98,[1]TREE_ROOT!$A$2:$B$6,1,FALSE)),"","insert into tree_root (tree_root_id, tree_name, element_id, relationship_type) values (1, '"&amp;VLOOKUP(E98,[1]TREE_ROOT!$A$2:$B$6,2,FALSE)&amp;"', "&amp;[1]Elements!A98&amp;", 'has_a, is_a');")</f>
        <v/>
      </c>
    </row>
    <row r="99" spans="1:14">
      <c r="A99" s="19">
        <v>161</v>
      </c>
      <c r="B99" s="20">
        <v>144</v>
      </c>
      <c r="C99" s="20" t="s">
        <v>739</v>
      </c>
      <c r="D99" s="22" t="s">
        <v>283</v>
      </c>
      <c r="E99" s="19" t="s">
        <v>740</v>
      </c>
      <c r="F99" s="19">
        <f t="shared" si="6"/>
        <v>161</v>
      </c>
      <c r="G99" s="19" t="s">
        <v>535</v>
      </c>
      <c r="H99" s="26" t="str">
        <f>IF(ISNA(VLOOKUP(E99,E$1:$E98,1,FALSE)),"",MATCH(E99,E$1:$E98,0))</f>
        <v/>
      </c>
      <c r="I99" s="26" t="str">
        <f t="shared" si="7"/>
        <v/>
      </c>
      <c r="J99" s="26" t="str">
        <f>IF(ISERR(VLOOKUP(VALUE(B99),$A$3:A99,1,FALSE)),"wrong order","")</f>
        <v/>
      </c>
      <c r="K99" s="26" t="str">
        <f t="shared" ca="1" si="5"/>
        <v>insert into element (element_id, parent_element_id,label, description, element_status_id) values (161, 144, 'protein-DNA interaction assay', '', 2);</v>
      </c>
      <c r="L99" s="26" t="str">
        <f t="shared" ca="1" si="8"/>
        <v>insert into element (element_id, label, description, element_status_id) values (161, 'protein-DNA interaction assay', '', 2);</v>
      </c>
      <c r="M99" s="26" t="str">
        <f t="shared" si="9"/>
        <v>insert into element_hierarchy (child_element_id, parent_element_id, relationship_type) values (161, 144, 'is_a');</v>
      </c>
      <c r="N99" s="26" t="str">
        <f>IF(ISNA(VLOOKUP(E99,[1]TREE_ROOT!$A$2:$B$6,1,FALSE)),"","insert into tree_root (tree_root_id, tree_name, element_id, relationship_type) values (1, '"&amp;VLOOKUP(E99,[1]TREE_ROOT!$A$2:$B$6,2,FALSE)&amp;"', "&amp;[1]Elements!A99&amp;", 'has_a, is_a');")</f>
        <v/>
      </c>
    </row>
    <row r="100" spans="1:14">
      <c r="A100" s="19">
        <v>162</v>
      </c>
      <c r="B100" s="20">
        <v>144</v>
      </c>
      <c r="C100" s="20" t="s">
        <v>741</v>
      </c>
      <c r="D100" s="22" t="s">
        <v>284</v>
      </c>
      <c r="E100" s="19" t="s">
        <v>742</v>
      </c>
      <c r="F100" s="19">
        <f t="shared" si="6"/>
        <v>162</v>
      </c>
      <c r="G100" s="19" t="s">
        <v>535</v>
      </c>
      <c r="H100" s="26" t="str">
        <f>IF(ISNA(VLOOKUP(E100,E$1:$E99,1,FALSE)),"",MATCH(E100,E$1:$E99,0))</f>
        <v/>
      </c>
      <c r="I100" s="26" t="str">
        <f t="shared" si="7"/>
        <v/>
      </c>
      <c r="J100" s="26" t="str">
        <f>IF(ISERR(VLOOKUP(VALUE(B100),$A$3:A100,1,FALSE)),"wrong order","")</f>
        <v/>
      </c>
      <c r="K100" s="26" t="str">
        <f t="shared" ca="1" si="5"/>
        <v>insert into element (element_id, parent_element_id,label, description, element_status_id) values (162, 144, 'protein-RNA interaction assay', '', 2);_x000D_
COMMIT;</v>
      </c>
      <c r="L100" s="26" t="str">
        <f t="shared" ca="1" si="8"/>
        <v>insert into element (element_id, label, description, element_status_id) values (162, 'protein-RNA interaction assay', '', 2);_x000D_
COMMIT;</v>
      </c>
      <c r="M100" s="26" t="str">
        <f t="shared" si="9"/>
        <v>insert into element_hierarchy (child_element_id, parent_element_id, relationship_type) values (162, 144, 'is_a');</v>
      </c>
      <c r="N100" s="26" t="str">
        <f>IF(ISNA(VLOOKUP(E100,[1]TREE_ROOT!$A$2:$B$6,1,FALSE)),"","insert into tree_root (tree_root_id, tree_name, element_id, relationship_type) values (1, '"&amp;VLOOKUP(E100,[1]TREE_ROOT!$A$2:$B$6,2,FALSE)&amp;"', "&amp;[1]Elements!A100&amp;", 'has_a, is_a');")</f>
        <v/>
      </c>
    </row>
    <row r="101" spans="1:14">
      <c r="A101" s="19">
        <v>163</v>
      </c>
      <c r="B101" s="20">
        <v>144</v>
      </c>
      <c r="C101" s="20" t="s">
        <v>743</v>
      </c>
      <c r="D101" s="22" t="s">
        <v>285</v>
      </c>
      <c r="E101" s="19" t="s">
        <v>744</v>
      </c>
      <c r="F101" s="19">
        <f t="shared" si="6"/>
        <v>163</v>
      </c>
      <c r="G101" s="19" t="s">
        <v>535</v>
      </c>
      <c r="H101" s="26" t="str">
        <f>IF(ISNA(VLOOKUP(E101,E$1:$E100,1,FALSE)),"",MATCH(E101,E$1:$E100,0))</f>
        <v/>
      </c>
      <c r="I101" s="26" t="str">
        <f t="shared" si="7"/>
        <v/>
      </c>
      <c r="J101" s="26" t="str">
        <f>IF(ISERR(VLOOKUP(VALUE(B101),$A$3:A101,1,FALSE)),"wrong order","")</f>
        <v/>
      </c>
      <c r="K101" s="26" t="str">
        <f t="shared" ca="1" si="5"/>
        <v>insert into element (element_id, parent_element_id,label, description, element_status_id) values (163, 144, 'protein-protein interaction assay', '', 2);</v>
      </c>
      <c r="L101" s="26" t="str">
        <f t="shared" ca="1" si="8"/>
        <v>insert into element (element_id, label, description, element_status_id) values (163, 'protein-protein interaction assay', '', 2);</v>
      </c>
      <c r="M101" s="26" t="str">
        <f t="shared" si="9"/>
        <v>insert into element_hierarchy (child_element_id, parent_element_id, relationship_type) values (163, 144, 'is_a');</v>
      </c>
      <c r="N101" s="26" t="str">
        <f>IF(ISNA(VLOOKUP(E101,[1]TREE_ROOT!$A$2:$B$6,1,FALSE)),"","insert into tree_root (tree_root_id, tree_name, element_id, relationship_type) values (1, '"&amp;VLOOKUP(E101,[1]TREE_ROOT!$A$2:$B$6,2,FALSE)&amp;"', "&amp;[1]Elements!A101&amp;", 'has_a, is_a');")</f>
        <v/>
      </c>
    </row>
    <row r="102" spans="1:14">
      <c r="A102" s="19">
        <v>164</v>
      </c>
      <c r="B102" s="20">
        <v>144</v>
      </c>
      <c r="C102" s="20" t="s">
        <v>745</v>
      </c>
      <c r="D102" s="22" t="s">
        <v>286</v>
      </c>
      <c r="E102" s="19" t="s">
        <v>746</v>
      </c>
      <c r="F102" s="19">
        <f t="shared" si="6"/>
        <v>164</v>
      </c>
      <c r="G102" s="19" t="s">
        <v>535</v>
      </c>
      <c r="H102" s="26" t="str">
        <f>IF(ISNA(VLOOKUP(E102,E$1:$E101,1,FALSE)),"",MATCH(E102,E$1:$E101,0))</f>
        <v/>
      </c>
      <c r="I102" s="26" t="str">
        <f t="shared" si="7"/>
        <v/>
      </c>
      <c r="J102" s="26" t="str">
        <f>IF(ISERR(VLOOKUP(VALUE(B102),$A$3:A102,1,FALSE)),"wrong order","")</f>
        <v/>
      </c>
      <c r="K102" s="26" t="str">
        <f t="shared" ca="1" si="5"/>
        <v>insert into element (element_id, parent_element_id,label, description, element_status_id) values (164, 144, 'protein-small molecule interaction assay', '', 2);</v>
      </c>
      <c r="L102" s="26" t="str">
        <f t="shared" ca="1" si="8"/>
        <v>insert into element (element_id, label, description, element_status_id) values (164, 'protein-small molecule interaction assay', '', 2);</v>
      </c>
      <c r="M102" s="26" t="str">
        <f t="shared" si="9"/>
        <v>insert into element_hierarchy (child_element_id, parent_element_id, relationship_type) values (164, 144, 'is_a');</v>
      </c>
      <c r="N102" s="26" t="str">
        <f>IF(ISNA(VLOOKUP(E102,[1]TREE_ROOT!$A$2:$B$6,1,FALSE)),"","insert into tree_root (tree_root_id, tree_name, element_id, relationship_type) values (1, '"&amp;VLOOKUP(E102,[1]TREE_ROOT!$A$2:$B$6,2,FALSE)&amp;"', "&amp;[1]Elements!A102&amp;", 'has_a, is_a');")</f>
        <v/>
      </c>
    </row>
    <row r="103" spans="1:14">
      <c r="A103" s="19">
        <v>145</v>
      </c>
      <c r="B103" s="20">
        <v>13</v>
      </c>
      <c r="C103" s="20" t="s">
        <v>747</v>
      </c>
      <c r="D103" s="22" t="s">
        <v>287</v>
      </c>
      <c r="E103" s="19" t="s">
        <v>748</v>
      </c>
      <c r="F103" s="19">
        <f t="shared" si="6"/>
        <v>145</v>
      </c>
      <c r="G103" s="19" t="s">
        <v>535</v>
      </c>
      <c r="H103" s="26" t="str">
        <f>IF(ISNA(VLOOKUP(E103,E$1:$E102,1,FALSE)),"",MATCH(E103,E$1:$E102,0))</f>
        <v/>
      </c>
      <c r="I103" s="26" t="str">
        <f t="shared" si="7"/>
        <v/>
      </c>
      <c r="J103" s="26" t="str">
        <f>IF(ISERR(VLOOKUP(VALUE(B103),$A$3:A103,1,FALSE)),"wrong order","")</f>
        <v/>
      </c>
      <c r="K103" s="26" t="str">
        <f t="shared" ca="1" si="5"/>
        <v>insert into element (element_id, parent_element_id,label, description, element_status_id) values (145, 13, 'binding assay', '', 2);</v>
      </c>
      <c r="L103" s="26" t="str">
        <f t="shared" ca="1" si="8"/>
        <v>insert into element (element_id, label, description, element_status_id) values (145, 'binding assay', '', 2);</v>
      </c>
      <c r="M103" s="26" t="str">
        <f t="shared" si="9"/>
        <v>insert into element_hierarchy (child_element_id, parent_element_id, relationship_type) values (145, 13, 'is_a');</v>
      </c>
      <c r="N103" s="26" t="str">
        <f>IF(ISNA(VLOOKUP(E103,[1]TREE_ROOT!$A$2:$B$6,1,FALSE)),"","insert into tree_root (tree_root_id, tree_name, element_id, relationship_type) values (1, '"&amp;VLOOKUP(E103,[1]TREE_ROOT!$A$2:$B$6,2,FALSE)&amp;"', "&amp;[1]Elements!A103&amp;", 'has_a, is_a');")</f>
        <v/>
      </c>
    </row>
    <row r="104" spans="1:14">
      <c r="A104" s="19">
        <v>146</v>
      </c>
      <c r="B104" s="20">
        <v>13</v>
      </c>
      <c r="C104" s="20" t="s">
        <v>749</v>
      </c>
      <c r="D104" s="22" t="s">
        <v>288</v>
      </c>
      <c r="E104" s="19" t="s">
        <v>750</v>
      </c>
      <c r="F104" s="19">
        <f t="shared" si="6"/>
        <v>146</v>
      </c>
      <c r="G104" s="19" t="s">
        <v>535</v>
      </c>
      <c r="H104" s="26" t="str">
        <f>IF(ISNA(VLOOKUP(E104,E$1:$E103,1,FALSE)),"",MATCH(E104,E$1:$E103,0))</f>
        <v/>
      </c>
      <c r="I104" s="26" t="str">
        <f t="shared" si="7"/>
        <v/>
      </c>
      <c r="J104" s="26" t="str">
        <f>IF(ISERR(VLOOKUP(VALUE(B104),$A$3:A104,1,FALSE)),"wrong order","")</f>
        <v/>
      </c>
      <c r="K104" s="26" t="str">
        <f t="shared" ca="1" si="5"/>
        <v>insert into element (element_id, parent_element_id,label, description, element_status_id) values (146, 13, 'cell morphology assay', '', 2);</v>
      </c>
      <c r="L104" s="26" t="str">
        <f t="shared" ca="1" si="8"/>
        <v>insert into element (element_id, label, description, element_status_id) values (146, 'cell morphology assay', '', 2);</v>
      </c>
      <c r="M104" s="26" t="str">
        <f t="shared" si="9"/>
        <v>insert into element_hierarchy (child_element_id, parent_element_id, relationship_type) values (146, 13, 'is_a');</v>
      </c>
      <c r="N104" s="26" t="str">
        <f>IF(ISNA(VLOOKUP(E104,[1]TREE_ROOT!$A$2:$B$6,1,FALSE)),"","insert into tree_root (tree_root_id, tree_name, element_id, relationship_type) values (1, '"&amp;VLOOKUP(E104,[1]TREE_ROOT!$A$2:$B$6,2,FALSE)&amp;"', "&amp;[1]Elements!A104&amp;", 'has_a, is_a');")</f>
        <v/>
      </c>
    </row>
    <row r="105" spans="1:14">
      <c r="A105" s="19">
        <v>147</v>
      </c>
      <c r="B105" s="20">
        <v>13</v>
      </c>
      <c r="C105" s="20" t="s">
        <v>751</v>
      </c>
      <c r="D105" s="22" t="s">
        <v>289</v>
      </c>
      <c r="E105" s="19" t="s">
        <v>752</v>
      </c>
      <c r="F105" s="19">
        <f t="shared" si="6"/>
        <v>147</v>
      </c>
      <c r="G105" s="19" t="s">
        <v>535</v>
      </c>
      <c r="H105" s="26" t="str">
        <f>IF(ISNA(VLOOKUP(E105,E$1:$E104,1,FALSE)),"",MATCH(E105,E$1:$E104,0))</f>
        <v/>
      </c>
      <c r="I105" s="26" t="str">
        <f t="shared" si="7"/>
        <v/>
      </c>
      <c r="J105" s="26" t="str">
        <f>IF(ISERR(VLOOKUP(VALUE(B105),$A$3:A105,1,FALSE)),"wrong order","")</f>
        <v/>
      </c>
      <c r="K105" s="26" t="str">
        <f t="shared" ca="1" si="5"/>
        <v>insert into element (element_id, parent_element_id,label, description, element_status_id) values (147, 13, 'cell motility assay', '', 2);</v>
      </c>
      <c r="L105" s="26" t="str">
        <f t="shared" ca="1" si="8"/>
        <v>insert into element (element_id, label, description, element_status_id) values (147, 'cell motility assay', '', 2);</v>
      </c>
      <c r="M105" s="26" t="str">
        <f t="shared" si="9"/>
        <v>insert into element_hierarchy (child_element_id, parent_element_id, relationship_type) values (147, 13, 'is_a');</v>
      </c>
      <c r="N105" s="26" t="str">
        <f>IF(ISNA(VLOOKUP(E105,[1]TREE_ROOT!$A$2:$B$6,1,FALSE)),"","insert into tree_root (tree_root_id, tree_name, element_id, relationship_type) values (1, '"&amp;VLOOKUP(E105,[1]TREE_ROOT!$A$2:$B$6,2,FALSE)&amp;"', "&amp;[1]Elements!A105&amp;", 'has_a, is_a');")</f>
        <v/>
      </c>
    </row>
    <row r="106" spans="1:14">
      <c r="A106" s="19">
        <v>148</v>
      </c>
      <c r="B106" s="20">
        <v>13</v>
      </c>
      <c r="C106" s="20" t="s">
        <v>753</v>
      </c>
      <c r="D106" s="22" t="s">
        <v>290</v>
      </c>
      <c r="E106" s="19" t="s">
        <v>754</v>
      </c>
      <c r="F106" s="19">
        <f t="shared" si="6"/>
        <v>148</v>
      </c>
      <c r="G106" s="19" t="s">
        <v>535</v>
      </c>
      <c r="H106" s="26" t="str">
        <f>IF(ISNA(VLOOKUP(E106,E$1:$E105,1,FALSE)),"",MATCH(E106,E$1:$E105,0))</f>
        <v/>
      </c>
      <c r="I106" s="26" t="str">
        <f t="shared" si="7"/>
        <v/>
      </c>
      <c r="J106" s="26" t="str">
        <f>IF(ISERR(VLOOKUP(VALUE(B106),$A$3:A106,1,FALSE)),"wrong order","")</f>
        <v/>
      </c>
      <c r="K106" s="26" t="str">
        <f t="shared" ca="1" si="5"/>
        <v>insert into element (element_id, parent_element_id,label, description, element_status_id) values (148, 13, 'toxicity assay', '', 2);</v>
      </c>
      <c r="L106" s="26" t="str">
        <f t="shared" ca="1" si="8"/>
        <v>insert into element (element_id, label, description, element_status_id) values (148, 'toxicity assay', '', 2);</v>
      </c>
      <c r="M106" s="26" t="str">
        <f t="shared" si="9"/>
        <v>insert into element_hierarchy (child_element_id, parent_element_id, relationship_type) values (148, 13, 'is_a');</v>
      </c>
      <c r="N106" s="26" t="str">
        <f>IF(ISNA(VLOOKUP(E106,[1]TREE_ROOT!$A$2:$B$6,1,FALSE)),"","insert into tree_root (tree_root_id, tree_name, element_id, relationship_type) values (1, '"&amp;VLOOKUP(E106,[1]TREE_ROOT!$A$2:$B$6,2,FALSE)&amp;"', "&amp;[1]Elements!A106&amp;", 'has_a, is_a');")</f>
        <v/>
      </c>
    </row>
    <row r="107" spans="1:14">
      <c r="A107" s="19">
        <v>180</v>
      </c>
      <c r="B107" s="20">
        <v>148</v>
      </c>
      <c r="C107" s="20" t="s">
        <v>755</v>
      </c>
      <c r="D107" s="22" t="s">
        <v>291</v>
      </c>
      <c r="E107" s="19" t="s">
        <v>756</v>
      </c>
      <c r="F107" s="19">
        <f t="shared" si="6"/>
        <v>180</v>
      </c>
      <c r="G107" s="19" t="s">
        <v>535</v>
      </c>
      <c r="H107" s="26" t="str">
        <f>IF(ISNA(VLOOKUP(E107,E$1:$E106,1,FALSE)),"",MATCH(E107,E$1:$E106,0))</f>
        <v/>
      </c>
      <c r="I107" s="26" t="str">
        <f t="shared" si="7"/>
        <v/>
      </c>
      <c r="J107" s="26" t="str">
        <f>IF(ISERR(VLOOKUP(VALUE(B107),$A$3:A107,1,FALSE)),"wrong order","")</f>
        <v/>
      </c>
      <c r="K107" s="26" t="str">
        <f t="shared" ca="1" si="5"/>
        <v>insert into element (element_id, parent_element_id,label, description, element_status_id) values (180, 148, 'acute toxicity assay', '', 2);</v>
      </c>
      <c r="L107" s="26" t="str">
        <f t="shared" ca="1" si="8"/>
        <v>insert into element (element_id, label, description, element_status_id) values (180, 'acute toxicity assay', '', 2);</v>
      </c>
      <c r="M107" s="26" t="str">
        <f t="shared" si="9"/>
        <v>insert into element_hierarchy (child_element_id, parent_element_id, relationship_type) values (180, 148, 'is_a');</v>
      </c>
      <c r="N107" s="26" t="str">
        <f>IF(ISNA(VLOOKUP(E107,[1]TREE_ROOT!$A$2:$B$6,1,FALSE)),"","insert into tree_root (tree_root_id, tree_name, element_id, relationship_type) values (1, '"&amp;VLOOKUP(E107,[1]TREE_ROOT!$A$2:$B$6,2,FALSE)&amp;"', "&amp;[1]Elements!A107&amp;", 'has_a, is_a');")</f>
        <v/>
      </c>
    </row>
    <row r="108" spans="1:14">
      <c r="A108" s="19">
        <v>181</v>
      </c>
      <c r="B108" s="20">
        <v>148</v>
      </c>
      <c r="C108" s="20" t="s">
        <v>757</v>
      </c>
      <c r="D108" s="22" t="s">
        <v>292</v>
      </c>
      <c r="E108" s="19" t="s">
        <v>758</v>
      </c>
      <c r="F108" s="19">
        <f t="shared" si="6"/>
        <v>181</v>
      </c>
      <c r="G108" s="19" t="s">
        <v>535</v>
      </c>
      <c r="H108" s="26" t="str">
        <f>IF(ISNA(VLOOKUP(E108,E$1:$E107,1,FALSE)),"",MATCH(E108,E$1:$E107,0))</f>
        <v/>
      </c>
      <c r="I108" s="26" t="str">
        <f t="shared" si="7"/>
        <v/>
      </c>
      <c r="J108" s="26" t="str">
        <f>IF(ISERR(VLOOKUP(VALUE(B108),$A$3:A108,1,FALSE)),"wrong order","")</f>
        <v/>
      </c>
      <c r="K108" s="26" t="str">
        <f t="shared" ca="1" si="5"/>
        <v>insert into element (element_id, parent_element_id,label, description, element_status_id) values (181, 148, 'carcinogenicity assay', '', 2);</v>
      </c>
      <c r="L108" s="26" t="str">
        <f t="shared" ca="1" si="8"/>
        <v>insert into element (element_id, label, description, element_status_id) values (181, 'carcinogenicity assay', '', 2);</v>
      </c>
      <c r="M108" s="26" t="str">
        <f t="shared" si="9"/>
        <v>insert into element_hierarchy (child_element_id, parent_element_id, relationship_type) values (181, 148, 'is_a');</v>
      </c>
      <c r="N108" s="26" t="str">
        <f>IF(ISNA(VLOOKUP(E108,[1]TREE_ROOT!$A$2:$B$6,1,FALSE)),"","insert into tree_root (tree_root_id, tree_name, element_id, relationship_type) values (1, '"&amp;VLOOKUP(E108,[1]TREE_ROOT!$A$2:$B$6,2,FALSE)&amp;"', "&amp;[1]Elements!A108&amp;", 'has_a, is_a');")</f>
        <v/>
      </c>
    </row>
    <row r="109" spans="1:14">
      <c r="A109" s="19">
        <v>182</v>
      </c>
      <c r="B109" s="20">
        <v>148</v>
      </c>
      <c r="C109" s="20" t="s">
        <v>759</v>
      </c>
      <c r="D109" s="22" t="s">
        <v>293</v>
      </c>
      <c r="E109" s="19" t="s">
        <v>760</v>
      </c>
      <c r="F109" s="19">
        <f t="shared" si="6"/>
        <v>182</v>
      </c>
      <c r="G109" s="19" t="s">
        <v>535</v>
      </c>
      <c r="H109" s="26" t="str">
        <f>IF(ISNA(VLOOKUP(E109,E$1:$E108,1,FALSE)),"",MATCH(E109,E$1:$E108,0))</f>
        <v/>
      </c>
      <c r="I109" s="26" t="str">
        <f t="shared" si="7"/>
        <v/>
      </c>
      <c r="J109" s="26" t="str">
        <f>IF(ISERR(VLOOKUP(VALUE(B109),$A$3:A109,1,FALSE)),"wrong order","")</f>
        <v/>
      </c>
      <c r="K109" s="26" t="str">
        <f t="shared" ca="1" si="5"/>
        <v>insert into element (element_id, parent_element_id,label, description, element_status_id) values (182, 148, 'cell-proliferation assay', '', 2);</v>
      </c>
      <c r="L109" s="26" t="str">
        <f t="shared" ca="1" si="8"/>
        <v>insert into element (element_id, label, description, element_status_id) values (182, 'cell-proliferation assay', '', 2);</v>
      </c>
      <c r="M109" s="26" t="str">
        <f t="shared" si="9"/>
        <v>insert into element_hierarchy (child_element_id, parent_element_id, relationship_type) values (182, 148, 'is_a');</v>
      </c>
      <c r="N109" s="26" t="str">
        <f>IF(ISNA(VLOOKUP(E109,[1]TREE_ROOT!$A$2:$B$6,1,FALSE)),"","insert into tree_root (tree_root_id, tree_name, element_id, relationship_type) values (1, '"&amp;VLOOKUP(E109,[1]TREE_ROOT!$A$2:$B$6,2,FALSE)&amp;"', "&amp;[1]Elements!A109&amp;", 'has_a, is_a');")</f>
        <v/>
      </c>
    </row>
    <row r="110" spans="1:14">
      <c r="A110" s="19">
        <v>183</v>
      </c>
      <c r="B110" s="20">
        <v>148</v>
      </c>
      <c r="C110" s="20" t="s">
        <v>761</v>
      </c>
      <c r="D110" s="22" t="s">
        <v>294</v>
      </c>
      <c r="E110" s="19" t="s">
        <v>762</v>
      </c>
      <c r="F110" s="19">
        <f t="shared" si="6"/>
        <v>183</v>
      </c>
      <c r="G110" s="19" t="s">
        <v>535</v>
      </c>
      <c r="H110" s="26" t="str">
        <f>IF(ISNA(VLOOKUP(E110,E$1:$E109,1,FALSE)),"",MATCH(E110,E$1:$E109,0))</f>
        <v/>
      </c>
      <c r="I110" s="26" t="str">
        <f t="shared" si="7"/>
        <v/>
      </c>
      <c r="J110" s="26" t="str">
        <f>IF(ISERR(VLOOKUP(VALUE(B110),$A$3:A110,1,FALSE)),"wrong order","")</f>
        <v/>
      </c>
      <c r="K110" s="26" t="str">
        <f t="shared" ca="1" si="5"/>
        <v>insert into element (element_id, parent_element_id,label, description, element_status_id) values (183, 148, 'clinical pathology assay', '', 2);_x000D_
COMMIT;</v>
      </c>
      <c r="L110" s="26" t="str">
        <f t="shared" ca="1" si="8"/>
        <v>insert into element (element_id, label, description, element_status_id) values (183, 'clinical pathology assay', '', 2);_x000D_
COMMIT;</v>
      </c>
      <c r="M110" s="26" t="str">
        <f t="shared" si="9"/>
        <v>insert into element_hierarchy (child_element_id, parent_element_id, relationship_type) values (183, 148, 'is_a');</v>
      </c>
      <c r="N110" s="26" t="str">
        <f>IF(ISNA(VLOOKUP(E110,[1]TREE_ROOT!$A$2:$B$6,1,FALSE)),"","insert into tree_root (tree_root_id, tree_name, element_id, relationship_type) values (1, '"&amp;VLOOKUP(E110,[1]TREE_ROOT!$A$2:$B$6,2,FALSE)&amp;"', "&amp;[1]Elements!A110&amp;", 'has_a, is_a');")</f>
        <v/>
      </c>
    </row>
    <row r="111" spans="1:14">
      <c r="A111" s="19">
        <v>184</v>
      </c>
      <c r="B111" s="20">
        <v>148</v>
      </c>
      <c r="C111" s="20" t="s">
        <v>763</v>
      </c>
      <c r="D111" s="22" t="s">
        <v>295</v>
      </c>
      <c r="E111" s="19" t="s">
        <v>764</v>
      </c>
      <c r="F111" s="19">
        <f t="shared" si="6"/>
        <v>184</v>
      </c>
      <c r="G111" s="19" t="s">
        <v>535</v>
      </c>
      <c r="H111" s="26" t="str">
        <f>IF(ISNA(VLOOKUP(E111,E$1:$E110,1,FALSE)),"",MATCH(E111,E$1:$E110,0))</f>
        <v/>
      </c>
      <c r="I111" s="26" t="str">
        <f t="shared" si="7"/>
        <v/>
      </c>
      <c r="J111" s="26" t="str">
        <f>IF(ISERR(VLOOKUP(VALUE(B111),$A$3:A111,1,FALSE)),"wrong order","")</f>
        <v/>
      </c>
      <c r="K111" s="26" t="str">
        <f t="shared" ca="1" si="5"/>
        <v>insert into element (element_id, parent_element_id,label, description, element_status_id) values (184, 148, 'cytotoxicity assay', '', 2);</v>
      </c>
      <c r="L111" s="26" t="str">
        <f t="shared" ca="1" si="8"/>
        <v>insert into element (element_id, label, description, element_status_id) values (184, 'cytotoxicity assay', '', 2);</v>
      </c>
      <c r="M111" s="26" t="str">
        <f t="shared" si="9"/>
        <v>insert into element_hierarchy (child_element_id, parent_element_id, relationship_type) values (184, 148, 'is_a');</v>
      </c>
      <c r="N111" s="26" t="str">
        <f>IF(ISNA(VLOOKUP(E111,[1]TREE_ROOT!$A$2:$B$6,1,FALSE)),"","insert into tree_root (tree_root_id, tree_name, element_id, relationship_type) values (1, '"&amp;VLOOKUP(E111,[1]TREE_ROOT!$A$2:$B$6,2,FALSE)&amp;"', "&amp;[1]Elements!A111&amp;", 'has_a, is_a');")</f>
        <v/>
      </c>
    </row>
    <row r="112" spans="1:14">
      <c r="A112" s="19">
        <v>185</v>
      </c>
      <c r="B112" s="20">
        <v>148</v>
      </c>
      <c r="C112" s="20" t="s">
        <v>765</v>
      </c>
      <c r="D112" s="22" t="s">
        <v>296</v>
      </c>
      <c r="E112" s="19" t="s">
        <v>766</v>
      </c>
      <c r="F112" s="19">
        <f t="shared" si="6"/>
        <v>185</v>
      </c>
      <c r="G112" s="19" t="s">
        <v>535</v>
      </c>
      <c r="H112" s="26" t="str">
        <f>IF(ISNA(VLOOKUP(E112,E$1:$E111,1,FALSE)),"",MATCH(E112,E$1:$E111,0))</f>
        <v/>
      </c>
      <c r="I112" s="26" t="str">
        <f t="shared" si="7"/>
        <v/>
      </c>
      <c r="J112" s="26" t="str">
        <f>IF(ISERR(VLOOKUP(VALUE(B112),$A$3:A112,1,FALSE)),"wrong order","")</f>
        <v/>
      </c>
      <c r="K112" s="26" t="str">
        <f t="shared" ca="1" si="5"/>
        <v>insert into element (element_id, parent_element_id,label, description, element_status_id) values (185, 148, 'dermal toxicity assay', '', 2);</v>
      </c>
      <c r="L112" s="26" t="str">
        <f t="shared" ca="1" si="8"/>
        <v>insert into element (element_id, label, description, element_status_id) values (185, 'dermal toxicity assay', '', 2);</v>
      </c>
      <c r="M112" s="26" t="str">
        <f t="shared" si="9"/>
        <v>insert into element_hierarchy (child_element_id, parent_element_id, relationship_type) values (185, 148, 'is_a');</v>
      </c>
      <c r="N112" s="26" t="str">
        <f>IF(ISNA(VLOOKUP(E112,[1]TREE_ROOT!$A$2:$B$6,1,FALSE)),"","insert into tree_root (tree_root_id, tree_name, element_id, relationship_type) values (1, '"&amp;VLOOKUP(E112,[1]TREE_ROOT!$A$2:$B$6,2,FALSE)&amp;"', "&amp;[1]Elements!A112&amp;", 'has_a, is_a');")</f>
        <v/>
      </c>
    </row>
    <row r="113" spans="1:14">
      <c r="A113" s="19">
        <v>186</v>
      </c>
      <c r="B113" s="20">
        <v>148</v>
      </c>
      <c r="C113" s="20" t="s">
        <v>767</v>
      </c>
      <c r="D113" s="22" t="s">
        <v>297</v>
      </c>
      <c r="E113" s="19" t="s">
        <v>768</v>
      </c>
      <c r="F113" s="19">
        <f t="shared" si="6"/>
        <v>186</v>
      </c>
      <c r="G113" s="19" t="s">
        <v>535</v>
      </c>
      <c r="H113" s="26" t="str">
        <f>IF(ISNA(VLOOKUP(E113,E$1:$E112,1,FALSE)),"",MATCH(E113,E$1:$E112,0))</f>
        <v/>
      </c>
      <c r="I113" s="26" t="str">
        <f t="shared" si="7"/>
        <v/>
      </c>
      <c r="J113" s="26" t="str">
        <f>IF(ISERR(VLOOKUP(VALUE(B113),$A$3:A113,1,FALSE)),"wrong order","")</f>
        <v/>
      </c>
      <c r="K113" s="26" t="str">
        <f t="shared" ca="1" si="5"/>
        <v>insert into element (element_id, parent_element_id,label, description, element_status_id) values (186, 148, 'developmental toxicity assay', '', 2);</v>
      </c>
      <c r="L113" s="26" t="str">
        <f t="shared" ca="1" si="8"/>
        <v>insert into element (element_id, label, description, element_status_id) values (186, 'developmental toxicity assay', '', 2);</v>
      </c>
      <c r="M113" s="26" t="str">
        <f t="shared" si="9"/>
        <v>insert into element_hierarchy (child_element_id, parent_element_id, relationship_type) values (186, 148, 'is_a');</v>
      </c>
      <c r="N113" s="26" t="str">
        <f>IF(ISNA(VLOOKUP(E113,[1]TREE_ROOT!$A$2:$B$6,1,FALSE)),"","insert into tree_root (tree_root_id, tree_name, element_id, relationship_type) values (1, '"&amp;VLOOKUP(E113,[1]TREE_ROOT!$A$2:$B$6,2,FALSE)&amp;"', "&amp;[1]Elements!A113&amp;", 'has_a, is_a');")</f>
        <v/>
      </c>
    </row>
    <row r="114" spans="1:14">
      <c r="A114" s="19">
        <v>187</v>
      </c>
      <c r="B114" s="20">
        <v>148</v>
      </c>
      <c r="C114" s="20" t="s">
        <v>769</v>
      </c>
      <c r="D114" s="22" t="s">
        <v>298</v>
      </c>
      <c r="E114" s="19" t="s">
        <v>770</v>
      </c>
      <c r="F114" s="19">
        <f t="shared" si="6"/>
        <v>187</v>
      </c>
      <c r="G114" s="19" t="s">
        <v>535</v>
      </c>
      <c r="H114" s="26" t="str">
        <f>IF(ISNA(VLOOKUP(E114,E$1:$E113,1,FALSE)),"",MATCH(E114,E$1:$E113,0))</f>
        <v/>
      </c>
      <c r="I114" s="26" t="str">
        <f t="shared" si="7"/>
        <v/>
      </c>
      <c r="J114" s="26" t="str">
        <f>IF(ISERR(VLOOKUP(VALUE(B114),$A$3:A114,1,FALSE)),"wrong order","")</f>
        <v/>
      </c>
      <c r="K114" s="26" t="str">
        <f t="shared" ca="1" si="5"/>
        <v>insert into element (element_id, parent_element_id,label, description, element_status_id) values (187, 148, 'endocrine disruption assay', '', 2);</v>
      </c>
      <c r="L114" s="26" t="str">
        <f t="shared" ca="1" si="8"/>
        <v>insert into element (element_id, label, description, element_status_id) values (187, 'endocrine disruption assay', '', 2);</v>
      </c>
      <c r="M114" s="26" t="str">
        <f t="shared" si="9"/>
        <v>insert into element_hierarchy (child_element_id, parent_element_id, relationship_type) values (187, 148, 'is_a');</v>
      </c>
      <c r="N114" s="26" t="str">
        <f>IF(ISNA(VLOOKUP(E114,[1]TREE_ROOT!$A$2:$B$6,1,FALSE)),"","insert into tree_root (tree_root_id, tree_name, element_id, relationship_type) values (1, '"&amp;VLOOKUP(E114,[1]TREE_ROOT!$A$2:$B$6,2,FALSE)&amp;"', "&amp;[1]Elements!A114&amp;", 'has_a, is_a');")</f>
        <v/>
      </c>
    </row>
    <row r="115" spans="1:14">
      <c r="A115" s="19">
        <v>188</v>
      </c>
      <c r="B115" s="20">
        <v>148</v>
      </c>
      <c r="C115" s="20" t="s">
        <v>771</v>
      </c>
      <c r="D115" s="22" t="s">
        <v>299</v>
      </c>
      <c r="E115" s="19" t="s">
        <v>772</v>
      </c>
      <c r="F115" s="19">
        <f t="shared" si="6"/>
        <v>188</v>
      </c>
      <c r="G115" s="19" t="s">
        <v>535</v>
      </c>
      <c r="H115" s="26" t="str">
        <f>IF(ISNA(VLOOKUP(E115,E$1:$E114,1,FALSE)),"",MATCH(E115,E$1:$E114,0))</f>
        <v/>
      </c>
      <c r="I115" s="26" t="str">
        <f t="shared" si="7"/>
        <v/>
      </c>
      <c r="J115" s="26" t="str">
        <f>IF(ISERR(VLOOKUP(VALUE(B115),$A$3:A115,1,FALSE)),"wrong order","")</f>
        <v/>
      </c>
      <c r="K115" s="26" t="str">
        <f t="shared" ca="1" si="5"/>
        <v>insert into element (element_id, parent_element_id,label, description, element_status_id) values (188, 148, 'genotoxicity assay', '', 2);</v>
      </c>
      <c r="L115" s="26" t="str">
        <f t="shared" ca="1" si="8"/>
        <v>insert into element (element_id, label, description, element_status_id) values (188, 'genotoxicity assay', '', 2);</v>
      </c>
      <c r="M115" s="26" t="str">
        <f t="shared" si="9"/>
        <v>insert into element_hierarchy (child_element_id, parent_element_id, relationship_type) values (188, 148, 'is_a');</v>
      </c>
      <c r="N115" s="26" t="str">
        <f>IF(ISNA(VLOOKUP(E115,[1]TREE_ROOT!$A$2:$B$6,1,FALSE)),"","insert into tree_root (tree_root_id, tree_name, element_id, relationship_type) values (1, '"&amp;VLOOKUP(E115,[1]TREE_ROOT!$A$2:$B$6,2,FALSE)&amp;"', "&amp;[1]Elements!A115&amp;", 'has_a, is_a');")</f>
        <v/>
      </c>
    </row>
    <row r="116" spans="1:14">
      <c r="A116" s="19">
        <v>189</v>
      </c>
      <c r="B116" s="20">
        <v>148</v>
      </c>
      <c r="C116" s="20" t="s">
        <v>773</v>
      </c>
      <c r="D116" s="22" t="s">
        <v>300</v>
      </c>
      <c r="E116" s="19" t="s">
        <v>774</v>
      </c>
      <c r="F116" s="19">
        <f t="shared" si="6"/>
        <v>189</v>
      </c>
      <c r="G116" s="19" t="s">
        <v>535</v>
      </c>
      <c r="H116" s="26" t="str">
        <f>IF(ISNA(VLOOKUP(E116,E$1:$E115,1,FALSE)),"",MATCH(E116,E$1:$E115,0))</f>
        <v/>
      </c>
      <c r="I116" s="26" t="str">
        <f t="shared" si="7"/>
        <v/>
      </c>
      <c r="J116" s="26" t="str">
        <f>IF(ISERR(VLOOKUP(VALUE(B116),$A$3:A116,1,FALSE)),"wrong order","")</f>
        <v/>
      </c>
      <c r="K116" s="26" t="str">
        <f t="shared" ca="1" si="5"/>
        <v>insert into element (element_id, parent_element_id,label, description, element_status_id) values (189, 148, 'immune-response assay', '', 2);</v>
      </c>
      <c r="L116" s="26" t="str">
        <f t="shared" ca="1" si="8"/>
        <v>insert into element (element_id, label, description, element_status_id) values (189, 'immune-response assay', '', 2);</v>
      </c>
      <c r="M116" s="26" t="str">
        <f t="shared" si="9"/>
        <v>insert into element_hierarchy (child_element_id, parent_element_id, relationship_type) values (189, 148, 'is_a');</v>
      </c>
      <c r="N116" s="26" t="str">
        <f>IF(ISNA(VLOOKUP(E116,[1]TREE_ROOT!$A$2:$B$6,1,FALSE)),"","insert into tree_root (tree_root_id, tree_name, element_id, relationship_type) values (1, '"&amp;VLOOKUP(E116,[1]TREE_ROOT!$A$2:$B$6,2,FALSE)&amp;"', "&amp;[1]Elements!A116&amp;", 'has_a, is_a');")</f>
        <v/>
      </c>
    </row>
    <row r="117" spans="1:14">
      <c r="A117" s="19">
        <v>190</v>
      </c>
      <c r="B117" s="20">
        <v>148</v>
      </c>
      <c r="C117" s="20" t="s">
        <v>775</v>
      </c>
      <c r="D117" s="22" t="s">
        <v>301</v>
      </c>
      <c r="E117" s="19" t="s">
        <v>776</v>
      </c>
      <c r="F117" s="19">
        <f t="shared" si="6"/>
        <v>190</v>
      </c>
      <c r="G117" s="19" t="s">
        <v>535</v>
      </c>
      <c r="H117" s="26" t="str">
        <f>IF(ISNA(VLOOKUP(E117,E$1:$E116,1,FALSE)),"",MATCH(E117,E$1:$E116,0))</f>
        <v/>
      </c>
      <c r="I117" s="26" t="str">
        <f t="shared" si="7"/>
        <v/>
      </c>
      <c r="J117" s="26" t="str">
        <f>IF(ISERR(VLOOKUP(VALUE(B117),$A$3:A117,1,FALSE)),"wrong order","")</f>
        <v/>
      </c>
      <c r="K117" s="26" t="str">
        <f t="shared" ca="1" si="5"/>
        <v>insert into element (element_id, parent_element_id,label, description, element_status_id) values (190, 148, 'inhalation toxicity assay', '', 2);</v>
      </c>
      <c r="L117" s="26" t="str">
        <f t="shared" ca="1" si="8"/>
        <v>insert into element (element_id, label, description, element_status_id) values (190, 'inhalation toxicity assay', '', 2);</v>
      </c>
      <c r="M117" s="26" t="str">
        <f t="shared" si="9"/>
        <v>insert into element_hierarchy (child_element_id, parent_element_id, relationship_type) values (190, 148, 'is_a');</v>
      </c>
      <c r="N117" s="26" t="str">
        <f>IF(ISNA(VLOOKUP(E117,[1]TREE_ROOT!$A$2:$B$6,1,FALSE)),"","insert into tree_root (tree_root_id, tree_name, element_id, relationship_type) values (1, '"&amp;VLOOKUP(E117,[1]TREE_ROOT!$A$2:$B$6,2,FALSE)&amp;"', "&amp;[1]Elements!A117&amp;", 'has_a, is_a');")</f>
        <v/>
      </c>
    </row>
    <row r="118" spans="1:14">
      <c r="A118" s="19">
        <v>191</v>
      </c>
      <c r="B118" s="20">
        <v>148</v>
      </c>
      <c r="C118" s="20" t="s">
        <v>777</v>
      </c>
      <c r="D118" s="22" t="s">
        <v>302</v>
      </c>
      <c r="E118" s="19" t="s">
        <v>778</v>
      </c>
      <c r="F118" s="19">
        <f t="shared" si="6"/>
        <v>191</v>
      </c>
      <c r="G118" s="19" t="s">
        <v>535</v>
      </c>
      <c r="H118" s="26" t="str">
        <f>IF(ISNA(VLOOKUP(E118,E$1:$E117,1,FALSE)),"",MATCH(E118,E$1:$E117,0))</f>
        <v/>
      </c>
      <c r="I118" s="26" t="str">
        <f t="shared" si="7"/>
        <v/>
      </c>
      <c r="J118" s="26" t="str">
        <f>IF(ISERR(VLOOKUP(VALUE(B118),$A$3:A118,1,FALSE)),"wrong order","")</f>
        <v/>
      </c>
      <c r="K118" s="26" t="str">
        <f t="shared" ca="1" si="5"/>
        <v>insert into element (element_id, parent_element_id,label, description, element_status_id) values (191, 148, 'neurotoxicity assay', '', 2);</v>
      </c>
      <c r="L118" s="26" t="str">
        <f t="shared" ca="1" si="8"/>
        <v>insert into element (element_id, label, description, element_status_id) values (191, 'neurotoxicity assay', '', 2);</v>
      </c>
      <c r="M118" s="26" t="str">
        <f t="shared" si="9"/>
        <v>insert into element_hierarchy (child_element_id, parent_element_id, relationship_type) values (191, 148, 'is_a');</v>
      </c>
      <c r="N118" s="26" t="str">
        <f>IF(ISNA(VLOOKUP(E118,[1]TREE_ROOT!$A$2:$B$6,1,FALSE)),"","insert into tree_root (tree_root_id, tree_name, element_id, relationship_type) values (1, '"&amp;VLOOKUP(E118,[1]TREE_ROOT!$A$2:$B$6,2,FALSE)&amp;"', "&amp;[1]Elements!A118&amp;", 'has_a, is_a');")</f>
        <v/>
      </c>
    </row>
    <row r="119" spans="1:14">
      <c r="A119" s="19">
        <v>192</v>
      </c>
      <c r="B119" s="20">
        <v>148</v>
      </c>
      <c r="C119" s="20" t="s">
        <v>779</v>
      </c>
      <c r="D119" s="22" t="s">
        <v>303</v>
      </c>
      <c r="E119" s="19" t="s">
        <v>780</v>
      </c>
      <c r="F119" s="19">
        <f t="shared" si="6"/>
        <v>192</v>
      </c>
      <c r="G119" s="19" t="s">
        <v>535</v>
      </c>
      <c r="H119" s="26" t="str">
        <f>IF(ISNA(VLOOKUP(E119,E$1:$E118,1,FALSE)),"",MATCH(E119,E$1:$E118,0))</f>
        <v/>
      </c>
      <c r="I119" s="26" t="str">
        <f t="shared" si="7"/>
        <v/>
      </c>
      <c r="J119" s="26" t="str">
        <f>IF(ISERR(VLOOKUP(VALUE(B119),$A$3:A119,1,FALSE)),"wrong order","")</f>
        <v/>
      </c>
      <c r="K119" s="26" t="str">
        <f t="shared" ca="1" si="5"/>
        <v>insert into element (element_id, parent_element_id,label, description, element_status_id) values (192, 148, 'ocular toxicity assay', '', 2);</v>
      </c>
      <c r="L119" s="26" t="str">
        <f t="shared" ca="1" si="8"/>
        <v>insert into element (element_id, label, description, element_status_id) values (192, 'ocular toxicity assay', '', 2);</v>
      </c>
      <c r="M119" s="26" t="str">
        <f t="shared" si="9"/>
        <v>insert into element_hierarchy (child_element_id, parent_element_id, relationship_type) values (192, 148, 'is_a');</v>
      </c>
      <c r="N119" s="26" t="str">
        <f>IF(ISNA(VLOOKUP(E119,[1]TREE_ROOT!$A$2:$B$6,1,FALSE)),"","insert into tree_root (tree_root_id, tree_name, element_id, relationship_type) values (1, '"&amp;VLOOKUP(E119,[1]TREE_ROOT!$A$2:$B$6,2,FALSE)&amp;"', "&amp;[1]Elements!A119&amp;", 'has_a, is_a');")</f>
        <v/>
      </c>
    </row>
    <row r="120" spans="1:14">
      <c r="A120" s="19">
        <v>193</v>
      </c>
      <c r="B120" s="20">
        <v>148</v>
      </c>
      <c r="C120" s="20" t="s">
        <v>781</v>
      </c>
      <c r="D120" s="22" t="s">
        <v>304</v>
      </c>
      <c r="E120" s="19" t="s">
        <v>782</v>
      </c>
      <c r="F120" s="19">
        <f t="shared" si="6"/>
        <v>193</v>
      </c>
      <c r="G120" s="19" t="s">
        <v>535</v>
      </c>
      <c r="H120" s="26" t="str">
        <f>IF(ISNA(VLOOKUP(E120,E$1:$E119,1,FALSE)),"",MATCH(E120,E$1:$E119,0))</f>
        <v/>
      </c>
      <c r="I120" s="26" t="str">
        <f t="shared" si="7"/>
        <v/>
      </c>
      <c r="J120" s="26" t="str">
        <f>IF(ISERR(VLOOKUP(VALUE(B120),$A$3:A120,1,FALSE)),"wrong order","")</f>
        <v/>
      </c>
      <c r="K120" s="26" t="str">
        <f t="shared" ca="1" si="5"/>
        <v>insert into element (element_id, parent_element_id,label, description, element_status_id) values (193, 148, 'oxidative stress assay', '', 2);_x000D_
COMMIT;</v>
      </c>
      <c r="L120" s="26" t="str">
        <f t="shared" ca="1" si="8"/>
        <v>insert into element (element_id, label, description, element_status_id) values (193, 'oxidative stress assay', '', 2);_x000D_
COMMIT;</v>
      </c>
      <c r="M120" s="26" t="str">
        <f t="shared" si="9"/>
        <v>insert into element_hierarchy (child_element_id, parent_element_id, relationship_type) values (193, 148, 'is_a');</v>
      </c>
      <c r="N120" s="26" t="str">
        <f>IF(ISNA(VLOOKUP(E120,[1]TREE_ROOT!$A$2:$B$6,1,FALSE)),"","insert into tree_root (tree_root_id, tree_name, element_id, relationship_type) values (1, '"&amp;VLOOKUP(E120,[1]TREE_ROOT!$A$2:$B$6,2,FALSE)&amp;"', "&amp;[1]Elements!A120&amp;", 'has_a, is_a');")</f>
        <v/>
      </c>
    </row>
    <row r="121" spans="1:14">
      <c r="A121" s="19">
        <v>194</v>
      </c>
      <c r="B121" s="20">
        <v>148</v>
      </c>
      <c r="C121" s="20" t="s">
        <v>783</v>
      </c>
      <c r="D121" s="22" t="s">
        <v>305</v>
      </c>
      <c r="E121" s="19" t="s">
        <v>784</v>
      </c>
      <c r="F121" s="19">
        <f t="shared" si="6"/>
        <v>194</v>
      </c>
      <c r="G121" s="19" t="s">
        <v>535</v>
      </c>
      <c r="H121" s="26" t="str">
        <f>IF(ISNA(VLOOKUP(E121,E$1:$E120,1,FALSE)),"",MATCH(E121,E$1:$E120,0))</f>
        <v/>
      </c>
      <c r="I121" s="26" t="str">
        <f t="shared" si="7"/>
        <v/>
      </c>
      <c r="J121" s="26" t="str">
        <f>IF(ISERR(VLOOKUP(VALUE(B121),$A$3:A121,1,FALSE)),"wrong order","")</f>
        <v/>
      </c>
      <c r="K121" s="26" t="str">
        <f t="shared" ca="1" si="5"/>
        <v>insert into element (element_id, parent_element_id,label, description, element_status_id) values (194, 148, 'phototoxicity assay', '', 2);</v>
      </c>
      <c r="L121" s="26" t="str">
        <f t="shared" ca="1" si="8"/>
        <v>insert into element (element_id, label, description, element_status_id) values (194, 'phototoxicity assay', '', 2);</v>
      </c>
      <c r="M121" s="26" t="str">
        <f t="shared" si="9"/>
        <v>insert into element_hierarchy (child_element_id, parent_element_id, relationship_type) values (194, 148, 'is_a');</v>
      </c>
      <c r="N121" s="26" t="str">
        <f>IF(ISNA(VLOOKUP(E121,[1]TREE_ROOT!$A$2:$B$6,1,FALSE)),"","insert into tree_root (tree_root_id, tree_name, element_id, relationship_type) values (1, '"&amp;VLOOKUP(E121,[1]TREE_ROOT!$A$2:$B$6,2,FALSE)&amp;"', "&amp;[1]Elements!A121&amp;", 'has_a, is_a');")</f>
        <v/>
      </c>
    </row>
    <row r="122" spans="1:14">
      <c r="A122" s="19">
        <v>195</v>
      </c>
      <c r="B122" s="20">
        <v>148</v>
      </c>
      <c r="C122" s="20" t="s">
        <v>785</v>
      </c>
      <c r="D122" s="22" t="s">
        <v>306</v>
      </c>
      <c r="E122" s="19" t="s">
        <v>786</v>
      </c>
      <c r="F122" s="19">
        <f t="shared" si="6"/>
        <v>195</v>
      </c>
      <c r="G122" s="19" t="s">
        <v>535</v>
      </c>
      <c r="H122" s="26" t="str">
        <f>IF(ISNA(VLOOKUP(E122,E$1:$E121,1,FALSE)),"",MATCH(E122,E$1:$E121,0))</f>
        <v/>
      </c>
      <c r="I122" s="26" t="str">
        <f t="shared" si="7"/>
        <v/>
      </c>
      <c r="J122" s="26" t="str">
        <f>IF(ISERR(VLOOKUP(VALUE(B122),$A$3:A122,1,FALSE)),"wrong order","")</f>
        <v/>
      </c>
      <c r="K122" s="26" t="str">
        <f t="shared" ca="1" si="5"/>
        <v>insert into element (element_id, parent_element_id,label, description, element_status_id) values (195, 148, 'repeat-dose toxicity assay', '', 2);</v>
      </c>
      <c r="L122" s="26" t="str">
        <f t="shared" ca="1" si="8"/>
        <v>insert into element (element_id, label, description, element_status_id) values (195, 'repeat-dose toxicity assay', '', 2);</v>
      </c>
      <c r="M122" s="26" t="str">
        <f t="shared" si="9"/>
        <v>insert into element_hierarchy (child_element_id, parent_element_id, relationship_type) values (195, 148, 'is_a');</v>
      </c>
      <c r="N122" s="26" t="str">
        <f>IF(ISNA(VLOOKUP(E122,[1]TREE_ROOT!$A$2:$B$6,1,FALSE)),"","insert into tree_root (tree_root_id, tree_name, element_id, relationship_type) values (1, '"&amp;VLOOKUP(E122,[1]TREE_ROOT!$A$2:$B$6,2,FALSE)&amp;"', "&amp;[1]Elements!A122&amp;", 'has_a, is_a');")</f>
        <v/>
      </c>
    </row>
    <row r="123" spans="1:14">
      <c r="A123" s="19">
        <v>196</v>
      </c>
      <c r="B123" s="20">
        <v>148</v>
      </c>
      <c r="C123" s="20" t="s">
        <v>787</v>
      </c>
      <c r="D123" s="22" t="s">
        <v>307</v>
      </c>
      <c r="E123" s="19" t="s">
        <v>788</v>
      </c>
      <c r="F123" s="19">
        <f t="shared" si="6"/>
        <v>196</v>
      </c>
      <c r="G123" s="19" t="s">
        <v>535</v>
      </c>
      <c r="H123" s="26" t="str">
        <f>IF(ISNA(VLOOKUP(E123,E$1:$E122,1,FALSE)),"",MATCH(E123,E$1:$E122,0))</f>
        <v/>
      </c>
      <c r="I123" s="26" t="str">
        <f t="shared" si="7"/>
        <v/>
      </c>
      <c r="J123" s="26" t="str">
        <f>IF(ISERR(VLOOKUP(VALUE(B123),$A$3:A123,1,FALSE)),"wrong order","")</f>
        <v/>
      </c>
      <c r="K123" s="26" t="str">
        <f t="shared" ca="1" si="5"/>
        <v>insert into element (element_id, parent_element_id,label, description, element_status_id) values (196, 148, 'reproductive toxicity assay', '', 2);</v>
      </c>
      <c r="L123" s="26" t="str">
        <f t="shared" ca="1" si="8"/>
        <v>insert into element (element_id, label, description, element_status_id) values (196, 'reproductive toxicity assay', '', 2);</v>
      </c>
      <c r="M123" s="26" t="str">
        <f t="shared" si="9"/>
        <v>insert into element_hierarchy (child_element_id, parent_element_id, relationship_type) values (196, 148, 'is_a');</v>
      </c>
      <c r="N123" s="26" t="str">
        <f>IF(ISNA(VLOOKUP(E123,[1]TREE_ROOT!$A$2:$B$6,1,FALSE)),"","insert into tree_root (tree_root_id, tree_name, element_id, relationship_type) values (1, '"&amp;VLOOKUP(E123,[1]TREE_ROOT!$A$2:$B$6,2,FALSE)&amp;"', "&amp;[1]Elements!A123&amp;", 'has_a, is_a');")</f>
        <v/>
      </c>
    </row>
    <row r="124" spans="1:14">
      <c r="A124" s="19">
        <v>149</v>
      </c>
      <c r="B124" s="20">
        <v>13</v>
      </c>
      <c r="C124" s="20" t="s">
        <v>789</v>
      </c>
      <c r="D124" s="22" t="s">
        <v>308</v>
      </c>
      <c r="E124" s="19" t="s">
        <v>790</v>
      </c>
      <c r="F124" s="19">
        <f t="shared" si="6"/>
        <v>149</v>
      </c>
      <c r="G124" s="19" t="s">
        <v>535</v>
      </c>
      <c r="H124" s="26" t="str">
        <f>IF(ISNA(VLOOKUP(E124,E$1:$E123,1,FALSE)),"",MATCH(E124,E$1:$E123,0))</f>
        <v/>
      </c>
      <c r="I124" s="26" t="str">
        <f t="shared" si="7"/>
        <v/>
      </c>
      <c r="J124" s="26" t="str">
        <f>IF(ISERR(VLOOKUP(VALUE(B124),$A$3:A124,1,FALSE)),"wrong order","")</f>
        <v/>
      </c>
      <c r="K124" s="26" t="str">
        <f t="shared" ca="1" si="5"/>
        <v>insert into element (element_id, parent_element_id,label, description, element_status_id) values (149, 13, 'enzyme activity assay', '', 2);</v>
      </c>
      <c r="L124" s="26" t="str">
        <f t="shared" ca="1" si="8"/>
        <v>insert into element (element_id, label, description, element_status_id) values (149, 'enzyme activity assay', '', 2);</v>
      </c>
      <c r="M124" s="26" t="str">
        <f t="shared" si="9"/>
        <v>insert into element_hierarchy (child_element_id, parent_element_id, relationship_type) values (149, 13, 'is_a');</v>
      </c>
      <c r="N124" s="26" t="str">
        <f>IF(ISNA(VLOOKUP(E124,[1]TREE_ROOT!$A$2:$B$6,1,FALSE)),"","insert into tree_root (tree_root_id, tree_name, element_id, relationship_type) values (1, '"&amp;VLOOKUP(E124,[1]TREE_ROOT!$A$2:$B$6,2,FALSE)&amp;"', "&amp;[1]Elements!A124&amp;", 'has_a, is_a');")</f>
        <v/>
      </c>
    </row>
    <row r="125" spans="1:14">
      <c r="A125" s="19">
        <v>150</v>
      </c>
      <c r="B125" s="20">
        <v>13</v>
      </c>
      <c r="C125" s="20" t="s">
        <v>791</v>
      </c>
      <c r="D125" s="22" t="s">
        <v>309</v>
      </c>
      <c r="E125" s="19" t="s">
        <v>792</v>
      </c>
      <c r="F125" s="19">
        <f t="shared" si="6"/>
        <v>150</v>
      </c>
      <c r="G125" s="19" t="s">
        <v>535</v>
      </c>
      <c r="H125" s="26" t="str">
        <f>IF(ISNA(VLOOKUP(E125,E$1:$E124,1,FALSE)),"",MATCH(E125,E$1:$E124,0))</f>
        <v/>
      </c>
      <c r="I125" s="26" t="str">
        <f t="shared" si="7"/>
        <v/>
      </c>
      <c r="J125" s="26" t="str">
        <f>IF(ISERR(VLOOKUP(VALUE(B125),$A$3:A125,1,FALSE)),"wrong order","")</f>
        <v/>
      </c>
      <c r="K125" s="26" t="str">
        <f t="shared" ca="1" si="5"/>
        <v>insert into element (element_id, parent_element_id,label, description, element_status_id) values (150, 13, 'gene-expression assay', '', 2);</v>
      </c>
      <c r="L125" s="26" t="str">
        <f t="shared" ca="1" si="8"/>
        <v>insert into element (element_id, label, description, element_status_id) values (150, 'gene-expression assay', '', 2);</v>
      </c>
      <c r="M125" s="26" t="str">
        <f t="shared" si="9"/>
        <v>insert into element_hierarchy (child_element_id, parent_element_id, relationship_type) values (150, 13, 'is_a');</v>
      </c>
      <c r="N125" s="26" t="str">
        <f>IF(ISNA(VLOOKUP(E125,[1]TREE_ROOT!$A$2:$B$6,1,FALSE)),"","insert into tree_root (tree_root_id, tree_name, element_id, relationship_type) values (1, '"&amp;VLOOKUP(E125,[1]TREE_ROOT!$A$2:$B$6,2,FALSE)&amp;"', "&amp;[1]Elements!A125&amp;", 'has_a, is_a');")</f>
        <v/>
      </c>
    </row>
    <row r="126" spans="1:14">
      <c r="A126" s="19">
        <v>151</v>
      </c>
      <c r="B126" s="20">
        <v>13</v>
      </c>
      <c r="C126" s="20" t="s">
        <v>793</v>
      </c>
      <c r="D126" s="22" t="s">
        <v>310</v>
      </c>
      <c r="E126" s="19" t="s">
        <v>794</v>
      </c>
      <c r="F126" s="19">
        <f t="shared" si="6"/>
        <v>151</v>
      </c>
      <c r="G126" s="19" t="s">
        <v>535</v>
      </c>
      <c r="H126" s="26" t="str">
        <f>IF(ISNA(VLOOKUP(E126,E$1:$E125,1,FALSE)),"",MATCH(E126,E$1:$E125,0))</f>
        <v/>
      </c>
      <c r="I126" s="26" t="str">
        <f t="shared" si="7"/>
        <v/>
      </c>
      <c r="J126" s="26" t="str">
        <f>IF(ISERR(VLOOKUP(VALUE(B126),$A$3:A126,1,FALSE)),"wrong order","")</f>
        <v/>
      </c>
      <c r="K126" s="26" t="str">
        <f t="shared" ca="1" si="5"/>
        <v>insert into element (element_id, parent_element_id,label, description, element_status_id) values (151, 13, 'membrane potential assay', '', 2);</v>
      </c>
      <c r="L126" s="26" t="str">
        <f t="shared" ca="1" si="8"/>
        <v>insert into element (element_id, label, description, element_status_id) values (151, 'membrane potential assay', '', 2);</v>
      </c>
      <c r="M126" s="26" t="str">
        <f t="shared" si="9"/>
        <v>insert into element_hierarchy (child_element_id, parent_element_id, relationship_type) values (151, 13, 'is_a');</v>
      </c>
      <c r="N126" s="26" t="str">
        <f>IF(ISNA(VLOOKUP(E126,[1]TREE_ROOT!$A$2:$B$6,1,FALSE)),"","insert into tree_root (tree_root_id, tree_name, element_id, relationship_type) values (1, '"&amp;VLOOKUP(E126,[1]TREE_ROOT!$A$2:$B$6,2,FALSE)&amp;"', "&amp;[1]Elements!A126&amp;", 'has_a, is_a');")</f>
        <v/>
      </c>
    </row>
    <row r="127" spans="1:14">
      <c r="A127" s="19">
        <v>152</v>
      </c>
      <c r="B127" s="20">
        <v>13</v>
      </c>
      <c r="C127" s="20" t="s">
        <v>795</v>
      </c>
      <c r="D127" s="22" t="s">
        <v>311</v>
      </c>
      <c r="E127" s="19" t="s">
        <v>796</v>
      </c>
      <c r="F127" s="19">
        <f t="shared" si="6"/>
        <v>152</v>
      </c>
      <c r="G127" s="19" t="s">
        <v>535</v>
      </c>
      <c r="H127" s="26" t="str">
        <f>IF(ISNA(VLOOKUP(E127,E$1:$E126,1,FALSE)),"",MATCH(E127,E$1:$E126,0))</f>
        <v/>
      </c>
      <c r="I127" s="26" t="str">
        <f t="shared" si="7"/>
        <v/>
      </c>
      <c r="J127" s="26" t="str">
        <f>IF(ISERR(VLOOKUP(VALUE(B127),$A$3:A127,1,FALSE)),"wrong order","")</f>
        <v/>
      </c>
      <c r="K127" s="26" t="str">
        <f t="shared" ca="1" si="5"/>
        <v>insert into element (element_id, parent_element_id,label, description, element_status_id) values (152, 13, 'physico-chemical property determination assay', '', 2);</v>
      </c>
      <c r="L127" s="26" t="str">
        <f t="shared" ca="1" si="8"/>
        <v>insert into element (element_id, label, description, element_status_id) values (152, 'physico-chemical property determination assay', '', 2);</v>
      </c>
      <c r="M127" s="26" t="str">
        <f t="shared" si="9"/>
        <v>insert into element_hierarchy (child_element_id, parent_element_id, relationship_type) values (152, 13, 'is_a');</v>
      </c>
      <c r="N127" s="26" t="str">
        <f>IF(ISNA(VLOOKUP(E127,[1]TREE_ROOT!$A$2:$B$6,1,FALSE)),"","insert into tree_root (tree_root_id, tree_name, element_id, relationship_type) values (1, '"&amp;VLOOKUP(E127,[1]TREE_ROOT!$A$2:$B$6,2,FALSE)&amp;"', "&amp;[1]Elements!A127&amp;", 'has_a, is_a');")</f>
        <v/>
      </c>
    </row>
    <row r="128" spans="1:14">
      <c r="A128" s="19">
        <v>172</v>
      </c>
      <c r="B128" s="20">
        <v>152</v>
      </c>
      <c r="C128" s="20" t="s">
        <v>797</v>
      </c>
      <c r="D128" s="22" t="s">
        <v>312</v>
      </c>
      <c r="E128" s="19" t="s">
        <v>798</v>
      </c>
      <c r="F128" s="19">
        <f t="shared" si="6"/>
        <v>172</v>
      </c>
      <c r="G128" s="19" t="s">
        <v>535</v>
      </c>
      <c r="H128" s="26" t="str">
        <f>IF(ISNA(VLOOKUP(E128,E$1:$E127,1,FALSE)),"",MATCH(E128,E$1:$E127,0))</f>
        <v/>
      </c>
      <c r="I128" s="26" t="str">
        <f t="shared" si="7"/>
        <v/>
      </c>
      <c r="J128" s="26" t="str">
        <f>IF(ISERR(VLOOKUP(VALUE(B128),$A$3:A128,1,FALSE)),"wrong order","")</f>
        <v/>
      </c>
      <c r="K128" s="26" t="str">
        <f t="shared" ca="1" si="5"/>
        <v>insert into element (element_id, parent_element_id,label, description, element_status_id) values (172, 152, 'acid-ionization constant determination assay', '', 2);</v>
      </c>
      <c r="L128" s="26" t="str">
        <f t="shared" ca="1" si="8"/>
        <v>insert into element (element_id, label, description, element_status_id) values (172, 'acid-ionization constant determination assay', '', 2);</v>
      </c>
      <c r="M128" s="26" t="str">
        <f t="shared" si="9"/>
        <v>insert into element_hierarchy (child_element_id, parent_element_id, relationship_type) values (172, 152, 'is_a');</v>
      </c>
      <c r="N128" s="26" t="str">
        <f>IF(ISNA(VLOOKUP(E128,[1]TREE_ROOT!$A$2:$B$6,1,FALSE)),"","insert into tree_root (tree_root_id, tree_name, element_id, relationship_type) values (1, '"&amp;VLOOKUP(E128,[1]TREE_ROOT!$A$2:$B$6,2,FALSE)&amp;"', "&amp;[1]Elements!A128&amp;", 'has_a, is_a');")</f>
        <v/>
      </c>
    </row>
    <row r="129" spans="1:14">
      <c r="A129" s="19">
        <v>173</v>
      </c>
      <c r="B129" s="20">
        <v>152</v>
      </c>
      <c r="C129" s="20" t="s">
        <v>799</v>
      </c>
      <c r="D129" s="22" t="s">
        <v>313</v>
      </c>
      <c r="E129" s="19" t="s">
        <v>800</v>
      </c>
      <c r="F129" s="19">
        <f t="shared" si="6"/>
        <v>173</v>
      </c>
      <c r="G129" s="19" t="s">
        <v>535</v>
      </c>
      <c r="H129" s="26" t="str">
        <f>IF(ISNA(VLOOKUP(E129,E$1:$E128,1,FALSE)),"",MATCH(E129,E$1:$E128,0))</f>
        <v/>
      </c>
      <c r="I129" s="26" t="str">
        <f t="shared" si="7"/>
        <v/>
      </c>
      <c r="J129" s="26" t="str">
        <f>IF(ISERR(VLOOKUP(VALUE(B129),$A$3:A129,1,FALSE)),"wrong order","")</f>
        <v/>
      </c>
      <c r="K129" s="26" t="str">
        <f t="shared" ca="1" si="5"/>
        <v>insert into element (element_id, parent_element_id,label, description, element_status_id) values (173, 152, 'identification assay', '', 2);</v>
      </c>
      <c r="L129" s="26" t="str">
        <f t="shared" ca="1" si="8"/>
        <v>insert into element (element_id, label, description, element_status_id) values (173, 'identification assay', '', 2);</v>
      </c>
      <c r="M129" s="26" t="str">
        <f t="shared" si="9"/>
        <v>insert into element_hierarchy (child_element_id, parent_element_id, relationship_type) values (173, 152, 'is_a');</v>
      </c>
      <c r="N129" s="26" t="str">
        <f>IF(ISNA(VLOOKUP(E129,[1]TREE_ROOT!$A$2:$B$6,1,FALSE)),"","insert into tree_root (tree_root_id, tree_name, element_id, relationship_type) values (1, '"&amp;VLOOKUP(E129,[1]TREE_ROOT!$A$2:$B$6,2,FALSE)&amp;"', "&amp;[1]Elements!A129&amp;", 'has_a, is_a');")</f>
        <v/>
      </c>
    </row>
    <row r="130" spans="1:14">
      <c r="A130" s="19">
        <v>174</v>
      </c>
      <c r="B130" s="20">
        <v>152</v>
      </c>
      <c r="C130" s="20" t="s">
        <v>801</v>
      </c>
      <c r="D130" s="22" t="s">
        <v>314</v>
      </c>
      <c r="E130" s="19" t="s">
        <v>802</v>
      </c>
      <c r="F130" s="19">
        <f t="shared" si="6"/>
        <v>174</v>
      </c>
      <c r="G130" s="19" t="s">
        <v>535</v>
      </c>
      <c r="H130" s="26" t="str">
        <f>IF(ISNA(VLOOKUP(E130,E$1:$E129,1,FALSE)),"",MATCH(E130,E$1:$E129,0))</f>
        <v/>
      </c>
      <c r="I130" s="26" t="str">
        <f t="shared" si="7"/>
        <v/>
      </c>
      <c r="J130" s="26" t="str">
        <f>IF(ISERR(VLOOKUP(VALUE(B130),$A$3:A130,1,FALSE)),"wrong order","")</f>
        <v/>
      </c>
      <c r="K130" s="26" t="str">
        <f t="shared" ref="K130:K193" ca="1" si="10">"insert into element (element_id, parent_element_id,label, description, element_status_id) values ("&amp;A130&amp;", "&amp;IF(B130="","''",VALUE(B130))&amp;", '"&amp;E130&amp;"', '"&amp;G130&amp;"', 2);"&amp;IF(MOD(CELL("row",A130),10)=0,CHAR(13)&amp;CHAR(10)&amp;"COMMIT;","")</f>
        <v>insert into element (element_id, parent_element_id,label, description, element_status_id) values (174, 152, 'lipophilicity assay', '', 2);_x000D_
COMMIT;</v>
      </c>
      <c r="L130" s="26" t="str">
        <f t="shared" ca="1" si="8"/>
        <v>insert into element (element_id, label, description, element_status_id) values (174, 'lipophilicity assay', '', 2);_x000D_
COMMIT;</v>
      </c>
      <c r="M130" s="26" t="str">
        <f t="shared" si="9"/>
        <v>insert into element_hierarchy (child_element_id, parent_element_id, relationship_type) values (174, 152, 'is_a');</v>
      </c>
      <c r="N130" s="26" t="str">
        <f>IF(ISNA(VLOOKUP(E130,[1]TREE_ROOT!$A$2:$B$6,1,FALSE)),"","insert into tree_root (tree_root_id, tree_name, element_id, relationship_type) values (1, '"&amp;VLOOKUP(E130,[1]TREE_ROOT!$A$2:$B$6,2,FALSE)&amp;"', "&amp;[1]Elements!A130&amp;", 'has_a, is_a');")</f>
        <v/>
      </c>
    </row>
    <row r="131" spans="1:14">
      <c r="A131" s="19">
        <v>175</v>
      </c>
      <c r="B131" s="20">
        <v>152</v>
      </c>
      <c r="C131" s="20" t="s">
        <v>803</v>
      </c>
      <c r="D131" s="22" t="s">
        <v>315</v>
      </c>
      <c r="E131" s="19" t="s">
        <v>804</v>
      </c>
      <c r="F131" s="19">
        <f t="shared" ref="F131:F194" si="11">A131</f>
        <v>175</v>
      </c>
      <c r="G131" s="19" t="s">
        <v>535</v>
      </c>
      <c r="H131" s="26" t="str">
        <f>IF(ISNA(VLOOKUP(E131,E$1:$E130,1,FALSE)),"",MATCH(E131,E$1:$E130,0))</f>
        <v/>
      </c>
      <c r="I131" s="26" t="str">
        <f t="shared" ref="I131:I194" si="12">IF(H131="","",IF(ISNA(VLOOKUP(A131,$B$2:$B$348,1,FALSE)),"","children"))</f>
        <v/>
      </c>
      <c r="J131" s="26" t="str">
        <f>IF(ISERR(VLOOKUP(VALUE(B131),$A$3:A131,1,FALSE)),"wrong order","")</f>
        <v/>
      </c>
      <c r="K131" s="26" t="str">
        <f t="shared" ca="1" si="10"/>
        <v>insert into element (element_id, parent_element_id,label, description, element_status_id) values (175, 152, 'melting-point determination assay', '', 2);</v>
      </c>
      <c r="L131" s="26" t="str">
        <f t="shared" ref="L131:L194" ca="1" si="13">IF(H131="","insert into element (element_id, label, description, element_status_id) values ("&amp;A131&amp;", '"&amp;E131&amp;"', '"&amp;G131&amp;"', 2);"&amp;IF(MOD(CELL("row",A131),10)=0,CHAR(13)&amp;CHAR(10)&amp;"COMMIT;",""),"")</f>
        <v>insert into element (element_id, label, description, element_status_id) values (175, 'melting-point determination assay', '', 2);</v>
      </c>
      <c r="M131" s="26" t="str">
        <f t="shared" ref="M131:M194" si="14">"insert into element_hierarchy (child_element_id, parent_element_id, relationship_type) values ("&amp;IF(H131="",A131,INDEX($A$1:$A$348,H131))&amp;", "&amp;IF(ISBLANK(B131),"''",B131)&amp;", "&amp;IF(A131&lt;10,"'has_a'","'is_a'")&amp;");"</f>
        <v>insert into element_hierarchy (child_element_id, parent_element_id, relationship_type) values (175, 152, 'is_a');</v>
      </c>
      <c r="N131" s="26" t="str">
        <f>IF(ISNA(VLOOKUP(E131,[1]TREE_ROOT!$A$2:$B$6,1,FALSE)),"","insert into tree_root (tree_root_id, tree_name, element_id, relationship_type) values (1, '"&amp;VLOOKUP(E131,[1]TREE_ROOT!$A$2:$B$6,2,FALSE)&amp;"', "&amp;[1]Elements!A131&amp;", 'has_a, is_a');")</f>
        <v/>
      </c>
    </row>
    <row r="132" spans="1:14">
      <c r="A132" s="19">
        <v>176</v>
      </c>
      <c r="B132" s="20">
        <v>152</v>
      </c>
      <c r="C132" s="20" t="s">
        <v>805</v>
      </c>
      <c r="D132" s="22" t="s">
        <v>316</v>
      </c>
      <c r="E132" s="19" t="s">
        <v>806</v>
      </c>
      <c r="F132" s="19">
        <f t="shared" si="11"/>
        <v>176</v>
      </c>
      <c r="G132" s="19" t="s">
        <v>535</v>
      </c>
      <c r="H132" s="26" t="str">
        <f>IF(ISNA(VLOOKUP(E132,E$1:$E131,1,FALSE)),"",MATCH(E132,E$1:$E131,0))</f>
        <v/>
      </c>
      <c r="I132" s="26" t="str">
        <f t="shared" si="12"/>
        <v/>
      </c>
      <c r="J132" s="26" t="str">
        <f>IF(ISERR(VLOOKUP(VALUE(B132),$A$3:A132,1,FALSE)),"wrong order","")</f>
        <v/>
      </c>
      <c r="K132" s="26" t="str">
        <f t="shared" ca="1" si="10"/>
        <v>insert into element (element_id, parent_element_id,label, description, element_status_id) values (176, 152, 'purity determination assay', '', 2);</v>
      </c>
      <c r="L132" s="26" t="str">
        <f t="shared" ca="1" si="13"/>
        <v>insert into element (element_id, label, description, element_status_id) values (176, 'purity determination assay', '', 2);</v>
      </c>
      <c r="M132" s="26" t="str">
        <f t="shared" si="14"/>
        <v>insert into element_hierarchy (child_element_id, parent_element_id, relationship_type) values (176, 152, 'is_a');</v>
      </c>
      <c r="N132" s="26" t="str">
        <f>IF(ISNA(VLOOKUP(E132,[1]TREE_ROOT!$A$2:$B$6,1,FALSE)),"","insert into tree_root (tree_root_id, tree_name, element_id, relationship_type) values (1, '"&amp;VLOOKUP(E132,[1]TREE_ROOT!$A$2:$B$6,2,FALSE)&amp;"', "&amp;[1]Elements!A132&amp;", 'has_a, is_a');")</f>
        <v/>
      </c>
    </row>
    <row r="133" spans="1:14">
      <c r="A133" s="19">
        <v>177</v>
      </c>
      <c r="B133" s="20">
        <v>152</v>
      </c>
      <c r="C133" s="20" t="s">
        <v>807</v>
      </c>
      <c r="D133" s="22" t="s">
        <v>317</v>
      </c>
      <c r="E133" s="19" t="s">
        <v>808</v>
      </c>
      <c r="F133" s="19">
        <f t="shared" si="11"/>
        <v>177</v>
      </c>
      <c r="G133" s="19" t="s">
        <v>535</v>
      </c>
      <c r="H133" s="26" t="str">
        <f>IF(ISNA(VLOOKUP(E133,E$1:$E132,1,FALSE)),"",MATCH(E133,E$1:$E132,0))</f>
        <v/>
      </c>
      <c r="I133" s="26" t="str">
        <f t="shared" si="12"/>
        <v/>
      </c>
      <c r="J133" s="26" t="str">
        <f>IF(ISERR(VLOOKUP(VALUE(B133),$A$3:A133,1,FALSE)),"wrong order","")</f>
        <v/>
      </c>
      <c r="K133" s="26" t="str">
        <f t="shared" ca="1" si="10"/>
        <v>insert into element (element_id, parent_element_id,label, description, element_status_id) values (177, 152, 'solubility assay', '', 2);</v>
      </c>
      <c r="L133" s="26" t="str">
        <f t="shared" ca="1" si="13"/>
        <v>insert into element (element_id, label, description, element_status_id) values (177, 'solubility assay', '', 2);</v>
      </c>
      <c r="M133" s="26" t="str">
        <f t="shared" si="14"/>
        <v>insert into element_hierarchy (child_element_id, parent_element_id, relationship_type) values (177, 152, 'is_a');</v>
      </c>
      <c r="N133" s="26" t="str">
        <f>IF(ISNA(VLOOKUP(E133,[1]TREE_ROOT!$A$2:$B$6,1,FALSE)),"","insert into tree_root (tree_root_id, tree_name, element_id, relationship_type) values (1, '"&amp;VLOOKUP(E133,[1]TREE_ROOT!$A$2:$B$6,2,FALSE)&amp;"', "&amp;[1]Elements!A133&amp;", 'has_a, is_a');")</f>
        <v/>
      </c>
    </row>
    <row r="134" spans="1:14">
      <c r="A134" s="19">
        <v>178</v>
      </c>
      <c r="B134" s="20">
        <v>152</v>
      </c>
      <c r="C134" s="20" t="s">
        <v>809</v>
      </c>
      <c r="D134" s="22" t="s">
        <v>318</v>
      </c>
      <c r="E134" s="19" t="s">
        <v>810</v>
      </c>
      <c r="F134" s="19">
        <f t="shared" si="11"/>
        <v>178</v>
      </c>
      <c r="G134" s="19" t="s">
        <v>535</v>
      </c>
      <c r="H134" s="26" t="str">
        <f>IF(ISNA(VLOOKUP(E134,E$1:$E133,1,FALSE)),"",MATCH(E134,E$1:$E133,0))</f>
        <v/>
      </c>
      <c r="I134" s="26" t="str">
        <f t="shared" si="12"/>
        <v/>
      </c>
      <c r="J134" s="26" t="str">
        <f>IF(ISERR(VLOOKUP(VALUE(B134),$A$3:A134,1,FALSE)),"wrong order","")</f>
        <v/>
      </c>
      <c r="K134" s="26" t="str">
        <f t="shared" ca="1" si="10"/>
        <v>insert into element (element_id, parent_element_id,label, description, element_status_id) values (178, 152, 'stability assay', '', 2);</v>
      </c>
      <c r="L134" s="26" t="str">
        <f t="shared" ca="1" si="13"/>
        <v>insert into element (element_id, label, description, element_status_id) values (178, 'stability assay', '', 2);</v>
      </c>
      <c r="M134" s="26" t="str">
        <f t="shared" si="14"/>
        <v>insert into element_hierarchy (child_element_id, parent_element_id, relationship_type) values (178, 152, 'is_a');</v>
      </c>
      <c r="N134" s="26" t="str">
        <f>IF(ISNA(VLOOKUP(E134,[1]TREE_ROOT!$A$2:$B$6,1,FALSE)),"","insert into tree_root (tree_root_id, tree_name, element_id, relationship_type) values (1, '"&amp;VLOOKUP(E134,[1]TREE_ROOT!$A$2:$B$6,2,FALSE)&amp;"', "&amp;[1]Elements!A134&amp;", 'has_a, is_a');")</f>
        <v/>
      </c>
    </row>
    <row r="135" spans="1:14">
      <c r="A135" s="19">
        <v>207</v>
      </c>
      <c r="B135" s="20">
        <v>152</v>
      </c>
      <c r="C135" s="20" t="s">
        <v>811</v>
      </c>
      <c r="D135" s="22" t="s">
        <v>319</v>
      </c>
      <c r="E135" s="19" t="s">
        <v>812</v>
      </c>
      <c r="F135" s="19">
        <f t="shared" si="11"/>
        <v>207</v>
      </c>
      <c r="G135" s="19" t="s">
        <v>535</v>
      </c>
      <c r="H135" s="26" t="str">
        <f>IF(ISNA(VLOOKUP(E135,E$1:$E134,1,FALSE)),"",MATCH(E135,E$1:$E134,0))</f>
        <v/>
      </c>
      <c r="I135" s="26" t="str">
        <f t="shared" si="12"/>
        <v/>
      </c>
      <c r="J135" s="26" t="str">
        <f>IF(ISERR(VLOOKUP(VALUE(B135),$A$3:A135,1,FALSE)),"wrong order","")</f>
        <v/>
      </c>
      <c r="K135" s="26" t="str">
        <f t="shared" ca="1" si="10"/>
        <v>insert into element (element_id, parent_element_id,label, description, element_status_id) values (207, 152, 'concentration determination assay', '', 2);</v>
      </c>
      <c r="L135" s="26" t="str">
        <f t="shared" ca="1" si="13"/>
        <v>insert into element (element_id, label, description, element_status_id) values (207, 'concentration determination assay', '', 2);</v>
      </c>
      <c r="M135" s="26" t="str">
        <f t="shared" si="14"/>
        <v>insert into element_hierarchy (child_element_id, parent_element_id, relationship_type) values (207, 152, 'is_a');</v>
      </c>
      <c r="N135" s="26" t="str">
        <f>IF(ISNA(VLOOKUP(E135,[1]TREE_ROOT!$A$2:$B$6,1,FALSE)),"","insert into tree_root (tree_root_id, tree_name, element_id, relationship_type) values (1, '"&amp;VLOOKUP(E135,[1]TREE_ROOT!$A$2:$B$6,2,FALSE)&amp;"', "&amp;[1]Elements!A135&amp;", 'has_a, is_a');")</f>
        <v/>
      </c>
    </row>
    <row r="136" spans="1:14">
      <c r="A136" s="19">
        <v>153</v>
      </c>
      <c r="B136" s="20">
        <v>13</v>
      </c>
      <c r="C136" s="20" t="s">
        <v>813</v>
      </c>
      <c r="D136" s="22" t="s">
        <v>320</v>
      </c>
      <c r="E136" s="19" t="s">
        <v>814</v>
      </c>
      <c r="F136" s="19">
        <f t="shared" si="11"/>
        <v>153</v>
      </c>
      <c r="G136" s="19" t="s">
        <v>535</v>
      </c>
      <c r="H136" s="26" t="str">
        <f>IF(ISNA(VLOOKUP(E136,E$1:$E135,1,FALSE)),"",MATCH(E136,E$1:$E135,0))</f>
        <v/>
      </c>
      <c r="I136" s="26" t="str">
        <f t="shared" si="12"/>
        <v/>
      </c>
      <c r="J136" s="26" t="str">
        <f>IF(ISERR(VLOOKUP(VALUE(B136),$A$3:A136,1,FALSE)),"wrong order","")</f>
        <v/>
      </c>
      <c r="K136" s="26" t="str">
        <f t="shared" ca="1" si="10"/>
        <v>insert into element (element_id, parent_element_id,label, description, element_status_id) values (153, 13, 'protein-folding assay', '', 2);</v>
      </c>
      <c r="L136" s="26" t="str">
        <f t="shared" ca="1" si="13"/>
        <v>insert into element (element_id, label, description, element_status_id) values (153, 'protein-folding assay', '', 2);</v>
      </c>
      <c r="M136" s="26" t="str">
        <f t="shared" si="14"/>
        <v>insert into element_hierarchy (child_element_id, parent_element_id, relationship_type) values (153, 13, 'is_a');</v>
      </c>
      <c r="N136" s="26" t="str">
        <f>IF(ISNA(VLOOKUP(E136,[1]TREE_ROOT!$A$2:$B$6,1,FALSE)),"","insert into tree_root (tree_root_id, tree_name, element_id, relationship_type) values (1, '"&amp;VLOOKUP(E136,[1]TREE_ROOT!$A$2:$B$6,2,FALSE)&amp;"', "&amp;[1]Elements!A136&amp;", 'has_a, is_a');")</f>
        <v/>
      </c>
    </row>
    <row r="137" spans="1:14">
      <c r="A137" s="19">
        <v>154</v>
      </c>
      <c r="B137" s="20">
        <v>13</v>
      </c>
      <c r="C137" s="20" t="s">
        <v>815</v>
      </c>
      <c r="D137" s="22" t="s">
        <v>321</v>
      </c>
      <c r="E137" s="19" t="s">
        <v>816</v>
      </c>
      <c r="F137" s="19">
        <f t="shared" si="11"/>
        <v>154</v>
      </c>
      <c r="G137" s="19" t="s">
        <v>535</v>
      </c>
      <c r="H137" s="26" t="str">
        <f>IF(ISNA(VLOOKUP(E137,E$1:$E136,1,FALSE)),"",MATCH(E137,E$1:$E136,0))</f>
        <v/>
      </c>
      <c r="I137" s="26" t="str">
        <f t="shared" si="12"/>
        <v/>
      </c>
      <c r="J137" s="26" t="str">
        <f>IF(ISERR(VLOOKUP(VALUE(B137),$A$3:A137,1,FALSE)),"wrong order","")</f>
        <v/>
      </c>
      <c r="K137" s="26" t="str">
        <f t="shared" ca="1" si="10"/>
        <v>insert into element (element_id, parent_element_id,label, description, element_status_id) values (154, 13, 'protein turnover assay', '', 2);</v>
      </c>
      <c r="L137" s="26" t="str">
        <f t="shared" ca="1" si="13"/>
        <v>insert into element (element_id, label, description, element_status_id) values (154, 'protein turnover assay', '', 2);</v>
      </c>
      <c r="M137" s="26" t="str">
        <f t="shared" si="14"/>
        <v>insert into element_hierarchy (child_element_id, parent_element_id, relationship_type) values (154, 13, 'is_a');</v>
      </c>
      <c r="N137" s="26" t="str">
        <f>IF(ISNA(VLOOKUP(E137,[1]TREE_ROOT!$A$2:$B$6,1,FALSE)),"","insert into tree_root (tree_root_id, tree_name, element_id, relationship_type) values (1, '"&amp;VLOOKUP(E137,[1]TREE_ROOT!$A$2:$B$6,2,FALSE)&amp;"', "&amp;[1]Elements!A137&amp;", 'has_a, is_a');")</f>
        <v/>
      </c>
    </row>
    <row r="138" spans="1:14">
      <c r="A138" s="19">
        <v>155</v>
      </c>
      <c r="B138" s="20">
        <v>13</v>
      </c>
      <c r="C138" s="20" t="s">
        <v>817</v>
      </c>
      <c r="D138" s="22" t="s">
        <v>322</v>
      </c>
      <c r="E138" s="19" t="s">
        <v>818</v>
      </c>
      <c r="F138" s="19">
        <f t="shared" si="11"/>
        <v>155</v>
      </c>
      <c r="G138" s="19" t="s">
        <v>535</v>
      </c>
      <c r="H138" s="26" t="str">
        <f>IF(ISNA(VLOOKUP(E138,E$1:$E137,1,FALSE)),"",MATCH(E138,E$1:$E137,0))</f>
        <v/>
      </c>
      <c r="I138" s="26" t="str">
        <f t="shared" si="12"/>
        <v/>
      </c>
      <c r="J138" s="26" t="str">
        <f>IF(ISERR(VLOOKUP(VALUE(B138),$A$3:A138,1,FALSE)),"wrong order","")</f>
        <v/>
      </c>
      <c r="K138" s="26" t="str">
        <f t="shared" ca="1" si="10"/>
        <v>insert into element (element_id, parent_element_id,label, description, element_status_id) values (155, 13, 'RNA splicing assay', '', 2);</v>
      </c>
      <c r="L138" s="26" t="str">
        <f t="shared" ca="1" si="13"/>
        <v>insert into element (element_id, label, description, element_status_id) values (155, 'RNA splicing assay', '', 2);</v>
      </c>
      <c r="M138" s="26" t="str">
        <f t="shared" si="14"/>
        <v>insert into element_hierarchy (child_element_id, parent_element_id, relationship_type) values (155, 13, 'is_a');</v>
      </c>
      <c r="N138" s="26" t="str">
        <f>IF(ISNA(VLOOKUP(E138,[1]TREE_ROOT!$A$2:$B$6,1,FALSE)),"","insert into tree_root (tree_root_id, tree_name, element_id, relationship_type) values (1, '"&amp;VLOOKUP(E138,[1]TREE_ROOT!$A$2:$B$6,2,FALSE)&amp;"', "&amp;[1]Elements!A138&amp;", 'has_a, is_a');")</f>
        <v/>
      </c>
    </row>
    <row r="139" spans="1:14">
      <c r="A139" s="19">
        <v>156</v>
      </c>
      <c r="B139" s="20">
        <v>13</v>
      </c>
      <c r="C139" s="20" t="s">
        <v>819</v>
      </c>
      <c r="D139" s="22" t="s">
        <v>323</v>
      </c>
      <c r="E139" s="19" t="s">
        <v>820</v>
      </c>
      <c r="F139" s="19">
        <f t="shared" si="11"/>
        <v>156</v>
      </c>
      <c r="G139" s="19" t="s">
        <v>535</v>
      </c>
      <c r="H139" s="26" t="str">
        <f>IF(ISNA(VLOOKUP(E139,E$1:$E138,1,FALSE)),"",MATCH(E139,E$1:$E138,0))</f>
        <v/>
      </c>
      <c r="I139" s="26" t="str">
        <f t="shared" si="12"/>
        <v/>
      </c>
      <c r="J139" s="26" t="str">
        <f>IF(ISERR(VLOOKUP(VALUE(B139),$A$3:A139,1,FALSE)),"wrong order","")</f>
        <v/>
      </c>
      <c r="K139" s="26" t="str">
        <f t="shared" ca="1" si="10"/>
        <v>insert into element (element_id, parent_element_id,label, description, element_status_id) values (156, 13, 're-distribution assay', '', 2);</v>
      </c>
      <c r="L139" s="26" t="str">
        <f t="shared" ca="1" si="13"/>
        <v>insert into element (element_id, label, description, element_status_id) values (156, 're-distribution assay', '', 2);</v>
      </c>
      <c r="M139" s="26" t="str">
        <f t="shared" si="14"/>
        <v>insert into element_hierarchy (child_element_id, parent_element_id, relationship_type) values (156, 13, 'is_a');</v>
      </c>
      <c r="N139" s="26" t="str">
        <f>IF(ISNA(VLOOKUP(E139,[1]TREE_ROOT!$A$2:$B$6,1,FALSE)),"","insert into tree_root (tree_root_id, tree_name, element_id, relationship_type) values (1, '"&amp;VLOOKUP(E139,[1]TREE_ROOT!$A$2:$B$6,2,FALSE)&amp;"', "&amp;[1]Elements!A139&amp;", 'has_a, is_a');")</f>
        <v/>
      </c>
    </row>
    <row r="140" spans="1:14">
      <c r="A140" s="19">
        <v>158</v>
      </c>
      <c r="B140" s="20">
        <v>13</v>
      </c>
      <c r="C140" s="20" t="s">
        <v>821</v>
      </c>
      <c r="D140" s="22" t="s">
        <v>324</v>
      </c>
      <c r="E140" s="19" t="s">
        <v>822</v>
      </c>
      <c r="F140" s="19">
        <f t="shared" si="11"/>
        <v>158</v>
      </c>
      <c r="G140" s="19" t="s">
        <v>535</v>
      </c>
      <c r="H140" s="26" t="str">
        <f>IF(ISNA(VLOOKUP(E140,E$1:$E139,1,FALSE)),"",MATCH(E140,E$1:$E139,0))</f>
        <v/>
      </c>
      <c r="I140" s="26" t="str">
        <f t="shared" si="12"/>
        <v/>
      </c>
      <c r="J140" s="26" t="str">
        <f>IF(ISERR(VLOOKUP(VALUE(B140),$A$3:A140,1,FALSE)),"wrong order","")</f>
        <v/>
      </c>
      <c r="K140" s="26" t="str">
        <f t="shared" ca="1" si="10"/>
        <v>insert into element (element_id, parent_element_id,label, description, element_status_id) values (158, 13, 'signal transduction assay', '', 2);_x000D_
COMMIT;</v>
      </c>
      <c r="L140" s="26" t="str">
        <f t="shared" ca="1" si="13"/>
        <v>insert into element (element_id, label, description, element_status_id) values (158, 'signal transduction assay', '', 2);_x000D_
COMMIT;</v>
      </c>
      <c r="M140" s="26" t="str">
        <f t="shared" si="14"/>
        <v>insert into element_hierarchy (child_element_id, parent_element_id, relationship_type) values (158, 13, 'is_a');</v>
      </c>
      <c r="N140" s="26" t="str">
        <f>IF(ISNA(VLOOKUP(E140,[1]TREE_ROOT!$A$2:$B$6,1,FALSE)),"","insert into tree_root (tree_root_id, tree_name, element_id, relationship_type) values (1, '"&amp;VLOOKUP(E140,[1]TREE_ROOT!$A$2:$B$6,2,FALSE)&amp;"', "&amp;[1]Elements!A140&amp;", 'has_a, is_a');")</f>
        <v/>
      </c>
    </row>
    <row r="141" spans="1:14">
      <c r="A141" s="19">
        <v>165</v>
      </c>
      <c r="B141" s="20">
        <v>158</v>
      </c>
      <c r="C141" s="20" t="s">
        <v>823</v>
      </c>
      <c r="D141" s="22" t="s">
        <v>325</v>
      </c>
      <c r="E141" s="19" t="s">
        <v>824</v>
      </c>
      <c r="F141" s="19">
        <f t="shared" si="11"/>
        <v>165</v>
      </c>
      <c r="G141" s="19" t="s">
        <v>535</v>
      </c>
      <c r="H141" s="26" t="str">
        <f>IF(ISNA(VLOOKUP(E141,E$1:$E140,1,FALSE)),"",MATCH(E141,E$1:$E140,0))</f>
        <v/>
      </c>
      <c r="I141" s="26" t="str">
        <f t="shared" si="12"/>
        <v/>
      </c>
      <c r="J141" s="26" t="str">
        <f>IF(ISERR(VLOOKUP(VALUE(B141),$A$3:A141,1,FALSE)),"wrong order","")</f>
        <v/>
      </c>
      <c r="K141" s="26" t="str">
        <f t="shared" ca="1" si="10"/>
        <v>insert into element (element_id, parent_element_id,label, description, element_status_id) values (165, 158, 'cytokine secretion assay', '', 2);</v>
      </c>
      <c r="L141" s="26" t="str">
        <f t="shared" ca="1" si="13"/>
        <v>insert into element (element_id, label, description, element_status_id) values (165, 'cytokine secretion assay', '', 2);</v>
      </c>
      <c r="M141" s="26" t="str">
        <f t="shared" si="14"/>
        <v>insert into element_hierarchy (child_element_id, parent_element_id, relationship_type) values (165, 158, 'is_a');</v>
      </c>
      <c r="N141" s="26" t="str">
        <f>IF(ISNA(VLOOKUP(E141,[1]TREE_ROOT!$A$2:$B$6,1,FALSE)),"","insert into tree_root (tree_root_id, tree_name, element_id, relationship_type) values (1, '"&amp;VLOOKUP(E141,[1]TREE_ROOT!$A$2:$B$6,2,FALSE)&amp;"', "&amp;[1]Elements!A141&amp;", 'has_a, is_a');")</f>
        <v/>
      </c>
    </row>
    <row r="142" spans="1:14">
      <c r="A142" s="19">
        <v>166</v>
      </c>
      <c r="B142" s="20">
        <v>158</v>
      </c>
      <c r="C142" s="20" t="s">
        <v>825</v>
      </c>
      <c r="D142" s="22" t="s">
        <v>326</v>
      </c>
      <c r="E142" s="19" t="s">
        <v>826</v>
      </c>
      <c r="F142" s="19">
        <f t="shared" si="11"/>
        <v>166</v>
      </c>
      <c r="G142" s="19" t="s">
        <v>535</v>
      </c>
      <c r="H142" s="26" t="str">
        <f>IF(ISNA(VLOOKUP(E142,E$1:$E141,1,FALSE)),"",MATCH(E142,E$1:$E141,0))</f>
        <v/>
      </c>
      <c r="I142" s="26" t="str">
        <f t="shared" si="12"/>
        <v/>
      </c>
      <c r="J142" s="26" t="str">
        <f>IF(ISERR(VLOOKUP(VALUE(B142),$A$3:A142,1,FALSE)),"wrong order","")</f>
        <v/>
      </c>
      <c r="K142" s="26" t="str">
        <f t="shared" ca="1" si="10"/>
        <v>insert into element (element_id, parent_element_id,label, description, element_status_id) values (166, 158, 'post-translational modification assay', '', 2);</v>
      </c>
      <c r="L142" s="26" t="str">
        <f t="shared" ca="1" si="13"/>
        <v>insert into element (element_id, label, description, element_status_id) values (166, 'post-translational modification assay', '', 2);</v>
      </c>
      <c r="M142" s="26" t="str">
        <f t="shared" si="14"/>
        <v>insert into element_hierarchy (child_element_id, parent_element_id, relationship_type) values (166, 158, 'is_a');</v>
      </c>
      <c r="N142" s="26" t="str">
        <f>IF(ISNA(VLOOKUP(E142,[1]TREE_ROOT!$A$2:$B$6,1,FALSE)),"","insert into tree_root (tree_root_id, tree_name, element_id, relationship_type) values (1, '"&amp;VLOOKUP(E142,[1]TREE_ROOT!$A$2:$B$6,2,FALSE)&amp;"', "&amp;[1]Elements!A142&amp;", 'has_a, is_a');")</f>
        <v/>
      </c>
    </row>
    <row r="143" spans="1:14">
      <c r="A143" s="19">
        <v>167</v>
      </c>
      <c r="B143" s="20">
        <v>158</v>
      </c>
      <c r="C143" s="20" t="s">
        <v>827</v>
      </c>
      <c r="D143" s="22" t="s">
        <v>327</v>
      </c>
      <c r="E143" s="19" t="s">
        <v>828</v>
      </c>
      <c r="F143" s="19">
        <f t="shared" si="11"/>
        <v>167</v>
      </c>
      <c r="G143" s="19" t="s">
        <v>535</v>
      </c>
      <c r="H143" s="26" t="str">
        <f>IF(ISNA(VLOOKUP(E143,E$1:$E142,1,FALSE)),"",MATCH(E143,E$1:$E142,0))</f>
        <v/>
      </c>
      <c r="I143" s="26" t="str">
        <f t="shared" si="12"/>
        <v/>
      </c>
      <c r="J143" s="26" t="str">
        <f>IF(ISERR(VLOOKUP(VALUE(B143),$A$3:A143,1,FALSE)),"wrong order","")</f>
        <v/>
      </c>
      <c r="K143" s="26" t="str">
        <f t="shared" ca="1" si="10"/>
        <v>insert into element (element_id, parent_element_id,label, description, element_status_id) values (167, 158, 'reporter-gene assay', '', 2);</v>
      </c>
      <c r="L143" s="26" t="str">
        <f t="shared" ca="1" si="13"/>
        <v>insert into element (element_id, label, description, element_status_id) values (167, 'reporter-gene assay', '', 2);</v>
      </c>
      <c r="M143" s="26" t="str">
        <f t="shared" si="14"/>
        <v>insert into element_hierarchy (child_element_id, parent_element_id, relationship_type) values (167, 158, 'is_a');</v>
      </c>
      <c r="N143" s="26" t="str">
        <f>IF(ISNA(VLOOKUP(E143,[1]TREE_ROOT!$A$2:$B$6,1,FALSE)),"","insert into tree_root (tree_root_id, tree_name, element_id, relationship_type) values (1, '"&amp;VLOOKUP(E143,[1]TREE_ROOT!$A$2:$B$6,2,FALSE)&amp;"', "&amp;[1]Elements!A143&amp;", 'has_a, is_a');")</f>
        <v/>
      </c>
    </row>
    <row r="144" spans="1:14">
      <c r="A144" s="19">
        <v>168</v>
      </c>
      <c r="B144" s="20">
        <v>158</v>
      </c>
      <c r="C144" s="20" t="s">
        <v>829</v>
      </c>
      <c r="D144" s="22" t="s">
        <v>328</v>
      </c>
      <c r="E144" s="19" t="s">
        <v>830</v>
      </c>
      <c r="F144" s="19">
        <f t="shared" si="11"/>
        <v>168</v>
      </c>
      <c r="G144" s="19" t="s">
        <v>535</v>
      </c>
      <c r="H144" s="26" t="str">
        <f>IF(ISNA(VLOOKUP(E144,E$1:$E143,1,FALSE)),"",MATCH(E144,E$1:$E143,0))</f>
        <v/>
      </c>
      <c r="I144" s="26" t="str">
        <f t="shared" si="12"/>
        <v/>
      </c>
      <c r="J144" s="26" t="str">
        <f>IF(ISERR(VLOOKUP(VALUE(B144),$A$3:A144,1,FALSE)),"wrong order","")</f>
        <v/>
      </c>
      <c r="K144" s="26" t="str">
        <f t="shared" ca="1" si="10"/>
        <v>insert into element (element_id, parent_element_id,label, description, element_status_id) values (168, 158, 'second messenger assay', '', 2);</v>
      </c>
      <c r="L144" s="26" t="str">
        <f t="shared" ca="1" si="13"/>
        <v>insert into element (element_id, label, description, element_status_id) values (168, 'second messenger assay', '', 2);</v>
      </c>
      <c r="M144" s="26" t="str">
        <f t="shared" si="14"/>
        <v>insert into element_hierarchy (child_element_id, parent_element_id, relationship_type) values (168, 158, 'is_a');</v>
      </c>
      <c r="N144" s="26" t="str">
        <f>IF(ISNA(VLOOKUP(E144,[1]TREE_ROOT!$A$2:$B$6,1,FALSE)),"","insert into tree_root (tree_root_id, tree_name, element_id, relationship_type) values (1, '"&amp;VLOOKUP(E144,[1]TREE_ROOT!$A$2:$B$6,2,FALSE)&amp;"', "&amp;[1]Elements!A144&amp;", 'has_a, is_a');")</f>
        <v/>
      </c>
    </row>
    <row r="145" spans="1:14">
      <c r="A145" s="19">
        <v>159</v>
      </c>
      <c r="B145" s="20">
        <v>13</v>
      </c>
      <c r="C145" s="20" t="s">
        <v>831</v>
      </c>
      <c r="D145" s="22" t="s">
        <v>329</v>
      </c>
      <c r="E145" s="19" t="s">
        <v>832</v>
      </c>
      <c r="F145" s="19">
        <f t="shared" si="11"/>
        <v>159</v>
      </c>
      <c r="G145" s="19" t="s">
        <v>535</v>
      </c>
      <c r="H145" s="26" t="str">
        <f>IF(ISNA(VLOOKUP(E145,E$1:$E144,1,FALSE)),"",MATCH(E145,E$1:$E144,0))</f>
        <v/>
      </c>
      <c r="I145" s="26" t="str">
        <f t="shared" si="12"/>
        <v/>
      </c>
      <c r="J145" s="26" t="str">
        <f>IF(ISERR(VLOOKUP(VALUE(B145),$A$3:A145,1,FALSE)),"wrong order","")</f>
        <v/>
      </c>
      <c r="K145" s="26" t="str">
        <f t="shared" ca="1" si="10"/>
        <v>insert into element (element_id, parent_element_id,label, description, element_status_id) values (159, 13, 'transporter assay', '', 2);</v>
      </c>
      <c r="L145" s="26" t="str">
        <f t="shared" ca="1" si="13"/>
        <v>insert into element (element_id, label, description, element_status_id) values (159, 'transporter assay', '', 2);</v>
      </c>
      <c r="M145" s="26" t="str">
        <f t="shared" si="14"/>
        <v>insert into element_hierarchy (child_element_id, parent_element_id, relationship_type) values (159, 13, 'is_a');</v>
      </c>
      <c r="N145" s="26" t="str">
        <f>IF(ISNA(VLOOKUP(E145,[1]TREE_ROOT!$A$2:$B$6,1,FALSE)),"","insert into tree_root (tree_root_id, tree_name, element_id, relationship_type) values (1, '"&amp;VLOOKUP(E145,[1]TREE_ROOT!$A$2:$B$6,2,FALSE)&amp;"', "&amp;[1]Elements!A145&amp;", 'has_a, is_a');")</f>
        <v/>
      </c>
    </row>
    <row r="146" spans="1:14">
      <c r="A146" s="19">
        <v>160</v>
      </c>
      <c r="B146" s="20">
        <v>13</v>
      </c>
      <c r="C146" s="20" t="s">
        <v>833</v>
      </c>
      <c r="D146" s="22" t="s">
        <v>330</v>
      </c>
      <c r="E146" s="19" t="s">
        <v>834</v>
      </c>
      <c r="F146" s="19">
        <f t="shared" si="11"/>
        <v>160</v>
      </c>
      <c r="G146" s="19" t="s">
        <v>535</v>
      </c>
      <c r="H146" s="26" t="str">
        <f>IF(ISNA(VLOOKUP(E146,E$1:$E145,1,FALSE)),"",MATCH(E146,E$1:$E145,0))</f>
        <v/>
      </c>
      <c r="I146" s="26" t="str">
        <f t="shared" si="12"/>
        <v/>
      </c>
      <c r="J146" s="26" t="str">
        <f>IF(ISERR(VLOOKUP(VALUE(B146),$A$3:A146,1,FALSE)),"wrong order","")</f>
        <v/>
      </c>
      <c r="K146" s="26" t="str">
        <f t="shared" ca="1" si="10"/>
        <v>insert into element (element_id, parent_element_id,label, description, element_status_id) values (160, 13, 'viability assay', '', 2);</v>
      </c>
      <c r="L146" s="26" t="str">
        <f t="shared" ca="1" si="13"/>
        <v>insert into element (element_id, label, description, element_status_id) values (160, 'viability assay', '', 2);</v>
      </c>
      <c r="M146" s="26" t="str">
        <f t="shared" si="14"/>
        <v>insert into element_hierarchy (child_element_id, parent_element_id, relationship_type) values (160, 13, 'is_a');</v>
      </c>
      <c r="N146" s="26" t="str">
        <f>IF(ISNA(VLOOKUP(E146,[1]TREE_ROOT!$A$2:$B$6,1,FALSE)),"","insert into tree_root (tree_root_id, tree_name, element_id, relationship_type) values (1, '"&amp;VLOOKUP(E146,[1]TREE_ROOT!$A$2:$B$6,2,FALSE)&amp;"', "&amp;[1]Elements!A146&amp;", 'has_a, is_a');")</f>
        <v/>
      </c>
    </row>
    <row r="147" spans="1:14">
      <c r="A147" s="19">
        <v>179</v>
      </c>
      <c r="B147" s="20">
        <v>13</v>
      </c>
      <c r="C147" s="20" t="s">
        <v>835</v>
      </c>
      <c r="D147" s="22" t="s">
        <v>331</v>
      </c>
      <c r="E147" s="19" t="s">
        <v>836</v>
      </c>
      <c r="F147" s="19">
        <f t="shared" si="11"/>
        <v>179</v>
      </c>
      <c r="G147" s="19" t="s">
        <v>535</v>
      </c>
      <c r="H147" s="26" t="str">
        <f>IF(ISNA(VLOOKUP(E147,E$1:$E146,1,FALSE)),"",MATCH(E147,E$1:$E146,0))</f>
        <v/>
      </c>
      <c r="I147" s="26" t="str">
        <f t="shared" si="12"/>
        <v/>
      </c>
      <c r="J147" s="26" t="str">
        <f>IF(ISERR(VLOOKUP(VALUE(B147),$A$3:A147,1,FALSE)),"wrong order","")</f>
        <v/>
      </c>
      <c r="K147" s="26" t="str">
        <f t="shared" ca="1" si="10"/>
        <v>insert into element (element_id, parent_element_id,label, description, element_status_id) values (179, 13, 'ion-channel assay', '', 2);</v>
      </c>
      <c r="L147" s="26" t="str">
        <f t="shared" ca="1" si="13"/>
        <v>insert into element (element_id, label, description, element_status_id) values (179, 'ion-channel assay', '', 2);</v>
      </c>
      <c r="M147" s="26" t="str">
        <f t="shared" si="14"/>
        <v>insert into element_hierarchy (child_element_id, parent_element_id, relationship_type) values (179, 13, 'is_a');</v>
      </c>
      <c r="N147" s="26" t="str">
        <f>IF(ISNA(VLOOKUP(E147,[1]TREE_ROOT!$A$2:$B$6,1,FALSE)),"","insert into tree_root (tree_root_id, tree_name, element_id, relationship_type) values (1, '"&amp;VLOOKUP(E147,[1]TREE_ROOT!$A$2:$B$6,2,FALSE)&amp;"', "&amp;[1]Elements!A147&amp;", 'has_a, is_a');")</f>
        <v/>
      </c>
    </row>
    <row r="148" spans="1:14">
      <c r="A148" s="19">
        <v>197</v>
      </c>
      <c r="B148" s="20">
        <v>13</v>
      </c>
      <c r="C148" s="20" t="s">
        <v>837</v>
      </c>
      <c r="D148" s="22" t="s">
        <v>332</v>
      </c>
      <c r="E148" s="19" t="s">
        <v>838</v>
      </c>
      <c r="F148" s="19">
        <f t="shared" si="11"/>
        <v>197</v>
      </c>
      <c r="G148" s="19" t="s">
        <v>535</v>
      </c>
      <c r="H148" s="26" t="str">
        <f>IF(ISNA(VLOOKUP(E148,E$1:$E147,1,FALSE)),"",MATCH(E148,E$1:$E147,0))</f>
        <v/>
      </c>
      <c r="I148" s="26" t="str">
        <f t="shared" si="12"/>
        <v/>
      </c>
      <c r="J148" s="26" t="str">
        <f>IF(ISERR(VLOOKUP(VALUE(B148),$A$3:A148,1,FALSE)),"wrong order","")</f>
        <v/>
      </c>
      <c r="K148" s="26" t="str">
        <f t="shared" ca="1" si="10"/>
        <v>insert into element (element_id, parent_element_id,label, description, element_status_id) values (197, 13, 'safety pharmacology assay', '', 2);</v>
      </c>
      <c r="L148" s="26" t="str">
        <f t="shared" ca="1" si="13"/>
        <v>insert into element (element_id, label, description, element_status_id) values (197, 'safety pharmacology assay', '', 2);</v>
      </c>
      <c r="M148" s="26" t="str">
        <f t="shared" si="14"/>
        <v>insert into element_hierarchy (child_element_id, parent_element_id, relationship_type) values (197, 13, 'is_a');</v>
      </c>
      <c r="N148" s="26" t="str">
        <f>IF(ISNA(VLOOKUP(E148,[1]TREE_ROOT!$A$2:$B$6,1,FALSE)),"","insert into tree_root (tree_root_id, tree_name, element_id, relationship_type) values (1, '"&amp;VLOOKUP(E148,[1]TREE_ROOT!$A$2:$B$6,2,FALSE)&amp;"', "&amp;[1]Elements!A148&amp;", 'has_a, is_a');")</f>
        <v/>
      </c>
    </row>
    <row r="149" spans="1:14">
      <c r="A149" s="19">
        <v>198</v>
      </c>
      <c r="B149" s="20">
        <v>197</v>
      </c>
      <c r="C149" s="20" t="s">
        <v>839</v>
      </c>
      <c r="D149" s="22" t="s">
        <v>333</v>
      </c>
      <c r="E149" s="19" t="s">
        <v>840</v>
      </c>
      <c r="F149" s="19">
        <f t="shared" si="11"/>
        <v>198</v>
      </c>
      <c r="G149" s="19" t="s">
        <v>535</v>
      </c>
      <c r="H149" s="26" t="str">
        <f>IF(ISNA(VLOOKUP(E149,E$1:$E148,1,FALSE)),"",MATCH(E149,E$1:$E148,0))</f>
        <v/>
      </c>
      <c r="I149" s="26" t="str">
        <f t="shared" si="12"/>
        <v/>
      </c>
      <c r="J149" s="26" t="str">
        <f>IF(ISERR(VLOOKUP(VALUE(B149),$A$3:A149,1,FALSE)),"wrong order","")</f>
        <v/>
      </c>
      <c r="K149" s="26" t="str">
        <f t="shared" ca="1" si="10"/>
        <v>insert into element (element_id, parent_element_id,label, description, element_status_id) values (198, 197, 'drug abuse assay', '', 2);</v>
      </c>
      <c r="L149" s="26" t="str">
        <f t="shared" ca="1" si="13"/>
        <v>insert into element (element_id, label, description, element_status_id) values (198, 'drug abuse assay', '', 2);</v>
      </c>
      <c r="M149" s="26" t="str">
        <f t="shared" si="14"/>
        <v>insert into element_hierarchy (child_element_id, parent_element_id, relationship_type) values (198, 197, 'is_a');</v>
      </c>
      <c r="N149" s="26" t="str">
        <f>IF(ISNA(VLOOKUP(E149,[1]TREE_ROOT!$A$2:$B$6,1,FALSE)),"","insert into tree_root (tree_root_id, tree_name, element_id, relationship_type) values (1, '"&amp;VLOOKUP(E149,[1]TREE_ROOT!$A$2:$B$6,2,FALSE)&amp;"', "&amp;[1]Elements!A149&amp;", 'has_a, is_a');")</f>
        <v/>
      </c>
    </row>
    <row r="150" spans="1:14">
      <c r="A150" s="19">
        <v>199</v>
      </c>
      <c r="B150" s="20">
        <v>197</v>
      </c>
      <c r="C150" s="20" t="s">
        <v>841</v>
      </c>
      <c r="D150" s="22" t="s">
        <v>334</v>
      </c>
      <c r="E150" s="19" t="s">
        <v>842</v>
      </c>
      <c r="F150" s="19">
        <f t="shared" si="11"/>
        <v>199</v>
      </c>
      <c r="G150" s="19" t="s">
        <v>535</v>
      </c>
      <c r="H150" s="26" t="str">
        <f>IF(ISNA(VLOOKUP(E150,E$1:$E149,1,FALSE)),"",MATCH(E150,E$1:$E149,0))</f>
        <v/>
      </c>
      <c r="I150" s="26" t="str">
        <f t="shared" si="12"/>
        <v/>
      </c>
      <c r="J150" s="26" t="str">
        <f>IF(ISERR(VLOOKUP(VALUE(B150),$A$3:A150,1,FALSE)),"wrong order","")</f>
        <v/>
      </c>
      <c r="K150" s="26" t="str">
        <f t="shared" ca="1" si="10"/>
        <v>insert into element (element_id, parent_element_id,label, description, element_status_id) values (199, 197, 'drug-interaction assay', '', 2);_x000D_
COMMIT;</v>
      </c>
      <c r="L150" s="26" t="str">
        <f t="shared" ca="1" si="13"/>
        <v>insert into element (element_id, label, description, element_status_id) values (199, 'drug-interaction assay', '', 2);_x000D_
COMMIT;</v>
      </c>
      <c r="M150" s="26" t="str">
        <f t="shared" si="14"/>
        <v>insert into element_hierarchy (child_element_id, parent_element_id, relationship_type) values (199, 197, 'is_a');</v>
      </c>
      <c r="N150" s="26" t="str">
        <f>IF(ISNA(VLOOKUP(E150,[1]TREE_ROOT!$A$2:$B$6,1,FALSE)),"","insert into tree_root (tree_root_id, tree_name, element_id, relationship_type) values (1, '"&amp;VLOOKUP(E150,[1]TREE_ROOT!$A$2:$B$6,2,FALSE)&amp;"', "&amp;[1]Elements!A150&amp;", 'has_a, is_a');")</f>
        <v/>
      </c>
    </row>
    <row r="151" spans="1:14">
      <c r="A151" s="19">
        <v>200</v>
      </c>
      <c r="B151" s="20">
        <v>197</v>
      </c>
      <c r="C151" s="20" t="s">
        <v>843</v>
      </c>
      <c r="D151" s="22" t="s">
        <v>335</v>
      </c>
      <c r="E151" s="19" t="s">
        <v>844</v>
      </c>
      <c r="F151" s="19">
        <f t="shared" si="11"/>
        <v>200</v>
      </c>
      <c r="G151" s="19" t="s">
        <v>535</v>
      </c>
      <c r="H151" s="26" t="str">
        <f>IF(ISNA(VLOOKUP(E151,E$1:$E150,1,FALSE)),"",MATCH(E151,E$1:$E150,0))</f>
        <v/>
      </c>
      <c r="I151" s="26" t="str">
        <f t="shared" si="12"/>
        <v/>
      </c>
      <c r="J151" s="26" t="str">
        <f>IF(ISERR(VLOOKUP(VALUE(B151),$A$3:A151,1,FALSE)),"wrong order","")</f>
        <v/>
      </c>
      <c r="K151" s="26" t="str">
        <f t="shared" ca="1" si="10"/>
        <v>insert into element (element_id, parent_element_id,label, description, element_status_id) values (200, 197, 'QT interval assay', '', 2);</v>
      </c>
      <c r="L151" s="26" t="str">
        <f t="shared" ca="1" si="13"/>
        <v>insert into element (element_id, label, description, element_status_id) values (200, 'QT interval assay', '', 2);</v>
      </c>
      <c r="M151" s="26" t="str">
        <f t="shared" si="14"/>
        <v>insert into element_hierarchy (child_element_id, parent_element_id, relationship_type) values (200, 197, 'is_a');</v>
      </c>
      <c r="N151" s="26" t="str">
        <f>IF(ISNA(VLOOKUP(E151,[1]TREE_ROOT!$A$2:$B$6,1,FALSE)),"","insert into tree_root (tree_root_id, tree_name, element_id, relationship_type) values (1, '"&amp;VLOOKUP(E151,[1]TREE_ROOT!$A$2:$B$6,2,FALSE)&amp;"', "&amp;[1]Elements!A151&amp;", 'has_a, is_a');")</f>
        <v/>
      </c>
    </row>
    <row r="152" spans="1:14">
      <c r="A152" s="19">
        <v>201</v>
      </c>
      <c r="B152" s="20">
        <v>13</v>
      </c>
      <c r="C152" s="20" t="s">
        <v>845</v>
      </c>
      <c r="D152" s="22" t="s">
        <v>336</v>
      </c>
      <c r="E152" s="19" t="s">
        <v>846</v>
      </c>
      <c r="F152" s="19">
        <f t="shared" si="11"/>
        <v>201</v>
      </c>
      <c r="G152" s="19" t="s">
        <v>535</v>
      </c>
      <c r="H152" s="26" t="str">
        <f>IF(ISNA(VLOOKUP(E152,E$1:$E151,1,FALSE)),"",MATCH(E152,E$1:$E151,0))</f>
        <v/>
      </c>
      <c r="I152" s="26" t="str">
        <f t="shared" si="12"/>
        <v/>
      </c>
      <c r="J152" s="26" t="str">
        <f>IF(ISERR(VLOOKUP(VALUE(B152),$A$3:A152,1,FALSE)),"wrong order","")</f>
        <v/>
      </c>
      <c r="K152" s="26" t="str">
        <f t="shared" ca="1" si="10"/>
        <v>insert into element (element_id, parent_element_id,label, description, element_status_id) values (201, 13, 'organism assay', '', 2);</v>
      </c>
      <c r="L152" s="26" t="str">
        <f t="shared" ca="1" si="13"/>
        <v>insert into element (element_id, label, description, element_status_id) values (201, 'organism assay', '', 2);</v>
      </c>
      <c r="M152" s="26" t="str">
        <f t="shared" si="14"/>
        <v>insert into element_hierarchy (child_element_id, parent_element_id, relationship_type) values (201, 13, 'is_a');</v>
      </c>
      <c r="N152" s="26" t="str">
        <f>IF(ISNA(VLOOKUP(E152,[1]TREE_ROOT!$A$2:$B$6,1,FALSE)),"","insert into tree_root (tree_root_id, tree_name, element_id, relationship_type) values (1, '"&amp;VLOOKUP(E152,[1]TREE_ROOT!$A$2:$B$6,2,FALSE)&amp;"', "&amp;[1]Elements!A152&amp;", 'has_a, is_a');")</f>
        <v/>
      </c>
    </row>
    <row r="153" spans="1:14">
      <c r="A153" s="19">
        <v>202</v>
      </c>
      <c r="B153" s="20">
        <v>201</v>
      </c>
      <c r="C153" s="20" t="s">
        <v>847</v>
      </c>
      <c r="D153" s="22" t="s">
        <v>337</v>
      </c>
      <c r="E153" s="19" t="s">
        <v>848</v>
      </c>
      <c r="F153" s="19">
        <f t="shared" si="11"/>
        <v>202</v>
      </c>
      <c r="G153" s="19" t="s">
        <v>535</v>
      </c>
      <c r="H153" s="26" t="str">
        <f>IF(ISNA(VLOOKUP(E153,E$1:$E152,1,FALSE)),"",MATCH(E153,E$1:$E152,0))</f>
        <v/>
      </c>
      <c r="I153" s="26" t="str">
        <f t="shared" si="12"/>
        <v/>
      </c>
      <c r="J153" s="26" t="str">
        <f>IF(ISERR(VLOOKUP(VALUE(B153),$A$3:A153,1,FALSE)),"wrong order","")</f>
        <v/>
      </c>
      <c r="K153" s="26" t="str">
        <f t="shared" ca="1" si="10"/>
        <v>insert into element (element_id, parent_element_id,label, description, element_status_id) values (202, 201, 'behavioral assay', '', 2);</v>
      </c>
      <c r="L153" s="26" t="str">
        <f t="shared" ca="1" si="13"/>
        <v>insert into element (element_id, label, description, element_status_id) values (202, 'behavioral assay', '', 2);</v>
      </c>
      <c r="M153" s="26" t="str">
        <f t="shared" si="14"/>
        <v>insert into element_hierarchy (child_element_id, parent_element_id, relationship_type) values (202, 201, 'is_a');</v>
      </c>
      <c r="N153" s="26" t="str">
        <f>IF(ISNA(VLOOKUP(E153,[1]TREE_ROOT!$A$2:$B$6,1,FALSE)),"","insert into tree_root (tree_root_id, tree_name, element_id, relationship_type) values (1, '"&amp;VLOOKUP(E153,[1]TREE_ROOT!$A$2:$B$6,2,FALSE)&amp;"', "&amp;[1]Elements!A153&amp;", 'has_a, is_a');")</f>
        <v/>
      </c>
    </row>
    <row r="154" spans="1:14">
      <c r="A154" s="19">
        <v>203</v>
      </c>
      <c r="B154" s="20">
        <v>201</v>
      </c>
      <c r="C154" s="20" t="s">
        <v>849</v>
      </c>
      <c r="D154" s="22" t="s">
        <v>338</v>
      </c>
      <c r="E154" s="19" t="s">
        <v>850</v>
      </c>
      <c r="F154" s="19">
        <f t="shared" si="11"/>
        <v>203</v>
      </c>
      <c r="G154" s="19" t="s">
        <v>535</v>
      </c>
      <c r="H154" s="26" t="str">
        <f>IF(ISNA(VLOOKUP(E154,E$1:$E153,1,FALSE)),"",MATCH(E154,E$1:$E153,0))</f>
        <v/>
      </c>
      <c r="I154" s="26" t="str">
        <f t="shared" si="12"/>
        <v/>
      </c>
      <c r="J154" s="26" t="str">
        <f>IF(ISERR(VLOOKUP(VALUE(B154),$A$3:A154,1,FALSE)),"wrong order","")</f>
        <v/>
      </c>
      <c r="K154" s="26" t="str">
        <f t="shared" ca="1" si="10"/>
        <v>insert into element (element_id, parent_element_id,label, description, element_status_id) values (203, 201, 'metastasis assay', '', 2);</v>
      </c>
      <c r="L154" s="26" t="str">
        <f t="shared" ca="1" si="13"/>
        <v>insert into element (element_id, label, description, element_status_id) values (203, 'metastasis assay', '', 2);</v>
      </c>
      <c r="M154" s="26" t="str">
        <f t="shared" si="14"/>
        <v>insert into element_hierarchy (child_element_id, parent_element_id, relationship_type) values (203, 201, 'is_a');</v>
      </c>
      <c r="N154" s="26" t="str">
        <f>IF(ISNA(VLOOKUP(E154,[1]TREE_ROOT!$A$2:$B$6,1,FALSE)),"","insert into tree_root (tree_root_id, tree_name, element_id, relationship_type) values (1, '"&amp;VLOOKUP(E154,[1]TREE_ROOT!$A$2:$B$6,2,FALSE)&amp;"', "&amp;[1]Elements!A154&amp;", 'has_a, is_a');")</f>
        <v/>
      </c>
    </row>
    <row r="155" spans="1:14">
      <c r="A155" s="19">
        <v>204</v>
      </c>
      <c r="B155" s="20">
        <v>201</v>
      </c>
      <c r="C155" s="20" t="s">
        <v>851</v>
      </c>
      <c r="D155" s="22" t="s">
        <v>339</v>
      </c>
      <c r="E155" s="19" t="s">
        <v>852</v>
      </c>
      <c r="F155" s="19">
        <f t="shared" si="11"/>
        <v>204</v>
      </c>
      <c r="G155" s="19" t="s">
        <v>535</v>
      </c>
      <c r="H155" s="26" t="str">
        <f>IF(ISNA(VLOOKUP(E155,E$1:$E154,1,FALSE)),"",MATCH(E155,E$1:$E154,0))</f>
        <v/>
      </c>
      <c r="I155" s="26" t="str">
        <f t="shared" si="12"/>
        <v/>
      </c>
      <c r="J155" s="26" t="str">
        <f>IF(ISERR(VLOOKUP(VALUE(B155),$A$3:A155,1,FALSE)),"wrong order","")</f>
        <v/>
      </c>
      <c r="K155" s="26" t="str">
        <f t="shared" ca="1" si="10"/>
        <v>insert into element (element_id, parent_element_id,label, description, element_status_id) values (204, 201, 'pharmacodynamic assay', '', 2);</v>
      </c>
      <c r="L155" s="26" t="str">
        <f t="shared" ca="1" si="13"/>
        <v>insert into element (element_id, label, description, element_status_id) values (204, 'pharmacodynamic assay', '', 2);</v>
      </c>
      <c r="M155" s="26" t="str">
        <f t="shared" si="14"/>
        <v>insert into element_hierarchy (child_element_id, parent_element_id, relationship_type) values (204, 201, 'is_a');</v>
      </c>
      <c r="N155" s="26" t="str">
        <f>IF(ISNA(VLOOKUP(E155,[1]TREE_ROOT!$A$2:$B$6,1,FALSE)),"","insert into tree_root (tree_root_id, tree_name, element_id, relationship_type) values (1, '"&amp;VLOOKUP(E155,[1]TREE_ROOT!$A$2:$B$6,2,FALSE)&amp;"', "&amp;[1]Elements!A155&amp;", 'has_a, is_a');")</f>
        <v/>
      </c>
    </row>
    <row r="156" spans="1:14">
      <c r="A156" s="19">
        <v>205</v>
      </c>
      <c r="B156" s="20">
        <v>201</v>
      </c>
      <c r="C156" s="20" t="s">
        <v>853</v>
      </c>
      <c r="D156" s="22" t="s">
        <v>340</v>
      </c>
      <c r="E156" s="19" t="s">
        <v>854</v>
      </c>
      <c r="F156" s="19">
        <f t="shared" si="11"/>
        <v>205</v>
      </c>
      <c r="G156" s="19" t="s">
        <v>535</v>
      </c>
      <c r="H156" s="26" t="str">
        <f>IF(ISNA(VLOOKUP(E156,E$1:$E155,1,FALSE)),"",MATCH(E156,E$1:$E155,0))</f>
        <v/>
      </c>
      <c r="I156" s="26" t="str">
        <f t="shared" si="12"/>
        <v/>
      </c>
      <c r="J156" s="26" t="str">
        <f>IF(ISERR(VLOOKUP(VALUE(B156),$A$3:A156,1,FALSE)),"wrong order","")</f>
        <v/>
      </c>
      <c r="K156" s="26" t="str">
        <f t="shared" ca="1" si="10"/>
        <v>insert into element (element_id, parent_element_id,label, description, element_status_id) values (205, 201, 'pharmacokinetic assay', '', 2);</v>
      </c>
      <c r="L156" s="26" t="str">
        <f t="shared" ca="1" si="13"/>
        <v>insert into element (element_id, label, description, element_status_id) values (205, 'pharmacokinetic assay', '', 2);</v>
      </c>
      <c r="M156" s="26" t="str">
        <f t="shared" si="14"/>
        <v>insert into element_hierarchy (child_element_id, parent_element_id, relationship_type) values (205, 201, 'is_a');</v>
      </c>
      <c r="N156" s="26" t="str">
        <f>IF(ISNA(VLOOKUP(E156,[1]TREE_ROOT!$A$2:$B$6,1,FALSE)),"","insert into tree_root (tree_root_id, tree_name, element_id, relationship_type) values (1, '"&amp;VLOOKUP(E156,[1]TREE_ROOT!$A$2:$B$6,2,FALSE)&amp;"', "&amp;[1]Elements!A156&amp;", 'has_a, is_a');")</f>
        <v/>
      </c>
    </row>
    <row r="157" spans="1:14">
      <c r="A157" s="19">
        <v>206</v>
      </c>
      <c r="B157" s="20">
        <v>201</v>
      </c>
      <c r="C157" s="20" t="s">
        <v>855</v>
      </c>
      <c r="D157" s="22" t="s">
        <v>341</v>
      </c>
      <c r="E157" s="19" t="s">
        <v>856</v>
      </c>
      <c r="F157" s="19">
        <f t="shared" si="11"/>
        <v>206</v>
      </c>
      <c r="G157" s="19" t="s">
        <v>535</v>
      </c>
      <c r="H157" s="26" t="str">
        <f>IF(ISNA(VLOOKUP(E157,E$1:$E156,1,FALSE)),"",MATCH(E157,E$1:$E156,0))</f>
        <v/>
      </c>
      <c r="I157" s="26" t="str">
        <f t="shared" si="12"/>
        <v/>
      </c>
      <c r="J157" s="26" t="str">
        <f>IF(ISERR(VLOOKUP(VALUE(B157),$A$3:A157,1,FALSE)),"wrong order","")</f>
        <v/>
      </c>
      <c r="K157" s="26" t="str">
        <f t="shared" ca="1" si="10"/>
        <v>insert into element (element_id, parent_element_id,label, description, element_status_id) values (206, 201, 'therapeutic efficacy assay', '', 2);</v>
      </c>
      <c r="L157" s="26" t="str">
        <f t="shared" ca="1" si="13"/>
        <v>insert into element (element_id, label, description, element_status_id) values (206, 'therapeutic efficacy assay', '', 2);</v>
      </c>
      <c r="M157" s="26" t="str">
        <f t="shared" si="14"/>
        <v>insert into element_hierarchy (child_element_id, parent_element_id, relationship_type) values (206, 201, 'is_a');</v>
      </c>
      <c r="N157" s="26" t="str">
        <f>IF(ISNA(VLOOKUP(E157,[1]TREE_ROOT!$A$2:$B$6,1,FALSE)),"","insert into tree_root (tree_root_id, tree_name, element_id, relationship_type) values (1, '"&amp;VLOOKUP(E157,[1]TREE_ROOT!$A$2:$B$6,2,FALSE)&amp;"', "&amp;[1]Elements!A157&amp;", 'has_a, is_a');")</f>
        <v/>
      </c>
    </row>
    <row r="158" spans="1:14">
      <c r="A158" s="19">
        <v>208</v>
      </c>
      <c r="B158" s="20">
        <v>13</v>
      </c>
      <c r="C158" s="20" t="s">
        <v>857</v>
      </c>
      <c r="D158" s="22" t="s">
        <v>342</v>
      </c>
      <c r="E158" s="19" t="s">
        <v>858</v>
      </c>
      <c r="F158" s="19">
        <f t="shared" si="11"/>
        <v>208</v>
      </c>
      <c r="G158" s="19" t="s">
        <v>535</v>
      </c>
      <c r="H158" s="26" t="str">
        <f>IF(ISNA(VLOOKUP(E158,E$1:$E157,1,FALSE)),"",MATCH(E158,E$1:$E157,0))</f>
        <v/>
      </c>
      <c r="I158" s="26" t="str">
        <f t="shared" si="12"/>
        <v/>
      </c>
      <c r="J158" s="26" t="str">
        <f>IF(ISERR(VLOOKUP(VALUE(B158),$A$3:A158,1,FALSE)),"wrong order","")</f>
        <v/>
      </c>
      <c r="K158" s="26" t="str">
        <f t="shared" ca="1" si="10"/>
        <v>insert into element (element_id, parent_element_id,label, description, element_status_id) values (208, 13, 'cell communication assay', '', 2);</v>
      </c>
      <c r="L158" s="26" t="str">
        <f t="shared" ca="1" si="13"/>
        <v>insert into element (element_id, label, description, element_status_id) values (208, 'cell communication assay', '', 2);</v>
      </c>
      <c r="M158" s="26" t="str">
        <f t="shared" si="14"/>
        <v>insert into element_hierarchy (child_element_id, parent_element_id, relationship_type) values (208, 13, 'is_a');</v>
      </c>
      <c r="N158" s="26" t="str">
        <f>IF(ISNA(VLOOKUP(E158,[1]TREE_ROOT!$A$2:$B$6,1,FALSE)),"","insert into tree_root (tree_root_id, tree_name, element_id, relationship_type) values (1, '"&amp;VLOOKUP(E158,[1]TREE_ROOT!$A$2:$B$6,2,FALSE)&amp;"', "&amp;[1]Elements!A158&amp;", 'has_a, is_a');")</f>
        <v/>
      </c>
    </row>
    <row r="159" spans="1:14">
      <c r="A159" s="19">
        <v>209</v>
      </c>
      <c r="B159" s="20">
        <v>13</v>
      </c>
      <c r="C159" s="20" t="s">
        <v>859</v>
      </c>
      <c r="D159" s="22" t="s">
        <v>343</v>
      </c>
      <c r="E159" s="19" t="s">
        <v>860</v>
      </c>
      <c r="F159" s="19">
        <f t="shared" si="11"/>
        <v>209</v>
      </c>
      <c r="G159" s="19" t="s">
        <v>535</v>
      </c>
      <c r="H159" s="26" t="str">
        <f>IF(ISNA(VLOOKUP(E159,E$1:$E158,1,FALSE)),"",MATCH(E159,E$1:$E158,0))</f>
        <v/>
      </c>
      <c r="I159" s="26" t="str">
        <f t="shared" si="12"/>
        <v/>
      </c>
      <c r="J159" s="26" t="str">
        <f>IF(ISERR(VLOOKUP(VALUE(B159),$A$3:A159,1,FALSE)),"wrong order","")</f>
        <v/>
      </c>
      <c r="K159" s="26" t="str">
        <f t="shared" ca="1" si="10"/>
        <v>insert into element (element_id, parent_element_id,label, description, element_status_id) values (209, 13, 'cell cycle assay', '', 2);</v>
      </c>
      <c r="L159" s="26" t="str">
        <f t="shared" ca="1" si="13"/>
        <v>insert into element (element_id, label, description, element_status_id) values (209, 'cell cycle assay', '', 2);</v>
      </c>
      <c r="M159" s="26" t="str">
        <f t="shared" si="14"/>
        <v>insert into element_hierarchy (child_element_id, parent_element_id, relationship_type) values (209, 13, 'is_a');</v>
      </c>
      <c r="N159" s="26" t="str">
        <f>IF(ISNA(VLOOKUP(E159,[1]TREE_ROOT!$A$2:$B$6,1,FALSE)),"","insert into tree_root (tree_root_id, tree_name, element_id, relationship_type) values (1, '"&amp;VLOOKUP(E159,[1]TREE_ROOT!$A$2:$B$6,2,FALSE)&amp;"', "&amp;[1]Elements!A159&amp;", 'has_a, is_a');")</f>
        <v/>
      </c>
    </row>
    <row r="160" spans="1:14">
      <c r="A160" s="19">
        <v>210</v>
      </c>
      <c r="B160" s="20">
        <v>13</v>
      </c>
      <c r="C160" s="20" t="s">
        <v>861</v>
      </c>
      <c r="D160" s="22" t="s">
        <v>344</v>
      </c>
      <c r="E160" s="19" t="s">
        <v>862</v>
      </c>
      <c r="F160" s="19">
        <f t="shared" si="11"/>
        <v>210</v>
      </c>
      <c r="G160" s="19" t="s">
        <v>535</v>
      </c>
      <c r="H160" s="26" t="str">
        <f>IF(ISNA(VLOOKUP(E160,E$1:$E159,1,FALSE)),"",MATCH(E160,E$1:$E159,0))</f>
        <v/>
      </c>
      <c r="I160" s="26" t="str">
        <f t="shared" si="12"/>
        <v/>
      </c>
      <c r="J160" s="26" t="str">
        <f>IF(ISERR(VLOOKUP(VALUE(B160),$A$3:A160,1,FALSE)),"wrong order","")</f>
        <v/>
      </c>
      <c r="K160" s="26" t="str">
        <f t="shared" ca="1" si="10"/>
        <v>insert into element (element_id, parent_element_id,label, description, element_status_id) values (210, 13, 'cell growth assay', '', 2);_x000D_
COMMIT;</v>
      </c>
      <c r="L160" s="26" t="str">
        <f t="shared" ca="1" si="13"/>
        <v>insert into element (element_id, label, description, element_status_id) values (210, 'cell growth assay', '', 2);_x000D_
COMMIT;</v>
      </c>
      <c r="M160" s="26" t="str">
        <f t="shared" si="14"/>
        <v>insert into element_hierarchy (child_element_id, parent_element_id, relationship_type) values (210, 13, 'is_a');</v>
      </c>
      <c r="N160" s="26" t="str">
        <f>IF(ISNA(VLOOKUP(E160,[1]TREE_ROOT!$A$2:$B$6,1,FALSE)),"","insert into tree_root (tree_root_id, tree_name, element_id, relationship_type) values (1, '"&amp;VLOOKUP(E160,[1]TREE_ROOT!$A$2:$B$6,2,FALSE)&amp;"', "&amp;[1]Elements!A160&amp;", 'has_a, is_a');")</f>
        <v/>
      </c>
    </row>
    <row r="161" spans="1:14">
      <c r="A161" s="19">
        <v>211</v>
      </c>
      <c r="B161" s="20">
        <v>13</v>
      </c>
      <c r="C161" s="20" t="s">
        <v>863</v>
      </c>
      <c r="D161" s="22" t="s">
        <v>345</v>
      </c>
      <c r="E161" s="19" t="s">
        <v>864</v>
      </c>
      <c r="F161" s="19">
        <f t="shared" si="11"/>
        <v>211</v>
      </c>
      <c r="G161" s="19" t="s">
        <v>535</v>
      </c>
      <c r="H161" s="26" t="str">
        <f>IF(ISNA(VLOOKUP(E161,E$1:$E160,1,FALSE)),"",MATCH(E161,E$1:$E160,0))</f>
        <v/>
      </c>
      <c r="I161" s="26" t="str">
        <f t="shared" si="12"/>
        <v/>
      </c>
      <c r="J161" s="26" t="str">
        <f>IF(ISERR(VLOOKUP(VALUE(B161),$A$3:A161,1,FALSE)),"wrong order","")</f>
        <v/>
      </c>
      <c r="K161" s="26" t="str">
        <f t="shared" ca="1" si="10"/>
        <v>insert into element (element_id, parent_element_id,label, description, element_status_id) values (211, 13, 'cellular metabolic process assay', '', 2);</v>
      </c>
      <c r="L161" s="26" t="str">
        <f t="shared" ca="1" si="13"/>
        <v>insert into element (element_id, label, description, element_status_id) values (211, 'cellular metabolic process assay', '', 2);</v>
      </c>
      <c r="M161" s="26" t="str">
        <f t="shared" si="14"/>
        <v>insert into element_hierarchy (child_element_id, parent_element_id, relationship_type) values (211, 13, 'is_a');</v>
      </c>
      <c r="N161" s="26" t="str">
        <f>IF(ISNA(VLOOKUP(E161,[1]TREE_ROOT!$A$2:$B$6,1,FALSE)),"","insert into tree_root (tree_root_id, tree_name, element_id, relationship_type) values (1, '"&amp;VLOOKUP(E161,[1]TREE_ROOT!$A$2:$B$6,2,FALSE)&amp;"', "&amp;[1]Elements!A161&amp;", 'has_a, is_a');")</f>
        <v/>
      </c>
    </row>
    <row r="162" spans="1:14">
      <c r="A162" s="19">
        <v>212</v>
      </c>
      <c r="B162" s="20">
        <v>13</v>
      </c>
      <c r="C162" s="20" t="s">
        <v>865</v>
      </c>
      <c r="D162" s="22" t="s">
        <v>346</v>
      </c>
      <c r="E162" s="19" t="s">
        <v>866</v>
      </c>
      <c r="F162" s="19">
        <f t="shared" si="11"/>
        <v>212</v>
      </c>
      <c r="G162" s="19" t="s">
        <v>535</v>
      </c>
      <c r="H162" s="26" t="str">
        <f>IF(ISNA(VLOOKUP(E162,E$1:$E161,1,FALSE)),"",MATCH(E162,E$1:$E161,0))</f>
        <v/>
      </c>
      <c r="I162" s="26" t="str">
        <f t="shared" si="12"/>
        <v/>
      </c>
      <c r="J162" s="26" t="str">
        <f>IF(ISERR(VLOOKUP(VALUE(B162),$A$3:A162,1,FALSE)),"wrong order","")</f>
        <v/>
      </c>
      <c r="K162" s="26" t="str">
        <f t="shared" ca="1" si="10"/>
        <v>insert into element (element_id, parent_element_id,label, description, element_status_id) values (212, 13, 'coagulation assay', '', 2);</v>
      </c>
      <c r="L162" s="26" t="str">
        <f t="shared" ca="1" si="13"/>
        <v>insert into element (element_id, label, description, element_status_id) values (212, 'coagulation assay', '', 2);</v>
      </c>
      <c r="M162" s="26" t="str">
        <f t="shared" si="14"/>
        <v>insert into element_hierarchy (child_element_id, parent_element_id, relationship_type) values (212, 13, 'is_a');</v>
      </c>
      <c r="N162" s="26" t="str">
        <f>IF(ISNA(VLOOKUP(E162,[1]TREE_ROOT!$A$2:$B$6,1,FALSE)),"","insert into tree_root (tree_root_id, tree_name, element_id, relationship_type) values (1, '"&amp;VLOOKUP(E162,[1]TREE_ROOT!$A$2:$B$6,2,FALSE)&amp;"', "&amp;[1]Elements!A162&amp;", 'has_a, is_a');")</f>
        <v/>
      </c>
    </row>
    <row r="163" spans="1:14">
      <c r="A163" s="19">
        <v>213</v>
      </c>
      <c r="B163" s="20">
        <v>13</v>
      </c>
      <c r="C163" s="20" t="s">
        <v>867</v>
      </c>
      <c r="D163" s="22" t="s">
        <v>347</v>
      </c>
      <c r="E163" s="19" t="s">
        <v>868</v>
      </c>
      <c r="F163" s="19">
        <f t="shared" si="11"/>
        <v>213</v>
      </c>
      <c r="G163" s="19" t="s">
        <v>535</v>
      </c>
      <c r="H163" s="26" t="str">
        <f>IF(ISNA(VLOOKUP(E163,E$1:$E162,1,FALSE)),"",MATCH(E163,E$1:$E162,0))</f>
        <v/>
      </c>
      <c r="I163" s="26" t="str">
        <f t="shared" si="12"/>
        <v/>
      </c>
      <c r="J163" s="26" t="str">
        <f>IF(ISERR(VLOOKUP(VALUE(B163),$A$3:A163,1,FALSE)),"wrong order","")</f>
        <v/>
      </c>
      <c r="K163" s="26" t="str">
        <f t="shared" ca="1" si="10"/>
        <v>insert into element (element_id, parent_element_id,label, description, element_status_id) values (213, 13, 'development assay', '', 2);</v>
      </c>
      <c r="L163" s="26" t="str">
        <f t="shared" ca="1" si="13"/>
        <v>insert into element (element_id, label, description, element_status_id) values (213, 'development assay', '', 2);</v>
      </c>
      <c r="M163" s="26" t="str">
        <f t="shared" si="14"/>
        <v>insert into element_hierarchy (child_element_id, parent_element_id, relationship_type) values (213, 13, 'is_a');</v>
      </c>
      <c r="N163" s="26" t="str">
        <f>IF(ISNA(VLOOKUP(E163,[1]TREE_ROOT!$A$2:$B$6,1,FALSE)),"","insert into tree_root (tree_root_id, tree_name, element_id, relationship_type) values (1, '"&amp;VLOOKUP(E163,[1]TREE_ROOT!$A$2:$B$6,2,FALSE)&amp;"', "&amp;[1]Elements!A163&amp;", 'has_a, is_a');")</f>
        <v/>
      </c>
    </row>
    <row r="164" spans="1:14">
      <c r="A164" s="19">
        <v>214</v>
      </c>
      <c r="B164" s="20">
        <v>13</v>
      </c>
      <c r="C164" s="20" t="s">
        <v>869</v>
      </c>
      <c r="D164" s="22" t="s">
        <v>348</v>
      </c>
      <c r="E164" s="19" t="s">
        <v>870</v>
      </c>
      <c r="F164" s="19">
        <f t="shared" si="11"/>
        <v>214</v>
      </c>
      <c r="G164" s="19" t="s">
        <v>535</v>
      </c>
      <c r="H164" s="26" t="str">
        <f>IF(ISNA(VLOOKUP(E164,E$1:$E163,1,FALSE)),"",MATCH(E164,E$1:$E163,0))</f>
        <v/>
      </c>
      <c r="I164" s="26" t="str">
        <f t="shared" si="12"/>
        <v/>
      </c>
      <c r="J164" s="26" t="str">
        <f>IF(ISERR(VLOOKUP(VALUE(B164),$A$3:A164,1,FALSE)),"wrong order","")</f>
        <v/>
      </c>
      <c r="K164" s="26" t="str">
        <f t="shared" ca="1" si="10"/>
        <v>insert into element (element_id, parent_element_id,label, description, element_status_id) values (214, 13, 'multi-organism process assay', '', 2);</v>
      </c>
      <c r="L164" s="26" t="str">
        <f t="shared" ca="1" si="13"/>
        <v>insert into element (element_id, label, description, element_status_id) values (214, 'multi-organism process assay', '', 2);</v>
      </c>
      <c r="M164" s="26" t="str">
        <f t="shared" si="14"/>
        <v>insert into element_hierarchy (child_element_id, parent_element_id, relationship_type) values (214, 13, 'is_a');</v>
      </c>
      <c r="N164" s="26" t="str">
        <f>IF(ISNA(VLOOKUP(E164,[1]TREE_ROOT!$A$2:$B$6,1,FALSE)),"","insert into tree_root (tree_root_id, tree_name, element_id, relationship_type) values (1, '"&amp;VLOOKUP(E164,[1]TREE_ROOT!$A$2:$B$6,2,FALSE)&amp;"', "&amp;[1]Elements!A164&amp;", 'has_a, is_a');")</f>
        <v/>
      </c>
    </row>
    <row r="165" spans="1:14">
      <c r="A165" s="19">
        <v>215</v>
      </c>
      <c r="B165" s="20">
        <v>13</v>
      </c>
      <c r="C165" s="20" t="s">
        <v>871</v>
      </c>
      <c r="D165" s="22" t="s">
        <v>349</v>
      </c>
      <c r="E165" s="19" t="s">
        <v>872</v>
      </c>
      <c r="F165" s="19">
        <f t="shared" si="11"/>
        <v>215</v>
      </c>
      <c r="G165" s="19" t="s">
        <v>535</v>
      </c>
      <c r="H165" s="26" t="str">
        <f>IF(ISNA(VLOOKUP(E165,E$1:$E164,1,FALSE)),"",MATCH(E165,E$1:$E164,0))</f>
        <v/>
      </c>
      <c r="I165" s="26" t="str">
        <f t="shared" si="12"/>
        <v/>
      </c>
      <c r="J165" s="26" t="str">
        <f>IF(ISERR(VLOOKUP(VALUE(B165),$A$3:A165,1,FALSE)),"wrong order","")</f>
        <v/>
      </c>
      <c r="K165" s="26" t="str">
        <f t="shared" ca="1" si="10"/>
        <v>insert into element (element_id, parent_element_id,label, description, element_status_id) values (215, 13, 'system process assay', '', 2);</v>
      </c>
      <c r="L165" s="26" t="str">
        <f t="shared" ca="1" si="13"/>
        <v>insert into element (element_id, label, description, element_status_id) values (215, 'system process assay', '', 2);</v>
      </c>
      <c r="M165" s="26" t="str">
        <f t="shared" si="14"/>
        <v>insert into element_hierarchy (child_element_id, parent_element_id, relationship_type) values (215, 13, 'is_a');</v>
      </c>
      <c r="N165" s="26" t="str">
        <f>IF(ISNA(VLOOKUP(E165,[1]TREE_ROOT!$A$2:$B$6,1,FALSE)),"","insert into tree_root (tree_root_id, tree_name, element_id, relationship_type) values (1, '"&amp;VLOOKUP(E165,[1]TREE_ROOT!$A$2:$B$6,2,FALSE)&amp;"', "&amp;[1]Elements!A165&amp;", 'has_a, is_a');")</f>
        <v/>
      </c>
    </row>
    <row r="166" spans="1:14">
      <c r="A166" s="19">
        <v>6</v>
      </c>
      <c r="B166" s="20">
        <v>1</v>
      </c>
      <c r="C166" s="20" t="s">
        <v>873</v>
      </c>
      <c r="D166" s="22" t="s">
        <v>350</v>
      </c>
      <c r="E166" s="19" t="s">
        <v>874</v>
      </c>
      <c r="F166" s="19">
        <f t="shared" si="11"/>
        <v>6</v>
      </c>
      <c r="G166" s="19" t="s">
        <v>875</v>
      </c>
      <c r="H166" s="26" t="str">
        <f>IF(ISNA(VLOOKUP(E166,E$1:$E165,1,FALSE)),"",MATCH(E166,E$1:$E165,0))</f>
        <v/>
      </c>
      <c r="I166" s="26" t="str">
        <f t="shared" si="12"/>
        <v/>
      </c>
      <c r="J166" s="26" t="str">
        <f>IF(ISERR(VLOOKUP(VALUE(B166),$A$3:A166,1,FALSE)),"wrong order","")</f>
        <v/>
      </c>
      <c r="K166" s="26" t="str">
        <f t="shared" ca="1" si="10"/>
        <v>insert into element (element_id, parent_element_id,label, description, element_status_id) values (6, 1, 'biology', 'A biological entity or process that is the presumed subject of the assay; may refer to a macromolecule whose activity is being regulated, or to a cell-biological process (e.g., neurite outgrowth).', 2);</v>
      </c>
      <c r="L166" s="26" t="str">
        <f t="shared" ca="1" si="13"/>
        <v>insert into element (element_id, label, description, element_status_id) values (6, 'biology', 'A biological entity or process that is the presumed subject of the assay; may refer to a macromolecule whose activity is being regulated, or to a cell-biological process (e.g., neurite outgrowth).', 2);</v>
      </c>
      <c r="M166" s="26" t="str">
        <f t="shared" si="14"/>
        <v>insert into element_hierarchy (child_element_id, parent_element_id, relationship_type) values (6, 1, 'has_a');</v>
      </c>
      <c r="N166" s="26" t="str">
        <f>IF(ISNA(VLOOKUP(E166,[1]TREE_ROOT!$A$2:$B$6,1,FALSE)),"","insert into tree_root (tree_root_id, tree_name, element_id, relationship_type) values (1, '"&amp;VLOOKUP(E166,[1]TREE_ROOT!$A$2:$B$6,2,FALSE)&amp;"', "&amp;[1]Elements!A166&amp;", 'has_a, is_a');")</f>
        <v>insert into tree_root (tree_root_id, tree_name, element_id, relationship_type) values (1, 'BIOLOGY_DESCRIPTOR', 6, 'has_a, is_a');</v>
      </c>
    </row>
    <row r="167" spans="1:14">
      <c r="A167" s="19">
        <v>14</v>
      </c>
      <c r="B167" s="20">
        <v>6</v>
      </c>
      <c r="C167" s="20" t="s">
        <v>876</v>
      </c>
      <c r="D167" s="22" t="s">
        <v>351</v>
      </c>
      <c r="E167" s="19" t="s">
        <v>877</v>
      </c>
      <c r="F167" s="19">
        <f t="shared" si="11"/>
        <v>14</v>
      </c>
      <c r="G167" s="19" t="s">
        <v>878</v>
      </c>
      <c r="H167" s="26" t="str">
        <f>IF(ISNA(VLOOKUP(E167,E$1:$E166,1,FALSE)),"",MATCH(E167,E$1:$E166,0))</f>
        <v/>
      </c>
      <c r="I167" s="26" t="str">
        <f t="shared" si="12"/>
        <v/>
      </c>
      <c r="J167" s="26" t="str">
        <f>IF(ISERR(VLOOKUP(VALUE(B167),$A$3:A167,1,FALSE)),"wrong order","")</f>
        <v/>
      </c>
      <c r="K167" s="26" t="str">
        <f t="shared" ca="1" si="10"/>
        <v>insert into element (element_id, parent_element_id,label, description, element_status_id) values (14, 6, 'molecular target', 'A biological entity that has the role of target of an assay; usually a biological macromolecule that interacts with a perturbagen to produce the readout detected by the assay.', 2);</v>
      </c>
      <c r="L167" s="26" t="str">
        <f t="shared" ca="1" si="13"/>
        <v>insert into element (element_id, label, description, element_status_id) values (14, 'molecular target', 'A biological entity that has the role of target of an assay; usually a biological macromolecule that interacts with a perturbagen to produce the readout detected by the assay.', 2);</v>
      </c>
      <c r="M167" s="26" t="str">
        <f t="shared" si="14"/>
        <v>insert into element_hierarchy (child_element_id, parent_element_id, relationship_type) values (14, 6, 'is_a');</v>
      </c>
      <c r="N167" s="26" t="str">
        <f>IF(ISNA(VLOOKUP(E167,[1]TREE_ROOT!$A$2:$B$6,1,FALSE)),"","insert into tree_root (tree_root_id, tree_name, element_id, relationship_type) values (1, '"&amp;VLOOKUP(E167,[1]TREE_ROOT!$A$2:$B$6,2,FALSE)&amp;"', "&amp;[1]Elements!A167&amp;", 'has_a, is_a');")</f>
        <v/>
      </c>
    </row>
    <row r="168" spans="1:14">
      <c r="A168" s="19">
        <v>17</v>
      </c>
      <c r="B168" s="20">
        <v>14</v>
      </c>
      <c r="C168" s="20" t="s">
        <v>879</v>
      </c>
      <c r="D168" s="22" t="s">
        <v>352</v>
      </c>
      <c r="E168" s="19" t="s">
        <v>880</v>
      </c>
      <c r="F168" s="19">
        <f t="shared" si="11"/>
        <v>17</v>
      </c>
      <c r="G168" s="19" t="s">
        <v>535</v>
      </c>
      <c r="H168" s="26" t="str">
        <f>IF(ISNA(VLOOKUP(E168,E$1:$E167,1,FALSE)),"",MATCH(E168,E$1:$E167,0))</f>
        <v/>
      </c>
      <c r="I168" s="26" t="str">
        <f t="shared" si="12"/>
        <v/>
      </c>
      <c r="J168" s="26" t="str">
        <f>IF(ISERR(VLOOKUP(VALUE(B168),$A$3:A168,1,FALSE)),"wrong order","")</f>
        <v/>
      </c>
      <c r="K168" s="26" t="str">
        <f t="shared" ca="1" si="10"/>
        <v>insert into element (element_id, parent_element_id,label, description, element_status_id) values (17, 14, 'molecular function (EXTERNAL ONTOLOGY)', '', 2);</v>
      </c>
      <c r="L168" s="26" t="str">
        <f t="shared" ca="1" si="13"/>
        <v>insert into element (element_id, label, description, element_status_id) values (17, 'molecular function (EXTERNAL ONTOLOGY)', '', 2);</v>
      </c>
      <c r="M168" s="26" t="str">
        <f t="shared" si="14"/>
        <v>insert into element_hierarchy (child_element_id, parent_element_id, relationship_type) values (17, 14, 'is_a');</v>
      </c>
      <c r="N168" s="26" t="str">
        <f>IF(ISNA(VLOOKUP(E168,[1]TREE_ROOT!$A$2:$B$6,1,FALSE)),"","insert into tree_root (tree_root_id, tree_name, element_id, relationship_type) values (1, '"&amp;VLOOKUP(E168,[1]TREE_ROOT!$A$2:$B$6,2,FALSE)&amp;"', "&amp;[1]Elements!A168&amp;", 'has_a, is_a');")</f>
        <v/>
      </c>
    </row>
    <row r="169" spans="1:14">
      <c r="A169" s="19">
        <v>15</v>
      </c>
      <c r="B169" s="20">
        <v>6</v>
      </c>
      <c r="C169" s="20" t="s">
        <v>881</v>
      </c>
      <c r="D169" s="22" t="s">
        <v>353</v>
      </c>
      <c r="E169" s="19" t="s">
        <v>882</v>
      </c>
      <c r="F169" s="19">
        <f t="shared" si="11"/>
        <v>15</v>
      </c>
      <c r="G169" s="19" t="s">
        <v>883</v>
      </c>
      <c r="H169" s="26" t="str">
        <f>IF(ISNA(VLOOKUP(E169,E$1:$E168,1,FALSE)),"",MATCH(E169,E$1:$E168,0))</f>
        <v/>
      </c>
      <c r="I169" s="26" t="str">
        <f t="shared" si="12"/>
        <v/>
      </c>
      <c r="J169" s="26" t="str">
        <f>IF(ISERR(VLOOKUP(VALUE(B169),$A$3:A169,1,FALSE)),"wrong order","")</f>
        <v/>
      </c>
      <c r="K169" s="26" t="str">
        <f t="shared" ca="1" si="10"/>
        <v>insert into element (element_id, parent_element_id,label, description, element_status_id) values (15, 6, 'biological process (EXTERNAL ONTOLOGY)', 'Gene Ontology', 2);</v>
      </c>
      <c r="L169" s="26" t="str">
        <f t="shared" ca="1" si="13"/>
        <v>insert into element (element_id, label, description, element_status_id) values (15, 'biological process (EXTERNAL ONTOLOGY)', 'Gene Ontology', 2);</v>
      </c>
      <c r="M169" s="26" t="str">
        <f t="shared" si="14"/>
        <v>insert into element_hierarchy (child_element_id, parent_element_id, relationship_type) values (15, 6, 'is_a');</v>
      </c>
      <c r="N169" s="26" t="str">
        <f>IF(ISNA(VLOOKUP(E169,[1]TREE_ROOT!$A$2:$B$6,1,FALSE)),"","insert into tree_root (tree_root_id, tree_name, element_id, relationship_type) values (1, '"&amp;VLOOKUP(E169,[1]TREE_ROOT!$A$2:$B$6,2,FALSE)&amp;"', "&amp;[1]Elements!A169&amp;", 'has_a, is_a');")</f>
        <v/>
      </c>
    </row>
    <row r="170" spans="1:14">
      <c r="A170" s="19">
        <v>7</v>
      </c>
      <c r="B170" s="20">
        <v>1</v>
      </c>
      <c r="C170" s="20" t="s">
        <v>884</v>
      </c>
      <c r="D170" s="22" t="s">
        <v>354</v>
      </c>
      <c r="E170" s="19" t="s">
        <v>885</v>
      </c>
      <c r="F170" s="19">
        <f t="shared" si="11"/>
        <v>7</v>
      </c>
      <c r="G170" s="19" t="s">
        <v>535</v>
      </c>
      <c r="H170" s="26" t="str">
        <f>IF(ISNA(VLOOKUP(E170,E$1:$E169,1,FALSE)),"",MATCH(E170,E$1:$E169,0))</f>
        <v/>
      </c>
      <c r="I170" s="26" t="str">
        <f t="shared" si="12"/>
        <v/>
      </c>
      <c r="J170" s="26" t="str">
        <f>IF(ISERR(VLOOKUP(VALUE(B170),$A$3:A170,1,FALSE)),"wrong order","")</f>
        <v/>
      </c>
      <c r="K170" s="26" t="str">
        <f t="shared" ca="1" si="10"/>
        <v>insert into element (element_id, parent_element_id,label, description, element_status_id) values (7, 1, 'project management', '', 2);_x000D_
COMMIT;</v>
      </c>
      <c r="L170" s="26" t="str">
        <f t="shared" ca="1" si="13"/>
        <v>insert into element (element_id, label, description, element_status_id) values (7, 'project management', '', 2);_x000D_
COMMIT;</v>
      </c>
      <c r="M170" s="26" t="str">
        <f t="shared" si="14"/>
        <v>insert into element_hierarchy (child_element_id, parent_element_id, relationship_type) values (7, 1, 'has_a');</v>
      </c>
      <c r="N170" s="26" t="str">
        <f>IF(ISNA(VLOOKUP(E170,[1]TREE_ROOT!$A$2:$B$6,1,FALSE)),"","insert into tree_root (tree_root_id, tree_name, element_id, relationship_type) values (1, '"&amp;VLOOKUP(E170,[1]TREE_ROOT!$A$2:$B$6,2,FALSE)&amp;"', "&amp;[1]Elements!A170&amp;", 'has_a, is_a');")</f>
        <v>insert into tree_root (tree_root_id, tree_name, element_id, relationship_type) values (1, 'INSTANCE_DESCRIPTOR', 7, 'has_a, is_a');</v>
      </c>
    </row>
    <row r="171" spans="1:14">
      <c r="A171" s="19">
        <v>18</v>
      </c>
      <c r="B171" s="20">
        <v>7</v>
      </c>
      <c r="C171" s="20" t="s">
        <v>886</v>
      </c>
      <c r="D171" s="22" t="s">
        <v>355</v>
      </c>
      <c r="E171" s="19" t="s">
        <v>887</v>
      </c>
      <c r="F171" s="19">
        <f t="shared" si="11"/>
        <v>18</v>
      </c>
      <c r="G171" s="19" t="s">
        <v>535</v>
      </c>
      <c r="H171" s="26" t="str">
        <f>IF(ISNA(VLOOKUP(E171,E$1:$E170,1,FALSE)),"",MATCH(E171,E$1:$E170,0))</f>
        <v/>
      </c>
      <c r="I171" s="26" t="str">
        <f t="shared" si="12"/>
        <v/>
      </c>
      <c r="J171" s="26" t="str">
        <f>IF(ISERR(VLOOKUP(VALUE(B171),$A$3:A171,1,FALSE)),"wrong order","")</f>
        <v/>
      </c>
      <c r="K171" s="26" t="str">
        <f t="shared" ca="1" si="10"/>
        <v>insert into element (element_id, parent_element_id,label, description, element_status_id) values (18, 7, 'assay instance', '', 2);</v>
      </c>
      <c r="L171" s="26" t="str">
        <f t="shared" ca="1" si="13"/>
        <v>insert into element (element_id, label, description, element_status_id) values (18, 'assay instance', '', 2);</v>
      </c>
      <c r="M171" s="26" t="str">
        <f t="shared" si="14"/>
        <v>insert into element_hierarchy (child_element_id, parent_element_id, relationship_type) values (18, 7, 'is_a');</v>
      </c>
      <c r="N171" s="26" t="str">
        <f>IF(ISNA(VLOOKUP(E171,[1]TREE_ROOT!$A$2:$B$6,1,FALSE)),"","insert into tree_root (tree_root_id, tree_name, element_id, relationship_type) values (1, '"&amp;VLOOKUP(E171,[1]TREE_ROOT!$A$2:$B$6,2,FALSE)&amp;"', "&amp;[1]Elements!A171&amp;", 'has_a, is_a');")</f>
        <v/>
      </c>
    </row>
    <row r="172" spans="1:14">
      <c r="A172" s="19">
        <v>24</v>
      </c>
      <c r="B172" s="20">
        <v>18</v>
      </c>
      <c r="C172" s="20" t="s">
        <v>888</v>
      </c>
      <c r="D172" s="22" t="s">
        <v>356</v>
      </c>
      <c r="E172" s="19" t="s">
        <v>889</v>
      </c>
      <c r="F172" s="19">
        <f t="shared" si="11"/>
        <v>24</v>
      </c>
      <c r="G172" s="19" t="s">
        <v>535</v>
      </c>
      <c r="H172" s="26" t="str">
        <f>IF(ISNA(VLOOKUP(E172,E$1:$E171,1,FALSE)),"",MATCH(E172,E$1:$E171,0))</f>
        <v/>
      </c>
      <c r="I172" s="26" t="str">
        <f t="shared" si="12"/>
        <v/>
      </c>
      <c r="J172" s="26" t="str">
        <f>IF(ISERR(VLOOKUP(VALUE(B172),$A$3:A172,1,FALSE)),"wrong order","")</f>
        <v/>
      </c>
      <c r="K172" s="26" t="str">
        <f t="shared" ca="1" si="10"/>
        <v>insert into element (element_id, parent_element_id,label, description, element_status_id) values (24, 18, 'perturbagen collection', '', 2);</v>
      </c>
      <c r="L172" s="26" t="str">
        <f t="shared" ca="1" si="13"/>
        <v>insert into element (element_id, label, description, element_status_id) values (24, 'perturbagen collection', '', 2);</v>
      </c>
      <c r="M172" s="26" t="str">
        <f t="shared" si="14"/>
        <v>insert into element_hierarchy (child_element_id, parent_element_id, relationship_type) values (24, 18, 'is_a');</v>
      </c>
      <c r="N172" s="26" t="str">
        <f>IF(ISNA(VLOOKUP(E172,[1]TREE_ROOT!$A$2:$B$6,1,FALSE)),"","insert into tree_root (tree_root_id, tree_name, element_id, relationship_type) values (1, '"&amp;VLOOKUP(E172,[1]TREE_ROOT!$A$2:$B$6,2,FALSE)&amp;"', "&amp;[1]Elements!A172&amp;", 'has_a, is_a');")</f>
        <v/>
      </c>
    </row>
    <row r="173" spans="1:14">
      <c r="A173" s="19">
        <v>25</v>
      </c>
      <c r="B173" s="20">
        <v>24</v>
      </c>
      <c r="C173" s="20" t="s">
        <v>890</v>
      </c>
      <c r="D173" s="22" t="s">
        <v>357</v>
      </c>
      <c r="E173" s="19" t="s">
        <v>891</v>
      </c>
      <c r="F173" s="19">
        <f t="shared" si="11"/>
        <v>25</v>
      </c>
      <c r="G173" s="19" t="s">
        <v>535</v>
      </c>
      <c r="H173" s="26" t="str">
        <f>IF(ISNA(VLOOKUP(E173,E$1:$E172,1,FALSE)),"",MATCH(E173,E$1:$E172,0))</f>
        <v/>
      </c>
      <c r="I173" s="26" t="str">
        <f t="shared" si="12"/>
        <v/>
      </c>
      <c r="J173" s="26" t="str">
        <f>IF(ISERR(VLOOKUP(VALUE(B173),$A$3:A173,1,FALSE)),"wrong order","")</f>
        <v/>
      </c>
      <c r="K173" s="26" t="str">
        <f t="shared" ca="1" si="10"/>
        <v>insert into element (element_id, parent_element_id,label, description, element_status_id) values (25, 24, 'RNA construct collection', '', 2);</v>
      </c>
      <c r="L173" s="26" t="str">
        <f t="shared" ca="1" si="13"/>
        <v>insert into element (element_id, label, description, element_status_id) values (25, 'RNA construct collection', '', 2);</v>
      </c>
      <c r="M173" s="26" t="str">
        <f t="shared" si="14"/>
        <v>insert into element_hierarchy (child_element_id, parent_element_id, relationship_type) values (25, 24, 'is_a');</v>
      </c>
      <c r="N173" s="26" t="str">
        <f>IF(ISNA(VLOOKUP(E173,[1]TREE_ROOT!$A$2:$B$6,1,FALSE)),"","insert into tree_root (tree_root_id, tree_name, element_id, relationship_type) values (1, '"&amp;VLOOKUP(E173,[1]TREE_ROOT!$A$2:$B$6,2,FALSE)&amp;"', "&amp;[1]Elements!A173&amp;", 'has_a, is_a');")</f>
        <v/>
      </c>
    </row>
    <row r="174" spans="1:14">
      <c r="A174" s="19">
        <v>141</v>
      </c>
      <c r="B174" s="20">
        <v>24</v>
      </c>
      <c r="C174" s="20" t="s">
        <v>892</v>
      </c>
      <c r="D174" s="22" t="s">
        <v>358</v>
      </c>
      <c r="E174" s="19" t="s">
        <v>893</v>
      </c>
      <c r="F174" s="19">
        <f t="shared" si="11"/>
        <v>141</v>
      </c>
      <c r="G174" s="19" t="s">
        <v>894</v>
      </c>
      <c r="H174" s="26" t="str">
        <f>IF(ISNA(VLOOKUP(E174,E$1:$E173,1,FALSE)),"",MATCH(E174,E$1:$E173,0))</f>
        <v/>
      </c>
      <c r="I174" s="26" t="str">
        <f t="shared" si="12"/>
        <v/>
      </c>
      <c r="J174" s="26" t="str">
        <f>IF(ISERR(VLOOKUP(VALUE(B174),$A$3:A174,1,FALSE)),"wrong order","")</f>
        <v/>
      </c>
      <c r="K174" s="26" t="str">
        <f t="shared" ca="1" si="10"/>
        <v>insert into element (element_id, parent_element_id,label, description, element_status_id) values (141, 24, 'perturbagen delivery', 'A description of whether perturbagens are tested individually or as pooled mixtures.', 2);</v>
      </c>
      <c r="L174" s="26" t="str">
        <f t="shared" ca="1" si="13"/>
        <v>insert into element (element_id, label, description, element_status_id) values (141, 'perturbagen delivery', 'A description of whether perturbagens are tested individually or as pooled mixtures.', 2);</v>
      </c>
      <c r="M174" s="26" t="str">
        <f t="shared" si="14"/>
        <v>insert into element_hierarchy (child_element_id, parent_element_id, relationship_type) values (141, 24, 'is_a');</v>
      </c>
      <c r="N174" s="26" t="str">
        <f>IF(ISNA(VLOOKUP(E174,[1]TREE_ROOT!$A$2:$B$6,1,FALSE)),"","insert into tree_root (tree_root_id, tree_name, element_id, relationship_type) values (1, '"&amp;VLOOKUP(E174,[1]TREE_ROOT!$A$2:$B$6,2,FALSE)&amp;"', "&amp;[1]Elements!A174&amp;", 'has_a, is_a');")</f>
        <v/>
      </c>
    </row>
    <row r="175" spans="1:14">
      <c r="A175" s="19">
        <v>142</v>
      </c>
      <c r="B175" s="20">
        <v>24</v>
      </c>
      <c r="C175" s="20" t="s">
        <v>895</v>
      </c>
      <c r="D175" s="22" t="s">
        <v>359</v>
      </c>
      <c r="E175" s="19" t="s">
        <v>896</v>
      </c>
      <c r="F175" s="19">
        <f t="shared" si="11"/>
        <v>142</v>
      </c>
      <c r="G175" s="19" t="s">
        <v>535</v>
      </c>
      <c r="H175" s="26" t="str">
        <f>IF(ISNA(VLOOKUP(E175,E$1:$E174,1,FALSE)),"",MATCH(E175,E$1:$E174,0))</f>
        <v/>
      </c>
      <c r="I175" s="26" t="str">
        <f t="shared" si="12"/>
        <v/>
      </c>
      <c r="J175" s="26" t="str">
        <f>IF(ISERR(VLOOKUP(VALUE(B175),$A$3:A175,1,FALSE)),"wrong order","")</f>
        <v/>
      </c>
      <c r="K175" s="26" t="str">
        <f t="shared" ca="1" si="10"/>
        <v>insert into element (element_id, parent_element_id,label, description, element_status_id) values (142, 24, 'small-molecule collection', '', 2);</v>
      </c>
      <c r="L175" s="26" t="str">
        <f t="shared" ca="1" si="13"/>
        <v>insert into element (element_id, label, description, element_status_id) values (142, 'small-molecule collection', '', 2);</v>
      </c>
      <c r="M175" s="26" t="str">
        <f t="shared" si="14"/>
        <v>insert into element_hierarchy (child_element_id, parent_element_id, relationship_type) values (142, 24, 'is_a');</v>
      </c>
      <c r="N175" s="26" t="str">
        <f>IF(ISNA(VLOOKUP(E175,[1]TREE_ROOT!$A$2:$B$6,1,FALSE)),"","insert into tree_root (tree_root_id, tree_name, element_id, relationship_type) values (1, '"&amp;VLOOKUP(E175,[1]TREE_ROOT!$A$2:$B$6,2,FALSE)&amp;"', "&amp;[1]Elements!A175&amp;", 'has_a, is_a');")</f>
        <v/>
      </c>
    </row>
    <row r="176" spans="1:14">
      <c r="A176" s="19">
        <v>219</v>
      </c>
      <c r="B176" s="20">
        <v>18</v>
      </c>
      <c r="C176" s="20" t="s">
        <v>897</v>
      </c>
      <c r="D176" s="22" t="s">
        <v>360</v>
      </c>
      <c r="E176" s="19" t="s">
        <v>898</v>
      </c>
      <c r="F176" s="19">
        <f t="shared" si="11"/>
        <v>219</v>
      </c>
      <c r="G176" s="19" t="s">
        <v>535</v>
      </c>
      <c r="H176" s="26" t="str">
        <f>IF(ISNA(VLOOKUP(E176,E$1:$E175,1,FALSE)),"",MATCH(E176,E$1:$E175,0))</f>
        <v/>
      </c>
      <c r="I176" s="26" t="str">
        <f t="shared" si="12"/>
        <v/>
      </c>
      <c r="J176" s="26" t="str">
        <f>IF(ISERR(VLOOKUP(VALUE(B176),$A$3:A176,1,FALSE)),"wrong order","")</f>
        <v/>
      </c>
      <c r="K176" s="26" t="str">
        <f t="shared" ca="1" si="10"/>
        <v>insert into element (element_id, parent_element_id,label, description, element_status_id) values (219, 18, 'assay ID', '', 2);</v>
      </c>
      <c r="L176" s="26" t="str">
        <f t="shared" ca="1" si="13"/>
        <v>insert into element (element_id, label, description, element_status_id) values (219, 'assay ID', '', 2);</v>
      </c>
      <c r="M176" s="26" t="str">
        <f t="shared" si="14"/>
        <v>insert into element_hierarchy (child_element_id, parent_element_id, relationship_type) values (219, 18, 'is_a');</v>
      </c>
      <c r="N176" s="26" t="str">
        <f>IF(ISNA(VLOOKUP(E176,[1]TREE_ROOT!$A$2:$B$6,1,FALSE)),"","insert into tree_root (tree_root_id, tree_name, element_id, relationship_type) values (1, '"&amp;VLOOKUP(E176,[1]TREE_ROOT!$A$2:$B$6,2,FALSE)&amp;"', "&amp;[1]Elements!A176&amp;", 'has_a, is_a');")</f>
        <v/>
      </c>
    </row>
    <row r="177" spans="1:14">
      <c r="A177" s="19">
        <v>223</v>
      </c>
      <c r="B177" s="20">
        <v>18</v>
      </c>
      <c r="C177" s="20" t="s">
        <v>899</v>
      </c>
      <c r="D177" s="22" t="s">
        <v>361</v>
      </c>
      <c r="E177" s="19" t="s">
        <v>900</v>
      </c>
      <c r="F177" s="19">
        <f t="shared" si="11"/>
        <v>223</v>
      </c>
      <c r="G177" s="19" t="s">
        <v>901</v>
      </c>
      <c r="H177" s="26" t="str">
        <f>IF(ISNA(VLOOKUP(E177,E$1:$E176,1,FALSE)),"",MATCH(E177,E$1:$E176,0))</f>
        <v/>
      </c>
      <c r="I177" s="26" t="str">
        <f t="shared" si="12"/>
        <v/>
      </c>
      <c r="J177" s="26" t="str">
        <f>IF(ISERR(VLOOKUP(VALUE(B177),$A$3:A177,1,FALSE)),"wrong order","")</f>
        <v/>
      </c>
      <c r="K177" s="26" t="str">
        <f t="shared" ca="1" si="10"/>
        <v>insert into element (element_id, parent_element_id,label, description, element_status_id) values (223, 18, 'assay stage', 'A description of the purpose of an assay within a project; relates to the order of assays in a screening campaign (e.g., a primary assay is performed first to identify hits, which are then confirmed in a confirmatory assay, after which secondary assays further prioritize confirmed hits).', 2);</v>
      </c>
      <c r="L177" s="26" t="str">
        <f t="shared" ca="1" si="13"/>
        <v>insert into element (element_id, label, description, element_status_id) values (223, 'assay stage', 'A description of the purpose of an assay within a project; relates to the order of assays in a screening campaign (e.g., a primary assay is performed first to identify hits, which are then confirmed in a confirmatory assay, after which secondary assays further prioritize confirmed hits).', 2);</v>
      </c>
      <c r="M177" s="26" t="str">
        <f t="shared" si="14"/>
        <v>insert into element_hierarchy (child_element_id, parent_element_id, relationship_type) values (223, 18, 'is_a');</v>
      </c>
      <c r="N177" s="26" t="str">
        <f>IF(ISNA(VLOOKUP(E177,[1]TREE_ROOT!$A$2:$B$6,1,FALSE)),"","insert into tree_root (tree_root_id, tree_name, element_id, relationship_type) values (1, '"&amp;VLOOKUP(E177,[1]TREE_ROOT!$A$2:$B$6,2,FALSE)&amp;"', "&amp;[1]Elements!A177&amp;", 'has_a, is_a');")</f>
        <v/>
      </c>
    </row>
    <row r="178" spans="1:14">
      <c r="A178" s="19">
        <v>224</v>
      </c>
      <c r="B178" s="20">
        <v>223</v>
      </c>
      <c r="C178" s="20" t="s">
        <v>902</v>
      </c>
      <c r="D178" s="22" t="s">
        <v>362</v>
      </c>
      <c r="E178" s="19" t="s">
        <v>903</v>
      </c>
      <c r="F178" s="19">
        <f t="shared" si="11"/>
        <v>224</v>
      </c>
      <c r="G178" s="19" t="s">
        <v>904</v>
      </c>
      <c r="H178" s="26" t="str">
        <f>IF(ISNA(VLOOKUP(E178,E$1:$E177,1,FALSE)),"",MATCH(E178,E$1:$E177,0))</f>
        <v/>
      </c>
      <c r="I178" s="26" t="str">
        <f t="shared" si="12"/>
        <v/>
      </c>
      <c r="J178" s="26" t="str">
        <f>IF(ISERR(VLOOKUP(VALUE(B178),$A$3:A178,1,FALSE)),"wrong order","")</f>
        <v/>
      </c>
      <c r="K178" s="26" t="str">
        <f t="shared" ca="1" si="10"/>
        <v>insert into element (element_id, parent_element_id,label, description, element_status_id) values (224, 223, 'confirmatory assay', 'An assay performed to confirm activity of perturbagens identified in a primary assay; may be performed as replicate measurements or as a concentration-response assay.', 2);</v>
      </c>
      <c r="L178" s="26" t="str">
        <f t="shared" ca="1" si="13"/>
        <v>insert into element (element_id, label, description, element_status_id) values (224, 'confirmatory assay', 'An assay performed to confirm activity of perturbagens identified in a primary assay; may be performed as replicate measurements or as a concentration-response assay.', 2);</v>
      </c>
      <c r="M178" s="26" t="str">
        <f t="shared" si="14"/>
        <v>insert into element_hierarchy (child_element_id, parent_element_id, relationship_type) values (224, 223, 'is_a');</v>
      </c>
      <c r="N178" s="26" t="str">
        <f>IF(ISNA(VLOOKUP(E178,[1]TREE_ROOT!$A$2:$B$6,1,FALSE)),"","insert into tree_root (tree_root_id, tree_name, element_id, relationship_type) values (1, '"&amp;VLOOKUP(E178,[1]TREE_ROOT!$A$2:$B$6,2,FALSE)&amp;"', "&amp;[1]Elements!A178&amp;", 'has_a, is_a');")</f>
        <v/>
      </c>
    </row>
    <row r="179" spans="1:14">
      <c r="A179" s="19">
        <v>225</v>
      </c>
      <c r="B179" s="20">
        <v>223</v>
      </c>
      <c r="C179" s="20" t="s">
        <v>905</v>
      </c>
      <c r="D179" s="22" t="s">
        <v>363</v>
      </c>
      <c r="E179" s="19" t="s">
        <v>906</v>
      </c>
      <c r="F179" s="19">
        <f t="shared" si="11"/>
        <v>225</v>
      </c>
      <c r="G179" s="19" t="s">
        <v>907</v>
      </c>
      <c r="H179" s="26" t="str">
        <f>IF(ISNA(VLOOKUP(E179,E$1:$E178,1,FALSE)),"",MATCH(E179,E$1:$E178,0))</f>
        <v/>
      </c>
      <c r="I179" s="26" t="str">
        <f t="shared" si="12"/>
        <v/>
      </c>
      <c r="J179" s="26" t="str">
        <f>IF(ISERR(VLOOKUP(VALUE(B179),$A$3:A179,1,FALSE)),"wrong order","")</f>
        <v/>
      </c>
      <c r="K179" s="26" t="str">
        <f t="shared" ca="1" si="10"/>
        <v>insert into element (element_id, parent_element_id,label, description, element_status_id) values (225, 223, 'lead-optimization assay', 'An assay performed in the lead-optimization stage on a relatively small number of active perturbagens; typically a high-quality concentration-response assay.', 2);</v>
      </c>
      <c r="L179" s="26" t="str">
        <f t="shared" ca="1" si="13"/>
        <v>insert into element (element_id, label, description, element_status_id) values (225, 'lead-optimization assay', 'An assay performed in the lead-optimization stage on a relatively small number of active perturbagens; typically a high-quality concentration-response assay.', 2);</v>
      </c>
      <c r="M179" s="26" t="str">
        <f t="shared" si="14"/>
        <v>insert into element_hierarchy (child_element_id, parent_element_id, relationship_type) values (225, 223, 'is_a');</v>
      </c>
      <c r="N179" s="26" t="str">
        <f>IF(ISNA(VLOOKUP(E179,[1]TREE_ROOT!$A$2:$B$6,1,FALSE)),"","insert into tree_root (tree_root_id, tree_name, element_id, relationship_type) values (1, '"&amp;VLOOKUP(E179,[1]TREE_ROOT!$A$2:$B$6,2,FALSE)&amp;"', "&amp;[1]Elements!A179&amp;", 'has_a, is_a');")</f>
        <v/>
      </c>
    </row>
    <row r="180" spans="1:14">
      <c r="A180" s="19">
        <v>226</v>
      </c>
      <c r="B180" s="20">
        <v>223</v>
      </c>
      <c r="C180" s="20" t="s">
        <v>908</v>
      </c>
      <c r="D180" s="22" t="s">
        <v>364</v>
      </c>
      <c r="E180" s="19" t="s">
        <v>909</v>
      </c>
      <c r="F180" s="19">
        <f t="shared" si="11"/>
        <v>226</v>
      </c>
      <c r="G180" s="19" t="s">
        <v>910</v>
      </c>
      <c r="H180" s="26" t="str">
        <f>IF(ISNA(VLOOKUP(E180,E$1:$E179,1,FALSE)),"",MATCH(E180,E$1:$E179,0))</f>
        <v/>
      </c>
      <c r="I180" s="26" t="str">
        <f t="shared" si="12"/>
        <v/>
      </c>
      <c r="J180" s="26" t="str">
        <f>IF(ISERR(VLOOKUP(VALUE(B180),$A$3:A180,1,FALSE)),"wrong order","")</f>
        <v/>
      </c>
      <c r="K180" s="26" t="str">
        <f t="shared" ca="1" si="10"/>
        <v>insert into element (element_id, parent_element_id,label, description, element_status_id) values (226, 223, 'primary assay', 'An assay performed (usually first in a campaign) to identify potentially biologically active pertubagens; usually performed at a single concentration with one or two measurements.', 2);_x000D_
COMMIT;</v>
      </c>
      <c r="L180" s="26" t="str">
        <f t="shared" ca="1" si="13"/>
        <v>insert into element (element_id, label, description, element_status_id) values (226, 'primary assay', 'An assay performed (usually first in a campaign) to identify potentially biologically active pertubagens; usually performed at a single concentration with one or two measurements.', 2);_x000D_
COMMIT;</v>
      </c>
      <c r="M180" s="26" t="str">
        <f t="shared" si="14"/>
        <v>insert into element_hierarchy (child_element_id, parent_element_id, relationship_type) values (226, 223, 'is_a');</v>
      </c>
      <c r="N180" s="26" t="str">
        <f>IF(ISNA(VLOOKUP(E180,[1]TREE_ROOT!$A$2:$B$6,1,FALSE)),"","insert into tree_root (tree_root_id, tree_name, element_id, relationship_type) values (1, '"&amp;VLOOKUP(E180,[1]TREE_ROOT!$A$2:$B$6,2,FALSE)&amp;"', "&amp;[1]Elements!A180&amp;", 'has_a, is_a');")</f>
        <v/>
      </c>
    </row>
    <row r="181" spans="1:14">
      <c r="A181" s="19">
        <v>227</v>
      </c>
      <c r="B181" s="20">
        <v>223</v>
      </c>
      <c r="C181" s="20" t="s">
        <v>911</v>
      </c>
      <c r="D181" s="22" t="s">
        <v>365</v>
      </c>
      <c r="E181" s="19" t="s">
        <v>912</v>
      </c>
      <c r="F181" s="19">
        <f t="shared" si="11"/>
        <v>227</v>
      </c>
      <c r="G181" s="19" t="s">
        <v>913</v>
      </c>
      <c r="H181" s="26" t="str">
        <f>IF(ISNA(VLOOKUP(E181,E$1:$E180,1,FALSE)),"",MATCH(E181,E$1:$E180,0))</f>
        <v/>
      </c>
      <c r="I181" s="26" t="str">
        <f t="shared" si="12"/>
        <v/>
      </c>
      <c r="J181" s="26" t="str">
        <f>IF(ISERR(VLOOKUP(VALUE(B181),$A$3:A181,1,FALSE)),"wrong order","")</f>
        <v/>
      </c>
      <c r="K181" s="26" t="str">
        <f t="shared" ca="1" si="10"/>
        <v>insert into element (element_id, parent_element_id,label, description, element_status_id) values (227, 223, 'secondary assay', 'An assay performed following a confirmatory assay to confirm the biological activity a perturbagen using a different assay type or design; may address mode-of-action, toxicity, activity profile, and selectivity.', 2);</v>
      </c>
      <c r="L181" s="26" t="str">
        <f t="shared" ca="1" si="13"/>
        <v>insert into element (element_id, label, description, element_status_id) values (227, 'secondary assay', 'An assay performed following a confirmatory assay to confirm the biological activity a perturbagen using a different assay type or design; may address mode-of-action, toxicity, activity profile, and selectivity.', 2);</v>
      </c>
      <c r="M181" s="26" t="str">
        <f t="shared" si="14"/>
        <v>insert into element_hierarchy (child_element_id, parent_element_id, relationship_type) values (227, 223, 'is_a');</v>
      </c>
      <c r="N181" s="26" t="str">
        <f>IF(ISNA(VLOOKUP(E181,[1]TREE_ROOT!$A$2:$B$6,1,FALSE)),"","insert into tree_root (tree_root_id, tree_name, element_id, relationship_type) values (1, '"&amp;VLOOKUP(E181,[1]TREE_ROOT!$A$2:$B$6,2,FALSE)&amp;"', "&amp;[1]Elements!A181&amp;", 'has_a, is_a');")</f>
        <v/>
      </c>
    </row>
    <row r="182" spans="1:14">
      <c r="A182" s="19">
        <v>19</v>
      </c>
      <c r="B182" s="20">
        <v>7</v>
      </c>
      <c r="C182" s="20" t="s">
        <v>914</v>
      </c>
      <c r="D182" s="22" t="s">
        <v>366</v>
      </c>
      <c r="E182" s="19" t="s">
        <v>915</v>
      </c>
      <c r="F182" s="19">
        <f t="shared" si="11"/>
        <v>19</v>
      </c>
      <c r="G182" s="19" t="s">
        <v>535</v>
      </c>
      <c r="H182" s="26" t="str">
        <f>IF(ISNA(VLOOKUP(E182,E$1:$E181,1,FALSE)),"",MATCH(E182,E$1:$E181,0))</f>
        <v/>
      </c>
      <c r="I182" s="26" t="str">
        <f t="shared" si="12"/>
        <v/>
      </c>
      <c r="J182" s="26" t="str">
        <f>IF(ISERR(VLOOKUP(VALUE(B182),$A$3:A182,1,FALSE)),"wrong order","")</f>
        <v/>
      </c>
      <c r="K182" s="26" t="str">
        <f t="shared" ca="1" si="10"/>
        <v>insert into element (element_id, parent_element_id,label, description, element_status_id) values (19, 7, 'depositor information', '', 2);</v>
      </c>
      <c r="L182" s="26" t="str">
        <f t="shared" ca="1" si="13"/>
        <v>insert into element (element_id, label, description, element_status_id) values (19, 'depositor information', '', 2);</v>
      </c>
      <c r="M182" s="26" t="str">
        <f t="shared" si="14"/>
        <v>insert into element_hierarchy (child_element_id, parent_element_id, relationship_type) values (19, 7, 'is_a');</v>
      </c>
      <c r="N182" s="26" t="str">
        <f>IF(ISNA(VLOOKUP(E182,[1]TREE_ROOT!$A$2:$B$6,1,FALSE)),"","insert into tree_root (tree_root_id, tree_name, element_id, relationship_type) values (1, '"&amp;VLOOKUP(E182,[1]TREE_ROOT!$A$2:$B$6,2,FALSE)&amp;"', "&amp;[1]Elements!A182&amp;", 'has_a, is_a');")</f>
        <v/>
      </c>
    </row>
    <row r="183" spans="1:14">
      <c r="A183" s="19">
        <v>241</v>
      </c>
      <c r="B183" s="20">
        <v>19</v>
      </c>
      <c r="C183" s="20" t="s">
        <v>916</v>
      </c>
      <c r="D183" s="22" t="s">
        <v>367</v>
      </c>
      <c r="E183" s="19" t="s">
        <v>917</v>
      </c>
      <c r="F183" s="19">
        <f t="shared" si="11"/>
        <v>241</v>
      </c>
      <c r="G183" s="19" t="s">
        <v>535</v>
      </c>
      <c r="H183" s="26" t="str">
        <f>IF(ISNA(VLOOKUP(E183,E$1:$E182,1,FALSE)),"",MATCH(E183,E$1:$E182,0))</f>
        <v/>
      </c>
      <c r="I183" s="26" t="str">
        <f t="shared" si="12"/>
        <v/>
      </c>
      <c r="J183" s="26" t="str">
        <f>IF(ISERR(VLOOKUP(VALUE(B183),$A$3:A183,1,FALSE)),"wrong order","")</f>
        <v/>
      </c>
      <c r="K183" s="26" t="str">
        <f t="shared" ca="1" si="10"/>
        <v>insert into element (element_id, parent_element_id,label, description, element_status_id) values (241, 19, 'depositor laboratory', '', 2);</v>
      </c>
      <c r="L183" s="26" t="str">
        <f t="shared" ca="1" si="13"/>
        <v>insert into element (element_id, label, description, element_status_id) values (241, 'depositor laboratory', '', 2);</v>
      </c>
      <c r="M183" s="26" t="str">
        <f t="shared" si="14"/>
        <v>insert into element_hierarchy (child_element_id, parent_element_id, relationship_type) values (241, 19, 'is_a');</v>
      </c>
      <c r="N183" s="26" t="str">
        <f>IF(ISNA(VLOOKUP(E183,[1]TREE_ROOT!$A$2:$B$6,1,FALSE)),"","insert into tree_root (tree_root_id, tree_name, element_id, relationship_type) values (1, '"&amp;VLOOKUP(E183,[1]TREE_ROOT!$A$2:$B$6,2,FALSE)&amp;"', "&amp;[1]Elements!A183&amp;", 'has_a, is_a');")</f>
        <v/>
      </c>
    </row>
    <row r="184" spans="1:14">
      <c r="A184" s="19">
        <v>242</v>
      </c>
      <c r="B184" s="20">
        <v>19</v>
      </c>
      <c r="C184" s="20" t="s">
        <v>918</v>
      </c>
      <c r="D184" s="22" t="s">
        <v>368</v>
      </c>
      <c r="E184" s="19" t="s">
        <v>919</v>
      </c>
      <c r="F184" s="19">
        <f t="shared" si="11"/>
        <v>242</v>
      </c>
      <c r="G184" s="19" t="s">
        <v>535</v>
      </c>
      <c r="H184" s="26" t="str">
        <f>IF(ISNA(VLOOKUP(E184,E$1:$E183,1,FALSE)),"",MATCH(E184,E$1:$E183,0))</f>
        <v/>
      </c>
      <c r="I184" s="26" t="str">
        <f t="shared" si="12"/>
        <v/>
      </c>
      <c r="J184" s="26" t="str">
        <f>IF(ISERR(VLOOKUP(VALUE(B184),$A$3:A184,1,FALSE)),"wrong order","")</f>
        <v/>
      </c>
      <c r="K184" s="26" t="str">
        <f t="shared" ca="1" si="10"/>
        <v>insert into element (element_id, parent_element_id,label, description, element_status_id) values (242, 19, 'deposition date', '', 2);</v>
      </c>
      <c r="L184" s="26" t="str">
        <f t="shared" ca="1" si="13"/>
        <v>insert into element (element_id, label, description, element_status_id) values (242, 'deposition date', '', 2);</v>
      </c>
      <c r="M184" s="26" t="str">
        <f t="shared" si="14"/>
        <v>insert into element_hierarchy (child_element_id, parent_element_id, relationship_type) values (242, 19, 'is_a');</v>
      </c>
      <c r="N184" s="26" t="str">
        <f>IF(ISNA(VLOOKUP(E184,[1]TREE_ROOT!$A$2:$B$6,1,FALSE)),"","insert into tree_root (tree_root_id, tree_name, element_id, relationship_type) values (1, '"&amp;VLOOKUP(E184,[1]TREE_ROOT!$A$2:$B$6,2,FALSE)&amp;"', "&amp;[1]Elements!A184&amp;", 'has_a, is_a');")</f>
        <v/>
      </c>
    </row>
    <row r="185" spans="1:14">
      <c r="A185" s="19">
        <v>20</v>
      </c>
      <c r="B185" s="20">
        <v>7</v>
      </c>
      <c r="C185" s="20" t="s">
        <v>920</v>
      </c>
      <c r="D185" s="22" t="s">
        <v>369</v>
      </c>
      <c r="E185" s="19" t="s">
        <v>921</v>
      </c>
      <c r="F185" s="19">
        <f t="shared" si="11"/>
        <v>20</v>
      </c>
      <c r="G185" s="19" t="s">
        <v>535</v>
      </c>
      <c r="H185" s="26" t="str">
        <f>IF(ISNA(VLOOKUP(E185,E$1:$E184,1,FALSE)),"",MATCH(E185,E$1:$E184,0))</f>
        <v/>
      </c>
      <c r="I185" s="26" t="str">
        <f t="shared" si="12"/>
        <v/>
      </c>
      <c r="J185" s="26" t="str">
        <f>IF(ISERR(VLOOKUP(VALUE(B185),$A$3:A185,1,FALSE)),"wrong order","")</f>
        <v/>
      </c>
      <c r="K185" s="26" t="str">
        <f t="shared" ca="1" si="10"/>
        <v>insert into element (element_id, parent_element_id,label, description, element_status_id) values (20, 7, 'project information', '', 2);</v>
      </c>
      <c r="L185" s="26" t="str">
        <f t="shared" ca="1" si="13"/>
        <v>insert into element (element_id, label, description, element_status_id) values (20, 'project information', '', 2);</v>
      </c>
      <c r="M185" s="26" t="str">
        <f t="shared" si="14"/>
        <v>insert into element_hierarchy (child_element_id, parent_element_id, relationship_type) values (20, 7, 'is_a');</v>
      </c>
      <c r="N185" s="26" t="str">
        <f>IF(ISNA(VLOOKUP(E185,[1]TREE_ROOT!$A$2:$B$6,1,FALSE)),"","insert into tree_root (tree_root_id, tree_name, element_id, relationship_type) values (1, '"&amp;VLOOKUP(E185,[1]TREE_ROOT!$A$2:$B$6,2,FALSE)&amp;"', "&amp;[1]Elements!A185&amp;", 'has_a, is_a');")</f>
        <v/>
      </c>
    </row>
    <row r="186" spans="1:14">
      <c r="A186" s="19">
        <v>243</v>
      </c>
      <c r="B186" s="20">
        <v>20</v>
      </c>
      <c r="C186" s="20" t="s">
        <v>922</v>
      </c>
      <c r="D186" s="22" t="s">
        <v>370</v>
      </c>
      <c r="E186" s="19" t="s">
        <v>923</v>
      </c>
      <c r="F186" s="19">
        <f t="shared" si="11"/>
        <v>243</v>
      </c>
      <c r="G186" s="19" t="s">
        <v>535</v>
      </c>
      <c r="H186" s="26" t="str">
        <f>IF(ISNA(VLOOKUP(E186,E$1:$E185,1,FALSE)),"",MATCH(E186,E$1:$E185,0))</f>
        <v/>
      </c>
      <c r="I186" s="26" t="str">
        <f t="shared" si="12"/>
        <v/>
      </c>
      <c r="J186" s="26" t="str">
        <f>IF(ISERR(VLOOKUP(VALUE(B186),$A$3:A186,1,FALSE)),"wrong order","")</f>
        <v/>
      </c>
      <c r="K186" s="26" t="str">
        <f t="shared" ca="1" si="10"/>
        <v>insert into element (element_id, parent_element_id,label, description, element_status_id) values (243, 20, 'biological project goal', '', 2);</v>
      </c>
      <c r="L186" s="26" t="str">
        <f t="shared" ca="1" si="13"/>
        <v>insert into element (element_id, label, description, element_status_id) values (243, 'biological project goal', '', 2);</v>
      </c>
      <c r="M186" s="26" t="str">
        <f t="shared" si="14"/>
        <v>insert into element_hierarchy (child_element_id, parent_element_id, relationship_type) values (243, 20, 'is_a');</v>
      </c>
      <c r="N186" s="26" t="str">
        <f>IF(ISNA(VLOOKUP(E186,[1]TREE_ROOT!$A$2:$B$6,1,FALSE)),"","insert into tree_root (tree_root_id, tree_name, element_id, relationship_type) values (1, '"&amp;VLOOKUP(E186,[1]TREE_ROOT!$A$2:$B$6,2,FALSE)&amp;"', "&amp;[1]Elements!A186&amp;", 'has_a, is_a');")</f>
        <v/>
      </c>
    </row>
    <row r="187" spans="1:14">
      <c r="A187" s="19">
        <v>247</v>
      </c>
      <c r="B187" s="20">
        <v>243</v>
      </c>
      <c r="C187" s="20" t="s">
        <v>924</v>
      </c>
      <c r="D187" s="22" t="s">
        <v>371</v>
      </c>
      <c r="E187" s="19" t="s">
        <v>925</v>
      </c>
      <c r="F187" s="19">
        <f t="shared" si="11"/>
        <v>247</v>
      </c>
      <c r="G187" s="19" t="s">
        <v>535</v>
      </c>
      <c r="H187" s="26" t="str">
        <f>IF(ISNA(VLOOKUP(E187,E$1:$E186,1,FALSE)),"",MATCH(E187,E$1:$E186,0))</f>
        <v/>
      </c>
      <c r="I187" s="26" t="str">
        <f t="shared" si="12"/>
        <v/>
      </c>
      <c r="J187" s="26" t="str">
        <f>IF(ISERR(VLOOKUP(VALUE(B187),$A$3:A187,1,FALSE)),"wrong order","")</f>
        <v/>
      </c>
      <c r="K187" s="26" t="str">
        <f t="shared" ca="1" si="10"/>
        <v>insert into element (element_id, parent_element_id,label, description, element_status_id) values (247, 243, 'intended mode-of-action', '', 2);</v>
      </c>
      <c r="L187" s="26" t="str">
        <f t="shared" ca="1" si="13"/>
        <v>insert into element (element_id, label, description, element_status_id) values (247, 'intended mode-of-action', '', 2);</v>
      </c>
      <c r="M187" s="26" t="str">
        <f t="shared" si="14"/>
        <v>insert into element_hierarchy (child_element_id, parent_element_id, relationship_type) values (247, 243, 'is_a');</v>
      </c>
      <c r="N187" s="26" t="str">
        <f>IF(ISNA(VLOOKUP(E187,[1]TREE_ROOT!$A$2:$B$6,1,FALSE)),"","insert into tree_root (tree_root_id, tree_name, element_id, relationship_type) values (1, '"&amp;VLOOKUP(E187,[1]TREE_ROOT!$A$2:$B$6,2,FALSE)&amp;"', "&amp;[1]Elements!A187&amp;", 'has_a, is_a');")</f>
        <v/>
      </c>
    </row>
    <row r="188" spans="1:14">
      <c r="A188" s="19">
        <v>248</v>
      </c>
      <c r="B188" s="20">
        <v>243</v>
      </c>
      <c r="C188" s="20" t="s">
        <v>926</v>
      </c>
      <c r="D188" s="22" t="s">
        <v>372</v>
      </c>
      <c r="E188" s="19" t="s">
        <v>927</v>
      </c>
      <c r="F188" s="19">
        <f t="shared" si="11"/>
        <v>248</v>
      </c>
      <c r="G188" s="19" t="s">
        <v>535</v>
      </c>
      <c r="H188" s="26" t="str">
        <f>IF(ISNA(VLOOKUP(E188,E$1:$E187,1,FALSE)),"",MATCH(E188,E$1:$E187,0))</f>
        <v/>
      </c>
      <c r="I188" s="26" t="str">
        <f t="shared" si="12"/>
        <v/>
      </c>
      <c r="J188" s="26" t="str">
        <f>IF(ISERR(VLOOKUP(VALUE(B188),$A$3:A188,1,FALSE)),"wrong order","")</f>
        <v/>
      </c>
      <c r="K188" s="26" t="str">
        <f t="shared" ca="1" si="10"/>
        <v>insert into element (element_id, parent_element_id,label, description, element_status_id) values (248, 243, 'intended molecular target', '', 2);</v>
      </c>
      <c r="L188" s="26" t="str">
        <f t="shared" ca="1" si="13"/>
        <v>insert into element (element_id, label, description, element_status_id) values (248, 'intended molecular target', '', 2);</v>
      </c>
      <c r="M188" s="26" t="str">
        <f t="shared" si="14"/>
        <v>insert into element_hierarchy (child_element_id, parent_element_id, relationship_type) values (248, 243, 'is_a');</v>
      </c>
      <c r="N188" s="26" t="str">
        <f>IF(ISNA(VLOOKUP(E188,[1]TREE_ROOT!$A$2:$B$6,1,FALSE)),"","insert into tree_root (tree_root_id, tree_name, element_id, relationship_type) values (1, '"&amp;VLOOKUP(E188,[1]TREE_ROOT!$A$2:$B$6,2,FALSE)&amp;"', "&amp;[1]Elements!A188&amp;", 'has_a, is_a');")</f>
        <v/>
      </c>
    </row>
    <row r="189" spans="1:14">
      <c r="A189" s="19">
        <v>249</v>
      </c>
      <c r="B189" s="20">
        <v>243</v>
      </c>
      <c r="C189" s="20" t="s">
        <v>928</v>
      </c>
      <c r="D189" s="22" t="s">
        <v>373</v>
      </c>
      <c r="E189" s="19" t="s">
        <v>929</v>
      </c>
      <c r="F189" s="19">
        <f t="shared" si="11"/>
        <v>249</v>
      </c>
      <c r="G189" s="19" t="s">
        <v>535</v>
      </c>
      <c r="H189" s="26" t="str">
        <f>IF(ISNA(VLOOKUP(E189,E$1:$E188,1,FALSE)),"",MATCH(E189,E$1:$E188,0))</f>
        <v/>
      </c>
      <c r="I189" s="26" t="str">
        <f t="shared" si="12"/>
        <v/>
      </c>
      <c r="J189" s="26" t="str">
        <f>IF(ISERR(VLOOKUP(VALUE(B189),$A$3:A189,1,FALSE)),"wrong order","")</f>
        <v/>
      </c>
      <c r="K189" s="26" t="str">
        <f t="shared" ca="1" si="10"/>
        <v>insert into element (element_id, parent_element_id,label, description, element_status_id) values (249, 243, 'disease', '', 2);</v>
      </c>
      <c r="L189" s="26" t="str">
        <f t="shared" ca="1" si="13"/>
        <v>insert into element (element_id, label, description, element_status_id) values (249, 'disease', '', 2);</v>
      </c>
      <c r="M189" s="26" t="str">
        <f t="shared" si="14"/>
        <v>insert into element_hierarchy (child_element_id, parent_element_id, relationship_type) values (249, 243, 'is_a');</v>
      </c>
      <c r="N189" s="26" t="str">
        <f>IF(ISNA(VLOOKUP(E189,[1]TREE_ROOT!$A$2:$B$6,1,FALSE)),"","insert into tree_root (tree_root_id, tree_name, element_id, relationship_type) values (1, '"&amp;VLOOKUP(E189,[1]TREE_ROOT!$A$2:$B$6,2,FALSE)&amp;"', "&amp;[1]Elements!A189&amp;", 'has_a, is_a');")</f>
        <v/>
      </c>
    </row>
    <row r="190" spans="1:14">
      <c r="A190" s="19">
        <v>244</v>
      </c>
      <c r="B190" s="20">
        <v>20</v>
      </c>
      <c r="C190" s="20" t="s">
        <v>930</v>
      </c>
      <c r="D190" s="22" t="s">
        <v>374</v>
      </c>
      <c r="E190" s="19" t="s">
        <v>931</v>
      </c>
      <c r="F190" s="19">
        <f t="shared" si="11"/>
        <v>244</v>
      </c>
      <c r="G190" s="19" t="s">
        <v>932</v>
      </c>
      <c r="H190" s="26" t="str">
        <f>IF(ISNA(VLOOKUP(E190,E$1:$E189,1,FALSE)),"",MATCH(E190,E$1:$E189,0))</f>
        <v/>
      </c>
      <c r="I190" s="26" t="str">
        <f t="shared" si="12"/>
        <v/>
      </c>
      <c r="J190" s="26" t="str">
        <f>IF(ISERR(VLOOKUP(VALUE(B190),$A$3:A190,1,FALSE)),"wrong order","")</f>
        <v/>
      </c>
      <c r="K190" s="26" t="str">
        <f t="shared" ca="1" si="10"/>
        <v>insert into element (element_id, parent_element_id,label, description, element_status_id) values (244, 20, 'screening campaign', 'A concept to group multiple assay instances whose sequential performance is used to identify active pertubagens with a specific function and establish mode-of-action; usally progresses through primary assay, confirmatory assays, secondary assays, and lead-optimization assays.', 2);_x000D_
COMMIT;</v>
      </c>
      <c r="L190" s="26" t="str">
        <f t="shared" ca="1" si="13"/>
        <v>insert into element (element_id, label, description, element_status_id) values (244, 'screening campaign', 'A concept to group multiple assay instances whose sequential performance is used to identify active pertubagens with a specific function and establish mode-of-action; usally progresses through primary assay, confirmatory assays, secondary assays, and lead-optimization assays.', 2);_x000D_
COMMIT;</v>
      </c>
      <c r="M190" s="26" t="str">
        <f t="shared" si="14"/>
        <v>insert into element_hierarchy (child_element_id, parent_element_id, relationship_type) values (244, 20, 'is_a');</v>
      </c>
      <c r="N190" s="26" t="str">
        <f>IF(ISNA(VLOOKUP(E190,[1]TREE_ROOT!$A$2:$B$6,1,FALSE)),"","insert into tree_root (tree_root_id, tree_name, element_id, relationship_type) values (1, '"&amp;VLOOKUP(E190,[1]TREE_ROOT!$A$2:$B$6,2,FALSE)&amp;"', "&amp;[1]Elements!A190&amp;", 'has_a, is_a');")</f>
        <v/>
      </c>
    </row>
    <row r="191" spans="1:14">
      <c r="A191" s="19">
        <v>245</v>
      </c>
      <c r="B191" s="20">
        <v>244</v>
      </c>
      <c r="C191" s="20" t="s">
        <v>933</v>
      </c>
      <c r="D191" s="22" t="s">
        <v>375</v>
      </c>
      <c r="E191" s="19" t="s">
        <v>934</v>
      </c>
      <c r="F191" s="19">
        <f t="shared" si="11"/>
        <v>245</v>
      </c>
      <c r="G191" s="19" t="s">
        <v>535</v>
      </c>
      <c r="H191" s="26" t="str">
        <f>IF(ISNA(VLOOKUP(E191,E$1:$E190,1,FALSE)),"",MATCH(E191,E$1:$E190,0))</f>
        <v/>
      </c>
      <c r="I191" s="26" t="str">
        <f t="shared" si="12"/>
        <v/>
      </c>
      <c r="J191" s="26" t="str">
        <f>IF(ISERR(VLOOKUP(VALUE(B191),$A$3:A191,1,FALSE)),"wrong order","")</f>
        <v/>
      </c>
      <c r="K191" s="26" t="str">
        <f t="shared" ca="1" si="10"/>
        <v>insert into element (element_id, parent_element_id,label, description, element_status_id) values (245, 244, 'screening campaign name', '', 2);</v>
      </c>
      <c r="L191" s="26" t="str">
        <f t="shared" ca="1" si="13"/>
        <v>insert into element (element_id, label, description, element_status_id) values (245, 'screening campaign name', '', 2);</v>
      </c>
      <c r="M191" s="26" t="str">
        <f t="shared" si="14"/>
        <v>insert into element_hierarchy (child_element_id, parent_element_id, relationship_type) values (245, 244, 'is_a');</v>
      </c>
      <c r="N191" s="26" t="str">
        <f>IF(ISNA(VLOOKUP(E191,[1]TREE_ROOT!$A$2:$B$6,1,FALSE)),"","insert into tree_root (tree_root_id, tree_name, element_id, relationship_type) values (1, '"&amp;VLOOKUP(E191,[1]TREE_ROOT!$A$2:$B$6,2,FALSE)&amp;"', "&amp;[1]Elements!A191&amp;", 'has_a, is_a');")</f>
        <v/>
      </c>
    </row>
    <row r="192" spans="1:14">
      <c r="A192" s="19">
        <v>246</v>
      </c>
      <c r="B192" s="20">
        <v>244</v>
      </c>
      <c r="C192" s="20" t="s">
        <v>935</v>
      </c>
      <c r="D192" s="22" t="s">
        <v>376</v>
      </c>
      <c r="E192" s="19" t="s">
        <v>936</v>
      </c>
      <c r="F192" s="19">
        <f t="shared" si="11"/>
        <v>246</v>
      </c>
      <c r="G192" s="19" t="s">
        <v>535</v>
      </c>
      <c r="H192" s="26" t="str">
        <f>IF(ISNA(VLOOKUP(E192,E$1:$E191,1,FALSE)),"",MATCH(E192,E$1:$E191,0))</f>
        <v/>
      </c>
      <c r="I192" s="26" t="str">
        <f t="shared" si="12"/>
        <v/>
      </c>
      <c r="J192" s="26" t="str">
        <f>IF(ISERR(VLOOKUP(VALUE(B192),$A$3:A192,1,FALSE)),"wrong order","")</f>
        <v/>
      </c>
      <c r="K192" s="26" t="str">
        <f t="shared" ca="1" si="10"/>
        <v>insert into element (element_id, parent_element_id,label, description, element_status_id) values (246, 244, 'assay instance ID', '', 2);</v>
      </c>
      <c r="L192" s="26" t="str">
        <f t="shared" ca="1" si="13"/>
        <v>insert into element (element_id, label, description, element_status_id) values (246, 'assay instance ID', '', 2);</v>
      </c>
      <c r="M192" s="26" t="str">
        <f t="shared" si="14"/>
        <v>insert into element_hierarchy (child_element_id, parent_element_id, relationship_type) values (246, 244, 'is_a');</v>
      </c>
      <c r="N192" s="26" t="str">
        <f>IF(ISNA(VLOOKUP(E192,[1]TREE_ROOT!$A$2:$B$6,1,FALSE)),"","insert into tree_root (tree_root_id, tree_name, element_id, relationship_type) values (1, '"&amp;VLOOKUP(E192,[1]TREE_ROOT!$A$2:$B$6,2,FALSE)&amp;"', "&amp;[1]Elements!A192&amp;", 'has_a, is_a');")</f>
        <v/>
      </c>
    </row>
    <row r="193" spans="1:14">
      <c r="A193" s="19">
        <v>274</v>
      </c>
      <c r="B193" s="20">
        <v>20</v>
      </c>
      <c r="C193" s="20" t="s">
        <v>937</v>
      </c>
      <c r="D193" s="22" t="s">
        <v>377</v>
      </c>
      <c r="E193" s="19" t="s">
        <v>938</v>
      </c>
      <c r="F193" s="19">
        <f t="shared" si="11"/>
        <v>274</v>
      </c>
      <c r="G193" s="19" t="s">
        <v>535</v>
      </c>
      <c r="H193" s="26" t="str">
        <f>IF(ISNA(VLOOKUP(E193,E$1:$E192,1,FALSE)),"",MATCH(E193,E$1:$E192,0))</f>
        <v/>
      </c>
      <c r="I193" s="26" t="str">
        <f t="shared" si="12"/>
        <v/>
      </c>
      <c r="J193" s="26" t="str">
        <f>IF(ISERR(VLOOKUP(VALUE(B193),$A$3:A193,1,FALSE)),"wrong order","")</f>
        <v/>
      </c>
      <c r="K193" s="26" t="str">
        <f t="shared" ca="1" si="10"/>
        <v>insert into element (element_id, parent_element_id,label, description, element_status_id) values (274, 20, 'project name', '', 2);</v>
      </c>
      <c r="L193" s="26" t="str">
        <f t="shared" ca="1" si="13"/>
        <v>insert into element (element_id, label, description, element_status_id) values (274, 'project name', '', 2);</v>
      </c>
      <c r="M193" s="26" t="str">
        <f t="shared" si="14"/>
        <v>insert into element_hierarchy (child_element_id, parent_element_id, relationship_type) values (274, 20, 'is_a');</v>
      </c>
      <c r="N193" s="26" t="str">
        <f>IF(ISNA(VLOOKUP(E193,[1]TREE_ROOT!$A$2:$B$6,1,FALSE)),"","insert into tree_root (tree_root_id, tree_name, element_id, relationship_type) values (1, '"&amp;VLOOKUP(E193,[1]TREE_ROOT!$A$2:$B$6,2,FALSE)&amp;"', "&amp;[1]Elements!A193&amp;", 'has_a, is_a');")</f>
        <v/>
      </c>
    </row>
    <row r="194" spans="1:14">
      <c r="A194" s="19">
        <v>216</v>
      </c>
      <c r="B194" s="20">
        <v>7</v>
      </c>
      <c r="C194" s="20" t="s">
        <v>939</v>
      </c>
      <c r="D194" s="22" t="s">
        <v>378</v>
      </c>
      <c r="E194" s="19" t="s">
        <v>940</v>
      </c>
      <c r="F194" s="19">
        <f t="shared" si="11"/>
        <v>216</v>
      </c>
      <c r="G194" s="19" t="s">
        <v>941</v>
      </c>
      <c r="H194" s="26" t="str">
        <f>IF(ISNA(VLOOKUP(E194,E$1:$E193,1,FALSE)),"",MATCH(E194,E$1:$E193,0))</f>
        <v/>
      </c>
      <c r="I194" s="26" t="str">
        <f t="shared" si="12"/>
        <v/>
      </c>
      <c r="J194" s="26" t="str">
        <f>IF(ISERR(VLOOKUP(VALUE(B194),$A$3:A194,1,FALSE)),"wrong order","")</f>
        <v/>
      </c>
      <c r="K194" s="26" t="str">
        <f t="shared" ref="K194:K257" ca="1" si="15">"insert into element (element_id, parent_element_id,label, description, element_status_id) values ("&amp;A194&amp;", "&amp;IF(B194="","''",VALUE(B194))&amp;", '"&amp;E194&amp;"', '"&amp;G194&amp;"', 2);"&amp;IF(MOD(CELL("row",A194),10)=0,CHAR(13)&amp;CHAR(10)&amp;"COMMIT;","")</f>
        <v>insert into element (element_id, parent_element_id,label, description, element_status_id) values (216, 7, 'assay panel information', 'An abstract concept to group multiple assay instances and allow description of a group of assays that measure more than one effect of a perturbagen directed at prioritization by viewing the results together (e.g., a selectivity panel of assays for activity against each member of a family of related proteins).', 2);</v>
      </c>
      <c r="L194" s="26" t="str">
        <f t="shared" ca="1" si="13"/>
        <v>insert into element (element_id, label, description, element_status_id) values (216, 'assay panel information', 'An abstract concept to group multiple assay instances and allow description of a group of assays that measure more than one effect of a perturbagen directed at prioritization by viewing the results together (e.g., a selectivity panel of assays for activity against each member of a family of related proteins).', 2);</v>
      </c>
      <c r="M194" s="26" t="str">
        <f t="shared" si="14"/>
        <v>insert into element_hierarchy (child_element_id, parent_element_id, relationship_type) values (216, 7, 'is_a');</v>
      </c>
      <c r="N194" s="26" t="str">
        <f>IF(ISNA(VLOOKUP(E194,[1]TREE_ROOT!$A$2:$B$6,1,FALSE)),"","insert into tree_root (tree_root_id, tree_name, element_id, relationship_type) values (1, '"&amp;VLOOKUP(E194,[1]TREE_ROOT!$A$2:$B$6,2,FALSE)&amp;"', "&amp;[1]Elements!A194&amp;", 'has_a, is_a');")</f>
        <v/>
      </c>
    </row>
    <row r="195" spans="1:14">
      <c r="A195" s="19">
        <v>217</v>
      </c>
      <c r="B195" s="20">
        <v>216</v>
      </c>
      <c r="C195" s="20" t="s">
        <v>942</v>
      </c>
      <c r="D195" s="22" t="s">
        <v>379</v>
      </c>
      <c r="E195" s="19" t="s">
        <v>936</v>
      </c>
      <c r="F195" s="19">
        <f t="shared" ref="F195:F258" si="16">A195</f>
        <v>217</v>
      </c>
      <c r="G195" s="19" t="s">
        <v>535</v>
      </c>
      <c r="H195" s="26">
        <f>IF(ISNA(VLOOKUP(E195,E$1:$E194,1,FALSE)),"",MATCH(E195,E$1:$E194,0))</f>
        <v>192</v>
      </c>
      <c r="I195" s="26" t="str">
        <f t="shared" ref="I195:I258" si="17">IF(H195="","",IF(ISNA(VLOOKUP(A195,$B$2:$B$348,1,FALSE)),"","children"))</f>
        <v/>
      </c>
      <c r="J195" s="26" t="str">
        <f>IF(ISERR(VLOOKUP(VALUE(B195),$A$3:A195,1,FALSE)),"wrong order","")</f>
        <v/>
      </c>
      <c r="K195" s="26" t="str">
        <f t="shared" ca="1" si="15"/>
        <v>insert into element (element_id, parent_element_id,label, description, element_status_id) values (217, 216, 'assay instance ID', '', 2);</v>
      </c>
      <c r="L195" s="26" t="str">
        <f t="shared" ref="L195:L258" ca="1" si="18">IF(H195="","insert into element (element_id, label, description, element_status_id) values ("&amp;A195&amp;", '"&amp;E195&amp;"', '"&amp;G195&amp;"', 2);"&amp;IF(MOD(CELL("row",A195),10)=0,CHAR(13)&amp;CHAR(10)&amp;"COMMIT;",""),"")</f>
        <v/>
      </c>
      <c r="M195" s="26" t="str">
        <f t="shared" ref="M195:M258" si="19">"insert into element_hierarchy (child_element_id, parent_element_id, relationship_type) values ("&amp;IF(H195="",A195,INDEX($A$1:$A$348,H195))&amp;", "&amp;IF(ISBLANK(B195),"''",B195)&amp;", "&amp;IF(A195&lt;10,"'has_a'","'is_a'")&amp;");"</f>
        <v>insert into element_hierarchy (child_element_id, parent_element_id, relationship_type) values (246, 216, 'is_a');</v>
      </c>
      <c r="N195" s="26" t="str">
        <f>IF(ISNA(VLOOKUP(E195,[1]TREE_ROOT!$A$2:$B$6,1,FALSE)),"","insert into tree_root (tree_root_id, tree_name, element_id, relationship_type) values (1, '"&amp;VLOOKUP(E195,[1]TREE_ROOT!$A$2:$B$6,2,FALSE)&amp;"', "&amp;[1]Elements!A195&amp;", 'has_a, is_a');")</f>
        <v/>
      </c>
    </row>
    <row r="196" spans="1:14">
      <c r="A196" s="19">
        <v>218</v>
      </c>
      <c r="B196" s="20">
        <v>216</v>
      </c>
      <c r="C196" s="20" t="s">
        <v>943</v>
      </c>
      <c r="D196" s="22" t="s">
        <v>380</v>
      </c>
      <c r="E196" s="19" t="s">
        <v>944</v>
      </c>
      <c r="F196" s="19">
        <f t="shared" si="16"/>
        <v>218</v>
      </c>
      <c r="G196" s="19" t="s">
        <v>535</v>
      </c>
      <c r="H196" s="26" t="str">
        <f>IF(ISNA(VLOOKUP(E196,E$1:$E195,1,FALSE)),"",MATCH(E196,E$1:$E195,0))</f>
        <v/>
      </c>
      <c r="I196" s="26" t="str">
        <f t="shared" si="17"/>
        <v/>
      </c>
      <c r="J196" s="26" t="str">
        <f>IF(ISERR(VLOOKUP(VALUE(B196),$A$3:A196,1,FALSE)),"wrong order","")</f>
        <v/>
      </c>
      <c r="K196" s="26" t="str">
        <f t="shared" ca="1" si="15"/>
        <v>insert into element (element_id, parent_element_id,label, description, element_status_id) values (218, 216, 'assay panel name', '', 2);</v>
      </c>
      <c r="L196" s="26" t="str">
        <f t="shared" ca="1" si="18"/>
        <v>insert into element (element_id, label, description, element_status_id) values (218, 'assay panel name', '', 2);</v>
      </c>
      <c r="M196" s="26" t="str">
        <f t="shared" si="19"/>
        <v>insert into element_hierarchy (child_element_id, parent_element_id, relationship_type) values (218, 216, 'is_a');</v>
      </c>
      <c r="N196" s="26" t="str">
        <f>IF(ISNA(VLOOKUP(E196,[1]TREE_ROOT!$A$2:$B$6,1,FALSE)),"","insert into tree_root (tree_root_id, tree_name, element_id, relationship_type) values (1, '"&amp;VLOOKUP(E196,[1]TREE_ROOT!$A$2:$B$6,2,FALSE)&amp;"', "&amp;[1]Elements!A196&amp;", 'has_a, is_a');")</f>
        <v/>
      </c>
    </row>
    <row r="197" spans="1:14">
      <c r="A197" s="19">
        <v>8</v>
      </c>
      <c r="B197" s="20">
        <v>1</v>
      </c>
      <c r="C197" s="20" t="s">
        <v>945</v>
      </c>
      <c r="D197" s="22" t="s">
        <v>381</v>
      </c>
      <c r="E197" s="19" t="s">
        <v>946</v>
      </c>
      <c r="F197" s="19">
        <f t="shared" si="16"/>
        <v>8</v>
      </c>
      <c r="G197" s="19" t="s">
        <v>535</v>
      </c>
      <c r="H197" s="26" t="str">
        <f>IF(ISNA(VLOOKUP(E197,E$1:$E196,1,FALSE)),"",MATCH(E197,E$1:$E196,0))</f>
        <v/>
      </c>
      <c r="I197" s="26" t="str">
        <f t="shared" si="17"/>
        <v/>
      </c>
      <c r="J197" s="26" t="str">
        <f>IF(ISERR(VLOOKUP(VALUE(B197),$A$3:A197,1,FALSE)),"wrong order","")</f>
        <v/>
      </c>
      <c r="K197" s="26" t="str">
        <f t="shared" ca="1" si="15"/>
        <v>insert into element (element_id, parent_element_id,label, description, element_status_id) values (8, 1, 'result', '', 2);</v>
      </c>
      <c r="L197" s="26" t="str">
        <f t="shared" ca="1" si="18"/>
        <v>insert into element (element_id, label, description, element_status_id) values (8, 'result', '', 2);</v>
      </c>
      <c r="M197" s="26" t="str">
        <f t="shared" si="19"/>
        <v>insert into element_hierarchy (child_element_id, parent_element_id, relationship_type) values (8, 1, 'has_a');</v>
      </c>
      <c r="N197" s="26" t="str">
        <f>IF(ISNA(VLOOKUP(E197,[1]TREE_ROOT!$A$2:$B$6,1,FALSE)),"","insert into tree_root (tree_root_id, tree_name, element_id, relationship_type) values (1, '"&amp;VLOOKUP(E197,[1]TREE_ROOT!$A$2:$B$6,2,FALSE)&amp;"', "&amp;[1]Elements!A197&amp;", 'has_a, is_a');")</f>
        <v>insert into tree_root (tree_root_id, tree_name, element_id, relationship_type) values (1, 'RESULT_TYPE', 8, 'has_a, is_a');</v>
      </c>
    </row>
    <row r="198" spans="1:14">
      <c r="A198" s="19">
        <v>250</v>
      </c>
      <c r="B198" s="20">
        <v>8</v>
      </c>
      <c r="C198" s="20" t="s">
        <v>947</v>
      </c>
      <c r="D198" s="22" t="s">
        <v>382</v>
      </c>
      <c r="E198" s="19" t="s">
        <v>948</v>
      </c>
      <c r="F198" s="19">
        <f t="shared" si="16"/>
        <v>250</v>
      </c>
      <c r="G198" s="19" t="s">
        <v>535</v>
      </c>
      <c r="H198" s="26" t="str">
        <f>IF(ISNA(VLOOKUP(E198,E$1:$E197,1,FALSE)),"",MATCH(E198,E$1:$E197,0))</f>
        <v/>
      </c>
      <c r="I198" s="26" t="str">
        <f t="shared" si="17"/>
        <v/>
      </c>
      <c r="J198" s="26" t="str">
        <f>IF(ISERR(VLOOKUP(VALUE(B198),$A$3:A198,1,FALSE)),"wrong order","")</f>
        <v/>
      </c>
      <c r="K198" s="26" t="str">
        <f t="shared" ca="1" si="15"/>
        <v>insert into element (element_id, parent_element_id,label, description, element_status_id) values (250, 8, 'endpoint', '', 2);</v>
      </c>
      <c r="L198" s="26" t="str">
        <f t="shared" ca="1" si="18"/>
        <v>insert into element (element_id, label, description, element_status_id) values (250, 'endpoint', '', 2);</v>
      </c>
      <c r="M198" s="26" t="str">
        <f t="shared" si="19"/>
        <v>insert into element_hierarchy (child_element_id, parent_element_id, relationship_type) values (250, 8, 'is_a');</v>
      </c>
      <c r="N198" s="26" t="str">
        <f>IF(ISNA(VLOOKUP(E198,[1]TREE_ROOT!$A$2:$B$6,1,FALSE)),"","insert into tree_root (tree_root_id, tree_name, element_id, relationship_type) values (1, '"&amp;VLOOKUP(E198,[1]TREE_ROOT!$A$2:$B$6,2,FALSE)&amp;"', "&amp;[1]Elements!A198&amp;", 'has_a, is_a');")</f>
        <v/>
      </c>
    </row>
    <row r="199" spans="1:14">
      <c r="A199" s="19">
        <v>255</v>
      </c>
      <c r="B199" s="20">
        <v>250</v>
      </c>
      <c r="C199" s="20" t="s">
        <v>949</v>
      </c>
      <c r="D199" s="22" t="s">
        <v>383</v>
      </c>
      <c r="E199" s="19" t="s">
        <v>950</v>
      </c>
      <c r="F199" s="19">
        <f t="shared" si="16"/>
        <v>255</v>
      </c>
      <c r="G199" s="19" t="s">
        <v>951</v>
      </c>
      <c r="H199" s="26" t="str">
        <f>IF(ISNA(VLOOKUP(E199,E$1:$E198,1,FALSE)),"",MATCH(E199,E$1:$E198,0))</f>
        <v/>
      </c>
      <c r="I199" s="26" t="str">
        <f t="shared" si="17"/>
        <v/>
      </c>
      <c r="J199" s="26" t="str">
        <f>IF(ISERR(VLOOKUP(VALUE(B199),$A$3:A199,1,FALSE)),"wrong order","")</f>
        <v/>
      </c>
      <c r="K199" s="26" t="str">
        <f t="shared" ca="1" si="15"/>
        <v>insert into element (element_id, parent_element_id,label, description, element_status_id) values (255, 250, 'concentration endpoint', 'An endpoint expressed as a concentration at which a perturbagen mediates a ined response (e.g., IC50, EC50); always has one value in units of molar concentration.', 2);</v>
      </c>
      <c r="L199" s="26" t="str">
        <f t="shared" ca="1" si="18"/>
        <v>insert into element (element_id, label, description, element_status_id) values (255, 'concentration endpoint', 'An endpoint expressed as a concentration at which a perturbagen mediates a ined response (e.g., IC50, EC50); always has one value in units of molar concentration.', 2);</v>
      </c>
      <c r="M199" s="26" t="str">
        <f t="shared" si="19"/>
        <v>insert into element_hierarchy (child_element_id, parent_element_id, relationship_type) values (255, 250, 'is_a');</v>
      </c>
      <c r="N199" s="26" t="str">
        <f>IF(ISNA(VLOOKUP(E199,[1]TREE_ROOT!$A$2:$B$6,1,FALSE)),"","insert into tree_root (tree_root_id, tree_name, element_id, relationship_type) values (1, '"&amp;VLOOKUP(E199,[1]TREE_ROOT!$A$2:$B$6,2,FALSE)&amp;"', "&amp;[1]Elements!A199&amp;", 'has_a, is_a');")</f>
        <v/>
      </c>
    </row>
    <row r="200" spans="1:14">
      <c r="A200" s="19">
        <v>341</v>
      </c>
      <c r="B200" s="20">
        <v>255</v>
      </c>
      <c r="C200" s="20" t="s">
        <v>952</v>
      </c>
      <c r="D200" s="22" t="s">
        <v>384</v>
      </c>
      <c r="E200" s="19" t="s">
        <v>15</v>
      </c>
      <c r="F200" s="19">
        <f t="shared" si="16"/>
        <v>341</v>
      </c>
      <c r="G200" s="19" t="s">
        <v>535</v>
      </c>
      <c r="H200" s="26" t="str">
        <f>IF(ISNA(VLOOKUP(E200,E$1:$E199,1,FALSE)),"",MATCH(E200,E$1:$E199,0))</f>
        <v/>
      </c>
      <c r="I200" s="26" t="str">
        <f t="shared" si="17"/>
        <v/>
      </c>
      <c r="J200" s="26" t="str">
        <f>IF(ISERR(VLOOKUP(VALUE(B200),$A$3:A200,1,FALSE)),"wrong order","")</f>
        <v/>
      </c>
      <c r="K200" s="26" t="str">
        <f t="shared" ca="1" si="15"/>
        <v>insert into element (element_id, parent_element_id,label, description, element_status_id) values (341, 255, 'IC50', '', 2);_x000D_
COMMIT;</v>
      </c>
      <c r="L200" s="26" t="str">
        <f t="shared" ca="1" si="18"/>
        <v>insert into element (element_id, label, description, element_status_id) values (341, 'IC50', '', 2);_x000D_
COMMIT;</v>
      </c>
      <c r="M200" s="26" t="str">
        <f t="shared" si="19"/>
        <v>insert into element_hierarchy (child_element_id, parent_element_id, relationship_type) values (341, 255, 'is_a');</v>
      </c>
      <c r="N200" s="26" t="str">
        <f>IF(ISNA(VLOOKUP(E200,[1]TREE_ROOT!$A$2:$B$6,1,FALSE)),"","insert into tree_root (tree_root_id, tree_name, element_id, relationship_type) values (1, '"&amp;VLOOKUP(E200,[1]TREE_ROOT!$A$2:$B$6,2,FALSE)&amp;"', "&amp;[1]Elements!A200&amp;", 'has_a, is_a');")</f>
        <v/>
      </c>
    </row>
    <row r="201" spans="1:14">
      <c r="A201" s="19">
        <v>256</v>
      </c>
      <c r="B201" s="20">
        <v>250</v>
      </c>
      <c r="C201" s="20" t="s">
        <v>953</v>
      </c>
      <c r="D201" s="22" t="s">
        <v>385</v>
      </c>
      <c r="E201" s="19" t="s">
        <v>954</v>
      </c>
      <c r="F201" s="19">
        <f t="shared" si="16"/>
        <v>256</v>
      </c>
      <c r="G201" s="19" t="s">
        <v>955</v>
      </c>
      <c r="H201" s="26" t="str">
        <f>IF(ISNA(VLOOKUP(E201,E$1:$E200,1,FALSE)),"",MATCH(E201,E$1:$E200,0))</f>
        <v/>
      </c>
      <c r="I201" s="26" t="str">
        <f t="shared" si="17"/>
        <v/>
      </c>
      <c r="J201" s="26" t="str">
        <f>IF(ISERR(VLOOKUP(VALUE(B201),$A$3:A201,1,FALSE)),"wrong order","")</f>
        <v/>
      </c>
      <c r="K201" s="26" t="str">
        <f t="shared" ca="1" si="15"/>
        <v>insert into element (element_id, parent_element_id,label, description, element_status_id) values (256, 250, 'biochemical constant endpoint', 'An endpoint used to express binding constants or enzyme kinetic constants reflecting interactions between ligands and macromolecules (e.g., Bmax, Kd).', 2);</v>
      </c>
      <c r="L201" s="26" t="str">
        <f t="shared" ca="1" si="18"/>
        <v>insert into element (element_id, label, description, element_status_id) values (256, 'biochemical constant endpoint', 'An endpoint used to express binding constants or enzyme kinetic constants reflecting interactions between ligands and macromolecules (e.g., Bmax, Kd).', 2);</v>
      </c>
      <c r="M201" s="26" t="str">
        <f t="shared" si="19"/>
        <v>insert into element_hierarchy (child_element_id, parent_element_id, relationship_type) values (256, 250, 'is_a');</v>
      </c>
      <c r="N201" s="26" t="str">
        <f>IF(ISNA(VLOOKUP(E201,[1]TREE_ROOT!$A$2:$B$6,1,FALSE)),"","insert into tree_root (tree_root_id, tree_name, element_id, relationship_type) values (1, '"&amp;VLOOKUP(E201,[1]TREE_ROOT!$A$2:$B$6,2,FALSE)&amp;"', "&amp;[1]Elements!A201&amp;", 'has_a, is_a');")</f>
        <v/>
      </c>
    </row>
    <row r="202" spans="1:14">
      <c r="A202" s="19">
        <v>259</v>
      </c>
      <c r="B202" s="20">
        <v>256</v>
      </c>
      <c r="C202" s="20" t="s">
        <v>956</v>
      </c>
      <c r="D202" s="22" t="s">
        <v>386</v>
      </c>
      <c r="E202" s="19" t="s">
        <v>957</v>
      </c>
      <c r="F202" s="19">
        <f t="shared" si="16"/>
        <v>259</v>
      </c>
      <c r="G202" s="19" t="s">
        <v>958</v>
      </c>
      <c r="H202" s="26" t="str">
        <f>IF(ISNA(VLOOKUP(E202,E$1:$E201,1,FALSE)),"",MATCH(E202,E$1:$E201,0))</f>
        <v/>
      </c>
      <c r="I202" s="26" t="str">
        <f t="shared" si="17"/>
        <v/>
      </c>
      <c r="J202" s="26" t="str">
        <f>IF(ISERR(VLOOKUP(VALUE(B202),$A$3:A202,1,FALSE)),"wrong order","")</f>
        <v/>
      </c>
      <c r="K202" s="26" t="str">
        <f t="shared" ca="1" si="15"/>
        <v>insert into element (element_id, parent_element_id,label, description, element_status_id) values (259, 256, 'binding constant', 'This endpoint type describes the bonding affinity between two molecules at equilibrium, e.g., drug-receptor interaction.', 2);</v>
      </c>
      <c r="L202" s="26" t="str">
        <f t="shared" ca="1" si="18"/>
        <v>insert into element (element_id, label, description, element_status_id) values (259, 'binding constant', 'This endpoint type describes the bonding affinity between two molecules at equilibrium, e.g., drug-receptor interaction.', 2);</v>
      </c>
      <c r="M202" s="26" t="str">
        <f t="shared" si="19"/>
        <v>insert into element_hierarchy (child_element_id, parent_element_id, relationship_type) values (259, 256, 'is_a');</v>
      </c>
      <c r="N202" s="26" t="str">
        <f>IF(ISNA(VLOOKUP(E202,[1]TREE_ROOT!$A$2:$B$6,1,FALSE)),"","insert into tree_root (tree_root_id, tree_name, element_id, relationship_type) values (1, '"&amp;VLOOKUP(E202,[1]TREE_ROOT!$A$2:$B$6,2,FALSE)&amp;"', "&amp;[1]Elements!A202&amp;", 'has_a, is_a');")</f>
        <v/>
      </c>
    </row>
    <row r="203" spans="1:14">
      <c r="A203" s="19">
        <v>260</v>
      </c>
      <c r="B203" s="20">
        <v>256</v>
      </c>
      <c r="C203" s="20" t="s">
        <v>959</v>
      </c>
      <c r="D203" s="22" t="s">
        <v>387</v>
      </c>
      <c r="E203" s="19" t="s">
        <v>960</v>
      </c>
      <c r="F203" s="19">
        <f t="shared" si="16"/>
        <v>260</v>
      </c>
      <c r="G203" s="19" t="s">
        <v>961</v>
      </c>
      <c r="H203" s="26" t="str">
        <f>IF(ISNA(VLOOKUP(E203,E$1:$E202,1,FALSE)),"",MATCH(E203,E$1:$E202,0))</f>
        <v/>
      </c>
      <c r="I203" s="26" t="str">
        <f t="shared" si="17"/>
        <v/>
      </c>
      <c r="J203" s="26" t="str">
        <f>IF(ISERR(VLOOKUP(VALUE(B203),$A$3:A203,1,FALSE)),"wrong order","")</f>
        <v/>
      </c>
      <c r="K203" s="26" t="str">
        <f t="shared" ca="1" si="15"/>
        <v>insert into element (element_id, parent_element_id,label, description, element_status_id) values (260, 256, 'enzyme kinetic constant', 'Describe kinetics of enzyme-catalyzed reactions. It includes the enzyme kinetic constants namely, Km and Vmax, which help to model the time course of disappearance of substrate and the production of product.', 2);</v>
      </c>
      <c r="L203" s="26" t="str">
        <f t="shared" ca="1" si="18"/>
        <v>insert into element (element_id, label, description, element_status_id) values (260, 'enzyme kinetic constant', 'Describe kinetics of enzyme-catalyzed reactions. It includes the enzyme kinetic constants namely, Km and Vmax, which help to model the time course of disappearance of substrate and the production of product.', 2);</v>
      </c>
      <c r="M203" s="26" t="str">
        <f t="shared" si="19"/>
        <v>insert into element_hierarchy (child_element_id, parent_element_id, relationship_type) values (260, 256, 'is_a');</v>
      </c>
      <c r="N203" s="26" t="str">
        <f>IF(ISNA(VLOOKUP(E203,[1]TREE_ROOT!$A$2:$B$6,1,FALSE)),"","insert into tree_root (tree_root_id, tree_name, element_id, relationship_type) values (1, '"&amp;VLOOKUP(E203,[1]TREE_ROOT!$A$2:$B$6,2,FALSE)&amp;"', "&amp;[1]Elements!A203&amp;", 'has_a, is_a');")</f>
        <v/>
      </c>
    </row>
    <row r="204" spans="1:14">
      <c r="A204" s="19">
        <v>257</v>
      </c>
      <c r="B204" s="20">
        <v>250</v>
      </c>
      <c r="C204" s="20" t="s">
        <v>962</v>
      </c>
      <c r="D204" s="22" t="s">
        <v>388</v>
      </c>
      <c r="E204" s="19" t="s">
        <v>963</v>
      </c>
      <c r="F204" s="19">
        <f t="shared" si="16"/>
        <v>257</v>
      </c>
      <c r="G204" s="19" t="s">
        <v>964</v>
      </c>
      <c r="H204" s="26" t="str">
        <f>IF(ISNA(VLOOKUP(E204,E$1:$E203,1,FALSE)),"",MATCH(E204,E$1:$E203,0))</f>
        <v/>
      </c>
      <c r="I204" s="26" t="str">
        <f t="shared" si="17"/>
        <v/>
      </c>
      <c r="J204" s="26" t="str">
        <f>IF(ISERR(VLOOKUP(VALUE(B204),$A$3:A204,1,FALSE)),"wrong order","")</f>
        <v/>
      </c>
      <c r="K204" s="26" t="str">
        <f t="shared" ca="1" si="15"/>
        <v>insert into element (element_id, parent_element_id,label, description, element_status_id) values (257, 250, 'response endpoint', 'An endpoint reporting the magnitude or relative magnitude of effect induced by a perturbagen; often expressed relative to control measurements.', 2);</v>
      </c>
      <c r="L204" s="26" t="str">
        <f t="shared" ca="1" si="18"/>
        <v>insert into element (element_id, label, description, element_status_id) values (257, 'response endpoint', 'An endpoint reporting the magnitude or relative magnitude of effect induced by a perturbagen; often expressed relative to control measurements.', 2);</v>
      </c>
      <c r="M204" s="26" t="str">
        <f t="shared" si="19"/>
        <v>insert into element_hierarchy (child_element_id, parent_element_id, relationship_type) values (257, 250, 'is_a');</v>
      </c>
      <c r="N204" s="26" t="str">
        <f>IF(ISNA(VLOOKUP(E204,[1]TREE_ROOT!$A$2:$B$6,1,FALSE)),"","insert into tree_root (tree_root_id, tree_name, element_id, relationship_type) values (1, '"&amp;VLOOKUP(E204,[1]TREE_ROOT!$A$2:$B$6,2,FALSE)&amp;"', "&amp;[1]Elements!A204&amp;", 'has_a, is_a');")</f>
        <v/>
      </c>
    </row>
    <row r="205" spans="1:14">
      <c r="A205" s="19">
        <v>340</v>
      </c>
      <c r="B205" s="20">
        <v>257</v>
      </c>
      <c r="C205" s="20" t="s">
        <v>965</v>
      </c>
      <c r="D205" s="22" t="s">
        <v>389</v>
      </c>
      <c r="E205" s="19" t="s">
        <v>966</v>
      </c>
      <c r="F205" s="19">
        <f t="shared" si="16"/>
        <v>340</v>
      </c>
      <c r="G205" s="19" t="s">
        <v>535</v>
      </c>
      <c r="H205" s="26" t="str">
        <f>IF(ISNA(VLOOKUP(E205,E$1:$E204,1,FALSE)),"",MATCH(E205,E$1:$E204,0))</f>
        <v/>
      </c>
      <c r="I205" s="26" t="str">
        <f t="shared" si="17"/>
        <v/>
      </c>
      <c r="J205" s="26" t="str">
        <f>IF(ISERR(VLOOKUP(VALUE(B205),$A$3:A205,1,FALSE)),"wrong order","")</f>
        <v/>
      </c>
      <c r="K205" s="26" t="str">
        <f t="shared" ca="1" si="15"/>
        <v>insert into element (element_id, parent_element_id,label, description, element_status_id) values (340, 257, 'percent inhibition', '', 2);</v>
      </c>
      <c r="L205" s="26" t="str">
        <f t="shared" ca="1" si="18"/>
        <v>insert into element (element_id, label, description, element_status_id) values (340, 'percent inhibition', '', 2);</v>
      </c>
      <c r="M205" s="26" t="str">
        <f t="shared" si="19"/>
        <v>insert into element_hierarchy (child_element_id, parent_element_id, relationship_type) values (340, 257, 'is_a');</v>
      </c>
      <c r="N205" s="26" t="str">
        <f>IF(ISNA(VLOOKUP(E205,[1]TREE_ROOT!$A$2:$B$6,1,FALSE)),"","insert into tree_root (tree_root_id, tree_name, element_id, relationship_type) values (1, '"&amp;VLOOKUP(E205,[1]TREE_ROOT!$A$2:$B$6,2,FALSE)&amp;"', "&amp;[1]Elements!A205&amp;", 'has_a, is_a');")</f>
        <v/>
      </c>
    </row>
    <row r="206" spans="1:14">
      <c r="A206" s="19">
        <v>258</v>
      </c>
      <c r="B206" s="20">
        <v>250</v>
      </c>
      <c r="C206" s="20" t="s">
        <v>967</v>
      </c>
      <c r="D206" s="22" t="s">
        <v>390</v>
      </c>
      <c r="E206" s="19" t="s">
        <v>968</v>
      </c>
      <c r="F206" s="19">
        <f t="shared" si="16"/>
        <v>258</v>
      </c>
      <c r="G206" s="19" t="s">
        <v>969</v>
      </c>
      <c r="H206" s="26" t="str">
        <f>IF(ISNA(VLOOKUP(E206,E$1:$E205,1,FALSE)),"",MATCH(E206,E$1:$E205,0))</f>
        <v/>
      </c>
      <c r="I206" s="26" t="str">
        <f t="shared" si="17"/>
        <v/>
      </c>
      <c r="J206" s="26" t="str">
        <f>IF(ISERR(VLOOKUP(VALUE(B206),$A$3:A206,1,FALSE)),"wrong order","")</f>
        <v/>
      </c>
      <c r="K206" s="26" t="str">
        <f t="shared" ca="1" si="15"/>
        <v>insert into element (element_id, parent_element_id,label, description, element_status_id) values (258, 250, 'temperature endpoint', 'An endpoint that reports a change in temperature as a measure of the extent of perturbation (e.g., Tm).', 2);</v>
      </c>
      <c r="L206" s="26" t="str">
        <f t="shared" ca="1" si="18"/>
        <v>insert into element (element_id, label, description, element_status_id) values (258, 'temperature endpoint', 'An endpoint that reports a change in temperature as a measure of the extent of perturbation (e.g., Tm).', 2);</v>
      </c>
      <c r="M206" s="26" t="str">
        <f t="shared" si="19"/>
        <v>insert into element_hierarchy (child_element_id, parent_element_id, relationship_type) values (258, 250, 'is_a');</v>
      </c>
      <c r="N206" s="26" t="str">
        <f>IF(ISNA(VLOOKUP(E206,[1]TREE_ROOT!$A$2:$B$6,1,FALSE)),"","insert into tree_root (tree_root_id, tree_name, element_id, relationship_type) values (1, '"&amp;VLOOKUP(E206,[1]TREE_ROOT!$A$2:$B$6,2,FALSE)&amp;"', "&amp;[1]Elements!A206&amp;", 'has_a, is_a');")</f>
        <v/>
      </c>
    </row>
    <row r="207" spans="1:14">
      <c r="A207" s="19">
        <v>342</v>
      </c>
      <c r="B207" s="20">
        <v>258</v>
      </c>
      <c r="C207" s="20" t="s">
        <v>970</v>
      </c>
      <c r="D207" s="22" t="s">
        <v>391</v>
      </c>
      <c r="E207" s="19" t="s">
        <v>971</v>
      </c>
      <c r="F207" s="19">
        <f t="shared" si="16"/>
        <v>342</v>
      </c>
      <c r="G207" s="19" t="s">
        <v>535</v>
      </c>
      <c r="H207" s="26" t="str">
        <f>IF(ISNA(VLOOKUP(E207,E$1:$E206,1,FALSE)),"",MATCH(E207,E$1:$E206,0))</f>
        <v/>
      </c>
      <c r="I207" s="26" t="str">
        <f t="shared" si="17"/>
        <v/>
      </c>
      <c r="J207" s="26" t="str">
        <f>IF(ISERR(VLOOKUP(VALUE(B207),$A$3:A207,1,FALSE)),"wrong order","")</f>
        <v/>
      </c>
      <c r="K207" s="26" t="str">
        <f t="shared" ca="1" si="15"/>
        <v>insert into element (element_id, parent_element_id,label, description, element_status_id) values (342, 258, 'Tm', '', 2);</v>
      </c>
      <c r="L207" s="26" t="str">
        <f t="shared" ca="1" si="18"/>
        <v>insert into element (element_id, label, description, element_status_id) values (342, 'Tm', '', 2);</v>
      </c>
      <c r="M207" s="26" t="str">
        <f t="shared" si="19"/>
        <v>insert into element_hierarchy (child_element_id, parent_element_id, relationship_type) values (342, 258, 'is_a');</v>
      </c>
      <c r="N207" s="26" t="str">
        <f>IF(ISNA(VLOOKUP(E207,[1]TREE_ROOT!$A$2:$B$6,1,FALSE)),"","insert into tree_root (tree_root_id, tree_name, element_id, relationship_type) values (1, '"&amp;VLOOKUP(E207,[1]TREE_ROOT!$A$2:$B$6,2,FALSE)&amp;"', "&amp;[1]Elements!A207&amp;", 'has_a, is_a');")</f>
        <v/>
      </c>
    </row>
    <row r="208" spans="1:14">
      <c r="A208" s="19">
        <v>261</v>
      </c>
      <c r="B208" s="20">
        <v>250</v>
      </c>
      <c r="C208" s="20" t="s">
        <v>972</v>
      </c>
      <c r="D208" s="22" t="s">
        <v>392</v>
      </c>
      <c r="E208" s="19" t="s">
        <v>973</v>
      </c>
      <c r="F208" s="19">
        <f t="shared" si="16"/>
        <v>261</v>
      </c>
      <c r="G208" s="19" t="s">
        <v>535</v>
      </c>
      <c r="H208" s="26" t="str">
        <f>IF(ISNA(VLOOKUP(E208,E$1:$E207,1,FALSE)),"",MATCH(E208,E$1:$E207,0))</f>
        <v/>
      </c>
      <c r="I208" s="26" t="str">
        <f t="shared" si="17"/>
        <v/>
      </c>
      <c r="J208" s="26" t="str">
        <f>IF(ISERR(VLOOKUP(VALUE(B208),$A$3:A208,1,FALSE)),"wrong order","")</f>
        <v/>
      </c>
      <c r="K208" s="26" t="str">
        <f t="shared" ca="1" si="15"/>
        <v>insert into element (element_id, parent_element_id,label, description, element_status_id) values (261, 250, 'profile endpoint', '', 2);</v>
      </c>
      <c r="L208" s="26" t="str">
        <f t="shared" ca="1" si="18"/>
        <v>insert into element (element_id, label, description, element_status_id) values (261, 'profile endpoint', '', 2);</v>
      </c>
      <c r="M208" s="26" t="str">
        <f t="shared" si="19"/>
        <v>insert into element_hierarchy (child_element_id, parent_element_id, relationship_type) values (261, 250, 'is_a');</v>
      </c>
      <c r="N208" s="26" t="str">
        <f>IF(ISNA(VLOOKUP(E208,[1]TREE_ROOT!$A$2:$B$6,1,FALSE)),"","insert into tree_root (tree_root_id, tree_name, element_id, relationship_type) values (1, '"&amp;VLOOKUP(E208,[1]TREE_ROOT!$A$2:$B$6,2,FALSE)&amp;"', "&amp;[1]Elements!A208&amp;", 'has_a, is_a');")</f>
        <v/>
      </c>
    </row>
    <row r="209" spans="1:14">
      <c r="A209" s="19">
        <v>262</v>
      </c>
      <c r="B209" s="20">
        <v>261</v>
      </c>
      <c r="C209" s="20" t="s">
        <v>974</v>
      </c>
      <c r="D209" s="22" t="s">
        <v>393</v>
      </c>
      <c r="E209" s="19" t="s">
        <v>975</v>
      </c>
      <c r="F209" s="19">
        <f t="shared" si="16"/>
        <v>262</v>
      </c>
      <c r="G209" s="19" t="s">
        <v>535</v>
      </c>
      <c r="H209" s="26" t="str">
        <f>IF(ISNA(VLOOKUP(E209,E$1:$E208,1,FALSE)),"",MATCH(E209,E$1:$E208,0))</f>
        <v/>
      </c>
      <c r="I209" s="26" t="str">
        <f t="shared" si="17"/>
        <v/>
      </c>
      <c r="J209" s="26" t="str">
        <f>IF(ISERR(VLOOKUP(VALUE(B209),$A$3:A209,1,FALSE)),"wrong order","")</f>
        <v/>
      </c>
      <c r="K209" s="26" t="str">
        <f t="shared" ca="1" si="15"/>
        <v>insert into element (element_id, parent_element_id,label, description, element_status_id) values (262, 261, 'gene-expression profile', '', 2);</v>
      </c>
      <c r="L209" s="26" t="str">
        <f t="shared" ca="1" si="18"/>
        <v>insert into element (element_id, label, description, element_status_id) values (262, 'gene-expression profile', '', 2);</v>
      </c>
      <c r="M209" s="26" t="str">
        <f t="shared" si="19"/>
        <v>insert into element_hierarchy (child_element_id, parent_element_id, relationship_type) values (262, 261, 'is_a');</v>
      </c>
      <c r="N209" s="26" t="str">
        <f>IF(ISNA(VLOOKUP(E209,[1]TREE_ROOT!$A$2:$B$6,1,FALSE)),"","insert into tree_root (tree_root_id, tree_name, element_id, relationship_type) values (1, '"&amp;VLOOKUP(E209,[1]TREE_ROOT!$A$2:$B$6,2,FALSE)&amp;"', "&amp;[1]Elements!A209&amp;", 'has_a, is_a');")</f>
        <v/>
      </c>
    </row>
    <row r="210" spans="1:14">
      <c r="A210" s="19">
        <v>263</v>
      </c>
      <c r="B210" s="20">
        <v>261</v>
      </c>
      <c r="C210" s="20" t="s">
        <v>976</v>
      </c>
      <c r="D210" s="22" t="s">
        <v>394</v>
      </c>
      <c r="E210" s="19" t="s">
        <v>977</v>
      </c>
      <c r="F210" s="19">
        <f t="shared" si="16"/>
        <v>263</v>
      </c>
      <c r="G210" s="19" t="s">
        <v>535</v>
      </c>
      <c r="H210" s="26" t="str">
        <f>IF(ISNA(VLOOKUP(E210,E$1:$E209,1,FALSE)),"",MATCH(E210,E$1:$E209,0))</f>
        <v/>
      </c>
      <c r="I210" s="26" t="str">
        <f t="shared" si="17"/>
        <v/>
      </c>
      <c r="J210" s="26" t="str">
        <f>IF(ISERR(VLOOKUP(VALUE(B210),$A$3:A210,1,FALSE)),"wrong order","")</f>
        <v/>
      </c>
      <c r="K210" s="26" t="str">
        <f t="shared" ca="1" si="15"/>
        <v>insert into element (element_id, parent_element_id,label, description, element_status_id) values (263, 261, 'panel-assay profile', '', 2);_x000D_
COMMIT;</v>
      </c>
      <c r="L210" s="26" t="str">
        <f t="shared" ca="1" si="18"/>
        <v>insert into element (element_id, label, description, element_status_id) values (263, 'panel-assay profile', '', 2);_x000D_
COMMIT;</v>
      </c>
      <c r="M210" s="26" t="str">
        <f t="shared" si="19"/>
        <v>insert into element_hierarchy (child_element_id, parent_element_id, relationship_type) values (263, 261, 'is_a');</v>
      </c>
      <c r="N210" s="26" t="str">
        <f>IF(ISNA(VLOOKUP(E210,[1]TREE_ROOT!$A$2:$B$6,1,FALSE)),"","insert into tree_root (tree_root_id, tree_name, element_id, relationship_type) values (1, '"&amp;VLOOKUP(E210,[1]TREE_ROOT!$A$2:$B$6,2,FALSE)&amp;"', "&amp;[1]Elements!A210&amp;", 'has_a, is_a');")</f>
        <v/>
      </c>
    </row>
    <row r="211" spans="1:14">
      <c r="A211" s="19">
        <v>264</v>
      </c>
      <c r="B211" s="20">
        <v>261</v>
      </c>
      <c r="C211" s="20" t="s">
        <v>978</v>
      </c>
      <c r="D211" s="22" t="s">
        <v>395</v>
      </c>
      <c r="E211" s="19" t="s">
        <v>979</v>
      </c>
      <c r="F211" s="19">
        <f t="shared" si="16"/>
        <v>264</v>
      </c>
      <c r="G211" s="19" t="s">
        <v>535</v>
      </c>
      <c r="H211" s="26" t="str">
        <f>IF(ISNA(VLOOKUP(E211,E$1:$E210,1,FALSE)),"",MATCH(E211,E$1:$E210,0))</f>
        <v/>
      </c>
      <c r="I211" s="26" t="str">
        <f t="shared" si="17"/>
        <v/>
      </c>
      <c r="J211" s="26" t="str">
        <f>IF(ISERR(VLOOKUP(VALUE(B211),$A$3:A211,1,FALSE)),"wrong order","")</f>
        <v/>
      </c>
      <c r="K211" s="26" t="str">
        <f t="shared" ca="1" si="15"/>
        <v>insert into element (element_id, parent_element_id,label, description, element_status_id) values (264, 261, 'computational profile', '', 2);</v>
      </c>
      <c r="L211" s="26" t="str">
        <f t="shared" ca="1" si="18"/>
        <v>insert into element (element_id, label, description, element_status_id) values (264, 'computational profile', '', 2);</v>
      </c>
      <c r="M211" s="26" t="str">
        <f t="shared" si="19"/>
        <v>insert into element_hierarchy (child_element_id, parent_element_id, relationship_type) values (264, 261, 'is_a');</v>
      </c>
      <c r="N211" s="26" t="str">
        <f>IF(ISNA(VLOOKUP(E211,[1]TREE_ROOT!$A$2:$B$6,1,FALSE)),"","insert into tree_root (tree_root_id, tree_name, element_id, relationship_type) values (1, '"&amp;VLOOKUP(E211,[1]TREE_ROOT!$A$2:$B$6,2,FALSE)&amp;"', "&amp;[1]Elements!A211&amp;", 'has_a, is_a');")</f>
        <v/>
      </c>
    </row>
    <row r="212" spans="1:14">
      <c r="A212" s="19">
        <v>251</v>
      </c>
      <c r="B212" s="19">
        <v>11</v>
      </c>
      <c r="C212" s="20" t="s">
        <v>980</v>
      </c>
      <c r="D212" s="22" t="s">
        <v>396</v>
      </c>
      <c r="E212" s="19" t="s">
        <v>981</v>
      </c>
      <c r="F212" s="19">
        <f t="shared" si="16"/>
        <v>251</v>
      </c>
      <c r="G212" s="19" t="s">
        <v>535</v>
      </c>
      <c r="H212" s="26" t="str">
        <f>IF(ISNA(VLOOKUP(E212,E$1:$E211,1,FALSE)),"",MATCH(E212,E$1:$E211,0))</f>
        <v/>
      </c>
      <c r="I212" s="26" t="str">
        <f t="shared" si="17"/>
        <v/>
      </c>
      <c r="J212" s="26" t="str">
        <f>IF(ISERR(VLOOKUP(VALUE(B212),$A$3:A212,1,FALSE)),"wrong order","")</f>
        <v/>
      </c>
      <c r="K212" s="26" t="str">
        <f t="shared" ca="1" si="15"/>
        <v>insert into element (element_id, parent_element_id,label, description, element_status_id) values (251, 11, 'result method', '', 2);</v>
      </c>
      <c r="L212" s="26" t="str">
        <f t="shared" ca="1" si="18"/>
        <v>insert into element (element_id, label, description, element_status_id) values (251, 'result method', '', 2);</v>
      </c>
      <c r="M212" s="26" t="str">
        <f t="shared" si="19"/>
        <v>insert into element_hierarchy (child_element_id, parent_element_id, relationship_type) values (251, 11, 'is_a');</v>
      </c>
      <c r="N212" s="26" t="str">
        <f>IF(ISNA(VLOOKUP(E212,[1]TREE_ROOT!$A$2:$B$6,1,FALSE)),"","insert into tree_root (tree_root_id, tree_name, element_id, relationship_type) values (1, '"&amp;VLOOKUP(E212,[1]TREE_ROOT!$A$2:$B$6,2,FALSE)&amp;"', "&amp;[1]Elements!A212&amp;", 'has_a, is_a');")</f>
        <v/>
      </c>
    </row>
    <row r="213" spans="1:14">
      <c r="A213" s="19">
        <v>252</v>
      </c>
      <c r="B213" s="20">
        <v>251</v>
      </c>
      <c r="C213" s="20" t="s">
        <v>982</v>
      </c>
      <c r="D213" s="22" t="s">
        <v>397</v>
      </c>
      <c r="E213" s="19" t="s">
        <v>983</v>
      </c>
      <c r="F213" s="19">
        <f t="shared" si="16"/>
        <v>252</v>
      </c>
      <c r="G213" s="19" t="s">
        <v>984</v>
      </c>
      <c r="H213" s="26" t="str">
        <f>IF(ISNA(VLOOKUP(E213,E$1:$E212,1,FALSE)),"",MATCH(E213,E$1:$E212,0))</f>
        <v/>
      </c>
      <c r="I213" s="26" t="str">
        <f t="shared" si="17"/>
        <v/>
      </c>
      <c r="J213" s="26" t="str">
        <f>IF(ISERR(VLOOKUP(VALUE(B213),$A$3:A213,1,FALSE)),"wrong order","")</f>
        <v/>
      </c>
      <c r="K213" s="26" t="str">
        <f t="shared" ca="1" si="15"/>
        <v>insert into element (element_id, parent_element_id,label, description, element_status_id) values (252, 251, 'curve-fit specification', 'A descripition of curve-fit parameters used to obtain an endpoint by fitting a single function across a range of measurements; contains information about curve-fit parameters, methods, properties (e.g., Hill coefficient), concentration range, and replicates.', 2);</v>
      </c>
      <c r="L213" s="26" t="str">
        <f t="shared" ca="1" si="18"/>
        <v>insert into element (element_id, label, description, element_status_id) values (252, 'curve-fit specification', 'A descripition of curve-fit parameters used to obtain an endpoint by fitting a single function across a range of measurements; contains information about curve-fit parameters, methods, properties (e.g., Hill coefficient), concentration range, and replicates.', 2);</v>
      </c>
      <c r="M213" s="26" t="str">
        <f t="shared" si="19"/>
        <v>insert into element_hierarchy (child_element_id, parent_element_id, relationship_type) values (252, 251, 'is_a');</v>
      </c>
      <c r="N213" s="26" t="str">
        <f>IF(ISNA(VLOOKUP(E213,[1]TREE_ROOT!$A$2:$B$6,1,FALSE)),"","insert into tree_root (tree_root_id, tree_name, element_id, relationship_type) values (1, '"&amp;VLOOKUP(E213,[1]TREE_ROOT!$A$2:$B$6,2,FALSE)&amp;"', "&amp;[1]Elements!A213&amp;", 'has_a, is_a');")</f>
        <v/>
      </c>
    </row>
    <row r="214" spans="1:14">
      <c r="A214" s="19">
        <v>253</v>
      </c>
      <c r="B214" s="20">
        <v>251</v>
      </c>
      <c r="C214" s="20" t="s">
        <v>985</v>
      </c>
      <c r="D214" s="22" t="s">
        <v>398</v>
      </c>
      <c r="E214" s="19" t="s">
        <v>986</v>
      </c>
      <c r="F214" s="19">
        <f t="shared" si="16"/>
        <v>253</v>
      </c>
      <c r="G214" s="19" t="s">
        <v>987</v>
      </c>
      <c r="H214" s="26" t="str">
        <f>IF(ISNA(VLOOKUP(E214,E$1:$E213,1,FALSE)),"",MATCH(E214,E$1:$E213,0))</f>
        <v/>
      </c>
      <c r="I214" s="26" t="str">
        <f t="shared" si="17"/>
        <v/>
      </c>
      <c r="J214" s="26" t="str">
        <f>IF(ISERR(VLOOKUP(VALUE(B214),$A$3:A214,1,FALSE)),"wrong order","")</f>
        <v/>
      </c>
      <c r="K214" s="26" t="str">
        <f t="shared" ca="1" si="15"/>
        <v>insert into element (element_id, parent_element_id,label, description, element_status_id) values (253, 251, 'normalization method', 'A description of a data normalization method (e.g., normalized percent distribution, Z-score, B-score) used to correct raw data for inference errors (i.e., false negatives and false positives), especially after testing at a single concentration or with a small number of replicates.', 2);</v>
      </c>
      <c r="L214" s="26" t="str">
        <f t="shared" ca="1" si="18"/>
        <v>insert into element (element_id, label, description, element_status_id) values (253, 'normalization method', 'A description of a data normalization method (e.g., normalized percent distribution, Z-score, B-score) used to correct raw data for inference errors (i.e., false negatives and false positives), especially after testing at a single concentration or with a small number of replicates.', 2);</v>
      </c>
      <c r="M214" s="26" t="str">
        <f t="shared" si="19"/>
        <v>insert into element_hierarchy (child_element_id, parent_element_id, relationship_type) values (253, 251, 'is_a');</v>
      </c>
      <c r="N214" s="26" t="str">
        <f>IF(ISNA(VLOOKUP(E214,[1]TREE_ROOT!$A$2:$B$6,1,FALSE)),"","insert into tree_root (tree_root_id, tree_name, element_id, relationship_type) values (1, '"&amp;VLOOKUP(E214,[1]TREE_ROOT!$A$2:$B$6,2,FALSE)&amp;"', "&amp;[1]Elements!A214&amp;", 'has_a, is_a');")</f>
        <v/>
      </c>
    </row>
    <row r="215" spans="1:14">
      <c r="A215" s="19">
        <v>254</v>
      </c>
      <c r="B215" s="20">
        <v>251</v>
      </c>
      <c r="C215" s="20" t="s">
        <v>988</v>
      </c>
      <c r="D215" s="22" t="s">
        <v>399</v>
      </c>
      <c r="E215" s="19" t="s">
        <v>989</v>
      </c>
      <c r="F215" s="19">
        <f t="shared" si="16"/>
        <v>254</v>
      </c>
      <c r="G215" s="19" t="s">
        <v>990</v>
      </c>
      <c r="H215" s="26" t="str">
        <f>IF(ISNA(VLOOKUP(E215,E$1:$E214,1,FALSE)),"",MATCH(E215,E$1:$E214,0))</f>
        <v/>
      </c>
      <c r="I215" s="26" t="str">
        <f t="shared" si="17"/>
        <v/>
      </c>
      <c r="J215" s="26" t="str">
        <f>IF(ISERR(VLOOKUP(VALUE(B215),$A$3:A215,1,FALSE)),"wrong order","")</f>
        <v/>
      </c>
      <c r="K215" s="26" t="str">
        <f t="shared" ca="1" si="15"/>
        <v>insert into element (element_id, parent_element_id,label, description, element_status_id) values (254, 251, 'endpoint mode-of-action', 'A description of the qualitative effect of a perturbagen in an assay (e.g., inhibition, activation, cytotoxicity).', 2);</v>
      </c>
      <c r="L215" s="26" t="str">
        <f t="shared" ca="1" si="18"/>
        <v>insert into element (element_id, label, description, element_status_id) values (254, 'endpoint mode-of-action', 'A description of the qualitative effect of a perturbagen in an assay (e.g., inhibition, activation, cytotoxicity).', 2);</v>
      </c>
      <c r="M215" s="26" t="str">
        <f t="shared" si="19"/>
        <v>insert into element_hierarchy (child_element_id, parent_element_id, relationship_type) values (254, 251, 'is_a');</v>
      </c>
      <c r="N215" s="26" t="str">
        <f>IF(ISNA(VLOOKUP(E215,[1]TREE_ROOT!$A$2:$B$6,1,FALSE)),"","insert into tree_root (tree_root_id, tree_name, element_id, relationship_type) values (1, '"&amp;VLOOKUP(E215,[1]TREE_ROOT!$A$2:$B$6,2,FALSE)&amp;"', "&amp;[1]Elements!A215&amp;", 'has_a, is_a');")</f>
        <v/>
      </c>
    </row>
    <row r="216" spans="1:14">
      <c r="A216" s="19">
        <v>2</v>
      </c>
      <c r="B216" s="20">
        <v>0</v>
      </c>
      <c r="C216" s="20" t="s">
        <v>991</v>
      </c>
      <c r="D216" s="23" t="s">
        <v>400</v>
      </c>
      <c r="E216" s="19" t="s">
        <v>992</v>
      </c>
      <c r="F216" s="19">
        <f t="shared" si="16"/>
        <v>2</v>
      </c>
      <c r="G216" s="19" t="s">
        <v>535</v>
      </c>
      <c r="H216" s="26" t="str">
        <f>IF(ISNA(VLOOKUP(E216,E$1:$E215,1,FALSE)),"",MATCH(E216,E$1:$E215,0))</f>
        <v/>
      </c>
      <c r="I216" s="26" t="str">
        <f t="shared" si="17"/>
        <v/>
      </c>
      <c r="J216" s="26" t="str">
        <f>IF(ISERR(VLOOKUP(VALUE(B216),$A$3:A216,1,FALSE)),"wrong order","")</f>
        <v/>
      </c>
      <c r="K216" s="26" t="str">
        <f t="shared" ca="1" si="15"/>
        <v>insert into element (element_id, parent_element_id,label, description, element_status_id) values (2, 0, 'BARD DICTIONARY', '', 2);</v>
      </c>
      <c r="L216" s="26" t="str">
        <f t="shared" ca="1" si="18"/>
        <v>insert into element (element_id, label, description, element_status_id) values (2, 'BARD DICTIONARY', '', 2);</v>
      </c>
      <c r="M216" s="26" t="str">
        <f t="shared" si="19"/>
        <v>insert into element_hierarchy (child_element_id, parent_element_id, relationship_type) values (2, 0, 'has_a');</v>
      </c>
      <c r="N216" s="26" t="str">
        <f>IF(ISNA(VLOOKUP(E216,[1]TREE_ROOT!$A$2:$B$6,1,FALSE)),"","insert into tree_root (tree_root_id, tree_name, element_id, relationship_type) values (1, '"&amp;VLOOKUP(E216,[1]TREE_ROOT!$A$2:$B$6,2,FALSE)&amp;"', "&amp;[1]Elements!A216&amp;", 'has_a, is_a');")</f>
        <v/>
      </c>
    </row>
    <row r="217" spans="1:14">
      <c r="A217" s="19">
        <v>304</v>
      </c>
      <c r="B217" s="20">
        <v>2</v>
      </c>
      <c r="C217" s="20" t="s">
        <v>993</v>
      </c>
      <c r="D217" s="22" t="s">
        <v>401</v>
      </c>
      <c r="E217" s="19" t="s">
        <v>994</v>
      </c>
      <c r="F217" s="19">
        <f t="shared" si="16"/>
        <v>304</v>
      </c>
      <c r="G217" s="19" t="s">
        <v>535</v>
      </c>
      <c r="H217" s="26" t="str">
        <f>IF(ISNA(VLOOKUP(E217,E$1:$E216,1,FALSE)),"",MATCH(E217,E$1:$E216,0))</f>
        <v/>
      </c>
      <c r="I217" s="26" t="str">
        <f t="shared" si="17"/>
        <v/>
      </c>
      <c r="J217" s="26" t="str">
        <f>IF(ISERR(VLOOKUP(VALUE(B217),$A$3:A217,1,FALSE)),"wrong order","")</f>
        <v/>
      </c>
      <c r="K217" s="26" t="str">
        <f t="shared" ca="1" si="15"/>
        <v>insert into element (element_id, parent_element_id,label, description, element_status_id) values (304, 2, 'assay kit name', '', 2);</v>
      </c>
      <c r="L217" s="26" t="str">
        <f t="shared" ca="1" si="18"/>
        <v>insert into element (element_id, label, description, element_status_id) values (304, 'assay kit name', '', 2);</v>
      </c>
      <c r="M217" s="26" t="str">
        <f t="shared" si="19"/>
        <v>insert into element_hierarchy (child_element_id, parent_element_id, relationship_type) values (304, 2, 'is_a');</v>
      </c>
      <c r="N217" s="26" t="str">
        <f>IF(ISNA(VLOOKUP(E217,[1]TREE_ROOT!$A$2:$B$6,1,FALSE)),"","insert into tree_root (tree_root_id, tree_name, element_id, relationship_type) values (1, '"&amp;VLOOKUP(E217,[1]TREE_ROOT!$A$2:$B$6,2,FALSE)&amp;"', "&amp;[1]Elements!A217&amp;", 'has_a, is_a');")</f>
        <v/>
      </c>
    </row>
    <row r="218" spans="1:14">
      <c r="A218" s="19">
        <v>305</v>
      </c>
      <c r="B218" s="20">
        <v>2</v>
      </c>
      <c r="C218" s="20" t="s">
        <v>995</v>
      </c>
      <c r="D218" s="22" t="s">
        <v>402</v>
      </c>
      <c r="E218" s="19" t="s">
        <v>996</v>
      </c>
      <c r="F218" s="19">
        <f t="shared" si="16"/>
        <v>305</v>
      </c>
      <c r="G218" s="19" t="s">
        <v>535</v>
      </c>
      <c r="H218" s="26" t="str">
        <f>IF(ISNA(VLOOKUP(E218,E$1:$E217,1,FALSE)),"",MATCH(E218,E$1:$E217,0))</f>
        <v/>
      </c>
      <c r="I218" s="26" t="str">
        <f t="shared" si="17"/>
        <v/>
      </c>
      <c r="J218" s="26" t="str">
        <f>IF(ISERR(VLOOKUP(VALUE(B218),$A$3:A218,1,FALSE)),"wrong order","")</f>
        <v/>
      </c>
      <c r="K218" s="26" t="str">
        <f t="shared" ca="1" si="15"/>
        <v>insert into element (element_id, parent_element_id,label, description, element_status_id) values (305, 2, 'cell line name (SEED FROM ATCC)', '', 2);</v>
      </c>
      <c r="L218" s="26" t="str">
        <f t="shared" ca="1" si="18"/>
        <v>insert into element (element_id, label, description, element_status_id) values (305, 'cell line name (SEED FROM ATCC)', '', 2);</v>
      </c>
      <c r="M218" s="26" t="str">
        <f t="shared" si="19"/>
        <v>insert into element_hierarchy (child_element_id, parent_element_id, relationship_type) values (305, 2, 'is_a');</v>
      </c>
      <c r="N218" s="26" t="str">
        <f>IF(ISNA(VLOOKUP(E218,[1]TREE_ROOT!$A$2:$B$6,1,FALSE)),"","insert into tree_root (tree_root_id, tree_name, element_id, relationship_type) values (1, '"&amp;VLOOKUP(E218,[1]TREE_ROOT!$A$2:$B$6,2,FALSE)&amp;"', "&amp;[1]Elements!A218&amp;", 'has_a, is_a');")</f>
        <v/>
      </c>
    </row>
    <row r="219" spans="1:14">
      <c r="A219" s="19">
        <v>306</v>
      </c>
      <c r="B219" s="20">
        <v>2</v>
      </c>
      <c r="C219" s="20" t="s">
        <v>997</v>
      </c>
      <c r="D219" s="22" t="s">
        <v>403</v>
      </c>
      <c r="E219" s="19" t="s">
        <v>998</v>
      </c>
      <c r="F219" s="19">
        <f t="shared" si="16"/>
        <v>306</v>
      </c>
      <c r="G219" s="19" t="s">
        <v>535</v>
      </c>
      <c r="H219" s="26" t="str">
        <f>IF(ISNA(VLOOKUP(E219,E$1:$E218,1,FALSE)),"",MATCH(E219,E$1:$E218,0))</f>
        <v/>
      </c>
      <c r="I219" s="26" t="str">
        <f t="shared" si="17"/>
        <v/>
      </c>
      <c r="J219" s="26" t="str">
        <f>IF(ISERR(VLOOKUP(VALUE(B219),$A$3:A219,1,FALSE)),"wrong order","")</f>
        <v/>
      </c>
      <c r="K219" s="26" t="str">
        <f t="shared" ca="1" si="15"/>
        <v>insert into element (element_id, parent_element_id,label, description, element_status_id) values (306, 2, 'primary cell name', '', 2);</v>
      </c>
      <c r="L219" s="26" t="str">
        <f t="shared" ca="1" si="18"/>
        <v>insert into element (element_id, label, description, element_status_id) values (306, 'primary cell name', '', 2);</v>
      </c>
      <c r="M219" s="26" t="str">
        <f t="shared" si="19"/>
        <v>insert into element_hierarchy (child_element_id, parent_element_id, relationship_type) values (306, 2, 'is_a');</v>
      </c>
      <c r="N219" s="26" t="str">
        <f>IF(ISNA(VLOOKUP(E219,[1]TREE_ROOT!$A$2:$B$6,1,FALSE)),"","insert into tree_root (tree_root_id, tree_name, element_id, relationship_type) values (1, '"&amp;VLOOKUP(E219,[1]TREE_ROOT!$A$2:$B$6,2,FALSE)&amp;"', "&amp;[1]Elements!A219&amp;", 'has_a, is_a');")</f>
        <v/>
      </c>
    </row>
    <row r="220" spans="1:14">
      <c r="A220" s="19">
        <v>307</v>
      </c>
      <c r="B220" s="20">
        <v>2</v>
      </c>
      <c r="C220" s="20" t="s">
        <v>999</v>
      </c>
      <c r="D220" s="22" t="s">
        <v>404</v>
      </c>
      <c r="E220" s="19" t="s">
        <v>1000</v>
      </c>
      <c r="F220" s="19">
        <f t="shared" si="16"/>
        <v>307</v>
      </c>
      <c r="G220" s="19" t="s">
        <v>535</v>
      </c>
      <c r="H220" s="26" t="str">
        <f>IF(ISNA(VLOOKUP(E220,E$1:$E219,1,FALSE)),"",MATCH(E220,E$1:$E219,0))</f>
        <v/>
      </c>
      <c r="I220" s="26" t="str">
        <f t="shared" si="17"/>
        <v/>
      </c>
      <c r="J220" s="26" t="str">
        <f>IF(ISERR(VLOOKUP(VALUE(B220),$A$3:A220,1,FALSE)),"wrong order","")</f>
        <v/>
      </c>
      <c r="K220" s="26" t="str">
        <f t="shared" ca="1" si="15"/>
        <v>insert into element (element_id, parent_element_id,label, description, element_status_id) values (307, 2, 'detection instrument', '', 2);_x000D_
COMMIT;</v>
      </c>
      <c r="L220" s="26" t="str">
        <f t="shared" ca="1" si="18"/>
        <v>insert into element (element_id, label, description, element_status_id) values (307, 'detection instrument', '', 2);_x000D_
COMMIT;</v>
      </c>
      <c r="M220" s="26" t="str">
        <f t="shared" si="19"/>
        <v>insert into element_hierarchy (child_element_id, parent_element_id, relationship_type) values (307, 2, 'is_a');</v>
      </c>
      <c r="N220" s="26" t="str">
        <f>IF(ISNA(VLOOKUP(E220,[1]TREE_ROOT!$A$2:$B$6,1,FALSE)),"","insert into tree_root (tree_root_id, tree_name, element_id, relationship_type) values (1, '"&amp;VLOOKUP(E220,[1]TREE_ROOT!$A$2:$B$6,2,FALSE)&amp;"', "&amp;[1]Elements!A220&amp;", 'has_a, is_a');")</f>
        <v/>
      </c>
    </row>
    <row r="221" spans="1:14">
      <c r="A221" s="19">
        <v>309</v>
      </c>
      <c r="B221" s="20">
        <v>307</v>
      </c>
      <c r="C221" s="20" t="s">
        <v>1001</v>
      </c>
      <c r="D221" s="22" t="s">
        <v>405</v>
      </c>
      <c r="E221" s="19" t="s">
        <v>1002</v>
      </c>
      <c r="F221" s="19">
        <f t="shared" si="16"/>
        <v>309</v>
      </c>
      <c r="G221" s="19" t="s">
        <v>535</v>
      </c>
      <c r="H221" s="26" t="str">
        <f>IF(ISNA(VLOOKUP(E221,E$1:$E220,1,FALSE)),"",MATCH(E221,E$1:$E220,0))</f>
        <v/>
      </c>
      <c r="I221" s="26" t="str">
        <f t="shared" si="17"/>
        <v/>
      </c>
      <c r="J221" s="26" t="str">
        <f>IF(ISERR(VLOOKUP(VALUE(B221),$A$3:A221,1,FALSE)),"wrong order","")</f>
        <v/>
      </c>
      <c r="K221" s="26" t="str">
        <f t="shared" ca="1" si="15"/>
        <v>insert into element (element_id, parent_element_id,label, description, element_status_id) values (309, 307, 'FACS', '', 2);</v>
      </c>
      <c r="L221" s="26" t="str">
        <f t="shared" ca="1" si="18"/>
        <v>insert into element (element_id, label, description, element_status_id) values (309, 'FACS', '', 2);</v>
      </c>
      <c r="M221" s="26" t="str">
        <f t="shared" si="19"/>
        <v>insert into element_hierarchy (child_element_id, parent_element_id, relationship_type) values (309, 307, 'is_a');</v>
      </c>
      <c r="N221" s="26" t="str">
        <f>IF(ISNA(VLOOKUP(E221,[1]TREE_ROOT!$A$2:$B$6,1,FALSE)),"","insert into tree_root (tree_root_id, tree_name, element_id, relationship_type) values (1, '"&amp;VLOOKUP(E221,[1]TREE_ROOT!$A$2:$B$6,2,FALSE)&amp;"', "&amp;[1]Elements!A221&amp;", 'has_a, is_a');")</f>
        <v/>
      </c>
    </row>
    <row r="222" spans="1:14">
      <c r="A222" s="19">
        <v>310</v>
      </c>
      <c r="B222" s="20">
        <v>307</v>
      </c>
      <c r="C222" s="20" t="s">
        <v>1003</v>
      </c>
      <c r="D222" s="22" t="s">
        <v>406</v>
      </c>
      <c r="E222" s="19" t="s">
        <v>1004</v>
      </c>
      <c r="F222" s="19">
        <f t="shared" si="16"/>
        <v>310</v>
      </c>
      <c r="G222" s="19" t="s">
        <v>535</v>
      </c>
      <c r="H222" s="26" t="str">
        <f>IF(ISNA(VLOOKUP(E222,E$1:$E221,1,FALSE)),"",MATCH(E222,E$1:$E221,0))</f>
        <v/>
      </c>
      <c r="I222" s="26" t="str">
        <f t="shared" si="17"/>
        <v/>
      </c>
      <c r="J222" s="26" t="str">
        <f>IF(ISERR(VLOOKUP(VALUE(B222),$A$3:A222,1,FALSE)),"wrong order","")</f>
        <v/>
      </c>
      <c r="K222" s="26" t="str">
        <f t="shared" ca="1" si="15"/>
        <v>insert into element (element_id, parent_element_id,label, description, element_status_id) values (310, 307, 'microscope', '', 2);</v>
      </c>
      <c r="L222" s="26" t="str">
        <f t="shared" ca="1" si="18"/>
        <v>insert into element (element_id, label, description, element_status_id) values (310, 'microscope', '', 2);</v>
      </c>
      <c r="M222" s="26" t="str">
        <f t="shared" si="19"/>
        <v>insert into element_hierarchy (child_element_id, parent_element_id, relationship_type) values (310, 307, 'is_a');</v>
      </c>
      <c r="N222" s="26" t="str">
        <f>IF(ISNA(VLOOKUP(E222,[1]TREE_ROOT!$A$2:$B$6,1,FALSE)),"","insert into tree_root (tree_root_id, tree_name, element_id, relationship_type) values (1, '"&amp;VLOOKUP(E222,[1]TREE_ROOT!$A$2:$B$6,2,FALSE)&amp;"', "&amp;[1]Elements!A222&amp;", 'has_a, is_a');")</f>
        <v/>
      </c>
    </row>
    <row r="223" spans="1:14">
      <c r="A223" s="19">
        <v>105</v>
      </c>
      <c r="B223" s="20">
        <v>310</v>
      </c>
      <c r="C223" s="20" t="s">
        <v>1005</v>
      </c>
      <c r="D223" s="22" t="s">
        <v>407</v>
      </c>
      <c r="E223" s="19" t="s">
        <v>1006</v>
      </c>
      <c r="F223" s="19">
        <f t="shared" si="16"/>
        <v>105</v>
      </c>
      <c r="G223" s="19" t="s">
        <v>535</v>
      </c>
      <c r="H223" s="26" t="str">
        <f>IF(ISNA(VLOOKUP(E223,E$1:$E222,1,FALSE)),"",MATCH(E223,E$1:$E222,0))</f>
        <v/>
      </c>
      <c r="I223" s="26" t="str">
        <f t="shared" si="17"/>
        <v/>
      </c>
      <c r="J223" s="26" t="str">
        <f>IF(ISERR(VLOOKUP(VALUE(B223),$A$3:A223,1,FALSE)),"wrong order","")</f>
        <v/>
      </c>
      <c r="K223" s="26" t="str">
        <f t="shared" ca="1" si="15"/>
        <v>insert into element (element_id, parent_element_id,label, description, element_status_id) values (105, 310, 'MDS IX Micro', '', 2);</v>
      </c>
      <c r="L223" s="26" t="str">
        <f t="shared" ca="1" si="18"/>
        <v>insert into element (element_id, label, description, element_status_id) values (105, 'MDS IX Micro', '', 2);</v>
      </c>
      <c r="M223" s="26" t="str">
        <f t="shared" si="19"/>
        <v>insert into element_hierarchy (child_element_id, parent_element_id, relationship_type) values (105, 310, 'is_a');</v>
      </c>
      <c r="N223" s="26" t="str">
        <f>IF(ISNA(VLOOKUP(E223,[1]TREE_ROOT!$A$2:$B$6,1,FALSE)),"","insert into tree_root (tree_root_id, tree_name, element_id, relationship_type) values (1, '"&amp;VLOOKUP(E223,[1]TREE_ROOT!$A$2:$B$6,2,FALSE)&amp;"', "&amp;[1]Elements!A223&amp;", 'has_a, is_a');")</f>
        <v/>
      </c>
    </row>
    <row r="224" spans="1:14">
      <c r="A224" s="19">
        <v>106</v>
      </c>
      <c r="B224" s="20">
        <v>310</v>
      </c>
      <c r="C224" s="20" t="s">
        <v>1007</v>
      </c>
      <c r="D224" s="22" t="s">
        <v>408</v>
      </c>
      <c r="E224" s="19" t="s">
        <v>1008</v>
      </c>
      <c r="F224" s="19">
        <f t="shared" si="16"/>
        <v>106</v>
      </c>
      <c r="G224" s="19" t="s">
        <v>535</v>
      </c>
      <c r="H224" s="26" t="str">
        <f>IF(ISNA(VLOOKUP(E224,E$1:$E223,1,FALSE)),"",MATCH(E224,E$1:$E223,0))</f>
        <v/>
      </c>
      <c r="I224" s="26" t="str">
        <f t="shared" si="17"/>
        <v/>
      </c>
      <c r="J224" s="26" t="str">
        <f>IF(ISERR(VLOOKUP(VALUE(B224),$A$3:A224,1,FALSE)),"wrong order","")</f>
        <v/>
      </c>
      <c r="K224" s="26" t="str">
        <f t="shared" ca="1" si="15"/>
        <v>insert into element (element_id, parent_element_id,label, description, element_status_id) values (106, 310, 'MDS IX Ultra', '', 2);</v>
      </c>
      <c r="L224" s="26" t="str">
        <f t="shared" ca="1" si="18"/>
        <v>insert into element (element_id, label, description, element_status_id) values (106, 'MDS IX Ultra', '', 2);</v>
      </c>
      <c r="M224" s="26" t="str">
        <f t="shared" si="19"/>
        <v>insert into element_hierarchy (child_element_id, parent_element_id, relationship_type) values (106, 310, 'is_a');</v>
      </c>
      <c r="N224" s="26" t="str">
        <f>IF(ISNA(VLOOKUP(E224,[1]TREE_ROOT!$A$2:$B$6,1,FALSE)),"","insert into tree_root (tree_root_id, tree_name, element_id, relationship_type) values (1, '"&amp;VLOOKUP(E224,[1]TREE_ROOT!$A$2:$B$6,2,FALSE)&amp;"', "&amp;[1]Elements!A224&amp;", 'has_a, is_a');")</f>
        <v/>
      </c>
    </row>
    <row r="225" spans="1:14">
      <c r="A225" s="19">
        <v>107</v>
      </c>
      <c r="B225" s="20">
        <v>310</v>
      </c>
      <c r="C225" s="20" t="s">
        <v>1009</v>
      </c>
      <c r="D225" s="22" t="s">
        <v>409</v>
      </c>
      <c r="E225" s="19" t="s">
        <v>1010</v>
      </c>
      <c r="F225" s="19">
        <f t="shared" si="16"/>
        <v>107</v>
      </c>
      <c r="G225" s="19" t="s">
        <v>535</v>
      </c>
      <c r="H225" s="26" t="str">
        <f>IF(ISNA(VLOOKUP(E225,E$1:$E224,1,FALSE)),"",MATCH(E225,E$1:$E224,0))</f>
        <v/>
      </c>
      <c r="I225" s="26" t="str">
        <f t="shared" si="17"/>
        <v/>
      </c>
      <c r="J225" s="26" t="str">
        <f>IF(ISERR(VLOOKUP(VALUE(B225),$A$3:A225,1,FALSE)),"wrong order","")</f>
        <v/>
      </c>
      <c r="K225" s="26" t="str">
        <f t="shared" ca="1" si="15"/>
        <v>insert into element (element_id, parent_element_id,label, description, element_status_id) values (107, 310, 'Perkin Elmer Operetta', '', 2);</v>
      </c>
      <c r="L225" s="26" t="str">
        <f t="shared" ca="1" si="18"/>
        <v>insert into element (element_id, label, description, element_status_id) values (107, 'Perkin Elmer Operetta', '', 2);</v>
      </c>
      <c r="M225" s="26" t="str">
        <f t="shared" si="19"/>
        <v>insert into element_hierarchy (child_element_id, parent_element_id, relationship_type) values (107, 310, 'is_a');</v>
      </c>
      <c r="N225" s="26" t="str">
        <f>IF(ISNA(VLOOKUP(E225,[1]TREE_ROOT!$A$2:$B$6,1,FALSE)),"","insert into tree_root (tree_root_id, tree_name, element_id, relationship_type) values (1, '"&amp;VLOOKUP(E225,[1]TREE_ROOT!$A$2:$B$6,2,FALSE)&amp;"', "&amp;[1]Elements!A225&amp;", 'has_a, is_a');")</f>
        <v/>
      </c>
    </row>
    <row r="226" spans="1:14">
      <c r="A226" s="19">
        <v>311</v>
      </c>
      <c r="B226" s="20">
        <v>307</v>
      </c>
      <c r="C226" s="20" t="s">
        <v>1011</v>
      </c>
      <c r="D226" s="22" t="s">
        <v>410</v>
      </c>
      <c r="E226" s="19" t="s">
        <v>1012</v>
      </c>
      <c r="F226" s="19">
        <f t="shared" si="16"/>
        <v>311</v>
      </c>
      <c r="G226" s="19" t="s">
        <v>535</v>
      </c>
      <c r="H226" s="26" t="str">
        <f>IF(ISNA(VLOOKUP(E226,E$1:$E225,1,FALSE)),"",MATCH(E226,E$1:$E225,0))</f>
        <v/>
      </c>
      <c r="I226" s="26" t="str">
        <f t="shared" si="17"/>
        <v/>
      </c>
      <c r="J226" s="26" t="str">
        <f>IF(ISERR(VLOOKUP(VALUE(B226),$A$3:A226,1,FALSE)),"wrong order","")</f>
        <v/>
      </c>
      <c r="K226" s="26" t="str">
        <f t="shared" ca="1" si="15"/>
        <v>insert into element (element_id, parent_element_id,label, description, element_status_id) values (311, 307, 'plate-reader', '', 2);</v>
      </c>
      <c r="L226" s="26" t="str">
        <f t="shared" ca="1" si="18"/>
        <v>insert into element (element_id, label, description, element_status_id) values (311, 'plate-reader', '', 2);</v>
      </c>
      <c r="M226" s="26" t="str">
        <f t="shared" si="19"/>
        <v>insert into element_hierarchy (child_element_id, parent_element_id, relationship_type) values (311, 307, 'is_a');</v>
      </c>
      <c r="N226" s="26" t="str">
        <f>IF(ISNA(VLOOKUP(E226,[1]TREE_ROOT!$A$2:$B$6,1,FALSE)),"","insert into tree_root (tree_root_id, tree_name, element_id, relationship_type) values (1, '"&amp;VLOOKUP(E226,[1]TREE_ROOT!$A$2:$B$6,2,FALSE)&amp;"', "&amp;[1]Elements!A226&amp;", 'has_a, is_a');")</f>
        <v/>
      </c>
    </row>
    <row r="227" spans="1:14">
      <c r="A227" s="19">
        <v>313</v>
      </c>
      <c r="B227" s="20">
        <v>311</v>
      </c>
      <c r="C227" s="20" t="s">
        <v>1013</v>
      </c>
      <c r="D227" s="22" t="s">
        <v>411</v>
      </c>
      <c r="E227" s="19" t="s">
        <v>1014</v>
      </c>
      <c r="F227" s="19">
        <f t="shared" si="16"/>
        <v>313</v>
      </c>
      <c r="G227" s="19" t="s">
        <v>535</v>
      </c>
      <c r="H227" s="26" t="str">
        <f>IF(ISNA(VLOOKUP(E227,E$1:$E226,1,FALSE)),"",MATCH(E227,E$1:$E226,0))</f>
        <v/>
      </c>
      <c r="I227" s="26" t="str">
        <f t="shared" si="17"/>
        <v/>
      </c>
      <c r="J227" s="26" t="str">
        <f>IF(ISERR(VLOOKUP(VALUE(B227),$A$3:A227,1,FALSE)),"wrong order","")</f>
        <v/>
      </c>
      <c r="K227" s="26" t="str">
        <f t="shared" ca="1" si="15"/>
        <v>insert into element (element_id, parent_element_id,label, description, element_status_id) values (313, 311, 'Perkin Elmer Enspire', '', 2);</v>
      </c>
      <c r="L227" s="26" t="str">
        <f t="shared" ca="1" si="18"/>
        <v>insert into element (element_id, label, description, element_status_id) values (313, 'Perkin Elmer Enspire', '', 2);</v>
      </c>
      <c r="M227" s="26" t="str">
        <f t="shared" si="19"/>
        <v>insert into element_hierarchy (child_element_id, parent_element_id, relationship_type) values (313, 311, 'is_a');</v>
      </c>
      <c r="N227" s="26" t="str">
        <f>IF(ISNA(VLOOKUP(E227,[1]TREE_ROOT!$A$2:$B$6,1,FALSE)),"","insert into tree_root (tree_root_id, tree_name, element_id, relationship_type) values (1, '"&amp;VLOOKUP(E227,[1]TREE_ROOT!$A$2:$B$6,2,FALSE)&amp;"', "&amp;[1]Elements!A227&amp;", 'has_a, is_a');")</f>
        <v/>
      </c>
    </row>
    <row r="228" spans="1:14">
      <c r="A228" s="19">
        <v>314</v>
      </c>
      <c r="B228" s="20">
        <v>311</v>
      </c>
      <c r="C228" s="20" t="s">
        <v>1015</v>
      </c>
      <c r="D228" s="22" t="s">
        <v>412</v>
      </c>
      <c r="E228" s="19" t="s">
        <v>1016</v>
      </c>
      <c r="F228" s="19">
        <f t="shared" si="16"/>
        <v>314</v>
      </c>
      <c r="G228" s="19" t="s">
        <v>535</v>
      </c>
      <c r="H228" s="26" t="str">
        <f>IF(ISNA(VLOOKUP(E228,E$1:$E227,1,FALSE)),"",MATCH(E228,E$1:$E227,0))</f>
        <v/>
      </c>
      <c r="I228" s="26" t="str">
        <f t="shared" si="17"/>
        <v/>
      </c>
      <c r="J228" s="26" t="str">
        <f>IF(ISERR(VLOOKUP(VALUE(B228),$A$3:A228,1,FALSE)),"wrong order","")</f>
        <v/>
      </c>
      <c r="K228" s="26" t="str">
        <f t="shared" ca="1" si="15"/>
        <v>insert into element (element_id, parent_element_id,label, description, element_status_id) values (314, 311, 'Perkin Elmer Envision', '', 2);</v>
      </c>
      <c r="L228" s="26" t="str">
        <f t="shared" ca="1" si="18"/>
        <v>insert into element (element_id, label, description, element_status_id) values (314, 'Perkin Elmer Envision', '', 2);</v>
      </c>
      <c r="M228" s="26" t="str">
        <f t="shared" si="19"/>
        <v>insert into element_hierarchy (child_element_id, parent_element_id, relationship_type) values (314, 311, 'is_a');</v>
      </c>
      <c r="N228" s="26" t="str">
        <f>IF(ISNA(VLOOKUP(E228,[1]TREE_ROOT!$A$2:$B$6,1,FALSE)),"","insert into tree_root (tree_root_id, tree_name, element_id, relationship_type) values (1, '"&amp;VLOOKUP(E228,[1]TREE_ROOT!$A$2:$B$6,2,FALSE)&amp;"', "&amp;[1]Elements!A228&amp;", 'has_a, is_a');")</f>
        <v/>
      </c>
    </row>
    <row r="229" spans="1:14">
      <c r="A229" s="19">
        <v>315</v>
      </c>
      <c r="B229" s="20">
        <v>311</v>
      </c>
      <c r="C229" s="20" t="s">
        <v>1017</v>
      </c>
      <c r="D229" s="22" t="s">
        <v>413</v>
      </c>
      <c r="E229" s="19" t="s">
        <v>1018</v>
      </c>
      <c r="F229" s="19">
        <f t="shared" si="16"/>
        <v>315</v>
      </c>
      <c r="G229" s="19" t="s">
        <v>535</v>
      </c>
      <c r="H229" s="26" t="str">
        <f>IF(ISNA(VLOOKUP(E229,E$1:$E228,1,FALSE)),"",MATCH(E229,E$1:$E228,0))</f>
        <v/>
      </c>
      <c r="I229" s="26" t="str">
        <f t="shared" si="17"/>
        <v/>
      </c>
      <c r="J229" s="26" t="str">
        <f>IF(ISERR(VLOOKUP(VALUE(B229),$A$3:A229,1,FALSE)),"wrong order","")</f>
        <v/>
      </c>
      <c r="K229" s="26" t="str">
        <f t="shared" ca="1" si="15"/>
        <v>insert into element (element_id, parent_element_id,label, description, element_status_id) values (315, 311, 'Perkin Elmer Viewlux', '', 2);</v>
      </c>
      <c r="L229" s="26" t="str">
        <f t="shared" ca="1" si="18"/>
        <v>insert into element (element_id, label, description, element_status_id) values (315, 'Perkin Elmer Viewlux', '', 2);</v>
      </c>
      <c r="M229" s="26" t="str">
        <f t="shared" si="19"/>
        <v>insert into element_hierarchy (child_element_id, parent_element_id, relationship_type) values (315, 311, 'is_a');</v>
      </c>
      <c r="N229" s="26" t="str">
        <f>IF(ISNA(VLOOKUP(E229,[1]TREE_ROOT!$A$2:$B$6,1,FALSE)),"","insert into tree_root (tree_root_id, tree_name, element_id, relationship_type) values (1, '"&amp;VLOOKUP(E229,[1]TREE_ROOT!$A$2:$B$6,2,FALSE)&amp;"', "&amp;[1]Elements!A229&amp;", 'has_a, is_a');")</f>
        <v/>
      </c>
    </row>
    <row r="230" spans="1:14">
      <c r="A230" s="19">
        <v>316</v>
      </c>
      <c r="B230" s="20">
        <v>311</v>
      </c>
      <c r="C230" s="20" t="s">
        <v>1019</v>
      </c>
      <c r="D230" s="22" t="s">
        <v>414</v>
      </c>
      <c r="E230" s="19" t="s">
        <v>1020</v>
      </c>
      <c r="F230" s="19">
        <f t="shared" si="16"/>
        <v>316</v>
      </c>
      <c r="G230" s="19" t="s">
        <v>535</v>
      </c>
      <c r="H230" s="26" t="str">
        <f>IF(ISNA(VLOOKUP(E230,E$1:$E229,1,FALSE)),"",MATCH(E230,E$1:$E229,0))</f>
        <v/>
      </c>
      <c r="I230" s="26" t="str">
        <f t="shared" si="17"/>
        <v/>
      </c>
      <c r="J230" s="26" t="str">
        <f>IF(ISERR(VLOOKUP(VALUE(B230),$A$3:A230,1,FALSE)),"wrong order","")</f>
        <v/>
      </c>
      <c r="K230" s="26" t="str">
        <f t="shared" ca="1" si="15"/>
        <v>insert into element (element_id, parent_element_id,label, description, element_status_id) values (316, 311, 'Thermo Fisher VarioSkan', '', 2);_x000D_
COMMIT;</v>
      </c>
      <c r="L230" s="26" t="str">
        <f t="shared" ca="1" si="18"/>
        <v>insert into element (element_id, label, description, element_status_id) values (316, 'Thermo Fisher VarioSkan', '', 2);_x000D_
COMMIT;</v>
      </c>
      <c r="M230" s="26" t="str">
        <f t="shared" si="19"/>
        <v>insert into element_hierarchy (child_element_id, parent_element_id, relationship_type) values (316, 311, 'is_a');</v>
      </c>
      <c r="N230" s="26" t="str">
        <f>IF(ISNA(VLOOKUP(E230,[1]TREE_ROOT!$A$2:$B$6,1,FALSE)),"","insert into tree_root (tree_root_id, tree_name, element_id, relationship_type) values (1, '"&amp;VLOOKUP(E230,[1]TREE_ROOT!$A$2:$B$6,2,FALSE)&amp;"', "&amp;[1]Elements!A230&amp;", 'has_a, is_a');")</f>
        <v/>
      </c>
    </row>
    <row r="231" spans="1:14">
      <c r="A231" s="19">
        <v>312</v>
      </c>
      <c r="B231" s="20">
        <v>307</v>
      </c>
      <c r="C231" s="20" t="s">
        <v>1021</v>
      </c>
      <c r="D231" s="22" t="s">
        <v>415</v>
      </c>
      <c r="E231" s="19" t="s">
        <v>1022</v>
      </c>
      <c r="F231" s="19">
        <f t="shared" si="16"/>
        <v>312</v>
      </c>
      <c r="G231" s="19" t="s">
        <v>535</v>
      </c>
      <c r="H231" s="26" t="str">
        <f>IF(ISNA(VLOOKUP(E231,E$1:$E230,1,FALSE)),"",MATCH(E231,E$1:$E230,0))</f>
        <v/>
      </c>
      <c r="I231" s="26" t="str">
        <f t="shared" si="17"/>
        <v/>
      </c>
      <c r="J231" s="26" t="str">
        <f>IF(ISERR(VLOOKUP(VALUE(B231),$A$3:A231,1,FALSE)),"wrong order","")</f>
        <v/>
      </c>
      <c r="K231" s="26" t="str">
        <f t="shared" ca="1" si="15"/>
        <v>insert into element (element_id, parent_element_id,label, description, element_status_id) values (312, 307, 'plate-scanner', '', 2);</v>
      </c>
      <c r="L231" s="26" t="str">
        <f t="shared" ca="1" si="18"/>
        <v>insert into element (element_id, label, description, element_status_id) values (312, 'plate-scanner', '', 2);</v>
      </c>
      <c r="M231" s="26" t="str">
        <f t="shared" si="19"/>
        <v>insert into element_hierarchy (child_element_id, parent_element_id, relationship_type) values (312, 307, 'is_a');</v>
      </c>
      <c r="N231" s="26" t="str">
        <f>IF(ISNA(VLOOKUP(E231,[1]TREE_ROOT!$A$2:$B$6,1,FALSE)),"","insert into tree_root (tree_root_id, tree_name, element_id, relationship_type) values (1, '"&amp;VLOOKUP(E231,[1]TREE_ROOT!$A$2:$B$6,2,FALSE)&amp;"', "&amp;[1]Elements!A231&amp;", 'has_a, is_a');")</f>
        <v/>
      </c>
    </row>
    <row r="232" spans="1:14">
      <c r="A232" s="19">
        <v>317</v>
      </c>
      <c r="B232" s="20">
        <v>312</v>
      </c>
      <c r="C232" s="20" t="s">
        <v>1023</v>
      </c>
      <c r="D232" s="22" t="s">
        <v>416</v>
      </c>
      <c r="E232" s="19" t="s">
        <v>1024</v>
      </c>
      <c r="F232" s="19">
        <f t="shared" si="16"/>
        <v>317</v>
      </c>
      <c r="G232" s="19" t="s">
        <v>535</v>
      </c>
      <c r="H232" s="26" t="str">
        <f>IF(ISNA(VLOOKUP(E232,E$1:$E231,1,FALSE)),"",MATCH(E232,E$1:$E231,0))</f>
        <v/>
      </c>
      <c r="I232" s="26" t="str">
        <f t="shared" si="17"/>
        <v/>
      </c>
      <c r="J232" s="26" t="str">
        <f>IF(ISERR(VLOOKUP(VALUE(B232),$A$3:A232,1,FALSE)),"wrong order","")</f>
        <v/>
      </c>
      <c r="K232" s="26" t="str">
        <f t="shared" ca="1" si="15"/>
        <v>insert into element (element_id, parent_element_id,label, description, element_status_id) values (317, 312, 'TTP Labtech Acumen', '', 2);</v>
      </c>
      <c r="L232" s="26" t="str">
        <f t="shared" ca="1" si="18"/>
        <v>insert into element (element_id, label, description, element_status_id) values (317, 'TTP Labtech Acumen', '', 2);</v>
      </c>
      <c r="M232" s="26" t="str">
        <f t="shared" si="19"/>
        <v>insert into element_hierarchy (child_element_id, parent_element_id, relationship_type) values (317, 312, 'is_a');</v>
      </c>
      <c r="N232" s="26" t="str">
        <f>IF(ISNA(VLOOKUP(E232,[1]TREE_ROOT!$A$2:$B$6,1,FALSE)),"","insert into tree_root (tree_root_id, tree_name, element_id, relationship_type) values (1, '"&amp;VLOOKUP(E232,[1]TREE_ROOT!$A$2:$B$6,2,FALSE)&amp;"', "&amp;[1]Elements!A232&amp;", 'has_a, is_a');")</f>
        <v/>
      </c>
    </row>
    <row r="233" spans="1:14">
      <c r="A233" s="19">
        <v>3</v>
      </c>
      <c r="B233" s="20">
        <v>0</v>
      </c>
      <c r="C233" s="20" t="s">
        <v>1025</v>
      </c>
      <c r="D233" s="23" t="s">
        <v>417</v>
      </c>
      <c r="E233" s="19" t="s">
        <v>1026</v>
      </c>
      <c r="F233" s="19">
        <f t="shared" si="16"/>
        <v>3</v>
      </c>
      <c r="G233" s="19" t="s">
        <v>535</v>
      </c>
      <c r="H233" s="26" t="str">
        <f>IF(ISNA(VLOOKUP(E233,E$1:$E232,1,FALSE)),"",MATCH(E233,E$1:$E232,0))</f>
        <v/>
      </c>
      <c r="I233" s="26" t="str">
        <f t="shared" si="17"/>
        <v/>
      </c>
      <c r="J233" s="26" t="str">
        <f>IF(ISERR(VLOOKUP(VALUE(B233),$A$3:A233,1,FALSE)),"wrong order","")</f>
        <v/>
      </c>
      <c r="K233" s="26" t="str">
        <f t="shared" ca="1" si="15"/>
        <v>insert into element (element_id, parent_element_id,label, description, element_status_id) values (3, 0, 'EXTERNAL DICTIONARY', '', 2);</v>
      </c>
      <c r="L233" s="26" t="str">
        <f t="shared" ca="1" si="18"/>
        <v>insert into element (element_id, label, description, element_status_id) values (3, 'EXTERNAL DICTIONARY', '', 2);</v>
      </c>
      <c r="M233" s="26" t="str">
        <f t="shared" si="19"/>
        <v>insert into element_hierarchy (child_element_id, parent_element_id, relationship_type) values (3, 0, 'has_a');</v>
      </c>
      <c r="N233" s="26" t="str">
        <f>IF(ISNA(VLOOKUP(E233,[1]TREE_ROOT!$A$2:$B$6,1,FALSE)),"","insert into tree_root (tree_root_id, tree_name, element_id, relationship_type) values (1, '"&amp;VLOOKUP(E233,[1]TREE_ROOT!$A$2:$B$6,2,FALSE)&amp;"', "&amp;[1]Elements!A233&amp;", 'has_a, is_a');")</f>
        <v/>
      </c>
    </row>
    <row r="234" spans="1:14">
      <c r="A234" s="19">
        <v>290</v>
      </c>
      <c r="B234" s="20">
        <v>3</v>
      </c>
      <c r="C234" s="20" t="s">
        <v>1027</v>
      </c>
      <c r="D234" s="22" t="s">
        <v>418</v>
      </c>
      <c r="E234" s="19" t="s">
        <v>1028</v>
      </c>
      <c r="F234" s="19">
        <f t="shared" si="16"/>
        <v>290</v>
      </c>
      <c r="G234" s="19" t="s">
        <v>535</v>
      </c>
      <c r="H234" s="26" t="str">
        <f>IF(ISNA(VLOOKUP(E234,E$1:$E233,1,FALSE)),"",MATCH(E234,E$1:$E233,0))</f>
        <v/>
      </c>
      <c r="I234" s="26" t="str">
        <f t="shared" si="17"/>
        <v/>
      </c>
      <c r="J234" s="26" t="str">
        <f>IF(ISERR(VLOOKUP(VALUE(B234),$A$3:A234,1,FALSE)),"wrong order","")</f>
        <v/>
      </c>
      <c r="K234" s="26" t="str">
        <f t="shared" ca="1" si="15"/>
        <v>insert into element (element_id, parent_element_id,label, description, element_status_id) values (290, 3, 'molecular entity', '', 2);</v>
      </c>
      <c r="L234" s="26" t="str">
        <f t="shared" ca="1" si="18"/>
        <v>insert into element (element_id, label, description, element_status_id) values (290, 'molecular entity', '', 2);</v>
      </c>
      <c r="M234" s="26" t="str">
        <f t="shared" si="19"/>
        <v>insert into element_hierarchy (child_element_id, parent_element_id, relationship_type) values (290, 3, 'is_a');</v>
      </c>
      <c r="N234" s="26" t="str">
        <f>IF(ISNA(VLOOKUP(E234,[1]TREE_ROOT!$A$2:$B$6,1,FALSE)),"","insert into tree_root (tree_root_id, tree_name, element_id, relationship_type) values (1, '"&amp;VLOOKUP(E234,[1]TREE_ROOT!$A$2:$B$6,2,FALSE)&amp;"', "&amp;[1]Elements!A234&amp;", 'has_a, is_a');")</f>
        <v/>
      </c>
    </row>
    <row r="235" spans="1:14">
      <c r="A235" s="19">
        <v>291</v>
      </c>
      <c r="B235" s="20">
        <v>290</v>
      </c>
      <c r="C235" s="20" t="s">
        <v>1029</v>
      </c>
      <c r="D235" s="22" t="s">
        <v>419</v>
      </c>
      <c r="E235" s="19" t="s">
        <v>1030</v>
      </c>
      <c r="F235" s="19">
        <f t="shared" si="16"/>
        <v>291</v>
      </c>
      <c r="G235" s="19" t="s">
        <v>1031</v>
      </c>
      <c r="H235" s="26" t="str">
        <f>IF(ISNA(VLOOKUP(E235,E$1:$E234,1,FALSE)),"",MATCH(E235,E$1:$E234,0))</f>
        <v/>
      </c>
      <c r="I235" s="26" t="str">
        <f t="shared" si="17"/>
        <v/>
      </c>
      <c r="J235" s="26" t="str">
        <f>IF(ISERR(VLOOKUP(VALUE(B235),$A$3:A235,1,FALSE)),"wrong order","")</f>
        <v/>
      </c>
      <c r="K235" s="26" t="str">
        <f t="shared" ca="1" si="15"/>
        <v>insert into element (element_id, parent_element_id,label, description, element_status_id) values (291, 290, 'molecular entity identifier', 'An external database unique identifier, such as an accession number, for a gene or protein from a trusted international source (e.g., Entrez, UniProt).', 2);</v>
      </c>
      <c r="L235" s="26" t="str">
        <f t="shared" ca="1" si="18"/>
        <v>insert into element (element_id, label, description, element_status_id) values (291, 'molecular entity identifier', 'An external database unique identifier, such as an accession number, for a gene or protein from a trusted international source (e.g., Entrez, UniProt).', 2);</v>
      </c>
      <c r="M235" s="26" t="str">
        <f t="shared" si="19"/>
        <v>insert into element_hierarchy (child_element_id, parent_element_id, relationship_type) values (291, 290, 'is_a');</v>
      </c>
      <c r="N235" s="26" t="str">
        <f>IF(ISNA(VLOOKUP(E235,[1]TREE_ROOT!$A$2:$B$6,1,FALSE)),"","insert into tree_root (tree_root_id, tree_name, element_id, relationship_type) values (1, '"&amp;VLOOKUP(E235,[1]TREE_ROOT!$A$2:$B$6,2,FALSE)&amp;"', "&amp;[1]Elements!A235&amp;", 'has_a, is_a');")</f>
        <v/>
      </c>
    </row>
    <row r="236" spans="1:14">
      <c r="A236" s="19">
        <v>292</v>
      </c>
      <c r="B236" s="20">
        <v>290</v>
      </c>
      <c r="C236" s="20" t="s">
        <v>1032</v>
      </c>
      <c r="D236" s="22" t="s">
        <v>420</v>
      </c>
      <c r="E236" s="19" t="s">
        <v>1033</v>
      </c>
      <c r="F236" s="19">
        <f t="shared" si="16"/>
        <v>292</v>
      </c>
      <c r="G236" s="19" t="s">
        <v>1034</v>
      </c>
      <c r="H236" s="26" t="str">
        <f>IF(ISNA(VLOOKUP(E236,E$1:$E235,1,FALSE)),"",MATCH(E236,E$1:$E235,0))</f>
        <v/>
      </c>
      <c r="I236" s="26" t="str">
        <f t="shared" si="17"/>
        <v/>
      </c>
      <c r="J236" s="26" t="str">
        <f>IF(ISERR(VLOOKUP(VALUE(B236),$A$3:A236,1,FALSE)),"wrong order","")</f>
        <v/>
      </c>
      <c r="K236" s="26" t="str">
        <f t="shared" ca="1" si="15"/>
        <v>insert into element (element_id, parent_element_id,label, description, element_status_id) values (292, 290, 'molecular entity identifier source', 'A trusted international source (e.g., Entrez, UniProt) of gene or protein names.', 2);</v>
      </c>
      <c r="L236" s="26" t="str">
        <f t="shared" ca="1" si="18"/>
        <v>insert into element (element_id, label, description, element_status_id) values (292, 'molecular entity identifier source', 'A trusted international source (e.g., Entrez, UniProt) of gene or protein names.', 2);</v>
      </c>
      <c r="M236" s="26" t="str">
        <f t="shared" si="19"/>
        <v>insert into element_hierarchy (child_element_id, parent_element_id, relationship_type) values (292, 290, 'is_a');</v>
      </c>
      <c r="N236" s="26" t="str">
        <f>IF(ISNA(VLOOKUP(E236,[1]TREE_ROOT!$A$2:$B$6,1,FALSE)),"","insert into tree_root (tree_root_id, tree_name, element_id, relationship_type) values (1, '"&amp;VLOOKUP(E236,[1]TREE_ROOT!$A$2:$B$6,2,FALSE)&amp;"', "&amp;[1]Elements!A236&amp;", 'has_a, is_a');")</f>
        <v/>
      </c>
    </row>
    <row r="237" spans="1:14">
      <c r="A237" s="19">
        <v>293</v>
      </c>
      <c r="B237" s="20">
        <v>290</v>
      </c>
      <c r="C237" s="20" t="s">
        <v>1035</v>
      </c>
      <c r="D237" s="22" t="s">
        <v>421</v>
      </c>
      <c r="E237" s="19" t="s">
        <v>1036</v>
      </c>
      <c r="F237" s="19">
        <f t="shared" si="16"/>
        <v>293</v>
      </c>
      <c r="G237" s="19" t="s">
        <v>1037</v>
      </c>
      <c r="H237" s="26" t="str">
        <f>IF(ISNA(VLOOKUP(E237,E$1:$E236,1,FALSE)),"",MATCH(E237,E$1:$E236,0))</f>
        <v/>
      </c>
      <c r="I237" s="26" t="str">
        <f t="shared" si="17"/>
        <v/>
      </c>
      <c r="J237" s="26" t="str">
        <f>IF(ISERR(VLOOKUP(VALUE(B237),$A$3:A237,1,FALSE)),"wrong order","")</f>
        <v/>
      </c>
      <c r="K237" s="26" t="str">
        <f t="shared" ca="1" si="15"/>
        <v>insert into element (element_id, parent_element_id,label, description, element_status_id) values (293, 290, 'molecular entity name', 'A short symbol or name for a gene or protein from a trusted international source (e.g., Entrez, UniProt).', 2);</v>
      </c>
      <c r="L237" s="26" t="str">
        <f t="shared" ca="1" si="18"/>
        <v>insert into element (element_id, label, description, element_status_id) values (293, 'molecular entity name', 'A short symbol or name for a gene or protein from a trusted international source (e.g., Entrez, UniProt).', 2);</v>
      </c>
      <c r="M237" s="26" t="str">
        <f t="shared" si="19"/>
        <v>insert into element_hierarchy (child_element_id, parent_element_id, relationship_type) values (293, 290, 'is_a');</v>
      </c>
      <c r="N237" s="26" t="str">
        <f>IF(ISNA(VLOOKUP(E237,[1]TREE_ROOT!$A$2:$B$6,1,FALSE)),"","insert into tree_root (tree_root_id, tree_name, element_id, relationship_type) values (1, '"&amp;VLOOKUP(E237,[1]TREE_ROOT!$A$2:$B$6,2,FALSE)&amp;"', "&amp;[1]Elements!A237&amp;", 'has_a, is_a');")</f>
        <v/>
      </c>
    </row>
    <row r="238" spans="1:14">
      <c r="A238" s="19">
        <v>294</v>
      </c>
      <c r="B238" s="20">
        <v>290</v>
      </c>
      <c r="C238" s="20" t="s">
        <v>1038</v>
      </c>
      <c r="D238" s="22" t="s">
        <v>422</v>
      </c>
      <c r="E238" s="19" t="s">
        <v>1039</v>
      </c>
      <c r="F238" s="19">
        <f t="shared" si="16"/>
        <v>294</v>
      </c>
      <c r="G238" s="19" t="s">
        <v>1040</v>
      </c>
      <c r="H238" s="26" t="str">
        <f>IF(ISNA(VLOOKUP(E238,E$1:$E237,1,FALSE)),"",MATCH(E238,E$1:$E237,0))</f>
        <v/>
      </c>
      <c r="I238" s="26" t="str">
        <f t="shared" si="17"/>
        <v/>
      </c>
      <c r="J238" s="26" t="str">
        <f>IF(ISERR(VLOOKUP(VALUE(B238),$A$3:A238,1,FALSE)),"wrong order","")</f>
        <v/>
      </c>
      <c r="K238" s="26" t="str">
        <f t="shared" ca="1" si="15"/>
        <v>insert into element (element_id, parent_element_id,label, description, element_status_id) values (294, 290, 'molecular entity species', 'A formal name in binomial nomenclature for the species of origin for a gene or protein.', 2);</v>
      </c>
      <c r="L238" s="26" t="str">
        <f t="shared" ca="1" si="18"/>
        <v>insert into element (element_id, label, description, element_status_id) values (294, 'molecular entity species', 'A formal name in binomial nomenclature for the species of origin for a gene or protein.', 2);</v>
      </c>
      <c r="M238" s="26" t="str">
        <f t="shared" si="19"/>
        <v>insert into element_hierarchy (child_element_id, parent_element_id, relationship_type) values (294, 290, 'is_a');</v>
      </c>
      <c r="N238" s="26" t="str">
        <f>IF(ISNA(VLOOKUP(E238,[1]TREE_ROOT!$A$2:$B$6,1,FALSE)),"","insert into tree_root (tree_root_id, tree_name, element_id, relationship_type) values (1, '"&amp;VLOOKUP(E238,[1]TREE_ROOT!$A$2:$B$6,2,FALSE)&amp;"', "&amp;[1]Elements!A238&amp;", 'has_a, is_a');")</f>
        <v/>
      </c>
    </row>
    <row r="239" spans="1:14">
      <c r="A239" s="19">
        <v>295</v>
      </c>
      <c r="B239" s="20">
        <v>290</v>
      </c>
      <c r="C239" s="20" t="s">
        <v>1041</v>
      </c>
      <c r="D239" s="22" t="s">
        <v>423</v>
      </c>
      <c r="E239" s="19" t="s">
        <v>1042</v>
      </c>
      <c r="F239" s="19">
        <f t="shared" si="16"/>
        <v>295</v>
      </c>
      <c r="G239" s="19" t="s">
        <v>1043</v>
      </c>
      <c r="H239" s="26" t="str">
        <f>IF(ISNA(VLOOKUP(E239,E$1:$E238,1,FALSE)),"",MATCH(E239,E$1:$E238,0))</f>
        <v/>
      </c>
      <c r="I239" s="26" t="str">
        <f t="shared" si="17"/>
        <v/>
      </c>
      <c r="J239" s="26" t="str">
        <f>IF(ISERR(VLOOKUP(VALUE(B239),$A$3:A239,1,FALSE)),"wrong order","")</f>
        <v/>
      </c>
      <c r="K239" s="26" t="str">
        <f t="shared" ca="1" si="15"/>
        <v>insert into element (element_id, parent_element_id,label, description, element_status_id) values (295, 290, 'molecular entity description', 'A long name for a gene or protein from a trusted international source (e.g., Entrez, UniProt).', 2);</v>
      </c>
      <c r="L239" s="26" t="str">
        <f t="shared" ca="1" si="18"/>
        <v>insert into element (element_id, label, description, element_status_id) values (295, 'molecular entity description', 'A long name for a gene or protein from a trusted international source (e.g., Entrez, UniProt).', 2);</v>
      </c>
      <c r="M239" s="26" t="str">
        <f t="shared" si="19"/>
        <v>insert into element_hierarchy (child_element_id, parent_element_id, relationship_type) values (295, 290, 'is_a');</v>
      </c>
      <c r="N239" s="26" t="str">
        <f>IF(ISNA(VLOOKUP(E239,[1]TREE_ROOT!$A$2:$B$6,1,FALSE)),"","insert into tree_root (tree_root_id, tree_name, element_id, relationship_type) values (1, '"&amp;VLOOKUP(E239,[1]TREE_ROOT!$A$2:$B$6,2,FALSE)&amp;"', "&amp;[1]Elements!A239&amp;", 'has_a, is_a');")</f>
        <v/>
      </c>
    </row>
    <row r="240" spans="1:14">
      <c r="A240" s="19">
        <v>296</v>
      </c>
      <c r="B240" s="20">
        <v>290</v>
      </c>
      <c r="C240" s="20" t="s">
        <v>1044</v>
      </c>
      <c r="D240" s="22" t="s">
        <v>424</v>
      </c>
      <c r="E240" s="19" t="s">
        <v>1045</v>
      </c>
      <c r="F240" s="19">
        <f t="shared" si="16"/>
        <v>296</v>
      </c>
      <c r="G240" s="19" t="s">
        <v>535</v>
      </c>
      <c r="H240" s="26" t="str">
        <f>IF(ISNA(VLOOKUP(E240,E$1:$E239,1,FALSE)),"",MATCH(E240,E$1:$E239,0))</f>
        <v/>
      </c>
      <c r="I240" s="26" t="str">
        <f t="shared" si="17"/>
        <v/>
      </c>
      <c r="J240" s="26" t="str">
        <f>IF(ISERR(VLOOKUP(VALUE(B240),$A$3:A240,1,FALSE)),"wrong order","")</f>
        <v/>
      </c>
      <c r="K240" s="26" t="str">
        <f t="shared" ca="1" si="15"/>
        <v>insert into element (element_id, parent_element_id,label, description, element_status_id) values (296, 290, 'molecular entity type', '', 2);_x000D_
COMMIT;</v>
      </c>
      <c r="L240" s="26" t="str">
        <f t="shared" ca="1" si="18"/>
        <v>insert into element (element_id, label, description, element_status_id) values (296, 'molecular entity type', '', 2);_x000D_
COMMIT;</v>
      </c>
      <c r="M240" s="26" t="str">
        <f t="shared" si="19"/>
        <v>insert into element_hierarchy (child_element_id, parent_element_id, relationship_type) values (296, 290, 'is_a');</v>
      </c>
      <c r="N240" s="26" t="str">
        <f>IF(ISNA(VLOOKUP(E240,[1]TREE_ROOT!$A$2:$B$6,1,FALSE)),"","insert into tree_root (tree_root_id, tree_name, element_id, relationship_type) values (1, '"&amp;VLOOKUP(E240,[1]TREE_ROOT!$A$2:$B$6,2,FALSE)&amp;"', "&amp;[1]Elements!A240&amp;", 'has_a, is_a');")</f>
        <v/>
      </c>
    </row>
    <row r="241" spans="1:14">
      <c r="A241" s="19">
        <v>297</v>
      </c>
      <c r="B241" s="20">
        <v>296</v>
      </c>
      <c r="C241" s="20" t="s">
        <v>1046</v>
      </c>
      <c r="D241" s="22" t="s">
        <v>425</v>
      </c>
      <c r="E241" s="19" t="s">
        <v>559</v>
      </c>
      <c r="F241" s="19">
        <f t="shared" si="16"/>
        <v>297</v>
      </c>
      <c r="G241" s="19" t="s">
        <v>535</v>
      </c>
      <c r="H241" s="26">
        <f>IF(ISNA(VLOOKUP(E241,E$1:$E240,1,FALSE)),"",MATCH(E241,E$1:$E240,0))</f>
        <v>14</v>
      </c>
      <c r="I241" s="26" t="str">
        <f t="shared" si="17"/>
        <v/>
      </c>
      <c r="J241" s="26" t="str">
        <f>IF(ISERR(VLOOKUP(VALUE(B241),$A$3:A241,1,FALSE)),"wrong order","")</f>
        <v/>
      </c>
      <c r="K241" s="26" t="str">
        <f t="shared" ca="1" si="15"/>
        <v>insert into element (element_id, parent_element_id,label, description, element_status_id) values (297, 296, 'protein', '', 2);</v>
      </c>
      <c r="L241" s="26" t="str">
        <f t="shared" ca="1" si="18"/>
        <v/>
      </c>
      <c r="M241" s="26" t="str">
        <f t="shared" si="19"/>
        <v>insert into element_hierarchy (child_element_id, parent_element_id, relationship_type) values (38, 296, 'is_a');</v>
      </c>
      <c r="N241" s="26" t="str">
        <f>IF(ISNA(VLOOKUP(E241,[1]TREE_ROOT!$A$2:$B$6,1,FALSE)),"","insert into tree_root (tree_root_id, tree_name, element_id, relationship_type) values (1, '"&amp;VLOOKUP(E241,[1]TREE_ROOT!$A$2:$B$6,2,FALSE)&amp;"', "&amp;[1]Elements!A241&amp;", 'has_a, is_a');")</f>
        <v/>
      </c>
    </row>
    <row r="242" spans="1:14">
      <c r="A242" s="19">
        <v>298</v>
      </c>
      <c r="B242" s="20">
        <v>296</v>
      </c>
      <c r="C242" s="20" t="s">
        <v>1047</v>
      </c>
      <c r="D242" s="22" t="s">
        <v>426</v>
      </c>
      <c r="E242" s="19" t="s">
        <v>1048</v>
      </c>
      <c r="F242" s="19">
        <f t="shared" si="16"/>
        <v>298</v>
      </c>
      <c r="G242" s="19" t="s">
        <v>535</v>
      </c>
      <c r="H242" s="26" t="str">
        <f>IF(ISNA(VLOOKUP(E242,E$1:$E241,1,FALSE)),"",MATCH(E242,E$1:$E241,0))</f>
        <v/>
      </c>
      <c r="I242" s="26" t="str">
        <f t="shared" si="17"/>
        <v/>
      </c>
      <c r="J242" s="26" t="str">
        <f>IF(ISERR(VLOOKUP(VALUE(B242),$A$3:A242,1,FALSE)),"wrong order","")</f>
        <v/>
      </c>
      <c r="K242" s="26" t="str">
        <f t="shared" ca="1" si="15"/>
        <v>insert into element (element_id, parent_element_id,label, description, element_status_id) values (298, 296, 'DNA', '', 2);</v>
      </c>
      <c r="L242" s="26" t="str">
        <f t="shared" ca="1" si="18"/>
        <v>insert into element (element_id, label, description, element_status_id) values (298, 'DNA', '', 2);</v>
      </c>
      <c r="M242" s="26" t="str">
        <f t="shared" si="19"/>
        <v>insert into element_hierarchy (child_element_id, parent_element_id, relationship_type) values (298, 296, 'is_a');</v>
      </c>
      <c r="N242" s="26" t="str">
        <f>IF(ISNA(VLOOKUP(E242,[1]TREE_ROOT!$A$2:$B$6,1,FALSE)),"","insert into tree_root (tree_root_id, tree_name, element_id, relationship_type) values (1, '"&amp;VLOOKUP(E242,[1]TREE_ROOT!$A$2:$B$6,2,FALSE)&amp;"', "&amp;[1]Elements!A242&amp;", 'has_a, is_a');")</f>
        <v/>
      </c>
    </row>
    <row r="243" spans="1:14">
      <c r="A243" s="19">
        <v>299</v>
      </c>
      <c r="B243" s="20">
        <v>296</v>
      </c>
      <c r="C243" s="20" t="s">
        <v>1049</v>
      </c>
      <c r="D243" s="22" t="s">
        <v>427</v>
      </c>
      <c r="E243" s="19" t="s">
        <v>1050</v>
      </c>
      <c r="F243" s="19">
        <f t="shared" si="16"/>
        <v>299</v>
      </c>
      <c r="G243" s="19" t="s">
        <v>535</v>
      </c>
      <c r="H243" s="26" t="str">
        <f>IF(ISNA(VLOOKUP(E243,E$1:$E242,1,FALSE)),"",MATCH(E243,E$1:$E242,0))</f>
        <v/>
      </c>
      <c r="I243" s="26" t="str">
        <f t="shared" si="17"/>
        <v/>
      </c>
      <c r="J243" s="26" t="str">
        <f>IF(ISERR(VLOOKUP(VALUE(B243),$A$3:A243,1,FALSE)),"wrong order","")</f>
        <v/>
      </c>
      <c r="K243" s="26" t="str">
        <f t="shared" ca="1" si="15"/>
        <v>insert into element (element_id, parent_element_id,label, description, element_status_id) values (299, 296, 'RNA', '', 2);</v>
      </c>
      <c r="L243" s="26" t="str">
        <f t="shared" ca="1" si="18"/>
        <v>insert into element (element_id, label, description, element_status_id) values (299, 'RNA', '', 2);</v>
      </c>
      <c r="M243" s="26" t="str">
        <f t="shared" si="19"/>
        <v>insert into element_hierarchy (child_element_id, parent_element_id, relationship_type) values (299, 296, 'is_a');</v>
      </c>
      <c r="N243" s="26" t="str">
        <f>IF(ISNA(VLOOKUP(E243,[1]TREE_ROOT!$A$2:$B$6,1,FALSE)),"","insert into tree_root (tree_root_id, tree_name, element_id, relationship_type) values (1, '"&amp;VLOOKUP(E243,[1]TREE_ROOT!$A$2:$B$6,2,FALSE)&amp;"', "&amp;[1]Elements!A243&amp;", 'has_a, is_a');")</f>
        <v/>
      </c>
    </row>
    <row r="244" spans="1:14">
      <c r="A244" s="19">
        <v>346</v>
      </c>
      <c r="B244" s="20">
        <v>296</v>
      </c>
      <c r="C244" s="20" t="s">
        <v>1051</v>
      </c>
      <c r="D244" s="22" t="s">
        <v>428</v>
      </c>
      <c r="E244" s="19" t="s">
        <v>1052</v>
      </c>
      <c r="F244" s="19">
        <f t="shared" si="16"/>
        <v>346</v>
      </c>
      <c r="G244" s="19" t="s">
        <v>535</v>
      </c>
      <c r="H244" s="26" t="str">
        <f>IF(ISNA(VLOOKUP(E244,E$1:$E243,1,FALSE)),"",MATCH(E244,E$1:$E243,0))</f>
        <v/>
      </c>
      <c r="I244" s="26" t="str">
        <f t="shared" si="17"/>
        <v/>
      </c>
      <c r="J244" s="26" t="str">
        <f>IF(ISERR(VLOOKUP(VALUE(B244),$A$3:A244,1,FALSE)),"wrong order","")</f>
        <v/>
      </c>
      <c r="K244" s="26" t="str">
        <f t="shared" ca="1" si="15"/>
        <v>insert into element (element_id, parent_element_id,label, description, element_status_id) values (346, 296, 'gene', '', 2);</v>
      </c>
      <c r="L244" s="26" t="str">
        <f t="shared" ca="1" si="18"/>
        <v>insert into element (element_id, label, description, element_status_id) values (346, 'gene', '', 2);</v>
      </c>
      <c r="M244" s="26" t="str">
        <f t="shared" si="19"/>
        <v>insert into element_hierarchy (child_element_id, parent_element_id, relationship_type) values (346, 296, 'is_a');</v>
      </c>
      <c r="N244" s="26" t="str">
        <f>IF(ISNA(VLOOKUP(E244,[1]TREE_ROOT!$A$2:$B$6,1,FALSE)),"","insert into tree_root (tree_root_id, tree_name, element_id, relationship_type) values (1, '"&amp;VLOOKUP(E244,[1]TREE_ROOT!$A$2:$B$6,2,FALSE)&amp;"', "&amp;[1]Elements!A244&amp;", 'has_a, is_a');")</f>
        <v/>
      </c>
    </row>
    <row r="245" spans="1:14">
      <c r="A245" s="19">
        <v>4</v>
      </c>
      <c r="B245" s="20">
        <v>0</v>
      </c>
      <c r="C245" s="20" t="s">
        <v>1053</v>
      </c>
      <c r="D245" s="23" t="s">
        <v>429</v>
      </c>
      <c r="E245" s="19" t="s">
        <v>1054</v>
      </c>
      <c r="F245" s="19">
        <f t="shared" si="16"/>
        <v>4</v>
      </c>
      <c r="G245" s="19" t="s">
        <v>535</v>
      </c>
      <c r="H245" s="26" t="str">
        <f>IF(ISNA(VLOOKUP(E245,E$1:$E244,1,FALSE)),"",MATCH(E245,E$1:$E244,0))</f>
        <v/>
      </c>
      <c r="I245" s="26" t="str">
        <f t="shared" si="17"/>
        <v/>
      </c>
      <c r="J245" s="26" t="str">
        <f>IF(ISERR(VLOOKUP(VALUE(B245),$A$3:A245,1,FALSE)),"wrong order","")</f>
        <v/>
      </c>
      <c r="K245" s="26" t="str">
        <f t="shared" ca="1" si="15"/>
        <v>insert into element (element_id, parent_element_id,label, description, element_status_id) values (4, 0, 'EXTERNAL ONTOLOGY', '', 2);</v>
      </c>
      <c r="L245" s="26" t="str">
        <f t="shared" ca="1" si="18"/>
        <v>insert into element (element_id, label, description, element_status_id) values (4, 'EXTERNAL ONTOLOGY', '', 2);</v>
      </c>
      <c r="M245" s="26" t="str">
        <f t="shared" si="19"/>
        <v>insert into element_hierarchy (child_element_id, parent_element_id, relationship_type) values (4, 0, 'has_a');</v>
      </c>
      <c r="N245" s="26" t="str">
        <f>IF(ISNA(VLOOKUP(E245,[1]TREE_ROOT!$A$2:$B$6,1,FALSE)),"","insert into tree_root (tree_root_id, tree_name, element_id, relationship_type) values (1, '"&amp;VLOOKUP(E245,[1]TREE_ROOT!$A$2:$B$6,2,FALSE)&amp;"', "&amp;[1]Elements!A245&amp;", 'has_a, is_a');")</f>
        <v/>
      </c>
    </row>
    <row r="246" spans="1:14">
      <c r="A246" s="19">
        <v>287</v>
      </c>
      <c r="B246" s="20">
        <v>4</v>
      </c>
      <c r="C246" s="20" t="s">
        <v>1055</v>
      </c>
      <c r="D246" s="22" t="s">
        <v>430</v>
      </c>
      <c r="E246" s="19" t="s">
        <v>1056</v>
      </c>
      <c r="F246" s="19">
        <f t="shared" si="16"/>
        <v>287</v>
      </c>
      <c r="G246" s="19" t="s">
        <v>535</v>
      </c>
      <c r="H246" s="26" t="str">
        <f>IF(ISNA(VLOOKUP(E246,E$1:$E245,1,FALSE)),"",MATCH(E246,E$1:$E245,0))</f>
        <v/>
      </c>
      <c r="I246" s="26" t="str">
        <f t="shared" si="17"/>
        <v/>
      </c>
      <c r="J246" s="26" t="str">
        <f>IF(ISERR(VLOOKUP(VALUE(B246),$A$3:A246,1,FALSE)),"wrong order","")</f>
        <v/>
      </c>
      <c r="K246" s="26" t="str">
        <f t="shared" ca="1" si="15"/>
        <v>insert into element (element_id, parent_element_id,label, description, element_status_id) values (287, 4, 'GO', '', 2);</v>
      </c>
      <c r="L246" s="26" t="str">
        <f t="shared" ca="1" si="18"/>
        <v>insert into element (element_id, label, description, element_status_id) values (287, 'GO', '', 2);</v>
      </c>
      <c r="M246" s="26" t="str">
        <f t="shared" si="19"/>
        <v>insert into element_hierarchy (child_element_id, parent_element_id, relationship_type) values (287, 4, 'is_a');</v>
      </c>
      <c r="N246" s="26" t="str">
        <f>IF(ISNA(VLOOKUP(E246,[1]TREE_ROOT!$A$2:$B$6,1,FALSE)),"","insert into tree_root (tree_root_id, tree_name, element_id, relationship_type) values (1, '"&amp;VLOOKUP(E246,[1]TREE_ROOT!$A$2:$B$6,2,FALSE)&amp;"', "&amp;[1]Elements!A246&amp;", 'has_a, is_a');")</f>
        <v/>
      </c>
    </row>
    <row r="247" spans="1:14">
      <c r="A247" s="19">
        <v>288</v>
      </c>
      <c r="B247" s="20">
        <v>4</v>
      </c>
      <c r="C247" s="20" t="s">
        <v>1057</v>
      </c>
      <c r="D247" s="22" t="s">
        <v>431</v>
      </c>
      <c r="E247" s="19" t="s">
        <v>1056</v>
      </c>
      <c r="F247" s="19">
        <f t="shared" si="16"/>
        <v>288</v>
      </c>
      <c r="G247" s="19" t="s">
        <v>535</v>
      </c>
      <c r="H247" s="26">
        <f>IF(ISNA(VLOOKUP(E247,E$1:$E246,1,FALSE)),"",MATCH(E247,E$1:$E246,0))</f>
        <v>246</v>
      </c>
      <c r="I247" s="26" t="str">
        <f t="shared" si="17"/>
        <v/>
      </c>
      <c r="J247" s="26" t="str">
        <f>IF(ISERR(VLOOKUP(VALUE(B247),$A$3:A247,1,FALSE)),"wrong order","")</f>
        <v/>
      </c>
      <c r="K247" s="26" t="str">
        <f t="shared" ca="1" si="15"/>
        <v>insert into element (element_id, parent_element_id,label, description, element_status_id) values (288, 4, 'GO', '', 2);</v>
      </c>
      <c r="L247" s="26" t="str">
        <f t="shared" ca="1" si="18"/>
        <v/>
      </c>
      <c r="M247" s="26" t="str">
        <f t="shared" si="19"/>
        <v>insert into element_hierarchy (child_element_id, parent_element_id, relationship_type) values (287, 4, 'is_a');</v>
      </c>
      <c r="N247" s="26" t="str">
        <f>IF(ISNA(VLOOKUP(E247,[1]TREE_ROOT!$A$2:$B$6,1,FALSE)),"","insert into tree_root (tree_root_id, tree_name, element_id, relationship_type) values (1, '"&amp;VLOOKUP(E247,[1]TREE_ROOT!$A$2:$B$6,2,FALSE)&amp;"', "&amp;[1]Elements!A247&amp;", 'has_a, is_a');")</f>
        <v/>
      </c>
    </row>
    <row r="248" spans="1:14">
      <c r="A248" s="19">
        <v>289</v>
      </c>
      <c r="B248" s="20">
        <v>4</v>
      </c>
      <c r="C248" s="20" t="s">
        <v>1058</v>
      </c>
      <c r="D248" s="22" t="s">
        <v>432</v>
      </c>
      <c r="E248" s="19" t="s">
        <v>1059</v>
      </c>
      <c r="F248" s="19">
        <f t="shared" si="16"/>
        <v>289</v>
      </c>
      <c r="G248" s="19" t="s">
        <v>535</v>
      </c>
      <c r="H248" s="26" t="str">
        <f>IF(ISNA(VLOOKUP(E248,E$1:$E247,1,FALSE)),"",MATCH(E248,E$1:$E247,0))</f>
        <v/>
      </c>
      <c r="I248" s="26" t="str">
        <f t="shared" si="17"/>
        <v/>
      </c>
      <c r="J248" s="26" t="str">
        <f>IF(ISERR(VLOOKUP(VALUE(B248),$A$3:A248,1,FALSE)),"wrong order","")</f>
        <v/>
      </c>
      <c r="K248" s="26" t="str">
        <f t="shared" ca="1" si="15"/>
        <v>insert into element (element_id, parent_element_id,label, description, element_status_id) values (289, 4, 'DO', '', 2);</v>
      </c>
      <c r="L248" s="26" t="str">
        <f t="shared" ca="1" si="18"/>
        <v>insert into element (element_id, label, description, element_status_id) values (289, 'DO', '', 2);</v>
      </c>
      <c r="M248" s="26" t="str">
        <f t="shared" si="19"/>
        <v>insert into element_hierarchy (child_element_id, parent_element_id, relationship_type) values (289, 4, 'is_a');</v>
      </c>
      <c r="N248" s="26" t="str">
        <f>IF(ISNA(VLOOKUP(E248,[1]TREE_ROOT!$A$2:$B$6,1,FALSE)),"","insert into tree_root (tree_root_id, tree_name, element_id, relationship_type) values (1, '"&amp;VLOOKUP(E248,[1]TREE_ROOT!$A$2:$B$6,2,FALSE)&amp;"', "&amp;[1]Elements!A248&amp;", 'has_a, is_a');")</f>
        <v/>
      </c>
    </row>
    <row r="249" spans="1:14">
      <c r="A249" s="19">
        <v>265</v>
      </c>
      <c r="B249" s="20">
        <v>34</v>
      </c>
      <c r="C249" s="20" t="s">
        <v>1060</v>
      </c>
      <c r="D249" s="22" t="s">
        <v>433</v>
      </c>
      <c r="E249" s="19" t="s">
        <v>1048</v>
      </c>
      <c r="F249" s="19">
        <f t="shared" si="16"/>
        <v>265</v>
      </c>
      <c r="G249" s="19" t="s">
        <v>535</v>
      </c>
      <c r="H249" s="26">
        <f>IF(ISNA(VLOOKUP(E249,E$1:$E248,1,FALSE)),"",MATCH(E249,E$1:$E248,0))</f>
        <v>242</v>
      </c>
      <c r="I249" s="26" t="str">
        <f t="shared" si="17"/>
        <v/>
      </c>
      <c r="J249" s="26" t="str">
        <f>IF(ISERR(VLOOKUP(VALUE(B249),$A$3:A249,1,FALSE)),"wrong order","")</f>
        <v/>
      </c>
      <c r="K249" s="26" t="str">
        <f t="shared" ca="1" si="15"/>
        <v>insert into element (element_id, parent_element_id,label, description, element_status_id) values (265, 34, 'DNA', '', 2);</v>
      </c>
      <c r="L249" s="26" t="str">
        <f t="shared" ca="1" si="18"/>
        <v/>
      </c>
      <c r="M249" s="26" t="str">
        <f t="shared" si="19"/>
        <v>insert into element_hierarchy (child_element_id, parent_element_id, relationship_type) values (298, 34, 'is_a');</v>
      </c>
      <c r="N249" s="26" t="str">
        <f>IF(ISNA(VLOOKUP(E249,[1]TREE_ROOT!$A$2:$B$6,1,FALSE)),"","insert into tree_root (tree_root_id, tree_name, element_id, relationship_type) values (1, '"&amp;VLOOKUP(E249,[1]TREE_ROOT!$A$2:$B$6,2,FALSE)&amp;"', "&amp;[1]Elements!A249&amp;", 'has_a, is_a');")</f>
        <v/>
      </c>
    </row>
    <row r="250" spans="1:14">
      <c r="A250" s="19">
        <v>266</v>
      </c>
      <c r="B250" s="20">
        <v>34</v>
      </c>
      <c r="C250" s="20" t="s">
        <v>1061</v>
      </c>
      <c r="D250" s="22" t="s">
        <v>434</v>
      </c>
      <c r="E250" s="19" t="s">
        <v>1050</v>
      </c>
      <c r="F250" s="19">
        <f t="shared" si="16"/>
        <v>266</v>
      </c>
      <c r="G250" s="19" t="s">
        <v>535</v>
      </c>
      <c r="H250" s="26">
        <f>IF(ISNA(VLOOKUP(E250,E$1:$E249,1,FALSE)),"",MATCH(E250,E$1:$E249,0))</f>
        <v>243</v>
      </c>
      <c r="I250" s="26" t="str">
        <f t="shared" si="17"/>
        <v/>
      </c>
      <c r="J250" s="26" t="str">
        <f>IF(ISERR(VLOOKUP(VALUE(B250),$A$3:A250,1,FALSE)),"wrong order","")</f>
        <v/>
      </c>
      <c r="K250" s="26" t="str">
        <f t="shared" ca="1" si="15"/>
        <v>insert into element (element_id, parent_element_id,label, description, element_status_id) values (266, 34, 'RNA', '', 2);_x000D_
COMMIT;</v>
      </c>
      <c r="L250" s="26" t="str">
        <f t="shared" ca="1" si="18"/>
        <v/>
      </c>
      <c r="M250" s="26" t="str">
        <f t="shared" si="19"/>
        <v>insert into element_hierarchy (child_element_id, parent_element_id, relationship_type) values (299, 34, 'is_a');</v>
      </c>
      <c r="N250" s="26" t="str">
        <f>IF(ISNA(VLOOKUP(E250,[1]TREE_ROOT!$A$2:$B$6,1,FALSE)),"","insert into tree_root (tree_root_id, tree_name, element_id, relationship_type) values (1, '"&amp;VLOOKUP(E250,[1]TREE_ROOT!$A$2:$B$6,2,FALSE)&amp;"', "&amp;[1]Elements!A250&amp;", 'has_a, is_a');")</f>
        <v/>
      </c>
    </row>
    <row r="251" spans="1:14">
      <c r="A251" s="19">
        <v>286</v>
      </c>
      <c r="B251" s="20">
        <v>38</v>
      </c>
      <c r="C251" s="20" t="s">
        <v>1062</v>
      </c>
      <c r="D251" s="22" t="s">
        <v>435</v>
      </c>
      <c r="E251" s="19" t="s">
        <v>1063</v>
      </c>
      <c r="F251" s="19">
        <f t="shared" si="16"/>
        <v>286</v>
      </c>
      <c r="G251" s="19" t="s">
        <v>535</v>
      </c>
      <c r="H251" s="26" t="str">
        <f>IF(ISNA(VLOOKUP(E251,E$1:$E250,1,FALSE)),"",MATCH(E251,E$1:$E250,0))</f>
        <v/>
      </c>
      <c r="I251" s="26" t="str">
        <f t="shared" si="17"/>
        <v/>
      </c>
      <c r="J251" s="26" t="str">
        <f>IF(ISERR(VLOOKUP(VALUE(B251),$A$3:A251,1,FALSE)),"wrong order","")</f>
        <v/>
      </c>
      <c r="K251" s="26" t="str">
        <f t="shared" ca="1" si="15"/>
        <v>insert into element (element_id, parent_element_id,label, description, element_status_id) values (286, 38, 'protein (EXTERNAL DICTIONARY', '', 2);</v>
      </c>
      <c r="L251" s="26" t="str">
        <f t="shared" ca="1" si="18"/>
        <v>insert into element (element_id, label, description, element_status_id) values (286, 'protein (EXTERNAL DICTIONARY', '', 2);</v>
      </c>
      <c r="M251" s="26" t="str">
        <f t="shared" si="19"/>
        <v>insert into element_hierarchy (child_element_id, parent_element_id, relationship_type) values (286, 38, 'is_a');</v>
      </c>
      <c r="N251" s="26" t="str">
        <f>IF(ISNA(VLOOKUP(E251,[1]TREE_ROOT!$A$2:$B$6,1,FALSE)),"","insert into tree_root (tree_root_id, tree_name, element_id, relationship_type) values (1, '"&amp;VLOOKUP(E251,[1]TREE_ROOT!$A$2:$B$6,2,FALSE)&amp;"', "&amp;[1]Elements!A251&amp;", 'has_a, is_a');")</f>
        <v/>
      </c>
    </row>
    <row r="252" spans="1:14">
      <c r="A252" s="19">
        <v>33</v>
      </c>
      <c r="B252" s="20">
        <v>267</v>
      </c>
      <c r="C252" s="20" t="s">
        <v>1064</v>
      </c>
      <c r="D252" s="22" t="s">
        <v>436</v>
      </c>
      <c r="E252" s="19" t="s">
        <v>1065</v>
      </c>
      <c r="F252" s="19">
        <f t="shared" si="16"/>
        <v>33</v>
      </c>
      <c r="G252" s="19" t="s">
        <v>535</v>
      </c>
      <c r="H252" s="26" t="str">
        <f>IF(ISNA(VLOOKUP(E252,E$1:$E251,1,FALSE)),"",MATCH(E252,E$1:$E251,0))</f>
        <v/>
      </c>
      <c r="I252" s="26" t="str">
        <f t="shared" si="17"/>
        <v/>
      </c>
      <c r="J252" s="26" t="str">
        <f>IF(ISERR(VLOOKUP(VALUE(B252),$A$3:A252,1,FALSE)),"wrong order","")</f>
        <v/>
      </c>
      <c r="K252" s="26" t="str">
        <f t="shared" ca="1" si="15"/>
        <v>insert into element (element_id, parent_element_id,label, description, element_status_id) values (33, 267, 'cell line', '', 2);</v>
      </c>
      <c r="L252" s="26" t="str">
        <f t="shared" ca="1" si="18"/>
        <v>insert into element (element_id, label, description, element_status_id) values (33, 'cell line', '', 2);</v>
      </c>
      <c r="M252" s="26" t="str">
        <f t="shared" si="19"/>
        <v>insert into element_hierarchy (child_element_id, parent_element_id, relationship_type) values (33, 267, 'is_a');</v>
      </c>
      <c r="N252" s="26" t="str">
        <f>IF(ISNA(VLOOKUP(E252,[1]TREE_ROOT!$A$2:$B$6,1,FALSE)),"","insert into tree_root (tree_root_id, tree_name, element_id, relationship_type) values (1, '"&amp;VLOOKUP(E252,[1]TREE_ROOT!$A$2:$B$6,2,FALSE)&amp;"', "&amp;[1]Elements!A252&amp;", 'has_a, is_a');")</f>
        <v/>
      </c>
    </row>
    <row r="253" spans="1:14">
      <c r="A253" s="19">
        <v>37</v>
      </c>
      <c r="B253" s="20">
        <v>267</v>
      </c>
      <c r="C253" s="20" t="s">
        <v>1066</v>
      </c>
      <c r="D253" s="22" t="s">
        <v>437</v>
      </c>
      <c r="E253" s="19" t="s">
        <v>1067</v>
      </c>
      <c r="F253" s="19">
        <f t="shared" si="16"/>
        <v>37</v>
      </c>
      <c r="G253" s="19" t="s">
        <v>535</v>
      </c>
      <c r="H253" s="26" t="str">
        <f>IF(ISNA(VLOOKUP(E253,E$1:$E252,1,FALSE)),"",MATCH(E253,E$1:$E252,0))</f>
        <v/>
      </c>
      <c r="I253" s="26" t="str">
        <f t="shared" si="17"/>
        <v/>
      </c>
      <c r="J253" s="26" t="str">
        <f>IF(ISERR(VLOOKUP(VALUE(B253),$A$3:A253,1,FALSE)),"wrong order","")</f>
        <v/>
      </c>
      <c r="K253" s="26" t="str">
        <f t="shared" ca="1" si="15"/>
        <v>insert into element (element_id, parent_element_id,label, description, element_status_id) values (37, 267, 'primary cell', '', 2);</v>
      </c>
      <c r="L253" s="26" t="str">
        <f t="shared" ca="1" si="18"/>
        <v>insert into element (element_id, label, description, element_status_id) values (37, 'primary cell', '', 2);</v>
      </c>
      <c r="M253" s="26" t="str">
        <f t="shared" si="19"/>
        <v>insert into element_hierarchy (child_element_id, parent_element_id, relationship_type) values (37, 267, 'is_a');</v>
      </c>
      <c r="N253" s="26" t="str">
        <f>IF(ISNA(VLOOKUP(E253,[1]TREE_ROOT!$A$2:$B$6,1,FALSE)),"","insert into tree_root (tree_root_id, tree_name, element_id, relationship_type) values (1, '"&amp;VLOOKUP(E253,[1]TREE_ROOT!$A$2:$B$6,2,FALSE)&amp;"', "&amp;[1]Elements!A253&amp;", 'has_a, is_a');")</f>
        <v/>
      </c>
    </row>
    <row r="254" spans="1:14">
      <c r="A254" s="19">
        <v>94</v>
      </c>
      <c r="B254" s="20">
        <v>89</v>
      </c>
      <c r="C254" s="20" t="s">
        <v>1068</v>
      </c>
      <c r="D254" s="22" t="s">
        <v>438</v>
      </c>
      <c r="E254" s="19" t="s">
        <v>1069</v>
      </c>
      <c r="F254" s="19">
        <f t="shared" si="16"/>
        <v>94</v>
      </c>
      <c r="G254" s="19" t="s">
        <v>1070</v>
      </c>
      <c r="H254" s="26" t="str">
        <f>IF(ISNA(VLOOKUP(E254,E$1:$E253,1,FALSE)),"",MATCH(E254,E$1:$E253,0))</f>
        <v/>
      </c>
      <c r="I254" s="26" t="str">
        <f t="shared" si="17"/>
        <v/>
      </c>
      <c r="J254" s="26" t="str">
        <f>IF(ISERR(VLOOKUP(VALUE(B254),$A$3:A254,1,FALSE)),"wrong order","")</f>
        <v/>
      </c>
      <c r="K254" s="26" t="str">
        <f t="shared" ca="1" si="15"/>
        <v>insert into element (element_id, parent_element_id,label, description, element_status_id) values (94, 89, 'nucleic acid format', 'A format in which the perturbagen targets nucleic acid (DNA or RNA) to regulate its function.', 2);</v>
      </c>
      <c r="L254" s="26" t="str">
        <f t="shared" ca="1" si="18"/>
        <v>insert into element (element_id, label, description, element_status_id) values (94, 'nucleic acid format', 'A format in which the perturbagen targets nucleic acid (DNA or RNA) to regulate its function.', 2);</v>
      </c>
      <c r="M254" s="26" t="str">
        <f t="shared" si="19"/>
        <v>insert into element_hierarchy (child_element_id, parent_element_id, relationship_type) values (94, 89, 'is_a');</v>
      </c>
      <c r="N254" s="26" t="str">
        <f>IF(ISNA(VLOOKUP(E254,[1]TREE_ROOT!$A$2:$B$6,1,FALSE)),"","insert into tree_root (tree_root_id, tree_name, element_id, relationship_type) values (1, '"&amp;VLOOKUP(E254,[1]TREE_ROOT!$A$2:$B$6,2,FALSE)&amp;"', "&amp;[1]Elements!A254&amp;", 'has_a, is_a');")</f>
        <v/>
      </c>
    </row>
    <row r="255" spans="1:14">
      <c r="A255" s="19">
        <v>95</v>
      </c>
      <c r="B255" s="20">
        <v>89</v>
      </c>
      <c r="C255" s="20" t="s">
        <v>1071</v>
      </c>
      <c r="D255" s="22" t="s">
        <v>439</v>
      </c>
      <c r="E255" s="19" t="s">
        <v>1072</v>
      </c>
      <c r="F255" s="19">
        <f t="shared" si="16"/>
        <v>95</v>
      </c>
      <c r="G255" s="19" t="s">
        <v>1073</v>
      </c>
      <c r="H255" s="26" t="str">
        <f>IF(ISNA(VLOOKUP(E255,E$1:$E254,1,FALSE)),"",MATCH(E255,E$1:$E254,0))</f>
        <v/>
      </c>
      <c r="I255" s="26" t="str">
        <f t="shared" si="17"/>
        <v/>
      </c>
      <c r="J255" s="26" t="str">
        <f>IF(ISERR(VLOOKUP(VALUE(B255),$A$3:A255,1,FALSE)),"wrong order","")</f>
        <v/>
      </c>
      <c r="K255" s="26" t="str">
        <f t="shared" ca="1" si="15"/>
        <v>insert into element (element_id, parent_element_id,label, description, element_status_id) values (95, 89, 'protein format', 'A format in which the perturbagen targets a protein to regulate its function.', 2);</v>
      </c>
      <c r="L255" s="26" t="str">
        <f t="shared" ca="1" si="18"/>
        <v>insert into element (element_id, label, description, element_status_id) values (95, 'protein format', 'A format in which the perturbagen targets a protein to regulate its function.', 2);</v>
      </c>
      <c r="M255" s="26" t="str">
        <f t="shared" si="19"/>
        <v>insert into element_hierarchy (child_element_id, parent_element_id, relationship_type) values (95, 89, 'is_a');</v>
      </c>
      <c r="N255" s="26" t="str">
        <f>IF(ISNA(VLOOKUP(E255,[1]TREE_ROOT!$A$2:$B$6,1,FALSE)),"","insert into tree_root (tree_root_id, tree_name, element_id, relationship_type) values (1, '"&amp;VLOOKUP(E255,[1]TREE_ROOT!$A$2:$B$6,2,FALSE)&amp;"', "&amp;[1]Elements!A255&amp;", 'has_a, is_a');")</f>
        <v/>
      </c>
    </row>
    <row r="256" spans="1:14">
      <c r="A256" s="19">
        <v>96</v>
      </c>
      <c r="B256" s="20">
        <v>91</v>
      </c>
      <c r="C256" s="20" t="s">
        <v>1074</v>
      </c>
      <c r="D256" s="22" t="s">
        <v>440</v>
      </c>
      <c r="E256" s="19" t="s">
        <v>1075</v>
      </c>
      <c r="F256" s="19">
        <f t="shared" si="16"/>
        <v>96</v>
      </c>
      <c r="G256" s="19" t="s">
        <v>1076</v>
      </c>
      <c r="H256" s="26" t="str">
        <f>IF(ISNA(VLOOKUP(E256,E$1:$E255,1,FALSE)),"",MATCH(E256,E$1:$E255,0))</f>
        <v/>
      </c>
      <c r="I256" s="26" t="str">
        <f t="shared" si="17"/>
        <v/>
      </c>
      <c r="J256" s="26" t="str">
        <f>IF(ISERR(VLOOKUP(VALUE(B256),$A$3:A256,1,FALSE)),"wrong order","")</f>
        <v/>
      </c>
      <c r="K256" s="26" t="str">
        <f t="shared" ca="1" si="15"/>
        <v>insert into element (element_id, parent_element_id,label, description, element_status_id) values (96, 91, 'sub-cellular format', 'A format using sub-cellular organelles (but not individually purified proteins) obtained by cell lysis and fractionation (e.g., differential centrifugation).', 2);</v>
      </c>
      <c r="L256" s="26" t="str">
        <f t="shared" ca="1" si="18"/>
        <v>insert into element (element_id, label, description, element_status_id) values (96, 'sub-cellular format', 'A format using sub-cellular organelles (but not individually purified proteins) obtained by cell lysis and fractionation (e.g., differential centrifugation).', 2);</v>
      </c>
      <c r="M256" s="26" t="str">
        <f t="shared" si="19"/>
        <v>insert into element_hierarchy (child_element_id, parent_element_id, relationship_type) values (96, 91, 'is_a');</v>
      </c>
      <c r="N256" s="26" t="str">
        <f>IF(ISNA(VLOOKUP(E256,[1]TREE_ROOT!$A$2:$B$6,1,FALSE)),"","insert into tree_root (tree_root_id, tree_name, element_id, relationship_type) values (1, '"&amp;VLOOKUP(E256,[1]TREE_ROOT!$A$2:$B$6,2,FALSE)&amp;"', "&amp;[1]Elements!A256&amp;", 'has_a, is_a');")</f>
        <v/>
      </c>
    </row>
    <row r="257" spans="1:14">
      <c r="A257" s="19">
        <v>97</v>
      </c>
      <c r="B257" s="20">
        <v>91</v>
      </c>
      <c r="C257" s="20" t="s">
        <v>1077</v>
      </c>
      <c r="D257" s="22" t="s">
        <v>441</v>
      </c>
      <c r="E257" s="19" t="s">
        <v>1078</v>
      </c>
      <c r="F257" s="19">
        <f t="shared" si="16"/>
        <v>97</v>
      </c>
      <c r="G257" s="19" t="s">
        <v>1079</v>
      </c>
      <c r="H257" s="26" t="str">
        <f>IF(ISNA(VLOOKUP(E257,E$1:$E256,1,FALSE)),"",MATCH(E257,E$1:$E256,0))</f>
        <v/>
      </c>
      <c r="I257" s="26" t="str">
        <f t="shared" si="17"/>
        <v/>
      </c>
      <c r="J257" s="26" t="str">
        <f>IF(ISERR(VLOOKUP(VALUE(B257),$A$3:A257,1,FALSE)),"wrong order","")</f>
        <v/>
      </c>
      <c r="K257" s="26" t="str">
        <f t="shared" ca="1" si="15"/>
        <v>insert into element (element_id, parent_element_id,label, description, element_status_id) values (97, 91, 'whole-cell lysate format', 'A format using cells whose membranes have been ruptured (e.g., mechanically, osmotically) and whose lysate is used without separation techniques.', 2);</v>
      </c>
      <c r="L257" s="26" t="str">
        <f t="shared" ca="1" si="18"/>
        <v>insert into element (element_id, label, description, element_status_id) values (97, 'whole-cell lysate format', 'A format using cells whose membranes have been ruptured (e.g., mechanically, osmotically) and whose lysate is used without separation techniques.', 2);</v>
      </c>
      <c r="M257" s="26" t="str">
        <f t="shared" si="19"/>
        <v>insert into element_hierarchy (child_element_id, parent_element_id, relationship_type) values (97, 91, 'is_a');</v>
      </c>
      <c r="N257" s="26" t="str">
        <f>IF(ISNA(VLOOKUP(E257,[1]TREE_ROOT!$A$2:$B$6,1,FALSE)),"","insert into tree_root (tree_root_id, tree_name, element_id, relationship_type) values (1, '"&amp;VLOOKUP(E257,[1]TREE_ROOT!$A$2:$B$6,2,FALSE)&amp;"', "&amp;[1]Elements!A257&amp;", 'has_a, is_a');")</f>
        <v/>
      </c>
    </row>
    <row r="258" spans="1:14">
      <c r="A258" s="19">
        <v>127</v>
      </c>
      <c r="B258" s="20">
        <v>108</v>
      </c>
      <c r="C258" s="20" t="s">
        <v>1080</v>
      </c>
      <c r="D258" s="22" t="s">
        <v>442</v>
      </c>
      <c r="E258" s="19" t="s">
        <v>1081</v>
      </c>
      <c r="F258" s="19">
        <f t="shared" si="16"/>
        <v>127</v>
      </c>
      <c r="G258" s="19" t="s">
        <v>1082</v>
      </c>
      <c r="H258" s="26" t="str">
        <f>IF(ISNA(VLOOKUP(E258,E$1:$E257,1,FALSE)),"",MATCH(E258,E$1:$E257,0))</f>
        <v/>
      </c>
      <c r="I258" s="26" t="str">
        <f t="shared" si="17"/>
        <v/>
      </c>
      <c r="J258" s="26" t="str">
        <f>IF(ISERR(VLOOKUP(VALUE(B258),$A$3:A258,1,FALSE)),"wrong order","")</f>
        <v/>
      </c>
      <c r="K258" s="26" t="str">
        <f t="shared" ref="K258:K321" ca="1" si="20">"insert into element (element_id, parent_element_id,label, description, element_status_id) values ("&amp;A258&amp;", "&amp;IF(B258="","''",VALUE(B258))&amp;", '"&amp;E258&amp;"', '"&amp;G258&amp;"', 2);"&amp;IF(MOD(CELL("row",A258),10)=0,CHAR(13)&amp;CHAR(10)&amp;"COMMIT;","")</f>
        <v>insert into element (element_id, parent_element_id,label, description, element_status_id) values (127, 108, 'cell attribute', 'This describes the cell culture conditions and modifications performed on the cell line. Modifications include plasmid transfection, viral transduction, cell fusion, etc.', 2);</v>
      </c>
      <c r="L258" s="26" t="str">
        <f t="shared" ca="1" si="18"/>
        <v>insert into element (element_id, label, description, element_status_id) values (127, 'cell attribute', 'This describes the cell culture conditions and modifications performed on the cell line. Modifications include plasmid transfection, viral transduction, cell fusion, etc.', 2);</v>
      </c>
      <c r="M258" s="26" t="str">
        <f t="shared" si="19"/>
        <v>insert into element_hierarchy (child_element_id, parent_element_id, relationship_type) values (127, 108, 'is_a');</v>
      </c>
      <c r="N258" s="26" t="str">
        <f>IF(ISNA(VLOOKUP(E258,[1]TREE_ROOT!$A$2:$B$6,1,FALSE)),"","insert into tree_root (tree_root_id, tree_name, element_id, relationship_type) values (1, '"&amp;VLOOKUP(E258,[1]TREE_ROOT!$A$2:$B$6,2,FALSE)&amp;"', "&amp;[1]Elements!A258&amp;", 'has_a, is_a');")</f>
        <v/>
      </c>
    </row>
    <row r="259" spans="1:14">
      <c r="A259" s="19">
        <v>128</v>
      </c>
      <c r="B259" s="20">
        <v>108</v>
      </c>
      <c r="C259" s="20" t="s">
        <v>1083</v>
      </c>
      <c r="D259" s="22" t="s">
        <v>443</v>
      </c>
      <c r="E259" s="19" t="s">
        <v>1084</v>
      </c>
      <c r="F259" s="19">
        <f t="shared" ref="F259:F322" si="21">A259</f>
        <v>128</v>
      </c>
      <c r="G259" s="19" t="s">
        <v>535</v>
      </c>
      <c r="H259" s="26" t="str">
        <f>IF(ISNA(VLOOKUP(E259,E$1:$E258,1,FALSE)),"",MATCH(E259,E$1:$E258,0))</f>
        <v/>
      </c>
      <c r="I259" s="26" t="str">
        <f t="shared" ref="I259:I322" si="22">IF(H259="","",IF(ISNA(VLOOKUP(A259,$B$2:$B$348,1,FALSE)),"","children"))</f>
        <v/>
      </c>
      <c r="J259" s="26" t="str">
        <f>IF(ISERR(VLOOKUP(VALUE(B259),$A$3:A259,1,FALSE)),"wrong order","")</f>
        <v/>
      </c>
      <c r="K259" s="26" t="str">
        <f t="shared" ca="1" si="20"/>
        <v>insert into element (element_id, parent_element_id,label, description, element_status_id) values (128, 108, 'protein attribute', '', 2);</v>
      </c>
      <c r="L259" s="26" t="str">
        <f t="shared" ref="L259:L322" ca="1" si="23">IF(H259="","insert into element (element_id, label, description, element_status_id) values ("&amp;A259&amp;", '"&amp;E259&amp;"', '"&amp;G259&amp;"', 2);"&amp;IF(MOD(CELL("row",A259),10)=0,CHAR(13)&amp;CHAR(10)&amp;"COMMIT;",""),"")</f>
        <v>insert into element (element_id, label, description, element_status_id) values (128, 'protein attribute', '', 2);</v>
      </c>
      <c r="M259" s="26" t="str">
        <f t="shared" ref="M259:M322" si="24">"insert into element_hierarchy (child_element_id, parent_element_id, relationship_type) values ("&amp;IF(H259="",A259,INDEX($A$1:$A$348,H259))&amp;", "&amp;IF(ISBLANK(B259),"''",B259)&amp;", "&amp;IF(A259&lt;10,"'has_a'","'is_a'")&amp;");"</f>
        <v>insert into element_hierarchy (child_element_id, parent_element_id, relationship_type) values (128, 108, 'is_a');</v>
      </c>
      <c r="N259" s="26" t="str">
        <f>IF(ISNA(VLOOKUP(E259,[1]TREE_ROOT!$A$2:$B$6,1,FALSE)),"","insert into tree_root (tree_root_id, tree_name, element_id, relationship_type) values (1, '"&amp;VLOOKUP(E259,[1]TREE_ROOT!$A$2:$B$6,2,FALSE)&amp;"', "&amp;[1]Elements!A259&amp;", 'has_a, is_a');")</f>
        <v/>
      </c>
    </row>
    <row r="260" spans="1:14">
      <c r="A260" s="19">
        <v>345</v>
      </c>
      <c r="B260" s="20">
        <v>108</v>
      </c>
      <c r="C260" s="20" t="s">
        <v>1085</v>
      </c>
      <c r="D260" s="22" t="s">
        <v>444</v>
      </c>
      <c r="E260" s="19" t="s">
        <v>1086</v>
      </c>
      <c r="F260" s="19">
        <f t="shared" si="21"/>
        <v>345</v>
      </c>
      <c r="G260" s="19" t="s">
        <v>535</v>
      </c>
      <c r="H260" s="26" t="str">
        <f>IF(ISNA(VLOOKUP(E260,E$1:$E259,1,FALSE)),"",MATCH(E260,E$1:$E259,0))</f>
        <v/>
      </c>
      <c r="I260" s="26" t="str">
        <f t="shared" si="22"/>
        <v/>
      </c>
      <c r="J260" s="26" t="str">
        <f>IF(ISERR(VLOOKUP(VALUE(B260),$A$3:A260,1,FALSE)),"wrong order","")</f>
        <v/>
      </c>
      <c r="K260" s="26" t="str">
        <f t="shared" ca="1" si="20"/>
        <v>insert into element (element_id, parent_element_id,label, description, element_status_id) values (345, 108, 'nucleic acid attribute', '', 2);_x000D_
COMMIT;</v>
      </c>
      <c r="L260" s="26" t="str">
        <f t="shared" ca="1" si="23"/>
        <v>insert into element (element_id, label, description, element_status_id) values (345, 'nucleic acid attribute', '', 2);_x000D_
COMMIT;</v>
      </c>
      <c r="M260" s="26" t="str">
        <f t="shared" si="24"/>
        <v>insert into element_hierarchy (child_element_id, parent_element_id, relationship_type) values (345, 108, 'is_a');</v>
      </c>
      <c r="N260" s="26" t="str">
        <f>IF(ISNA(VLOOKUP(E260,[1]TREE_ROOT!$A$2:$B$6,1,FALSE)),"","insert into tree_root (tree_root_id, tree_name, element_id, relationship_type) values (1, '"&amp;VLOOKUP(E260,[1]TREE_ROOT!$A$2:$B$6,2,FALSE)&amp;"', "&amp;[1]Elements!A260&amp;", 'has_a, is_a');")</f>
        <v/>
      </c>
    </row>
    <row r="261" spans="1:14">
      <c r="A261" s="19">
        <v>61</v>
      </c>
      <c r="B261" s="20">
        <v>110</v>
      </c>
      <c r="C261" s="20" t="s">
        <v>1087</v>
      </c>
      <c r="D261" s="22" t="s">
        <v>445</v>
      </c>
      <c r="E261" s="19" t="s">
        <v>1088</v>
      </c>
      <c r="F261" s="19">
        <f t="shared" si="21"/>
        <v>61</v>
      </c>
      <c r="G261" s="19" t="s">
        <v>535</v>
      </c>
      <c r="H261" s="26" t="str">
        <f>IF(ISNA(VLOOKUP(E261,E$1:$E260,1,FALSE)),"",MATCH(E261,E$1:$E260,0))</f>
        <v/>
      </c>
      <c r="I261" s="26" t="str">
        <f t="shared" si="22"/>
        <v/>
      </c>
      <c r="J261" s="26" t="str">
        <f>IF(ISERR(VLOOKUP(VALUE(B261),$A$3:A261,1,FALSE)),"wrong order","")</f>
        <v/>
      </c>
      <c r="K261" s="26" t="str">
        <f t="shared" ca="1" si="20"/>
        <v>insert into element (element_id, parent_element_id,label, description, element_status_id) values (61, 110, 'assay readout', '', 2);</v>
      </c>
      <c r="L261" s="26" t="str">
        <f t="shared" ca="1" si="23"/>
        <v>insert into element (element_id, label, description, element_status_id) values (61, 'assay readout', '', 2);</v>
      </c>
      <c r="M261" s="26" t="str">
        <f t="shared" si="24"/>
        <v>insert into element_hierarchy (child_element_id, parent_element_id, relationship_type) values (61, 110, 'is_a');</v>
      </c>
      <c r="N261" s="26" t="str">
        <f>IF(ISNA(VLOOKUP(E261,[1]TREE_ROOT!$A$2:$B$6,1,FALSE)),"","insert into tree_root (tree_root_id, tree_name, element_id, relationship_type) values (1, '"&amp;VLOOKUP(E261,[1]TREE_ROOT!$A$2:$B$6,2,FALSE)&amp;"', "&amp;[1]Elements!A261&amp;", 'has_a, is_a');")</f>
        <v/>
      </c>
    </row>
    <row r="262" spans="1:14">
      <c r="A262" s="19">
        <v>111</v>
      </c>
      <c r="B262" s="20">
        <v>110</v>
      </c>
      <c r="C262" s="20" t="s">
        <v>1089</v>
      </c>
      <c r="D262" s="22" t="s">
        <v>446</v>
      </c>
      <c r="E262" s="19" t="s">
        <v>1090</v>
      </c>
      <c r="F262" s="19">
        <f t="shared" si="21"/>
        <v>111</v>
      </c>
      <c r="G262" s="19" t="s">
        <v>1091</v>
      </c>
      <c r="H262" s="26" t="str">
        <f>IF(ISNA(VLOOKUP(E262,E$1:$E261,1,FALSE)),"",MATCH(E262,E$1:$E261,0))</f>
        <v/>
      </c>
      <c r="I262" s="26" t="str">
        <f t="shared" si="22"/>
        <v/>
      </c>
      <c r="J262" s="26" t="str">
        <f>IF(ISERR(VLOOKUP(VALUE(B262),$A$3:A262,1,FALSE)),"wrong order","")</f>
        <v/>
      </c>
      <c r="K262" s="26" t="str">
        <f t="shared" ca="1" si="20"/>
        <v>insert into element (element_id, parent_element_id,label, description, element_status_id) values (111, 110, 'assay biosafety level', 'A biosafety level is the level of biocontainment required to isolate hazardous biological agents in an enclosed facility. The levels of containment range from the lowest biosafety level of 1 to the highest at level 4.', 2);</v>
      </c>
      <c r="L262" s="26" t="str">
        <f t="shared" ca="1" si="23"/>
        <v>insert into element (element_id, label, description, element_status_id) values (111, 'assay biosafety level', 'A biosafety level is the level of biocontainment required to isolate hazardous biological agents in an enclosed facility. The levels of containment range from the lowest biosafety level of 1 to the highest at level 4.', 2);</v>
      </c>
      <c r="M262" s="26" t="str">
        <f t="shared" si="24"/>
        <v>insert into element_hierarchy (child_element_id, parent_element_id, relationship_type) values (111, 110, 'is_a');</v>
      </c>
      <c r="N262" s="26" t="str">
        <f>IF(ISNA(VLOOKUP(E262,[1]TREE_ROOT!$A$2:$B$6,1,FALSE)),"","insert into tree_root (tree_root_id, tree_name, element_id, relationship_type) values (1, '"&amp;VLOOKUP(E262,[1]TREE_ROOT!$A$2:$B$6,2,FALSE)&amp;"', "&amp;[1]Elements!A262&amp;", 'has_a, is_a');")</f>
        <v/>
      </c>
    </row>
    <row r="263" spans="1:14">
      <c r="A263" s="19">
        <v>112</v>
      </c>
      <c r="B263" s="20">
        <v>110</v>
      </c>
      <c r="C263" s="20" t="s">
        <v>1092</v>
      </c>
      <c r="D263" s="22" t="s">
        <v>447</v>
      </c>
      <c r="E263" s="19" t="s">
        <v>1093</v>
      </c>
      <c r="F263" s="19">
        <f t="shared" si="21"/>
        <v>112</v>
      </c>
      <c r="G263" s="19" t="s">
        <v>1094</v>
      </c>
      <c r="H263" s="26" t="str">
        <f>IF(ISNA(VLOOKUP(E263,E$1:$E262,1,FALSE)),"",MATCH(E263,E$1:$E262,0))</f>
        <v/>
      </c>
      <c r="I263" s="26" t="str">
        <f t="shared" si="22"/>
        <v/>
      </c>
      <c r="J263" s="26" t="str">
        <f>IF(ISERR(VLOOKUP(VALUE(B263),$A$3:A263,1,FALSE)),"wrong order","")</f>
        <v/>
      </c>
      <c r="K263" s="26" t="str">
        <f t="shared" ca="1" si="20"/>
        <v>insert into element (element_id, parent_element_id,label, description, element_status_id) values (112, 110, 'assay condition', 'A set of optimization guidelines used to minimize the time and cost of assay implementation, while providing reliable assay performance.', 2);</v>
      </c>
      <c r="L263" s="26" t="str">
        <f t="shared" ca="1" si="23"/>
        <v>insert into element (element_id, label, description, element_status_id) values (112, 'assay condition', 'A set of optimization guidelines used to minimize the time and cost of assay implementation, while providing reliable assay performance.', 2);</v>
      </c>
      <c r="M263" s="26" t="str">
        <f t="shared" si="24"/>
        <v>insert into element_hierarchy (child_element_id, parent_element_id, relationship_type) values (112, 110, 'is_a');</v>
      </c>
      <c r="N263" s="26" t="str">
        <f>IF(ISNA(VLOOKUP(E263,[1]TREE_ROOT!$A$2:$B$6,1,FALSE)),"","insert into tree_root (tree_root_id, tree_name, element_id, relationship_type) values (1, '"&amp;VLOOKUP(E263,[1]TREE_ROOT!$A$2:$B$6,2,FALSE)&amp;"', "&amp;[1]Elements!A263&amp;", 'has_a, is_a');")</f>
        <v/>
      </c>
    </row>
    <row r="264" spans="1:14">
      <c r="A264" s="19">
        <v>113</v>
      </c>
      <c r="B264" s="20">
        <v>110</v>
      </c>
      <c r="C264" s="20" t="s">
        <v>1095</v>
      </c>
      <c r="D264" s="22" t="s">
        <v>448</v>
      </c>
      <c r="E264" s="19" t="s">
        <v>1096</v>
      </c>
      <c r="F264" s="19">
        <f t="shared" si="21"/>
        <v>113</v>
      </c>
      <c r="G264" s="19" t="s">
        <v>1097</v>
      </c>
      <c r="H264" s="26" t="str">
        <f>IF(ISNA(VLOOKUP(E264,E$1:$E263,1,FALSE)),"",MATCH(E264,E$1:$E263,0))</f>
        <v/>
      </c>
      <c r="I264" s="26" t="str">
        <f t="shared" si="22"/>
        <v/>
      </c>
      <c r="J264" s="26" t="str">
        <f>IF(ISERR(VLOOKUP(VALUE(B264),$A$3:A264,1,FALSE)),"wrong order","")</f>
        <v/>
      </c>
      <c r="K264" s="26" t="str">
        <f t="shared" ca="1" si="20"/>
        <v>insert into element (element_id, parent_element_id,label, description, element_status_id) values (113, 110, 'assay footprint', 'This describes the physical format such as plate density in which an assay is performed, which is generally a microplate format, but can also be an array format.', 2);</v>
      </c>
      <c r="L264" s="26" t="str">
        <f t="shared" ca="1" si="23"/>
        <v>insert into element (element_id, label, description, element_status_id) values (113, 'assay footprint', 'This describes the physical format such as plate density in which an assay is performed, which is generally a microplate format, but can also be an array format.', 2);</v>
      </c>
      <c r="M264" s="26" t="str">
        <f t="shared" si="24"/>
        <v>insert into element_hierarchy (child_element_id, parent_element_id, relationship_type) values (113, 110, 'is_a');</v>
      </c>
      <c r="N264" s="26" t="str">
        <f>IF(ISNA(VLOOKUP(E264,[1]TREE_ROOT!$A$2:$B$6,1,FALSE)),"","insert into tree_root (tree_root_id, tree_name, element_id, relationship_type) values (1, '"&amp;VLOOKUP(E264,[1]TREE_ROOT!$A$2:$B$6,2,FALSE)&amp;"', "&amp;[1]Elements!A264&amp;", 'has_a, is_a');")</f>
        <v/>
      </c>
    </row>
    <row r="265" spans="1:14">
      <c r="A265" s="19">
        <v>114</v>
      </c>
      <c r="B265" s="20">
        <v>110</v>
      </c>
      <c r="C265" s="20" t="s">
        <v>1098</v>
      </c>
      <c r="D265" s="22" t="s">
        <v>449</v>
      </c>
      <c r="E265" s="19" t="s">
        <v>1099</v>
      </c>
      <c r="F265" s="19">
        <f t="shared" si="21"/>
        <v>114</v>
      </c>
      <c r="G265" s="19" t="s">
        <v>1100</v>
      </c>
      <c r="H265" s="26" t="str">
        <f>IF(ISNA(VLOOKUP(E265,E$1:$E264,1,FALSE)),"",MATCH(E265,E$1:$E264,0))</f>
        <v/>
      </c>
      <c r="I265" s="26" t="str">
        <f t="shared" si="22"/>
        <v/>
      </c>
      <c r="J265" s="26" t="str">
        <f>IF(ISERR(VLOOKUP(VALUE(B265),$A$3:A265,1,FALSE)),"wrong order","")</f>
        <v/>
      </c>
      <c r="K265" s="26" t="str">
        <f t="shared" ca="1" si="20"/>
        <v>insert into element (element_id, parent_element_id,label, description, element_status_id) values (114, 110, 'assay measurement throughput', 'Assay measurements throughput quality describes the quality of the measurements performed on each sample, such as single concentration, single repetition, concentration-response, multiple repetitions, etc.', 2);</v>
      </c>
      <c r="L265" s="26" t="str">
        <f t="shared" ca="1" si="23"/>
        <v>insert into element (element_id, label, description, element_status_id) values (114, 'assay measurement throughput', 'Assay measurements throughput quality describes the quality of the measurements performed on each sample, such as single concentration, single repetition, concentration-response, multiple repetitions, etc.', 2);</v>
      </c>
      <c r="M265" s="26" t="str">
        <f t="shared" si="24"/>
        <v>insert into element_hierarchy (child_element_id, parent_element_id, relationship_type) values (114, 110, 'is_a');</v>
      </c>
      <c r="N265" s="26" t="str">
        <f>IF(ISNA(VLOOKUP(E265,[1]TREE_ROOT!$A$2:$B$6,1,FALSE)),"","insert into tree_root (tree_root_id, tree_name, element_id, relationship_type) values (1, '"&amp;VLOOKUP(E265,[1]TREE_ROOT!$A$2:$B$6,2,FALSE)&amp;"', "&amp;[1]Elements!A265&amp;", 'has_a, is_a');")</f>
        <v/>
      </c>
    </row>
    <row r="266" spans="1:14">
      <c r="A266" s="19">
        <v>115</v>
      </c>
      <c r="B266" s="20">
        <v>110</v>
      </c>
      <c r="C266" s="20" t="s">
        <v>1101</v>
      </c>
      <c r="D266" s="22" t="s">
        <v>450</v>
      </c>
      <c r="E266" s="19" t="s">
        <v>1102</v>
      </c>
      <c r="F266" s="19">
        <f t="shared" si="21"/>
        <v>115</v>
      </c>
      <c r="G266" s="19" t="s">
        <v>1103</v>
      </c>
      <c r="H266" s="26" t="str">
        <f>IF(ISNA(VLOOKUP(E266,E$1:$E265,1,FALSE)),"",MATCH(E266,E$1:$E265,0))</f>
        <v/>
      </c>
      <c r="I266" s="26" t="str">
        <f t="shared" si="22"/>
        <v/>
      </c>
      <c r="J266" s="26" t="str">
        <f>IF(ISERR(VLOOKUP(VALUE(B266),$A$3:A266,1,FALSE)),"wrong order","")</f>
        <v/>
      </c>
      <c r="K266" s="26" t="str">
        <f t="shared" ca="1" si="20"/>
        <v>insert into element (element_id, parent_element_id,label, description, element_status_id) values (115, 110, 'assay quality assessment', 'Commonly used statistical parameters for monitoring assay quality include Z and Z-prime factors. Prior to starting a large screen, and after assay optimization and miniaturization, pilot screens are performed to assess the quality of the assay run and to assess / validate the suitability of a assay for a high-throughput screening run.', 2);</v>
      </c>
      <c r="L266" s="26" t="str">
        <f t="shared" ca="1" si="23"/>
        <v>insert into element (element_id, label, description, element_status_id) values (115, 'assay quality assessment', 'Commonly used statistical parameters for monitoring assay quality include Z and Z-prime factors. Prior to starting a large screen, and after assay optimization and miniaturization, pilot screens are performed to assess the quality of the assay run and to assess / validate the suitability of a assay for a high-throughput screening run.', 2);</v>
      </c>
      <c r="M266" s="26" t="str">
        <f t="shared" si="24"/>
        <v>insert into element_hierarchy (child_element_id, parent_element_id, relationship_type) values (115, 110, 'is_a');</v>
      </c>
      <c r="N266" s="26" t="str">
        <f>IF(ISNA(VLOOKUP(E266,[1]TREE_ROOT!$A$2:$B$6,1,FALSE)),"","insert into tree_root (tree_root_id, tree_name, element_id, relationship_type) values (1, '"&amp;VLOOKUP(E266,[1]TREE_ROOT!$A$2:$B$6,2,FALSE)&amp;"', "&amp;[1]Elements!A266&amp;", 'has_a, is_a');")</f>
        <v/>
      </c>
    </row>
    <row r="267" spans="1:14">
      <c r="A267" s="19">
        <v>116</v>
      </c>
      <c r="B267" s="20">
        <v>110</v>
      </c>
      <c r="C267" s="20" t="s">
        <v>1104</v>
      </c>
      <c r="D267" s="22" t="s">
        <v>451</v>
      </c>
      <c r="E267" s="19" t="s">
        <v>1105</v>
      </c>
      <c r="F267" s="19">
        <f t="shared" si="21"/>
        <v>116</v>
      </c>
      <c r="G267" s="19" t="s">
        <v>1106</v>
      </c>
      <c r="H267" s="26" t="str">
        <f>IF(ISNA(VLOOKUP(E267,E$1:$E266,1,FALSE)),"",MATCH(E267,E$1:$E266,0))</f>
        <v/>
      </c>
      <c r="I267" s="26" t="str">
        <f t="shared" si="22"/>
        <v/>
      </c>
      <c r="J267" s="26" t="str">
        <f>IF(ISERR(VLOOKUP(VALUE(B267),$A$3:A267,1,FALSE)),"wrong order","")</f>
        <v/>
      </c>
      <c r="K267" s="26" t="str">
        <f t="shared" ca="1" si="20"/>
        <v>insert into element (element_id, parent_element_id,label, description, element_status_id) values (116, 110, 'assay readout content', 'This describes the throughput and information content generated. Categorizing multiplexed (i.e. multiple targets measured simultaneously) and multiparametric assays and high content (image-based) and regular (plate reader) assays.', 2);</v>
      </c>
      <c r="L267" s="26" t="str">
        <f t="shared" ca="1" si="23"/>
        <v>insert into element (element_id, label, description, element_status_id) values (116, 'assay readout content', 'This describes the throughput and information content generated. Categorizing multiplexed (i.e. multiple targets measured simultaneously) and multiparametric assays and high content (image-based) and regular (plate reader) assays.', 2);</v>
      </c>
      <c r="M267" s="26" t="str">
        <f t="shared" si="24"/>
        <v>insert into element_hierarchy (child_element_id, parent_element_id, relationship_type) values (116, 110, 'is_a');</v>
      </c>
      <c r="N267" s="26" t="str">
        <f>IF(ISNA(VLOOKUP(E267,[1]TREE_ROOT!$A$2:$B$6,1,FALSE)),"","insert into tree_root (tree_root_id, tree_name, element_id, relationship_type) values (1, '"&amp;VLOOKUP(E267,[1]TREE_ROOT!$A$2:$B$6,2,FALSE)&amp;"', "&amp;[1]Elements!A267&amp;", 'has_a, is_a');")</f>
        <v/>
      </c>
    </row>
    <row r="268" spans="1:14">
      <c r="A268" s="19">
        <v>121</v>
      </c>
      <c r="B268" s="20">
        <v>110</v>
      </c>
      <c r="C268" s="20" t="s">
        <v>1107</v>
      </c>
      <c r="D268" s="22" t="s">
        <v>452</v>
      </c>
      <c r="E268" s="19" t="s">
        <v>1108</v>
      </c>
      <c r="F268" s="19">
        <f t="shared" si="21"/>
        <v>121</v>
      </c>
      <c r="G268" s="19" t="s">
        <v>1109</v>
      </c>
      <c r="H268" s="26" t="str">
        <f>IF(ISNA(VLOOKUP(E268,E$1:$E267,1,FALSE)),"",MATCH(E268,E$1:$E267,0))</f>
        <v/>
      </c>
      <c r="I268" s="26" t="str">
        <f t="shared" si="22"/>
        <v/>
      </c>
      <c r="J268" s="26" t="str">
        <f>IF(ISERR(VLOOKUP(VALUE(B268),$A$3:A268,1,FALSE)),"wrong order","")</f>
        <v/>
      </c>
      <c r="K268" s="26" t="str">
        <f t="shared" ca="1" si="20"/>
        <v>insert into element (element_id, parent_element_id,label, description, element_status_id) values (121, 110, 'assay measurement type', 'This describes whether a change in an assay is measured once at one fixed end-point or over a period of time at several time points.', 2);</v>
      </c>
      <c r="L268" s="26" t="str">
        <f t="shared" ca="1" si="23"/>
        <v>insert into element (element_id, label, description, element_status_id) values (121, 'assay measurement type', 'This describes whether a change in an assay is measured once at one fixed end-point or over a period of time at several time points.', 2);</v>
      </c>
      <c r="M268" s="26" t="str">
        <f t="shared" si="24"/>
        <v>insert into element_hierarchy (child_element_id, parent_element_id, relationship_type) values (121, 110, 'is_a');</v>
      </c>
      <c r="N268" s="26" t="str">
        <f>IF(ISNA(VLOOKUP(E268,[1]TREE_ROOT!$A$2:$B$6,1,FALSE)),"","insert into tree_root (tree_root_id, tree_name, element_id, relationship_type) values (1, '"&amp;VLOOKUP(E268,[1]TREE_ROOT!$A$2:$B$6,2,FALSE)&amp;"', "&amp;[1]Elements!A268&amp;", 'has_a, is_a');")</f>
        <v/>
      </c>
    </row>
    <row r="269" spans="1:14">
      <c r="A269" s="19">
        <v>332</v>
      </c>
      <c r="B269" s="20">
        <v>110</v>
      </c>
      <c r="C269" s="20" t="s">
        <v>1110</v>
      </c>
      <c r="D269" s="22" t="s">
        <v>453</v>
      </c>
      <c r="E269" s="19" t="s">
        <v>1111</v>
      </c>
      <c r="F269" s="19">
        <f t="shared" si="21"/>
        <v>332</v>
      </c>
      <c r="G269" s="19" t="s">
        <v>1112</v>
      </c>
      <c r="H269" s="26" t="str">
        <f>IF(ISNA(VLOOKUP(E269,E$1:$E268,1,FALSE)),"",MATCH(E269,E$1:$E268,0))</f>
        <v/>
      </c>
      <c r="I269" s="26" t="str">
        <f t="shared" si="22"/>
        <v/>
      </c>
      <c r="J269" s="26" t="str">
        <f>IF(ISERR(VLOOKUP(VALUE(B269),$A$3:A269,1,FALSE)),"wrong order","")</f>
        <v/>
      </c>
      <c r="K269" s="26" t="str">
        <f t="shared" ca="1" si="20"/>
        <v>insert into element (element_id, parent_element_id,label, description, element_status_id) values (332, 110, 'assay phase characteristic', 'It refers to whether all the assay components are in solution or some are in solid phase, which determines their ability to scatter light.', 2);</v>
      </c>
      <c r="L269" s="26" t="str">
        <f t="shared" ca="1" si="23"/>
        <v>insert into element (element_id, label, description, element_status_id) values (332, 'assay phase characteristic', 'It refers to whether all the assay components are in solution or some are in solid phase, which determines their ability to scatter light.', 2);</v>
      </c>
      <c r="M269" s="26" t="str">
        <f t="shared" si="24"/>
        <v>insert into element_hierarchy (child_element_id, parent_element_id, relationship_type) values (332, 110, 'is_a');</v>
      </c>
      <c r="N269" s="26" t="str">
        <f>IF(ISNA(VLOOKUP(E269,[1]TREE_ROOT!$A$2:$B$6,1,FALSE)),"","insert into tree_root (tree_root_id, tree_name, element_id, relationship_type) values (1, '"&amp;VLOOKUP(E269,[1]TREE_ROOT!$A$2:$B$6,2,FALSE)&amp;"', "&amp;[1]Elements!A269&amp;", 'has_a, is_a');")</f>
        <v/>
      </c>
    </row>
    <row r="270" spans="1:14">
      <c r="A270" s="19">
        <v>338</v>
      </c>
      <c r="B270" s="20">
        <v>336</v>
      </c>
      <c r="C270" s="20" t="s">
        <v>1113</v>
      </c>
      <c r="D270" s="22" t="s">
        <v>454</v>
      </c>
      <c r="E270" s="19" t="s">
        <v>1114</v>
      </c>
      <c r="F270" s="19">
        <f t="shared" si="21"/>
        <v>338</v>
      </c>
      <c r="G270" s="19" t="s">
        <v>535</v>
      </c>
      <c r="H270" s="26" t="str">
        <f>IF(ISNA(VLOOKUP(E270,E$1:$E269,1,FALSE)),"",MATCH(E270,E$1:$E269,0))</f>
        <v/>
      </c>
      <c r="I270" s="26" t="str">
        <f t="shared" si="22"/>
        <v/>
      </c>
      <c r="J270" s="26" t="str">
        <f>IF(ISERR(VLOOKUP(VALUE(B270),$A$3:A270,1,FALSE)),"wrong order","")</f>
        <v/>
      </c>
      <c r="K270" s="26" t="str">
        <f t="shared" ca="1" si="20"/>
        <v>insert into element (element_id, parent_element_id,label, description, element_status_id) values (338, 336, 'amplification method', '', 2);_x000D_
COMMIT;</v>
      </c>
      <c r="L270" s="26" t="str">
        <f t="shared" ca="1" si="23"/>
        <v>insert into element (element_id, label, description, element_status_id) values (338, 'amplification method', '', 2);_x000D_
COMMIT;</v>
      </c>
      <c r="M270" s="26" t="str">
        <f t="shared" si="24"/>
        <v>insert into element_hierarchy (child_element_id, parent_element_id, relationship_type) values (338, 336, 'is_a');</v>
      </c>
      <c r="N270" s="26" t="str">
        <f>IF(ISNA(VLOOKUP(E270,[1]TREE_ROOT!$A$2:$B$6,1,FALSE)),"","insert into tree_root (tree_root_id, tree_name, element_id, relationship_type) values (1, '"&amp;VLOOKUP(E270,[1]TREE_ROOT!$A$2:$B$6,2,FALSE)&amp;"', "&amp;[1]Elements!A270&amp;", 'has_a, is_a');")</f>
        <v/>
      </c>
    </row>
    <row r="271" spans="1:14">
      <c r="A271" s="19">
        <v>339</v>
      </c>
      <c r="B271" s="20">
        <v>337</v>
      </c>
      <c r="C271" s="20" t="s">
        <v>1115</v>
      </c>
      <c r="D271" s="22" t="s">
        <v>455</v>
      </c>
      <c r="E271" s="19" t="s">
        <v>1116</v>
      </c>
      <c r="F271" s="19">
        <f t="shared" si="21"/>
        <v>339</v>
      </c>
      <c r="G271" s="19" t="s">
        <v>535</v>
      </c>
      <c r="H271" s="26" t="str">
        <f>IF(ISNA(VLOOKUP(E271,E$1:$E270,1,FALSE)),"",MATCH(E271,E$1:$E270,0))</f>
        <v/>
      </c>
      <c r="I271" s="26" t="str">
        <f t="shared" si="22"/>
        <v/>
      </c>
      <c r="J271" s="26" t="str">
        <f>IF(ISERR(VLOOKUP(VALUE(B271),$A$3:A271,1,FALSE)),"wrong order","")</f>
        <v/>
      </c>
      <c r="K271" s="26" t="str">
        <f t="shared" ca="1" si="20"/>
        <v>insert into element (element_id, parent_element_id,label, description, element_status_id) values (339, 337, 'radiation based method', '', 2);</v>
      </c>
      <c r="L271" s="26" t="str">
        <f t="shared" ca="1" si="23"/>
        <v>insert into element (element_id, label, description, element_status_id) values (339, 'radiation based method', '', 2);</v>
      </c>
      <c r="M271" s="26" t="str">
        <f t="shared" si="24"/>
        <v>insert into element_hierarchy (child_element_id, parent_element_id, relationship_type) values (339, 337, 'is_a');</v>
      </c>
      <c r="N271" s="26" t="str">
        <f>IF(ISNA(VLOOKUP(E271,[1]TREE_ROOT!$A$2:$B$6,1,FALSE)),"","insert into tree_root (tree_root_id, tree_name, element_id, relationship_type) values (1, '"&amp;VLOOKUP(E271,[1]TREE_ROOT!$A$2:$B$6,2,FALSE)&amp;"', "&amp;[1]Elements!A271&amp;", 'has_a, is_a');")</f>
        <v/>
      </c>
    </row>
    <row r="272" spans="1:14">
      <c r="A272" s="19">
        <v>169</v>
      </c>
      <c r="B272" s="20">
        <v>166</v>
      </c>
      <c r="C272" s="20" t="s">
        <v>1117</v>
      </c>
      <c r="D272" s="22" t="s">
        <v>456</v>
      </c>
      <c r="E272" s="19" t="s">
        <v>1118</v>
      </c>
      <c r="F272" s="19">
        <f t="shared" si="21"/>
        <v>169</v>
      </c>
      <c r="G272" s="19" t="s">
        <v>535</v>
      </c>
      <c r="H272" s="26" t="str">
        <f>IF(ISNA(VLOOKUP(E272,E$1:$E271,1,FALSE)),"",MATCH(E272,E$1:$E271,0))</f>
        <v/>
      </c>
      <c r="I272" s="26" t="str">
        <f t="shared" si="22"/>
        <v/>
      </c>
      <c r="J272" s="26" t="str">
        <f>IF(ISERR(VLOOKUP(VALUE(B272),$A$3:A272,1,FALSE)),"wrong order","")</f>
        <v/>
      </c>
      <c r="K272" s="26" t="str">
        <f t="shared" ca="1" si="20"/>
        <v>insert into element (element_id, parent_element_id,label, description, element_status_id) values (169, 166, 'phosphorylation assay', '', 2);</v>
      </c>
      <c r="L272" s="26" t="str">
        <f t="shared" ca="1" si="23"/>
        <v>insert into element (element_id, label, description, element_status_id) values (169, 'phosphorylation assay', '', 2);</v>
      </c>
      <c r="M272" s="26" t="str">
        <f t="shared" si="24"/>
        <v>insert into element_hierarchy (child_element_id, parent_element_id, relationship_type) values (169, 166, 'is_a');</v>
      </c>
      <c r="N272" s="26" t="str">
        <f>IF(ISNA(VLOOKUP(E272,[1]TREE_ROOT!$A$2:$B$6,1,FALSE)),"","insert into tree_root (tree_root_id, tree_name, element_id, relationship_type) values (1, '"&amp;VLOOKUP(E272,[1]TREE_ROOT!$A$2:$B$6,2,FALSE)&amp;"', "&amp;[1]Elements!A272&amp;", 'has_a, is_a');")</f>
        <v/>
      </c>
    </row>
    <row r="273" spans="1:14">
      <c r="A273" s="19">
        <v>170</v>
      </c>
      <c r="B273" s="20">
        <v>166</v>
      </c>
      <c r="C273" s="20" t="s">
        <v>1119</v>
      </c>
      <c r="D273" s="22" t="s">
        <v>457</v>
      </c>
      <c r="E273" s="19" t="s">
        <v>1120</v>
      </c>
      <c r="F273" s="19">
        <f t="shared" si="21"/>
        <v>170</v>
      </c>
      <c r="G273" s="19" t="s">
        <v>535</v>
      </c>
      <c r="H273" s="26" t="str">
        <f>IF(ISNA(VLOOKUP(E273,E$1:$E272,1,FALSE)),"",MATCH(E273,E$1:$E272,0))</f>
        <v/>
      </c>
      <c r="I273" s="26" t="str">
        <f t="shared" si="22"/>
        <v/>
      </c>
      <c r="J273" s="26" t="str">
        <f>IF(ISERR(VLOOKUP(VALUE(B273),$A$3:A273,1,FALSE)),"wrong order","")</f>
        <v/>
      </c>
      <c r="K273" s="26" t="str">
        <f t="shared" ca="1" si="20"/>
        <v>insert into element (element_id, parent_element_id,label, description, element_status_id) values (170, 166, 'methylation assay', '', 2);</v>
      </c>
      <c r="L273" s="26" t="str">
        <f t="shared" ca="1" si="23"/>
        <v>insert into element (element_id, label, description, element_status_id) values (170, 'methylation assay', '', 2);</v>
      </c>
      <c r="M273" s="26" t="str">
        <f t="shared" si="24"/>
        <v>insert into element_hierarchy (child_element_id, parent_element_id, relationship_type) values (170, 166, 'is_a');</v>
      </c>
      <c r="N273" s="26" t="str">
        <f>IF(ISNA(VLOOKUP(E273,[1]TREE_ROOT!$A$2:$B$6,1,FALSE)),"","insert into tree_root (tree_root_id, tree_name, element_id, relationship_type) values (1, '"&amp;VLOOKUP(E273,[1]TREE_ROOT!$A$2:$B$6,2,FALSE)&amp;"', "&amp;[1]Elements!A273&amp;", 'has_a, is_a');")</f>
        <v/>
      </c>
    </row>
    <row r="274" spans="1:14">
      <c r="A274" s="19">
        <v>171</v>
      </c>
      <c r="B274" s="20">
        <v>166</v>
      </c>
      <c r="C274" s="20" t="s">
        <v>1121</v>
      </c>
      <c r="D274" s="22" t="s">
        <v>458</v>
      </c>
      <c r="E274" s="19" t="s">
        <v>1122</v>
      </c>
      <c r="F274" s="19">
        <f t="shared" si="21"/>
        <v>171</v>
      </c>
      <c r="G274" s="19" t="s">
        <v>535</v>
      </c>
      <c r="H274" s="26" t="str">
        <f>IF(ISNA(VLOOKUP(E274,E$1:$E273,1,FALSE)),"",MATCH(E274,E$1:$E273,0))</f>
        <v/>
      </c>
      <c r="I274" s="26" t="str">
        <f t="shared" si="22"/>
        <v/>
      </c>
      <c r="J274" s="26" t="str">
        <f>IF(ISERR(VLOOKUP(VALUE(B274),$A$3:A274,1,FALSE)),"wrong order","")</f>
        <v/>
      </c>
      <c r="K274" s="26" t="str">
        <f t="shared" ca="1" si="20"/>
        <v>insert into element (element_id, parent_element_id,label, description, element_status_id) values (171, 166, 'acetylation assay', '', 2);</v>
      </c>
      <c r="L274" s="26" t="str">
        <f t="shared" ca="1" si="23"/>
        <v>insert into element (element_id, label, description, element_status_id) values (171, 'acetylation assay', '', 2);</v>
      </c>
      <c r="M274" s="26" t="str">
        <f t="shared" si="24"/>
        <v>insert into element_hierarchy (child_element_id, parent_element_id, relationship_type) values (171, 166, 'is_a');</v>
      </c>
      <c r="N274" s="26" t="str">
        <f>IF(ISNA(VLOOKUP(E274,[1]TREE_ROOT!$A$2:$B$6,1,FALSE)),"","insert into tree_root (tree_root_id, tree_name, element_id, relationship_type) values (1, '"&amp;VLOOKUP(E274,[1]TREE_ROOT!$A$2:$B$6,2,FALSE)&amp;"', "&amp;[1]Elements!A274&amp;", 'has_a, is_a');")</f>
        <v/>
      </c>
    </row>
    <row r="275" spans="1:14">
      <c r="A275" s="19">
        <v>268</v>
      </c>
      <c r="B275" s="20">
        <v>25</v>
      </c>
      <c r="C275" s="20" t="s">
        <v>1123</v>
      </c>
      <c r="D275" s="22" t="s">
        <v>459</v>
      </c>
      <c r="E275" s="19" t="s">
        <v>1124</v>
      </c>
      <c r="F275" s="19">
        <f t="shared" si="21"/>
        <v>268</v>
      </c>
      <c r="G275" s="19" t="s">
        <v>535</v>
      </c>
      <c r="H275" s="26" t="str">
        <f>IF(ISNA(VLOOKUP(E275,E$1:$E274,1,FALSE)),"",MATCH(E275,E$1:$E274,0))</f>
        <v/>
      </c>
      <c r="I275" s="26" t="str">
        <f t="shared" si="22"/>
        <v/>
      </c>
      <c r="J275" s="26" t="str">
        <f>IF(ISERR(VLOOKUP(VALUE(B275),$A$3:A275,1,FALSE)),"wrong order","")</f>
        <v/>
      </c>
      <c r="K275" s="26" t="str">
        <f t="shared" ca="1" si="20"/>
        <v>insert into element (element_id, parent_element_id,label, description, element_status_id) values (268, 25, 'RNA construct collection name', '', 2);</v>
      </c>
      <c r="L275" s="26" t="str">
        <f t="shared" ca="1" si="23"/>
        <v>insert into element (element_id, label, description, element_status_id) values (268, 'RNA construct collection name', '', 2);</v>
      </c>
      <c r="M275" s="26" t="str">
        <f t="shared" si="24"/>
        <v>insert into element_hierarchy (child_element_id, parent_element_id, relationship_type) values (268, 25, 'is_a');</v>
      </c>
      <c r="N275" s="26" t="str">
        <f>IF(ISNA(VLOOKUP(E275,[1]TREE_ROOT!$A$2:$B$6,1,FALSE)),"","insert into tree_root (tree_root_id, tree_name, element_id, relationship_type) values (1, '"&amp;VLOOKUP(E275,[1]TREE_ROOT!$A$2:$B$6,2,FALSE)&amp;"', "&amp;[1]Elements!A275&amp;", 'has_a, is_a');")</f>
        <v/>
      </c>
    </row>
    <row r="276" spans="1:14">
      <c r="A276" s="19">
        <v>269</v>
      </c>
      <c r="B276" s="20">
        <v>25</v>
      </c>
      <c r="C276" s="20" t="s">
        <v>1125</v>
      </c>
      <c r="D276" s="22" t="s">
        <v>460</v>
      </c>
      <c r="E276" s="19" t="s">
        <v>1126</v>
      </c>
      <c r="F276" s="19">
        <f t="shared" si="21"/>
        <v>269</v>
      </c>
      <c r="G276" s="19" t="s">
        <v>535</v>
      </c>
      <c r="H276" s="26" t="str">
        <f>IF(ISNA(VLOOKUP(E276,E$1:$E275,1,FALSE)),"",MATCH(E276,E$1:$E275,0))</f>
        <v/>
      </c>
      <c r="I276" s="26" t="str">
        <f t="shared" si="22"/>
        <v/>
      </c>
      <c r="J276" s="26" t="str">
        <f>IF(ISERR(VLOOKUP(VALUE(B276),$A$3:A276,1,FALSE)),"wrong order","")</f>
        <v/>
      </c>
      <c r="K276" s="26" t="str">
        <f t="shared" ca="1" si="20"/>
        <v>insert into element (element_id, parent_element_id,label, description, element_status_id) values (269, 25, 'RNA construct perturbagen', '', 2);</v>
      </c>
      <c r="L276" s="26" t="str">
        <f t="shared" ca="1" si="23"/>
        <v>insert into element (element_id, label, description, element_status_id) values (269, 'RNA construct perturbagen', '', 2);</v>
      </c>
      <c r="M276" s="26" t="str">
        <f t="shared" si="24"/>
        <v>insert into element_hierarchy (child_element_id, parent_element_id, relationship_type) values (269, 25, 'is_a');</v>
      </c>
      <c r="N276" s="26" t="str">
        <f>IF(ISNA(VLOOKUP(E276,[1]TREE_ROOT!$A$2:$B$6,1,FALSE)),"","insert into tree_root (tree_root_id, tree_name, element_id, relationship_type) values (1, '"&amp;VLOOKUP(E276,[1]TREE_ROOT!$A$2:$B$6,2,FALSE)&amp;"', "&amp;[1]Elements!A276&amp;", 'has_a, is_a');")</f>
        <v/>
      </c>
    </row>
    <row r="277" spans="1:14">
      <c r="A277" s="19">
        <v>140</v>
      </c>
      <c r="B277" s="20">
        <v>142</v>
      </c>
      <c r="C277" s="20" t="s">
        <v>1127</v>
      </c>
      <c r="D277" s="22" t="s">
        <v>461</v>
      </c>
      <c r="E277" s="19" t="s">
        <v>1128</v>
      </c>
      <c r="F277" s="19">
        <f t="shared" si="21"/>
        <v>140</v>
      </c>
      <c r="G277" s="19" t="s">
        <v>535</v>
      </c>
      <c r="H277" s="26" t="str">
        <f>IF(ISNA(VLOOKUP(E277,E$1:$E276,1,FALSE)),"",MATCH(E277,E$1:$E276,0))</f>
        <v/>
      </c>
      <c r="I277" s="26" t="str">
        <f t="shared" si="22"/>
        <v/>
      </c>
      <c r="J277" s="26" t="str">
        <f>IF(ISERR(VLOOKUP(VALUE(B277),$A$3:A277,1,FALSE)),"wrong order","")</f>
        <v/>
      </c>
      <c r="K277" s="26" t="str">
        <f t="shared" ca="1" si="20"/>
        <v>insert into element (element_id, parent_element_id,label, description, element_status_id) values (140, 142, 'small-molecule perturbagen', '', 2);</v>
      </c>
      <c r="L277" s="26" t="str">
        <f t="shared" ca="1" si="23"/>
        <v>insert into element (element_id, label, description, element_status_id) values (140, 'small-molecule perturbagen', '', 2);</v>
      </c>
      <c r="M277" s="26" t="str">
        <f t="shared" si="24"/>
        <v>insert into element_hierarchy (child_element_id, parent_element_id, relationship_type) values (140, 142, 'is_a');</v>
      </c>
      <c r="N277" s="26" t="str">
        <f>IF(ISNA(VLOOKUP(E277,[1]TREE_ROOT!$A$2:$B$6,1,FALSE)),"","insert into tree_root (tree_root_id, tree_name, element_id, relationship_type) values (1, '"&amp;VLOOKUP(E277,[1]TREE_ROOT!$A$2:$B$6,2,FALSE)&amp;"', "&amp;[1]Elements!A277&amp;", 'has_a, is_a');")</f>
        <v/>
      </c>
    </row>
    <row r="278" spans="1:14">
      <c r="A278" s="19">
        <v>222</v>
      </c>
      <c r="B278" s="20">
        <v>142</v>
      </c>
      <c r="C278" s="20" t="s">
        <v>1129</v>
      </c>
      <c r="D278" s="22" t="s">
        <v>462</v>
      </c>
      <c r="E278" s="19" t="s">
        <v>1130</v>
      </c>
      <c r="F278" s="19">
        <f t="shared" si="21"/>
        <v>222</v>
      </c>
      <c r="G278" s="19" t="s">
        <v>535</v>
      </c>
      <c r="H278" s="26" t="str">
        <f>IF(ISNA(VLOOKUP(E278,E$1:$E277,1,FALSE)),"",MATCH(E278,E$1:$E277,0))</f>
        <v/>
      </c>
      <c r="I278" s="26" t="str">
        <f t="shared" si="22"/>
        <v/>
      </c>
      <c r="J278" s="26" t="str">
        <f>IF(ISERR(VLOOKUP(VALUE(B278),$A$3:A278,1,FALSE)),"wrong order","")</f>
        <v/>
      </c>
      <c r="K278" s="26" t="str">
        <f t="shared" ca="1" si="20"/>
        <v>insert into element (element_id, parent_element_id,label, description, element_status_id) values (222, 142, 'small-molecule collection name', '', 2);</v>
      </c>
      <c r="L278" s="26" t="str">
        <f t="shared" ca="1" si="23"/>
        <v>insert into element (element_id, label, description, element_status_id) values (222, 'small-molecule collection name', '', 2);</v>
      </c>
      <c r="M278" s="26" t="str">
        <f t="shared" si="24"/>
        <v>insert into element_hierarchy (child_element_id, parent_element_id, relationship_type) values (222, 142, 'is_a');</v>
      </c>
      <c r="N278" s="26" t="str">
        <f>IF(ISNA(VLOOKUP(E278,[1]TREE_ROOT!$A$2:$B$6,1,FALSE)),"","insert into tree_root (tree_root_id, tree_name, element_id, relationship_type) values (1, '"&amp;VLOOKUP(E278,[1]TREE_ROOT!$A$2:$B$6,2,FALSE)&amp;"', "&amp;[1]Elements!A278&amp;", 'has_a, is_a');")</f>
        <v/>
      </c>
    </row>
    <row r="279" spans="1:14">
      <c r="A279" s="19">
        <v>277</v>
      </c>
      <c r="B279" s="20">
        <v>142</v>
      </c>
      <c r="C279" s="20" t="s">
        <v>1131</v>
      </c>
      <c r="D279" s="22" t="s">
        <v>463</v>
      </c>
      <c r="E279" s="19" t="s">
        <v>1132</v>
      </c>
      <c r="F279" s="19">
        <f t="shared" si="21"/>
        <v>277</v>
      </c>
      <c r="G279" s="19" t="s">
        <v>1133</v>
      </c>
      <c r="H279" s="26" t="str">
        <f>IF(ISNA(VLOOKUP(E279,E$1:$E278,1,FALSE)),"",MATCH(E279,E$1:$E278,0))</f>
        <v/>
      </c>
      <c r="I279" s="26" t="str">
        <f t="shared" si="22"/>
        <v/>
      </c>
      <c r="J279" s="26" t="str">
        <f>IF(ISERR(VLOOKUP(VALUE(B279),$A$3:A279,1,FALSE)),"wrong order","")</f>
        <v/>
      </c>
      <c r="K279" s="26" t="str">
        <f t="shared" ca="1" si="20"/>
        <v>insert into element (element_id, parent_element_id,label, description, element_status_id) values (277, 142, 'small-molecule collection source', 'A description of whether a small-molecule collection was purchased from a vendor or generated in an academic institution.', 2);</v>
      </c>
      <c r="L279" s="26" t="str">
        <f t="shared" ca="1" si="23"/>
        <v>insert into element (element_id, label, description, element_status_id) values (277, 'small-molecule collection source', 'A description of whether a small-molecule collection was purchased from a vendor or generated in an academic institution.', 2);</v>
      </c>
      <c r="M279" s="26" t="str">
        <f t="shared" si="24"/>
        <v>insert into element_hierarchy (child_element_id, parent_element_id, relationship_type) values (277, 142, 'is_a');</v>
      </c>
      <c r="N279" s="26" t="str">
        <f>IF(ISNA(VLOOKUP(E279,[1]TREE_ROOT!$A$2:$B$6,1,FALSE)),"","insert into tree_root (tree_root_id, tree_name, element_id, relationship_type) values (1, '"&amp;VLOOKUP(E279,[1]TREE_ROOT!$A$2:$B$6,2,FALSE)&amp;"', "&amp;[1]Elements!A279&amp;", 'has_a, is_a');")</f>
        <v/>
      </c>
    </row>
    <row r="280" spans="1:14">
      <c r="A280" s="19">
        <v>228</v>
      </c>
      <c r="B280" s="20">
        <v>227</v>
      </c>
      <c r="C280" s="20" t="s">
        <v>1134</v>
      </c>
      <c r="D280" s="22" t="s">
        <v>464</v>
      </c>
      <c r="E280" s="19" t="s">
        <v>1135</v>
      </c>
      <c r="F280" s="19">
        <f t="shared" si="21"/>
        <v>228</v>
      </c>
      <c r="G280" s="19" t="s">
        <v>535</v>
      </c>
      <c r="H280" s="26" t="str">
        <f>IF(ISNA(VLOOKUP(E280,E$1:$E279,1,FALSE)),"",MATCH(E280,E$1:$E279,0))</f>
        <v/>
      </c>
      <c r="I280" s="26" t="str">
        <f t="shared" si="22"/>
        <v/>
      </c>
      <c r="J280" s="26" t="str">
        <f>IF(ISERR(VLOOKUP(VALUE(B280),$A$3:A280,1,FALSE)),"wrong order","")</f>
        <v/>
      </c>
      <c r="K280" s="26" t="str">
        <f t="shared" ca="1" si="20"/>
        <v>insert into element (element_id, parent_element_id,label, description, element_status_id) values (228, 227, 'alternate confirmatory assay', '', 2);_x000D_
COMMIT;</v>
      </c>
      <c r="L280" s="26" t="str">
        <f t="shared" ca="1" si="23"/>
        <v>insert into element (element_id, label, description, element_status_id) values (228, 'alternate confirmatory assay', '', 2);_x000D_
COMMIT;</v>
      </c>
      <c r="M280" s="26" t="str">
        <f t="shared" si="24"/>
        <v>insert into element_hierarchy (child_element_id, parent_element_id, relationship_type) values (228, 227, 'is_a');</v>
      </c>
      <c r="N280" s="26" t="str">
        <f>IF(ISNA(VLOOKUP(E280,[1]TREE_ROOT!$A$2:$B$6,1,FALSE)),"","insert into tree_root (tree_root_id, tree_name, element_id, relationship_type) values (1, '"&amp;VLOOKUP(E280,[1]TREE_ROOT!$A$2:$B$6,2,FALSE)&amp;"', "&amp;[1]Elements!A280&amp;", 'has_a, is_a');")</f>
        <v/>
      </c>
    </row>
    <row r="281" spans="1:14">
      <c r="A281" s="19">
        <v>229</v>
      </c>
      <c r="B281" s="20">
        <v>227</v>
      </c>
      <c r="C281" s="20" t="s">
        <v>1136</v>
      </c>
      <c r="D281" s="22" t="s">
        <v>465</v>
      </c>
      <c r="E281" s="19" t="s">
        <v>1137</v>
      </c>
      <c r="F281" s="19">
        <f t="shared" si="21"/>
        <v>229</v>
      </c>
      <c r="G281" s="19" t="s">
        <v>535</v>
      </c>
      <c r="H281" s="26" t="str">
        <f>IF(ISNA(VLOOKUP(E281,E$1:$E280,1,FALSE)),"",MATCH(E281,E$1:$E280,0))</f>
        <v/>
      </c>
      <c r="I281" s="26" t="str">
        <f t="shared" si="22"/>
        <v/>
      </c>
      <c r="J281" s="26" t="str">
        <f>IF(ISERR(VLOOKUP(VALUE(B281),$A$3:A281,1,FALSE)),"wrong order","")</f>
        <v/>
      </c>
      <c r="K281" s="26" t="str">
        <f t="shared" ca="1" si="20"/>
        <v>insert into element (element_id, parent_element_id,label, description, element_status_id) values (229, 227, 'counter-screening assay', '', 2);</v>
      </c>
      <c r="L281" s="26" t="str">
        <f t="shared" ca="1" si="23"/>
        <v>insert into element (element_id, label, description, element_status_id) values (229, 'counter-screening assay', '', 2);</v>
      </c>
      <c r="M281" s="26" t="str">
        <f t="shared" si="24"/>
        <v>insert into element_hierarchy (child_element_id, parent_element_id, relationship_type) values (229, 227, 'is_a');</v>
      </c>
      <c r="N281" s="26" t="str">
        <f>IF(ISNA(VLOOKUP(E281,[1]TREE_ROOT!$A$2:$B$6,1,FALSE)),"","insert into tree_root (tree_root_id, tree_name, element_id, relationship_type) values (1, '"&amp;VLOOKUP(E281,[1]TREE_ROOT!$A$2:$B$6,2,FALSE)&amp;"', "&amp;[1]Elements!A281&amp;", 'has_a, is_a');")</f>
        <v/>
      </c>
    </row>
    <row r="282" spans="1:14">
      <c r="A282" s="19">
        <v>230</v>
      </c>
      <c r="B282" s="20">
        <v>227</v>
      </c>
      <c r="C282" s="20" t="s">
        <v>1138</v>
      </c>
      <c r="D282" s="22" t="s">
        <v>466</v>
      </c>
      <c r="E282" s="19" t="s">
        <v>1139</v>
      </c>
      <c r="F282" s="19">
        <f t="shared" si="21"/>
        <v>230</v>
      </c>
      <c r="G282" s="19" t="s">
        <v>535</v>
      </c>
      <c r="H282" s="26" t="str">
        <f>IF(ISNA(VLOOKUP(E282,E$1:$E281,1,FALSE)),"",MATCH(E282,E$1:$E281,0))</f>
        <v/>
      </c>
      <c r="I282" s="26" t="str">
        <f t="shared" si="22"/>
        <v/>
      </c>
      <c r="J282" s="26" t="str">
        <f>IF(ISERR(VLOOKUP(VALUE(B282),$A$3:A282,1,FALSE)),"wrong order","")</f>
        <v/>
      </c>
      <c r="K282" s="26" t="str">
        <f t="shared" ca="1" si="20"/>
        <v>insert into element (element_id, parent_element_id,label, description, element_status_id) values (230, 227, 'selectivity assay', '', 2);</v>
      </c>
      <c r="L282" s="26" t="str">
        <f t="shared" ca="1" si="23"/>
        <v>insert into element (element_id, label, description, element_status_id) values (230, 'selectivity assay', '', 2);</v>
      </c>
      <c r="M282" s="26" t="str">
        <f t="shared" si="24"/>
        <v>insert into element_hierarchy (child_element_id, parent_element_id, relationship_type) values (230, 227, 'is_a');</v>
      </c>
      <c r="N282" s="26" t="str">
        <f>IF(ISNA(VLOOKUP(E282,[1]TREE_ROOT!$A$2:$B$6,1,FALSE)),"","insert into tree_root (tree_root_id, tree_name, element_id, relationship_type) values (1, '"&amp;VLOOKUP(E282,[1]TREE_ROOT!$A$2:$B$6,2,FALSE)&amp;"', "&amp;[1]Elements!A282&amp;", 'has_a, is_a');")</f>
        <v/>
      </c>
    </row>
    <row r="283" spans="1:14">
      <c r="A283" s="19">
        <v>278</v>
      </c>
      <c r="B283" s="20">
        <v>248</v>
      </c>
      <c r="C283" s="20" t="s">
        <v>1140</v>
      </c>
      <c r="D283" s="22" t="s">
        <v>467</v>
      </c>
      <c r="E283" s="19" t="s">
        <v>1028</v>
      </c>
      <c r="F283" s="19">
        <f t="shared" si="21"/>
        <v>278</v>
      </c>
      <c r="G283" s="19" t="s">
        <v>535</v>
      </c>
      <c r="H283" s="26">
        <f>IF(ISNA(VLOOKUP(E283,E$1:$E282,1,FALSE)),"",MATCH(E283,E$1:$E282,0))</f>
        <v>234</v>
      </c>
      <c r="I283" s="26" t="str">
        <f t="shared" si="22"/>
        <v/>
      </c>
      <c r="J283" s="26" t="str">
        <f>IF(ISERR(VLOOKUP(VALUE(B283),$A$3:A283,1,FALSE)),"wrong order","")</f>
        <v/>
      </c>
      <c r="K283" s="26" t="str">
        <f t="shared" ca="1" si="20"/>
        <v>insert into element (element_id, parent_element_id,label, description, element_status_id) values (278, 248, 'molecular entity', '', 2);</v>
      </c>
      <c r="L283" s="26" t="str">
        <f t="shared" ca="1" si="23"/>
        <v/>
      </c>
      <c r="M283" s="26" t="str">
        <f t="shared" si="24"/>
        <v>insert into element_hierarchy (child_element_id, parent_element_id, relationship_type) values (290, 248, 'is_a');</v>
      </c>
      <c r="N283" s="26" t="str">
        <f>IF(ISNA(VLOOKUP(E283,[1]TREE_ROOT!$A$2:$B$6,1,FALSE)),"","insert into tree_root (tree_root_id, tree_name, element_id, relationship_type) values (1, '"&amp;VLOOKUP(E283,[1]TREE_ROOT!$A$2:$B$6,2,FALSE)&amp;"', "&amp;[1]Elements!A283&amp;", 'has_a, is_a');")</f>
        <v/>
      </c>
    </row>
    <row r="284" spans="1:14">
      <c r="A284" s="19">
        <v>279</v>
      </c>
      <c r="B284" s="20">
        <v>248</v>
      </c>
      <c r="C284" s="20" t="s">
        <v>1141</v>
      </c>
      <c r="D284" s="22" t="s">
        <v>468</v>
      </c>
      <c r="E284" s="19" t="s">
        <v>1142</v>
      </c>
      <c r="F284" s="19">
        <f t="shared" si="21"/>
        <v>279</v>
      </c>
      <c r="G284" s="19" t="s">
        <v>535</v>
      </c>
      <c r="H284" s="26" t="str">
        <f>IF(ISNA(VLOOKUP(E284,E$1:$E283,1,FALSE)),"",MATCH(E284,E$1:$E283,0))</f>
        <v/>
      </c>
      <c r="I284" s="26" t="str">
        <f t="shared" si="22"/>
        <v/>
      </c>
      <c r="J284" s="26" t="str">
        <f>IF(ISERR(VLOOKUP(VALUE(B284),$A$3:A284,1,FALSE)),"wrong order","")</f>
        <v/>
      </c>
      <c r="K284" s="26" t="str">
        <f t="shared" ca="1" si="20"/>
        <v>insert into element (element_id, parent_element_id,label, description, element_status_id) values (279, 248, 'molecular function', '', 2);</v>
      </c>
      <c r="L284" s="26" t="str">
        <f t="shared" ca="1" si="23"/>
        <v>insert into element (element_id, label, description, element_status_id) values (279, 'molecular function', '', 2);</v>
      </c>
      <c r="M284" s="26" t="str">
        <f t="shared" si="24"/>
        <v>insert into element_hierarchy (child_element_id, parent_element_id, relationship_type) values (279, 248, 'is_a');</v>
      </c>
      <c r="N284" s="26" t="str">
        <f>IF(ISNA(VLOOKUP(E284,[1]TREE_ROOT!$A$2:$B$6,1,FALSE)),"","insert into tree_root (tree_root_id, tree_name, element_id, relationship_type) values (1, '"&amp;VLOOKUP(E284,[1]TREE_ROOT!$A$2:$B$6,2,FALSE)&amp;"', "&amp;[1]Elements!A284&amp;", 'has_a, is_a');")</f>
        <v/>
      </c>
    </row>
    <row r="285" spans="1:14">
      <c r="A285" s="19">
        <v>343</v>
      </c>
      <c r="B285" s="20">
        <v>259</v>
      </c>
      <c r="C285" s="20" t="s">
        <v>1143</v>
      </c>
      <c r="D285" s="22" t="s">
        <v>469</v>
      </c>
      <c r="E285" s="19" t="s">
        <v>1144</v>
      </c>
      <c r="F285" s="19">
        <f t="shared" si="21"/>
        <v>343</v>
      </c>
      <c r="G285" s="19" t="s">
        <v>1145</v>
      </c>
      <c r="H285" s="26" t="str">
        <f>IF(ISNA(VLOOKUP(E285,E$1:$E284,1,FALSE)),"",MATCH(E285,E$1:$E284,0))</f>
        <v/>
      </c>
      <c r="I285" s="26" t="str">
        <f t="shared" si="22"/>
        <v/>
      </c>
      <c r="J285" s="26" t="str">
        <f>IF(ISERR(VLOOKUP(VALUE(B285),$A$3:A285,1,FALSE)),"wrong order","")</f>
        <v/>
      </c>
      <c r="K285" s="26" t="str">
        <f t="shared" ca="1" si="20"/>
        <v>insert into element (element_id, parent_element_id,label, description, element_status_id) values (343, 259, 'Bmax', 'It is the amount of drug required to saturate a population of receptors and a measure of the number of receptors present in the sample. It is derived from Scatchard plot of binding data. It is analogous to Vmax in enzyme kinetics. The units of Bmax include cpm, sites/cell or fmol/mg. http', 2);</v>
      </c>
      <c r="L285" s="26" t="str">
        <f t="shared" ca="1" si="23"/>
        <v>insert into element (element_id, label, description, element_status_id) values (343, 'Bmax', 'It is the amount of drug required to saturate a population of receptors and a measure of the number of receptors present in the sample. It is derived from Scatchard plot of binding data. It is analogous to Vmax in enzyme kinetics. The units of Bmax include cpm, sites/cell or fmol/mg. http', 2);</v>
      </c>
      <c r="M285" s="26" t="str">
        <f t="shared" si="24"/>
        <v>insert into element_hierarchy (child_element_id, parent_element_id, relationship_type) values (343, 259, 'is_a');</v>
      </c>
      <c r="N285" s="26" t="str">
        <f>IF(ISNA(VLOOKUP(E285,[1]TREE_ROOT!$A$2:$B$6,1,FALSE)),"","insert into tree_root (tree_root_id, tree_name, element_id, relationship_type) values (1, '"&amp;VLOOKUP(E285,[1]TREE_ROOT!$A$2:$B$6,2,FALSE)&amp;"', "&amp;[1]Elements!A285&amp;", 'has_a, is_a');")</f>
        <v/>
      </c>
    </row>
    <row r="286" spans="1:14">
      <c r="A286" s="19">
        <v>344</v>
      </c>
      <c r="B286" s="20">
        <v>260</v>
      </c>
      <c r="C286" s="20" t="s">
        <v>1146</v>
      </c>
      <c r="D286" s="22" t="s">
        <v>470</v>
      </c>
      <c r="E286" s="19" t="s">
        <v>1147</v>
      </c>
      <c r="F286" s="19">
        <f t="shared" si="21"/>
        <v>344</v>
      </c>
      <c r="G286" s="19" t="s">
        <v>1148</v>
      </c>
      <c r="H286" s="26" t="str">
        <f>IF(ISNA(VLOOKUP(E286,E$1:$E285,1,FALSE)),"",MATCH(E286,E$1:$E285,0))</f>
        <v/>
      </c>
      <c r="I286" s="26" t="str">
        <f t="shared" si="22"/>
        <v/>
      </c>
      <c r="J286" s="26" t="str">
        <f>IF(ISERR(VLOOKUP(VALUE(B286),$A$3:A286,1,FALSE)),"wrong order","")</f>
        <v/>
      </c>
      <c r="K286" s="26" t="str">
        <f t="shared" ca="1" si="20"/>
        <v>insert into element (element_id, parent_element_id,label, description, element_status_id) values (344, 260, 'Vmax', 'Vmax is ined as the maximum initial velocity of an enzyme catalyzed reaction under the given conditions, and it is measured in units of quantity of substrate transformed per unit time for a given concentration of enzyme.', 2);</v>
      </c>
      <c r="L286" s="26" t="str">
        <f t="shared" ca="1" si="23"/>
        <v>insert into element (element_id, label, description, element_status_id) values (344, 'Vmax', 'Vmax is ined as the maximum initial velocity of an enzyme catalyzed reaction under the given conditions, and it is measured in units of quantity of substrate transformed per unit time for a given concentration of enzyme.', 2);</v>
      </c>
      <c r="M286" s="26" t="str">
        <f t="shared" si="24"/>
        <v>insert into element_hierarchy (child_element_id, parent_element_id, relationship_type) values (344, 260, 'is_a');</v>
      </c>
      <c r="N286" s="26" t="str">
        <f>IF(ISNA(VLOOKUP(E286,[1]TREE_ROOT!$A$2:$B$6,1,FALSE)),"","insert into tree_root (tree_root_id, tree_name, element_id, relationship_type) values (1, '"&amp;VLOOKUP(E286,[1]TREE_ROOT!$A$2:$B$6,2,FALSE)&amp;"', "&amp;[1]Elements!A286&amp;", 'has_a, is_a');")</f>
        <v/>
      </c>
    </row>
    <row r="287" spans="1:14">
      <c r="A287" s="19">
        <v>284</v>
      </c>
      <c r="B287" s="20">
        <v>298</v>
      </c>
      <c r="C287" s="20" t="s">
        <v>1149</v>
      </c>
      <c r="D287" s="22" t="s">
        <v>471</v>
      </c>
      <c r="E287" s="19" t="s">
        <v>1150</v>
      </c>
      <c r="F287" s="19">
        <f t="shared" si="21"/>
        <v>284</v>
      </c>
      <c r="G287" s="19" t="s">
        <v>535</v>
      </c>
      <c r="H287" s="26" t="str">
        <f>IF(ISNA(VLOOKUP(E287,E$1:$E286,1,FALSE)),"",MATCH(E287,E$1:$E286,0))</f>
        <v/>
      </c>
      <c r="I287" s="26" t="str">
        <f t="shared" si="22"/>
        <v/>
      </c>
      <c r="J287" s="26" t="str">
        <f>IF(ISERR(VLOOKUP(VALUE(B287),$A$3:A287,1,FALSE)),"wrong order","")</f>
        <v/>
      </c>
      <c r="K287" s="26" t="str">
        <f t="shared" ca="1" si="20"/>
        <v>insert into element (element_id, parent_element_id,label, description, element_status_id) values (284, 298, 'gene (EXTERNAL DICTIONARY', '', 2);</v>
      </c>
      <c r="L287" s="26" t="str">
        <f t="shared" ca="1" si="23"/>
        <v>insert into element (element_id, label, description, element_status_id) values (284, 'gene (EXTERNAL DICTIONARY', '', 2);</v>
      </c>
      <c r="M287" s="26" t="str">
        <f t="shared" si="24"/>
        <v>insert into element_hierarchy (child_element_id, parent_element_id, relationship_type) values (284, 298, 'is_a');</v>
      </c>
      <c r="N287" s="26" t="str">
        <f>IF(ISNA(VLOOKUP(E287,[1]TREE_ROOT!$A$2:$B$6,1,FALSE)),"","insert into tree_root (tree_root_id, tree_name, element_id, relationship_type) values (1, '"&amp;VLOOKUP(E287,[1]TREE_ROOT!$A$2:$B$6,2,FALSE)&amp;"', "&amp;[1]Elements!A287&amp;", 'has_a, is_a');")</f>
        <v/>
      </c>
    </row>
    <row r="288" spans="1:14">
      <c r="A288" s="19">
        <v>285</v>
      </c>
      <c r="B288" s="20">
        <v>299</v>
      </c>
      <c r="C288" s="20" t="s">
        <v>1151</v>
      </c>
      <c r="D288" s="22" t="s">
        <v>472</v>
      </c>
      <c r="E288" s="19" t="s">
        <v>1150</v>
      </c>
      <c r="F288" s="19">
        <f t="shared" si="21"/>
        <v>285</v>
      </c>
      <c r="G288" s="19" t="s">
        <v>535</v>
      </c>
      <c r="H288" s="26">
        <f>IF(ISNA(VLOOKUP(E288,E$1:$E287,1,FALSE)),"",MATCH(E288,E$1:$E287,0))</f>
        <v>287</v>
      </c>
      <c r="I288" s="26" t="str">
        <f t="shared" si="22"/>
        <v/>
      </c>
      <c r="J288" s="26" t="str">
        <f>IF(ISERR(VLOOKUP(VALUE(B288),$A$3:A288,1,FALSE)),"wrong order","")</f>
        <v/>
      </c>
      <c r="K288" s="26" t="str">
        <f t="shared" ca="1" si="20"/>
        <v>insert into element (element_id, parent_element_id,label, description, element_status_id) values (285, 299, 'gene (EXTERNAL DICTIONARY', '', 2);</v>
      </c>
      <c r="L288" s="26" t="str">
        <f t="shared" ca="1" si="23"/>
        <v/>
      </c>
      <c r="M288" s="26" t="str">
        <f t="shared" si="24"/>
        <v>insert into element_hierarchy (child_element_id, parent_element_id, relationship_type) values (284, 299, 'is_a');</v>
      </c>
      <c r="N288" s="26" t="str">
        <f>IF(ISNA(VLOOKUP(E288,[1]TREE_ROOT!$A$2:$B$6,1,FALSE)),"","insert into tree_root (tree_root_id, tree_name, element_id, relationship_type) values (1, '"&amp;VLOOKUP(E288,[1]TREE_ROOT!$A$2:$B$6,2,FALSE)&amp;"', "&amp;[1]Elements!A288&amp;", 'has_a, is_a');")</f>
        <v/>
      </c>
    </row>
    <row r="289" spans="1:14">
      <c r="A289" s="19">
        <v>301</v>
      </c>
      <c r="B289" s="20">
        <v>33</v>
      </c>
      <c r="C289" s="20" t="s">
        <v>1152</v>
      </c>
      <c r="D289" s="22" t="s">
        <v>473</v>
      </c>
      <c r="E289" s="19" t="s">
        <v>1153</v>
      </c>
      <c r="F289" s="19">
        <f t="shared" si="21"/>
        <v>301</v>
      </c>
      <c r="G289" s="19" t="s">
        <v>535</v>
      </c>
      <c r="H289" s="26" t="str">
        <f>IF(ISNA(VLOOKUP(E289,E$1:$E288,1,FALSE)),"",MATCH(E289,E$1:$E288,0))</f>
        <v/>
      </c>
      <c r="I289" s="26" t="str">
        <f t="shared" si="22"/>
        <v/>
      </c>
      <c r="J289" s="26" t="str">
        <f>IF(ISERR(VLOOKUP(VALUE(B289),$A$3:A289,1,FALSE)),"wrong order","")</f>
        <v/>
      </c>
      <c r="K289" s="26" t="str">
        <f t="shared" ca="1" si="20"/>
        <v>insert into element (element_id, parent_element_id,label, description, element_status_id) values (301, 33, 'cell line name (BARD DICTIONARY)', '', 2);</v>
      </c>
      <c r="L289" s="26" t="str">
        <f t="shared" ca="1" si="23"/>
        <v>insert into element (element_id, label, description, element_status_id) values (301, 'cell line name (BARD DICTIONARY)', '', 2);</v>
      </c>
      <c r="M289" s="26" t="str">
        <f t="shared" si="24"/>
        <v>insert into element_hierarchy (child_element_id, parent_element_id, relationship_type) values (301, 33, 'is_a');</v>
      </c>
      <c r="N289" s="26" t="str">
        <f>IF(ISNA(VLOOKUP(E289,[1]TREE_ROOT!$A$2:$B$6,1,FALSE)),"","insert into tree_root (tree_root_id, tree_name, element_id, relationship_type) values (1, '"&amp;VLOOKUP(E289,[1]TREE_ROOT!$A$2:$B$6,2,FALSE)&amp;"', "&amp;[1]Elements!A289&amp;", 'has_a, is_a');")</f>
        <v/>
      </c>
    </row>
    <row r="290" spans="1:14">
      <c r="A290" s="19">
        <v>302</v>
      </c>
      <c r="B290" s="20">
        <v>37</v>
      </c>
      <c r="C290" s="20" t="s">
        <v>1154</v>
      </c>
      <c r="D290" s="22" t="s">
        <v>474</v>
      </c>
      <c r="E290" s="19" t="s">
        <v>1155</v>
      </c>
      <c r="F290" s="19">
        <f t="shared" si="21"/>
        <v>302</v>
      </c>
      <c r="G290" s="19" t="s">
        <v>535</v>
      </c>
      <c r="H290" s="26" t="str">
        <f>IF(ISNA(VLOOKUP(E290,E$1:$E289,1,FALSE)),"",MATCH(E290,E$1:$E289,0))</f>
        <v/>
      </c>
      <c r="I290" s="26" t="str">
        <f t="shared" si="22"/>
        <v/>
      </c>
      <c r="J290" s="26" t="str">
        <f>IF(ISERR(VLOOKUP(VALUE(B290),$A$3:A290,1,FALSE)),"wrong order","")</f>
        <v/>
      </c>
      <c r="K290" s="26" t="str">
        <f t="shared" ca="1" si="20"/>
        <v>insert into element (element_id, parent_element_id,label, description, element_status_id) values (302, 37, 'primary cell name (BARD DICTIONARY)', '', 2);_x000D_
COMMIT;</v>
      </c>
      <c r="L290" s="26" t="str">
        <f t="shared" ca="1" si="23"/>
        <v>insert into element (element_id, label, description, element_status_id) values (302, 'primary cell name (BARD DICTIONARY)', '', 2);_x000D_
COMMIT;</v>
      </c>
      <c r="M290" s="26" t="str">
        <f t="shared" si="24"/>
        <v>insert into element_hierarchy (child_element_id, parent_element_id, relationship_type) values (302, 37, 'is_a');</v>
      </c>
      <c r="N290" s="26" t="str">
        <f>IF(ISNA(VLOOKUP(E290,[1]TREE_ROOT!$A$2:$B$6,1,FALSE)),"","insert into tree_root (tree_root_id, tree_name, element_id, relationship_type) values (1, '"&amp;VLOOKUP(E290,[1]TREE_ROOT!$A$2:$B$6,2,FALSE)&amp;"', "&amp;[1]Elements!A290&amp;", 'has_a, is_a');")</f>
        <v/>
      </c>
    </row>
    <row r="291" spans="1:14">
      <c r="A291" s="19">
        <v>56</v>
      </c>
      <c r="B291" s="20">
        <v>127</v>
      </c>
      <c r="C291" s="20" t="s">
        <v>1156</v>
      </c>
      <c r="D291" s="22" t="s">
        <v>475</v>
      </c>
      <c r="E291" s="19" t="s">
        <v>1157</v>
      </c>
      <c r="F291" s="19">
        <f t="shared" si="21"/>
        <v>56</v>
      </c>
      <c r="G291" s="19" t="s">
        <v>535</v>
      </c>
      <c r="H291" s="26" t="str">
        <f>IF(ISNA(VLOOKUP(E291,E$1:$E290,1,FALSE)),"",MATCH(E291,E$1:$E290,0))</f>
        <v/>
      </c>
      <c r="I291" s="26" t="str">
        <f t="shared" si="22"/>
        <v/>
      </c>
      <c r="J291" s="26" t="str">
        <f>IF(ISERR(VLOOKUP(VALUE(B291),$A$3:A291,1,FALSE)),"wrong order","")</f>
        <v/>
      </c>
      <c r="K291" s="26" t="str">
        <f t="shared" ca="1" si="20"/>
        <v>insert into element (element_id, parent_element_id,label, description, element_status_id) values (56, 127, 'cell processing', '', 2);</v>
      </c>
      <c r="L291" s="26" t="str">
        <f t="shared" ca="1" si="23"/>
        <v>insert into element (element_id, label, description, element_status_id) values (56, 'cell processing', '', 2);</v>
      </c>
      <c r="M291" s="26" t="str">
        <f t="shared" si="24"/>
        <v>insert into element_hierarchy (child_element_id, parent_element_id, relationship_type) values (56, 127, 'is_a');</v>
      </c>
      <c r="N291" s="26" t="str">
        <f>IF(ISNA(VLOOKUP(E291,[1]TREE_ROOT!$A$2:$B$6,1,FALSE)),"","insert into tree_root (tree_root_id, tree_name, element_id, relationship_type) values (1, '"&amp;VLOOKUP(E291,[1]TREE_ROOT!$A$2:$B$6,2,FALSE)&amp;"', "&amp;[1]Elements!A291&amp;", 'has_a, is_a');")</f>
        <v/>
      </c>
    </row>
    <row r="292" spans="1:14">
      <c r="A292" s="19">
        <v>129</v>
      </c>
      <c r="B292" s="20">
        <v>127</v>
      </c>
      <c r="C292" s="20" t="s">
        <v>1158</v>
      </c>
      <c r="D292" s="22" t="s">
        <v>476</v>
      </c>
      <c r="E292" s="19" t="s">
        <v>1159</v>
      </c>
      <c r="F292" s="19">
        <f t="shared" si="21"/>
        <v>129</v>
      </c>
      <c r="G292" s="19" t="s">
        <v>535</v>
      </c>
      <c r="H292" s="26" t="str">
        <f>IF(ISNA(VLOOKUP(E292,E$1:$E291,1,FALSE)),"",MATCH(E292,E$1:$E291,0))</f>
        <v/>
      </c>
      <c r="I292" s="26" t="str">
        <f t="shared" si="22"/>
        <v/>
      </c>
      <c r="J292" s="26" t="str">
        <f>IF(ISERR(VLOOKUP(VALUE(B292),$A$3:A292,1,FALSE)),"wrong order","")</f>
        <v/>
      </c>
      <c r="K292" s="26" t="str">
        <f t="shared" ca="1" si="20"/>
        <v>insert into element (element_id, parent_element_id,label, description, element_status_id) values (129, 127, 'cell culture condition', '', 2);</v>
      </c>
      <c r="L292" s="26" t="str">
        <f t="shared" ca="1" si="23"/>
        <v>insert into element (element_id, label, description, element_status_id) values (129, 'cell culture condition', '', 2);</v>
      </c>
      <c r="M292" s="26" t="str">
        <f t="shared" si="24"/>
        <v>insert into element_hierarchy (child_element_id, parent_element_id, relationship_type) values (129, 127, 'is_a');</v>
      </c>
      <c r="N292" s="26" t="str">
        <f>IF(ISNA(VLOOKUP(E292,[1]TREE_ROOT!$A$2:$B$6,1,FALSE)),"","insert into tree_root (tree_root_id, tree_name, element_id, relationship_type) values (1, '"&amp;VLOOKUP(E292,[1]TREE_ROOT!$A$2:$B$6,2,FALSE)&amp;"', "&amp;[1]Elements!A292&amp;", 'has_a, is_a');")</f>
        <v/>
      </c>
    </row>
    <row r="293" spans="1:14">
      <c r="A293" s="19">
        <v>130</v>
      </c>
      <c r="B293" s="20">
        <v>127</v>
      </c>
      <c r="C293" s="20" t="s">
        <v>1160</v>
      </c>
      <c r="D293" s="22" t="s">
        <v>477</v>
      </c>
      <c r="E293" s="19" t="s">
        <v>1161</v>
      </c>
      <c r="F293" s="19">
        <f t="shared" si="21"/>
        <v>130</v>
      </c>
      <c r="G293" s="19" t="s">
        <v>1162</v>
      </c>
      <c r="H293" s="26" t="str">
        <f>IF(ISNA(VLOOKUP(E293,E$1:$E292,1,FALSE)),"",MATCH(E293,E$1:$E292,0))</f>
        <v/>
      </c>
      <c r="I293" s="26" t="str">
        <f t="shared" si="22"/>
        <v/>
      </c>
      <c r="J293" s="26" t="str">
        <f>IF(ISERR(VLOOKUP(VALUE(B293),$A$3:A293,1,FALSE)),"wrong order","")</f>
        <v/>
      </c>
      <c r="K293" s="26" t="str">
        <f t="shared" ca="1" si="20"/>
        <v>insert into element (element_id, parent_element_id,label, description, element_status_id) values (130, 127, 'cell modification', 'This describes the type of alterations performed on the cell line, which include plasmid transfection, viral transduction, cell fusion, etc.', 2);</v>
      </c>
      <c r="L293" s="26" t="str">
        <f t="shared" ca="1" si="23"/>
        <v>insert into element (element_id, label, description, element_status_id) values (130, 'cell modification', 'This describes the type of alterations performed on the cell line, which include plasmid transfection, viral transduction, cell fusion, etc.', 2);</v>
      </c>
      <c r="M293" s="26" t="str">
        <f t="shared" si="24"/>
        <v>insert into element_hierarchy (child_element_id, parent_element_id, relationship_type) values (130, 127, 'is_a');</v>
      </c>
      <c r="N293" s="26" t="str">
        <f>IF(ISNA(VLOOKUP(E293,[1]TREE_ROOT!$A$2:$B$6,1,FALSE)),"","insert into tree_root (tree_root_id, tree_name, element_id, relationship_type) values (1, '"&amp;VLOOKUP(E293,[1]TREE_ROOT!$A$2:$B$6,2,FALSE)&amp;"', "&amp;[1]Elements!A293&amp;", 'has_a, is_a');")</f>
        <v/>
      </c>
    </row>
    <row r="294" spans="1:14">
      <c r="A294" s="19">
        <v>136</v>
      </c>
      <c r="B294" s="20">
        <v>128</v>
      </c>
      <c r="C294" s="20" t="s">
        <v>1163</v>
      </c>
      <c r="D294" s="22" t="s">
        <v>478</v>
      </c>
      <c r="E294" s="19" t="s">
        <v>1164</v>
      </c>
      <c r="F294" s="19">
        <f t="shared" si="21"/>
        <v>136</v>
      </c>
      <c r="G294" s="19" t="s">
        <v>535</v>
      </c>
      <c r="H294" s="26" t="str">
        <f>IF(ISNA(VLOOKUP(E294,E$1:$E293,1,FALSE)),"",MATCH(E294,E$1:$E293,0))</f>
        <v/>
      </c>
      <c r="I294" s="26" t="str">
        <f t="shared" si="22"/>
        <v/>
      </c>
      <c r="J294" s="26" t="str">
        <f>IF(ISERR(VLOOKUP(VALUE(B294),$A$3:A294,1,FALSE)),"wrong order","")</f>
        <v/>
      </c>
      <c r="K294" s="26" t="str">
        <f t="shared" ca="1" si="20"/>
        <v>insert into element (element_id, parent_element_id,label, description, element_status_id) values (136, 128, 'protein form', '', 2);</v>
      </c>
      <c r="L294" s="26" t="str">
        <f t="shared" ca="1" si="23"/>
        <v>insert into element (element_id, label, description, element_status_id) values (136, 'protein form', '', 2);</v>
      </c>
      <c r="M294" s="26" t="str">
        <f t="shared" si="24"/>
        <v>insert into element_hierarchy (child_element_id, parent_element_id, relationship_type) values (136, 128, 'is_a');</v>
      </c>
      <c r="N294" s="26" t="str">
        <f>IF(ISNA(VLOOKUP(E294,[1]TREE_ROOT!$A$2:$B$6,1,FALSE)),"","insert into tree_root (tree_root_id, tree_name, element_id, relationship_type) values (1, '"&amp;VLOOKUP(E294,[1]TREE_ROOT!$A$2:$B$6,2,FALSE)&amp;"', "&amp;[1]Elements!A294&amp;", 'has_a, is_a');")</f>
        <v/>
      </c>
    </row>
    <row r="295" spans="1:14">
      <c r="A295" s="19">
        <v>137</v>
      </c>
      <c r="B295" s="20">
        <v>128</v>
      </c>
      <c r="C295" s="20" t="s">
        <v>1165</v>
      </c>
      <c r="D295" s="22" t="s">
        <v>479</v>
      </c>
      <c r="E295" s="19" t="s">
        <v>1166</v>
      </c>
      <c r="F295" s="19">
        <f t="shared" si="21"/>
        <v>137</v>
      </c>
      <c r="G295" s="19" t="s">
        <v>535</v>
      </c>
      <c r="H295" s="26" t="str">
        <f>IF(ISNA(VLOOKUP(E295,E$1:$E294,1,FALSE)),"",MATCH(E295,E$1:$E294,0))</f>
        <v/>
      </c>
      <c r="I295" s="26" t="str">
        <f t="shared" si="22"/>
        <v/>
      </c>
      <c r="J295" s="26" t="str">
        <f>IF(ISERR(VLOOKUP(VALUE(B295),$A$3:A295,1,FALSE)),"wrong order","")</f>
        <v/>
      </c>
      <c r="K295" s="26" t="str">
        <f t="shared" ca="1" si="20"/>
        <v>insert into element (element_id, parent_element_id,label, description, element_status_id) values (137, 128, 'protein preparation method', '', 2);</v>
      </c>
      <c r="L295" s="26" t="str">
        <f t="shared" ca="1" si="23"/>
        <v>insert into element (element_id, label, description, element_status_id) values (137, 'protein preparation method', '', 2);</v>
      </c>
      <c r="M295" s="26" t="str">
        <f t="shared" si="24"/>
        <v>insert into element_hierarchy (child_element_id, parent_element_id, relationship_type) values (137, 128, 'is_a');</v>
      </c>
      <c r="N295" s="26" t="str">
        <f>IF(ISNA(VLOOKUP(E295,[1]TREE_ROOT!$A$2:$B$6,1,FALSE)),"","insert into tree_root (tree_root_id, tree_name, element_id, relationship_type) values (1, '"&amp;VLOOKUP(E295,[1]TREE_ROOT!$A$2:$B$6,2,FALSE)&amp;"', "&amp;[1]Elements!A295&amp;", 'has_a, is_a');")</f>
        <v/>
      </c>
    </row>
    <row r="296" spans="1:14">
      <c r="A296" s="19">
        <v>138</v>
      </c>
      <c r="B296" s="20">
        <v>128</v>
      </c>
      <c r="C296" s="20" t="s">
        <v>1167</v>
      </c>
      <c r="D296" s="22" t="s">
        <v>480</v>
      </c>
      <c r="E296" s="19" t="s">
        <v>1168</v>
      </c>
      <c r="F296" s="19">
        <f t="shared" si="21"/>
        <v>138</v>
      </c>
      <c r="G296" s="19" t="s">
        <v>535</v>
      </c>
      <c r="H296" s="26" t="str">
        <f>IF(ISNA(VLOOKUP(E296,E$1:$E295,1,FALSE)),"",MATCH(E296,E$1:$E295,0))</f>
        <v/>
      </c>
      <c r="I296" s="26" t="str">
        <f t="shared" si="22"/>
        <v/>
      </c>
      <c r="J296" s="26" t="str">
        <f>IF(ISERR(VLOOKUP(VALUE(B296),$A$3:A296,1,FALSE)),"wrong order","")</f>
        <v/>
      </c>
      <c r="K296" s="26" t="str">
        <f t="shared" ca="1" si="20"/>
        <v>insert into element (element_id, parent_element_id,label, description, element_status_id) values (138, 128, 'protein purity', '', 2);</v>
      </c>
      <c r="L296" s="26" t="str">
        <f t="shared" ca="1" si="23"/>
        <v>insert into element (element_id, label, description, element_status_id) values (138, 'protein purity', '', 2);</v>
      </c>
      <c r="M296" s="26" t="str">
        <f t="shared" si="24"/>
        <v>insert into element_hierarchy (child_element_id, parent_element_id, relationship_type) values (138, 128, 'is_a');</v>
      </c>
      <c r="N296" s="26" t="str">
        <f>IF(ISNA(VLOOKUP(E296,[1]TREE_ROOT!$A$2:$B$6,1,FALSE)),"","insert into tree_root (tree_root_id, tree_name, element_id, relationship_type) values (1, '"&amp;VLOOKUP(E296,[1]TREE_ROOT!$A$2:$B$6,2,FALSE)&amp;"', "&amp;[1]Elements!A296&amp;", 'has_a, is_a');")</f>
        <v/>
      </c>
    </row>
    <row r="297" spans="1:14">
      <c r="A297" s="19">
        <v>157</v>
      </c>
      <c r="B297" s="20">
        <v>128</v>
      </c>
      <c r="C297" s="20" t="s">
        <v>1169</v>
      </c>
      <c r="D297" s="22" t="s">
        <v>481</v>
      </c>
      <c r="E297" s="19" t="s">
        <v>1170</v>
      </c>
      <c r="F297" s="19">
        <f t="shared" si="21"/>
        <v>157</v>
      </c>
      <c r="G297" s="19" t="s">
        <v>535</v>
      </c>
      <c r="H297" s="26" t="str">
        <f>IF(ISNA(VLOOKUP(E297,E$1:$E296,1,FALSE)),"",MATCH(E297,E$1:$E296,0))</f>
        <v/>
      </c>
      <c r="I297" s="26" t="str">
        <f t="shared" si="22"/>
        <v/>
      </c>
      <c r="J297" s="26" t="str">
        <f>IF(ISERR(VLOOKUP(VALUE(B297),$A$3:A297,1,FALSE)),"wrong order","")</f>
        <v/>
      </c>
      <c r="K297" s="26" t="str">
        <f t="shared" ca="1" si="20"/>
        <v>insert into element (element_id, parent_element_id,label, description, element_status_id) values (157, 128, 'protein sequence', '', 2);</v>
      </c>
      <c r="L297" s="26" t="str">
        <f t="shared" ca="1" si="23"/>
        <v>insert into element (element_id, label, description, element_status_id) values (157, 'protein sequence', '', 2);</v>
      </c>
      <c r="M297" s="26" t="str">
        <f t="shared" si="24"/>
        <v>insert into element_hierarchy (child_element_id, parent_element_id, relationship_type) values (157, 128, 'is_a');</v>
      </c>
      <c r="N297" s="26" t="str">
        <f>IF(ISNA(VLOOKUP(E297,[1]TREE_ROOT!$A$2:$B$6,1,FALSE)),"","insert into tree_root (tree_root_id, tree_name, element_id, relationship_type) values (1, '"&amp;VLOOKUP(E297,[1]TREE_ROOT!$A$2:$B$6,2,FALSE)&amp;"', "&amp;[1]Elements!A297&amp;", 'has_a, is_a');")</f>
        <v/>
      </c>
    </row>
    <row r="298" spans="1:14">
      <c r="A298" s="19">
        <v>318</v>
      </c>
      <c r="B298" s="20">
        <v>128</v>
      </c>
      <c r="C298" s="20" t="s">
        <v>1171</v>
      </c>
      <c r="D298" s="22" t="s">
        <v>482</v>
      </c>
      <c r="E298" s="19" t="s">
        <v>1063</v>
      </c>
      <c r="F298" s="19">
        <f t="shared" si="21"/>
        <v>318</v>
      </c>
      <c r="G298" s="19" t="s">
        <v>535</v>
      </c>
      <c r="H298" s="26">
        <f>IF(ISNA(VLOOKUP(E298,E$1:$E297,1,FALSE)),"",MATCH(E298,E$1:$E297,0))</f>
        <v>251</v>
      </c>
      <c r="I298" s="26" t="str">
        <f t="shared" si="22"/>
        <v/>
      </c>
      <c r="J298" s="26" t="str">
        <f>IF(ISERR(VLOOKUP(VALUE(B298),$A$3:A298,1,FALSE)),"wrong order","")</f>
        <v/>
      </c>
      <c r="K298" s="26" t="str">
        <f t="shared" ca="1" si="20"/>
        <v>insert into element (element_id, parent_element_id,label, description, element_status_id) values (318, 128, 'protein (EXTERNAL DICTIONARY', '', 2);</v>
      </c>
      <c r="L298" s="26" t="str">
        <f t="shared" ca="1" si="23"/>
        <v/>
      </c>
      <c r="M298" s="26" t="str">
        <f t="shared" si="24"/>
        <v>insert into element_hierarchy (child_element_id, parent_element_id, relationship_type) values (286, 128, 'is_a');</v>
      </c>
      <c r="N298" s="26" t="str">
        <f>IF(ISNA(VLOOKUP(E298,[1]TREE_ROOT!$A$2:$B$6,1,FALSE)),"","insert into tree_root (tree_root_id, tree_name, element_id, relationship_type) values (1, '"&amp;VLOOKUP(E298,[1]TREE_ROOT!$A$2:$B$6,2,FALSE)&amp;"', "&amp;[1]Elements!A298&amp;", 'has_a, is_a');")</f>
        <v/>
      </c>
    </row>
    <row r="299" spans="1:14">
      <c r="A299" s="19">
        <v>281</v>
      </c>
      <c r="B299" s="20">
        <v>345</v>
      </c>
      <c r="C299" s="20" t="s">
        <v>1172</v>
      </c>
      <c r="D299" s="22" t="s">
        <v>483</v>
      </c>
      <c r="E299" s="19" t="s">
        <v>1173</v>
      </c>
      <c r="F299" s="19">
        <f t="shared" si="21"/>
        <v>281</v>
      </c>
      <c r="G299" s="19" t="s">
        <v>535</v>
      </c>
      <c r="H299" s="26" t="str">
        <f>IF(ISNA(VLOOKUP(E299,E$1:$E298,1,FALSE)),"",MATCH(E299,E$1:$E298,0))</f>
        <v/>
      </c>
      <c r="I299" s="26" t="str">
        <f t="shared" si="22"/>
        <v/>
      </c>
      <c r="J299" s="26" t="str">
        <f>IF(ISERR(VLOOKUP(VALUE(B299),$A$3:A299,1,FALSE)),"wrong order","")</f>
        <v/>
      </c>
      <c r="K299" s="26" t="str">
        <f t="shared" ca="1" si="20"/>
        <v>insert into element (element_id, parent_element_id,label, description, element_status_id) values (281, 345, 'DNA construct', '', 2);</v>
      </c>
      <c r="L299" s="26" t="str">
        <f t="shared" ca="1" si="23"/>
        <v>insert into element (element_id, label, description, element_status_id) values (281, 'DNA construct', '', 2);</v>
      </c>
      <c r="M299" s="26" t="str">
        <f t="shared" si="24"/>
        <v>insert into element_hierarchy (child_element_id, parent_element_id, relationship_type) values (281, 345, 'is_a');</v>
      </c>
      <c r="N299" s="26" t="str">
        <f>IF(ISNA(VLOOKUP(E299,[1]TREE_ROOT!$A$2:$B$6,1,FALSE)),"","insert into tree_root (tree_root_id, tree_name, element_id, relationship_type) values (1, '"&amp;VLOOKUP(E299,[1]TREE_ROOT!$A$2:$B$6,2,FALSE)&amp;"', "&amp;[1]Elements!A299&amp;", 'has_a, is_a');")</f>
        <v/>
      </c>
    </row>
    <row r="300" spans="1:14">
      <c r="A300" s="19">
        <v>64</v>
      </c>
      <c r="B300" s="20">
        <v>61</v>
      </c>
      <c r="C300" s="20" t="s">
        <v>1174</v>
      </c>
      <c r="D300" s="22" t="s">
        <v>484</v>
      </c>
      <c r="E300" s="19" t="s">
        <v>1175</v>
      </c>
      <c r="F300" s="19">
        <f t="shared" si="21"/>
        <v>64</v>
      </c>
      <c r="G300" s="19" t="s">
        <v>535</v>
      </c>
      <c r="H300" s="26" t="str">
        <f>IF(ISNA(VLOOKUP(E300,E$1:$E299,1,FALSE)),"",MATCH(E300,E$1:$E299,0))</f>
        <v/>
      </c>
      <c r="I300" s="26" t="str">
        <f t="shared" si="22"/>
        <v/>
      </c>
      <c r="J300" s="26" t="str">
        <f>IF(ISERR(VLOOKUP(VALUE(B300),$A$3:A300,1,FALSE)),"wrong order","")</f>
        <v/>
      </c>
      <c r="K300" s="26" t="str">
        <f t="shared" ca="1" si="20"/>
        <v>insert into element (element_id, parent_element_id,label, description, element_status_id) values (64, 61, 'assay readout name', '', 2);_x000D_
COMMIT;</v>
      </c>
      <c r="L300" s="26" t="str">
        <f t="shared" ca="1" si="23"/>
        <v>insert into element (element_id, label, description, element_status_id) values (64, 'assay readout name', '', 2);_x000D_
COMMIT;</v>
      </c>
      <c r="M300" s="26" t="str">
        <f t="shared" si="24"/>
        <v>insert into element_hierarchy (child_element_id, parent_element_id, relationship_type) values (64, 61, 'is_a');</v>
      </c>
      <c r="N300" s="26" t="str">
        <f>IF(ISNA(VLOOKUP(E300,[1]TREE_ROOT!$A$2:$B$6,1,FALSE)),"","insert into tree_root (tree_root_id, tree_name, element_id, relationship_type) values (1, '"&amp;VLOOKUP(E300,[1]TREE_ROOT!$A$2:$B$6,2,FALSE)&amp;"', "&amp;[1]Elements!A300&amp;", 'has_a, is_a');")</f>
        <v/>
      </c>
    </row>
    <row r="301" spans="1:14">
      <c r="A301" s="19">
        <v>122</v>
      </c>
      <c r="B301" s="20">
        <v>61</v>
      </c>
      <c r="C301" s="20" t="s">
        <v>1176</v>
      </c>
      <c r="D301" s="22" t="s">
        <v>485</v>
      </c>
      <c r="E301" s="19" t="s">
        <v>1177</v>
      </c>
      <c r="F301" s="19">
        <f t="shared" si="21"/>
        <v>122</v>
      </c>
      <c r="G301" s="19" t="s">
        <v>1178</v>
      </c>
      <c r="H301" s="26" t="str">
        <f>IF(ISNA(VLOOKUP(E301,E$1:$E300,1,FALSE)),"",MATCH(E301,E$1:$E300,0))</f>
        <v/>
      </c>
      <c r="I301" s="26" t="str">
        <f t="shared" si="22"/>
        <v/>
      </c>
      <c r="J301" s="26" t="str">
        <f>IF(ISERR(VLOOKUP(VALUE(B301),$A$3:A301,1,FALSE)),"wrong order","")</f>
        <v/>
      </c>
      <c r="K301" s="26" t="str">
        <f t="shared" ca="1" si="20"/>
        <v>insert into element (element_id, parent_element_id,label, description, element_status_id) values (122, 61, 'signal direction', 'It is the trend of measured readout signal, whether it increases or decreases in perturbagen treated wells, as compared to the untreated or carrier-treated wells in an assay.', 2);</v>
      </c>
      <c r="L301" s="26" t="str">
        <f t="shared" ca="1" si="23"/>
        <v>insert into element (element_id, label, description, element_status_id) values (122, 'signal direction', 'It is the trend of measured readout signal, whether it increases or decreases in perturbagen treated wells, as compared to the untreated or carrier-treated wells in an assay.', 2);</v>
      </c>
      <c r="M301" s="26" t="str">
        <f t="shared" si="24"/>
        <v>insert into element_hierarchy (child_element_id, parent_element_id, relationship_type) values (122, 61, 'is_a');</v>
      </c>
      <c r="N301" s="26" t="str">
        <f>IF(ISNA(VLOOKUP(E301,[1]TREE_ROOT!$A$2:$B$6,1,FALSE)),"","insert into tree_root (tree_root_id, tree_name, element_id, relationship_type) values (1, '"&amp;VLOOKUP(E301,[1]TREE_ROOT!$A$2:$B$6,2,FALSE)&amp;"', "&amp;[1]Elements!A301&amp;", 'has_a, is_a');")</f>
        <v/>
      </c>
    </row>
    <row r="302" spans="1:14">
      <c r="A302" s="19">
        <v>123</v>
      </c>
      <c r="B302" s="20">
        <v>86</v>
      </c>
      <c r="C302" s="20" t="s">
        <v>1179</v>
      </c>
      <c r="D302" s="22" t="s">
        <v>486</v>
      </c>
      <c r="E302" s="19" t="s">
        <v>1180</v>
      </c>
      <c r="F302" s="19">
        <f t="shared" si="21"/>
        <v>123</v>
      </c>
      <c r="G302" s="19" t="s">
        <v>1181</v>
      </c>
      <c r="H302" s="26" t="str">
        <f>IF(ISNA(VLOOKUP(E302,E$1:$E301,1,FALSE)),"",MATCH(E302,E$1:$E301,0))</f>
        <v/>
      </c>
      <c r="I302" s="26" t="str">
        <f t="shared" si="22"/>
        <v/>
      </c>
      <c r="J302" s="26" t="str">
        <f>IF(ISERR(VLOOKUP(VALUE(B302),$A$3:A302,1,FALSE)),"wrong order","")</f>
        <v/>
      </c>
      <c r="K302" s="26" t="str">
        <f t="shared" ca="1" si="20"/>
        <v>insert into element (element_id, parent_element_id,label, description, element_status_id) values (123, 86, 'unit of measurement', 'It is the inite magnitude of a physical quantity or of time. It has a quantity and a unit associated with it.', 2);</v>
      </c>
      <c r="L302" s="26" t="str">
        <f t="shared" ca="1" si="23"/>
        <v>insert into element (element_id, label, description, element_status_id) values (123, 'unit of measurement', 'It is the inite magnitude of a physical quantity or of time. It has a quantity and a unit associated with it.', 2);</v>
      </c>
      <c r="M302" s="26" t="str">
        <f t="shared" si="24"/>
        <v>insert into element_hierarchy (child_element_id, parent_element_id, relationship_type) values (123, 86, 'is_a');</v>
      </c>
      <c r="N302" s="26" t="str">
        <f>IF(ISNA(VLOOKUP(E302,[1]TREE_ROOT!$A$2:$B$6,1,FALSE)),"","insert into tree_root (tree_root_id, tree_name, element_id, relationship_type) values (1, '"&amp;VLOOKUP(E302,[1]TREE_ROOT!$A$2:$B$6,2,FALSE)&amp;"', "&amp;[1]Elements!A302&amp;", 'has_a, is_a');")</f>
        <v>insert into tree_root (tree_root_id, tree_name, element_id, relationship_type) values (1, 'UNIT', 123, 'has_a, is_a');</v>
      </c>
    </row>
    <row r="303" spans="1:14">
      <c r="A303" s="19">
        <v>124</v>
      </c>
      <c r="B303" s="20">
        <v>61</v>
      </c>
      <c r="C303" s="20" t="s">
        <v>1182</v>
      </c>
      <c r="D303" s="22" t="s">
        <v>487</v>
      </c>
      <c r="E303" s="19" t="s">
        <v>1183</v>
      </c>
      <c r="F303" s="19">
        <f t="shared" si="21"/>
        <v>124</v>
      </c>
      <c r="G303" s="19" t="s">
        <v>1184</v>
      </c>
      <c r="H303" s="26" t="str">
        <f>IF(ISNA(VLOOKUP(E303,E$1:$E302,1,FALSE)),"",MATCH(E303,E$1:$E302,0))</f>
        <v/>
      </c>
      <c r="I303" s="26" t="str">
        <f t="shared" si="22"/>
        <v/>
      </c>
      <c r="J303" s="26" t="str">
        <f>IF(ISERR(VLOOKUP(VALUE(B303),$A$3:A303,1,FALSE)),"wrong order","")</f>
        <v/>
      </c>
      <c r="K303" s="26" t="str">
        <f t="shared" ca="1" si="20"/>
        <v>insert into element (element_id, parent_element_id,label, description, element_status_id) values (124, 61, 'wavelength', 'For fluorescence measurements, it is the wavelength at which the fluorophore is excited and the wavelength at which it emits fluorescence. In the case of absorbance, it is the wavelength at which light is absorbed by a biological entity or a dye.', 2);</v>
      </c>
      <c r="L303" s="26" t="str">
        <f t="shared" ca="1" si="23"/>
        <v>insert into element (element_id, label, description, element_status_id) values (124, 'wavelength', 'For fluorescence measurements, it is the wavelength at which the fluorophore is excited and the wavelength at which it emits fluorescence. In the case of absorbance, it is the wavelength at which light is absorbed by a biological entity or a dye.', 2);</v>
      </c>
      <c r="M303" s="26" t="str">
        <f t="shared" si="24"/>
        <v>insert into element_hierarchy (child_element_id, parent_element_id, relationship_type) values (124, 61, 'is_a');</v>
      </c>
      <c r="N303" s="26" t="str">
        <f>IF(ISNA(VLOOKUP(E303,[1]TREE_ROOT!$A$2:$B$6,1,FALSE)),"","insert into tree_root (tree_root_id, tree_name, element_id, relationship_type) values (1, '"&amp;VLOOKUP(E303,[1]TREE_ROOT!$A$2:$B$6,2,FALSE)&amp;"', "&amp;[1]Elements!A303&amp;", 'has_a, is_a');")</f>
        <v/>
      </c>
    </row>
    <row r="304" spans="1:14">
      <c r="A304" s="19">
        <v>117</v>
      </c>
      <c r="B304" s="20">
        <v>112</v>
      </c>
      <c r="C304" s="20" t="s">
        <v>1185</v>
      </c>
      <c r="D304" s="22" t="s">
        <v>488</v>
      </c>
      <c r="E304" s="19" t="s">
        <v>1186</v>
      </c>
      <c r="F304" s="19">
        <f t="shared" si="21"/>
        <v>117</v>
      </c>
      <c r="G304" s="19" t="s">
        <v>1187</v>
      </c>
      <c r="H304" s="26" t="str">
        <f>IF(ISNA(VLOOKUP(E304,E$1:$E303,1,FALSE)),"",MATCH(E304,E$1:$E303,0))</f>
        <v/>
      </c>
      <c r="I304" s="26" t="str">
        <f t="shared" si="22"/>
        <v/>
      </c>
      <c r="J304" s="26" t="str">
        <f>IF(ISERR(VLOOKUP(VALUE(B304),$A$3:A304,1,FALSE)),"wrong order","")</f>
        <v/>
      </c>
      <c r="K304" s="26" t="str">
        <f t="shared" ca="1" si="20"/>
        <v>insert into element (element_id, parent_element_id,label, description, element_status_id) values (117, 112, 'incubation time', 'An interval of time between the addition of pertubagen, substrate, or cell modification, and the measurement of change using the detection method of the assay.', 2);</v>
      </c>
      <c r="L304" s="26" t="str">
        <f t="shared" ca="1" si="23"/>
        <v>insert into element (element_id, label, description, element_status_id) values (117, 'incubation time', 'An interval of time between the addition of pertubagen, substrate, or cell modification, and the measurement of change using the detection method of the assay.', 2);</v>
      </c>
      <c r="M304" s="26" t="str">
        <f t="shared" si="24"/>
        <v>insert into element_hierarchy (child_element_id, parent_element_id, relationship_type) values (117, 112, 'is_a');</v>
      </c>
      <c r="N304" s="26" t="str">
        <f>IF(ISNA(VLOOKUP(E304,[1]TREE_ROOT!$A$2:$B$6,1,FALSE)),"","insert into tree_root (tree_root_id, tree_name, element_id, relationship_type) values (1, '"&amp;VLOOKUP(E304,[1]TREE_ROOT!$A$2:$B$6,2,FALSE)&amp;"', "&amp;[1]Elements!A304&amp;", 'has_a, is_a');")</f>
        <v/>
      </c>
    </row>
    <row r="305" spans="1:14">
      <c r="A305" s="19">
        <v>118</v>
      </c>
      <c r="B305" s="20">
        <v>112</v>
      </c>
      <c r="C305" s="20" t="s">
        <v>1188</v>
      </c>
      <c r="D305" s="22" t="s">
        <v>489</v>
      </c>
      <c r="E305" s="19" t="s">
        <v>1189</v>
      </c>
      <c r="F305" s="19">
        <f t="shared" si="21"/>
        <v>118</v>
      </c>
      <c r="G305" s="19" t="s">
        <v>535</v>
      </c>
      <c r="H305" s="26" t="str">
        <f>IF(ISNA(VLOOKUP(E305,E$1:$E304,1,FALSE)),"",MATCH(E305,E$1:$E304,0))</f>
        <v/>
      </c>
      <c r="I305" s="26" t="str">
        <f t="shared" si="22"/>
        <v/>
      </c>
      <c r="J305" s="26" t="str">
        <f>IF(ISERR(VLOOKUP(VALUE(B305),$A$3:A305,1,FALSE)),"wrong order","")</f>
        <v/>
      </c>
      <c r="K305" s="26" t="str">
        <f t="shared" ca="1" si="20"/>
        <v>insert into element (element_id, parent_element_id,label, description, element_status_id) values (118, 112, 'pressure', '', 2);</v>
      </c>
      <c r="L305" s="26" t="str">
        <f t="shared" ca="1" si="23"/>
        <v>insert into element (element_id, label, description, element_status_id) values (118, 'pressure', '', 2);</v>
      </c>
      <c r="M305" s="26" t="str">
        <f t="shared" si="24"/>
        <v>insert into element_hierarchy (child_element_id, parent_element_id, relationship_type) values (118, 112, 'is_a');</v>
      </c>
      <c r="N305" s="26" t="str">
        <f>IF(ISNA(VLOOKUP(E305,[1]TREE_ROOT!$A$2:$B$6,1,FALSE)),"","insert into tree_root (tree_root_id, tree_name, element_id, relationship_type) values (1, '"&amp;VLOOKUP(E305,[1]TREE_ROOT!$A$2:$B$6,2,FALSE)&amp;"', "&amp;[1]Elements!A305&amp;", 'has_a, is_a');")</f>
        <v/>
      </c>
    </row>
    <row r="306" spans="1:14">
      <c r="A306" s="19">
        <v>119</v>
      </c>
      <c r="B306" s="20">
        <v>112</v>
      </c>
      <c r="C306" s="20" t="s">
        <v>1190</v>
      </c>
      <c r="D306" s="22" t="s">
        <v>490</v>
      </c>
      <c r="E306" s="19" t="s">
        <v>1191</v>
      </c>
      <c r="F306" s="19">
        <f t="shared" si="21"/>
        <v>119</v>
      </c>
      <c r="G306" s="19" t="s">
        <v>535</v>
      </c>
      <c r="H306" s="26" t="str">
        <f>IF(ISNA(VLOOKUP(E306,E$1:$E305,1,FALSE)),"",MATCH(E306,E$1:$E305,0))</f>
        <v/>
      </c>
      <c r="I306" s="26" t="str">
        <f t="shared" si="22"/>
        <v/>
      </c>
      <c r="J306" s="26" t="str">
        <f>IF(ISERR(VLOOKUP(VALUE(B306),$A$3:A306,1,FALSE)),"wrong order","")</f>
        <v/>
      </c>
      <c r="K306" s="26" t="str">
        <f t="shared" ca="1" si="20"/>
        <v>insert into element (element_id, parent_element_id,label, description, element_status_id) values (119, 112, 'temperature', '', 2);</v>
      </c>
      <c r="L306" s="26" t="str">
        <f t="shared" ca="1" si="23"/>
        <v>insert into element (element_id, label, description, element_status_id) values (119, 'temperature', '', 2);</v>
      </c>
      <c r="M306" s="26" t="str">
        <f t="shared" si="24"/>
        <v>insert into element_hierarchy (child_element_id, parent_element_id, relationship_type) values (119, 112, 'is_a');</v>
      </c>
      <c r="N306" s="26" t="str">
        <f>IF(ISNA(VLOOKUP(E306,[1]TREE_ROOT!$A$2:$B$6,1,FALSE)),"","insert into tree_root (tree_root_id, tree_name, element_id, relationship_type) values (1, '"&amp;VLOOKUP(E306,[1]TREE_ROOT!$A$2:$B$6,2,FALSE)&amp;"', "&amp;[1]Elements!A306&amp;", 'has_a, is_a');")</f>
        <v/>
      </c>
    </row>
    <row r="307" spans="1:14">
      <c r="A307" s="19">
        <v>120</v>
      </c>
      <c r="B307" s="20">
        <v>112</v>
      </c>
      <c r="C307" s="20" t="s">
        <v>1192</v>
      </c>
      <c r="D307" s="22" t="s">
        <v>491</v>
      </c>
      <c r="E307" s="19" t="s">
        <v>1193</v>
      </c>
      <c r="F307" s="19">
        <f t="shared" si="21"/>
        <v>120</v>
      </c>
      <c r="G307" s="19" t="s">
        <v>535</v>
      </c>
      <c r="H307" s="26" t="str">
        <f>IF(ISNA(VLOOKUP(E307,E$1:$E306,1,FALSE)),"",MATCH(E307,E$1:$E306,0))</f>
        <v/>
      </c>
      <c r="I307" s="26" t="str">
        <f t="shared" si="22"/>
        <v/>
      </c>
      <c r="J307" s="26" t="str">
        <f>IF(ISERR(VLOOKUP(VALUE(B307),$A$3:A307,1,FALSE)),"wrong order","")</f>
        <v/>
      </c>
      <c r="K307" s="26" t="str">
        <f t="shared" ca="1" si="20"/>
        <v>insert into element (element_id, parent_element_id,label, description, element_status_id) values (120, 112, 'pH', '', 2);</v>
      </c>
      <c r="L307" s="26" t="str">
        <f t="shared" ca="1" si="23"/>
        <v>insert into element (element_id, label, description, element_status_id) values (120, 'pH', '', 2);</v>
      </c>
      <c r="M307" s="26" t="str">
        <f t="shared" si="24"/>
        <v>insert into element_hierarchy (child_element_id, parent_element_id, relationship_type) values (120, 112, 'is_a');</v>
      </c>
      <c r="N307" s="26" t="str">
        <f>IF(ISNA(VLOOKUP(E307,[1]TREE_ROOT!$A$2:$B$6,1,FALSE)),"","insert into tree_root (tree_root_id, tree_name, element_id, relationship_type) values (1, '"&amp;VLOOKUP(E307,[1]TREE_ROOT!$A$2:$B$6,2,FALSE)&amp;"', "&amp;[1]Elements!A307&amp;", 'has_a, is_a');")</f>
        <v/>
      </c>
    </row>
    <row r="308" spans="1:14">
      <c r="A308" s="19">
        <v>330</v>
      </c>
      <c r="B308" s="20">
        <v>121</v>
      </c>
      <c r="C308" s="20" t="s">
        <v>1194</v>
      </c>
      <c r="D308" s="22" t="s">
        <v>492</v>
      </c>
      <c r="E308" s="19" t="s">
        <v>1195</v>
      </c>
      <c r="F308" s="19">
        <f t="shared" si="21"/>
        <v>330</v>
      </c>
      <c r="G308" s="19" t="s">
        <v>1196</v>
      </c>
      <c r="H308" s="26" t="str">
        <f>IF(ISNA(VLOOKUP(E308,E$1:$E307,1,FALSE)),"",MATCH(E308,E$1:$E307,0))</f>
        <v/>
      </c>
      <c r="I308" s="26" t="str">
        <f t="shared" si="22"/>
        <v/>
      </c>
      <c r="J308" s="26" t="str">
        <f>IF(ISERR(VLOOKUP(VALUE(B308),$A$3:A308,1,FALSE)),"wrong order","")</f>
        <v/>
      </c>
      <c r="K308" s="26" t="str">
        <f t="shared" ca="1" si="20"/>
        <v>insert into element (element_id, parent_element_id,label, description, element_status_id) values (330, 121, 'endpoint assay', 'In this assay, change in activity is measured at one time point.', 2);</v>
      </c>
      <c r="L308" s="26" t="str">
        <f t="shared" ca="1" si="23"/>
        <v>insert into element (element_id, label, description, element_status_id) values (330, 'endpoint assay', 'In this assay, change in activity is measured at one time point.', 2);</v>
      </c>
      <c r="M308" s="26" t="str">
        <f t="shared" si="24"/>
        <v>insert into element_hierarchy (child_element_id, parent_element_id, relationship_type) values (330, 121, 'is_a');</v>
      </c>
      <c r="N308" s="26" t="str">
        <f>IF(ISNA(VLOOKUP(E308,[1]TREE_ROOT!$A$2:$B$6,1,FALSE)),"","insert into tree_root (tree_root_id, tree_name, element_id, relationship_type) values (1, '"&amp;VLOOKUP(E308,[1]TREE_ROOT!$A$2:$B$6,2,FALSE)&amp;"', "&amp;[1]Elements!A308&amp;", 'has_a, is_a');")</f>
        <v/>
      </c>
    </row>
    <row r="309" spans="1:14">
      <c r="A309" s="19">
        <v>331</v>
      </c>
      <c r="B309" s="20">
        <v>121</v>
      </c>
      <c r="C309" s="20" t="s">
        <v>1197</v>
      </c>
      <c r="D309" s="22" t="s">
        <v>493</v>
      </c>
      <c r="E309" s="19" t="s">
        <v>1198</v>
      </c>
      <c r="F309" s="19">
        <f t="shared" si="21"/>
        <v>331</v>
      </c>
      <c r="G309" s="19" t="s">
        <v>1199</v>
      </c>
      <c r="H309" s="26" t="str">
        <f>IF(ISNA(VLOOKUP(E309,E$1:$E308,1,FALSE)),"",MATCH(E309,E$1:$E308,0))</f>
        <v/>
      </c>
      <c r="I309" s="26" t="str">
        <f t="shared" si="22"/>
        <v/>
      </c>
      <c r="J309" s="26" t="str">
        <f>IF(ISERR(VLOOKUP(VALUE(B309),$A$3:A309,1,FALSE)),"wrong order","")</f>
        <v/>
      </c>
      <c r="K309" s="26" t="str">
        <f t="shared" ca="1" si="20"/>
        <v>insert into element (element_id, parent_element_id,label, description, element_status_id) values (331, 121, 'kinetic assay', 'In this assay, change in activity is measured at several time points over a period of time.', 2);</v>
      </c>
      <c r="L309" s="26" t="str">
        <f t="shared" ca="1" si="23"/>
        <v>insert into element (element_id, label, description, element_status_id) values (331, 'kinetic assay', 'In this assay, change in activity is measured at several time points over a period of time.', 2);</v>
      </c>
      <c r="M309" s="26" t="str">
        <f t="shared" si="24"/>
        <v>insert into element_hierarchy (child_element_id, parent_element_id, relationship_type) values (331, 121, 'is_a');</v>
      </c>
      <c r="N309" s="26" t="str">
        <f>IF(ISNA(VLOOKUP(E309,[1]TREE_ROOT!$A$2:$B$6,1,FALSE)),"","insert into tree_root (tree_root_id, tree_name, element_id, relationship_type) values (1, '"&amp;VLOOKUP(E309,[1]TREE_ROOT!$A$2:$B$6,2,FALSE)&amp;"', "&amp;[1]Elements!A309&amp;", 'has_a, is_a');")</f>
        <v/>
      </c>
    </row>
    <row r="310" spans="1:14">
      <c r="A310" s="19">
        <v>270</v>
      </c>
      <c r="B310" s="20">
        <v>269</v>
      </c>
      <c r="C310" s="20" t="s">
        <v>1200</v>
      </c>
      <c r="D310" s="22" t="s">
        <v>494</v>
      </c>
      <c r="E310" s="19" t="s">
        <v>1201</v>
      </c>
      <c r="F310" s="19">
        <f t="shared" si="21"/>
        <v>270</v>
      </c>
      <c r="G310" s="19" t="s">
        <v>535</v>
      </c>
      <c r="H310" s="26" t="str">
        <f>IF(ISNA(VLOOKUP(E310,E$1:$E309,1,FALSE)),"",MATCH(E310,E$1:$E309,0))</f>
        <v/>
      </c>
      <c r="I310" s="26" t="str">
        <f t="shared" si="22"/>
        <v/>
      </c>
      <c r="J310" s="26" t="str">
        <f>IF(ISERR(VLOOKUP(VALUE(B310),$A$3:A310,1,FALSE)),"wrong order","")</f>
        <v/>
      </c>
      <c r="K310" s="26" t="str">
        <f t="shared" ca="1" si="20"/>
        <v>insert into element (element_id, parent_element_id,label, description, element_status_id) values (270, 269, 'RNA construct type', '', 2);_x000D_
COMMIT;</v>
      </c>
      <c r="L310" s="26" t="str">
        <f t="shared" ca="1" si="23"/>
        <v>insert into element (element_id, label, description, element_status_id) values (270, 'RNA construct type', '', 2);_x000D_
COMMIT;</v>
      </c>
      <c r="M310" s="26" t="str">
        <f t="shared" si="24"/>
        <v>insert into element_hierarchy (child_element_id, parent_element_id, relationship_type) values (270, 269, 'is_a');</v>
      </c>
      <c r="N310" s="26" t="str">
        <f>IF(ISNA(VLOOKUP(E310,[1]TREE_ROOT!$A$2:$B$6,1,FALSE)),"","insert into tree_root (tree_root_id, tree_name, element_id, relationship_type) values (1, '"&amp;VLOOKUP(E310,[1]TREE_ROOT!$A$2:$B$6,2,FALSE)&amp;"', "&amp;[1]Elements!A310&amp;", 'has_a, is_a');")</f>
        <v/>
      </c>
    </row>
    <row r="311" spans="1:14">
      <c r="A311" s="19">
        <v>271</v>
      </c>
      <c r="B311" s="20">
        <v>269</v>
      </c>
      <c r="C311" s="20" t="s">
        <v>1202</v>
      </c>
      <c r="D311" s="22" t="s">
        <v>495</v>
      </c>
      <c r="E311" s="19" t="s">
        <v>1203</v>
      </c>
      <c r="F311" s="19">
        <f t="shared" si="21"/>
        <v>271</v>
      </c>
      <c r="G311" s="19" t="s">
        <v>535</v>
      </c>
      <c r="H311" s="26" t="str">
        <f>IF(ISNA(VLOOKUP(E311,E$1:$E310,1,FALSE)),"",MATCH(E311,E$1:$E310,0))</f>
        <v/>
      </c>
      <c r="I311" s="26" t="str">
        <f t="shared" si="22"/>
        <v/>
      </c>
      <c r="J311" s="26" t="str">
        <f>IF(ISERR(VLOOKUP(VALUE(B311),$A$3:A311,1,FALSE)),"wrong order","")</f>
        <v/>
      </c>
      <c r="K311" s="26" t="str">
        <f t="shared" ca="1" si="20"/>
        <v>insert into element (element_id, parent_element_id,label, description, element_status_id) values (271, 269, 'RNA construct identifier', '', 2);</v>
      </c>
      <c r="L311" s="26" t="str">
        <f t="shared" ca="1" si="23"/>
        <v>insert into element (element_id, label, description, element_status_id) values (271, 'RNA construct identifier', '', 2);</v>
      </c>
      <c r="M311" s="26" t="str">
        <f t="shared" si="24"/>
        <v>insert into element_hierarchy (child_element_id, parent_element_id, relationship_type) values (271, 269, 'is_a');</v>
      </c>
      <c r="N311" s="26" t="str">
        <f>IF(ISNA(VLOOKUP(E311,[1]TREE_ROOT!$A$2:$B$6,1,FALSE)),"","insert into tree_root (tree_root_id, tree_name, element_id, relationship_type) values (1, '"&amp;VLOOKUP(E311,[1]TREE_ROOT!$A$2:$B$6,2,FALSE)&amp;"', "&amp;[1]Elements!A311&amp;", 'has_a, is_a');")</f>
        <v/>
      </c>
    </row>
    <row r="312" spans="1:14">
      <c r="A312" s="19">
        <v>272</v>
      </c>
      <c r="B312" s="20">
        <v>269</v>
      </c>
      <c r="C312" s="20" t="s">
        <v>1204</v>
      </c>
      <c r="D312" s="22" t="s">
        <v>496</v>
      </c>
      <c r="E312" s="19" t="s">
        <v>1205</v>
      </c>
      <c r="F312" s="19">
        <f t="shared" si="21"/>
        <v>272</v>
      </c>
      <c r="G312" s="19" t="s">
        <v>535</v>
      </c>
      <c r="H312" s="26" t="str">
        <f>IF(ISNA(VLOOKUP(E312,E$1:$E311,1,FALSE)),"",MATCH(E312,E$1:$E311,0))</f>
        <v/>
      </c>
      <c r="I312" s="26" t="str">
        <f t="shared" si="22"/>
        <v/>
      </c>
      <c r="J312" s="26" t="str">
        <f>IF(ISERR(VLOOKUP(VALUE(B312),$A$3:A312,1,FALSE)),"wrong order","")</f>
        <v/>
      </c>
      <c r="K312" s="26" t="str">
        <f t="shared" ca="1" si="20"/>
        <v>insert into element (element_id, parent_element_id,label, description, element_status_id) values (272, 269, 'RNA construct source', '', 2);</v>
      </c>
      <c r="L312" s="26" t="str">
        <f t="shared" ca="1" si="23"/>
        <v>insert into element (element_id, label, description, element_status_id) values (272, 'RNA construct source', '', 2);</v>
      </c>
      <c r="M312" s="26" t="str">
        <f t="shared" si="24"/>
        <v>insert into element_hierarchy (child_element_id, parent_element_id, relationship_type) values (272, 269, 'is_a');</v>
      </c>
      <c r="N312" s="26" t="str">
        <f>IF(ISNA(VLOOKUP(E312,[1]TREE_ROOT!$A$2:$B$6,1,FALSE)),"","insert into tree_root (tree_root_id, tree_name, element_id, relationship_type) values (1, '"&amp;VLOOKUP(E312,[1]TREE_ROOT!$A$2:$B$6,2,FALSE)&amp;"', "&amp;[1]Elements!A312&amp;", 'has_a, is_a');")</f>
        <v/>
      </c>
    </row>
    <row r="313" spans="1:14">
      <c r="A313" s="19">
        <v>273</v>
      </c>
      <c r="B313" s="20">
        <v>269</v>
      </c>
      <c r="C313" s="20" t="s">
        <v>1206</v>
      </c>
      <c r="D313" s="22" t="s">
        <v>497</v>
      </c>
      <c r="E313" s="19" t="s">
        <v>1207</v>
      </c>
      <c r="F313" s="19">
        <f t="shared" si="21"/>
        <v>273</v>
      </c>
      <c r="G313" s="19" t="s">
        <v>535</v>
      </c>
      <c r="H313" s="26" t="str">
        <f>IF(ISNA(VLOOKUP(E313,E$1:$E312,1,FALSE)),"",MATCH(E313,E$1:$E312,0))</f>
        <v/>
      </c>
      <c r="I313" s="26" t="str">
        <f t="shared" si="22"/>
        <v/>
      </c>
      <c r="J313" s="26" t="str">
        <f>IF(ISERR(VLOOKUP(VALUE(B313),$A$3:A313,1,FALSE)),"wrong order","")</f>
        <v/>
      </c>
      <c r="K313" s="26" t="str">
        <f t="shared" ca="1" si="20"/>
        <v>insert into element (element_id, parent_element_id,label, description, element_status_id) values (273, 269, 'RNA construct sequence', '', 2);</v>
      </c>
      <c r="L313" s="26" t="str">
        <f t="shared" ca="1" si="23"/>
        <v>insert into element (element_id, label, description, element_status_id) values (273, 'RNA construct sequence', '', 2);</v>
      </c>
      <c r="M313" s="26" t="str">
        <f t="shared" si="24"/>
        <v>insert into element_hierarchy (child_element_id, parent_element_id, relationship_type) values (273, 269, 'is_a');</v>
      </c>
      <c r="N313" s="26" t="str">
        <f>IF(ISNA(VLOOKUP(E313,[1]TREE_ROOT!$A$2:$B$6,1,FALSE)),"","insert into tree_root (tree_root_id, tree_name, element_id, relationship_type) values (1, '"&amp;VLOOKUP(E313,[1]TREE_ROOT!$A$2:$B$6,2,FALSE)&amp;"', "&amp;[1]Elements!A313&amp;", 'has_a, is_a');")</f>
        <v/>
      </c>
    </row>
    <row r="314" spans="1:14">
      <c r="A314" s="19">
        <v>143</v>
      </c>
      <c r="B314" s="20">
        <v>140</v>
      </c>
      <c r="C314" s="20" t="s">
        <v>1208</v>
      </c>
      <c r="D314" s="22" t="s">
        <v>498</v>
      </c>
      <c r="E314" s="19" t="s">
        <v>1209</v>
      </c>
      <c r="F314" s="19">
        <f t="shared" si="21"/>
        <v>143</v>
      </c>
      <c r="G314" s="19" t="s">
        <v>1210</v>
      </c>
      <c r="H314" s="26" t="str">
        <f>IF(ISNA(VLOOKUP(E314,E$1:$E313,1,FALSE)),"",MATCH(E314,E$1:$E313,0))</f>
        <v/>
      </c>
      <c r="I314" s="26" t="str">
        <f t="shared" si="22"/>
        <v/>
      </c>
      <c r="J314" s="26" t="str">
        <f>IF(ISERR(VLOOKUP(VALUE(B314),$A$3:A314,1,FALSE)),"wrong order","")</f>
        <v/>
      </c>
      <c r="K314" s="26" t="str">
        <f t="shared" ca="1" si="20"/>
        <v>insert into element (element_id, parent_element_id,label, description, element_status_id) values (143, 140, 'small-molecule source', 'A description of whether a small molecule was purified from a natural source or synthesized.', 2);</v>
      </c>
      <c r="L314" s="26" t="str">
        <f t="shared" ca="1" si="23"/>
        <v>insert into element (element_id, label, description, element_status_id) values (143, 'small-molecule source', 'A description of whether a small molecule was purified from a natural source or synthesized.', 2);</v>
      </c>
      <c r="M314" s="26" t="str">
        <f t="shared" si="24"/>
        <v>insert into element_hierarchy (child_element_id, parent_element_id, relationship_type) values (143, 140, 'is_a');</v>
      </c>
      <c r="N314" s="26" t="str">
        <f>IF(ISNA(VLOOKUP(E314,[1]TREE_ROOT!$A$2:$B$6,1,FALSE)),"","insert into tree_root (tree_root_id, tree_name, element_id, relationship_type) values (1, '"&amp;VLOOKUP(E314,[1]TREE_ROOT!$A$2:$B$6,2,FALSE)&amp;"', "&amp;[1]Elements!A314&amp;", 'has_a, is_a');")</f>
        <v/>
      </c>
    </row>
    <row r="315" spans="1:14">
      <c r="A315" s="19">
        <v>220</v>
      </c>
      <c r="B315" s="20">
        <v>140</v>
      </c>
      <c r="C315" s="20" t="s">
        <v>1211</v>
      </c>
      <c r="D315" s="22" t="s">
        <v>499</v>
      </c>
      <c r="E315" s="19" t="s">
        <v>1212</v>
      </c>
      <c r="F315" s="19">
        <f t="shared" si="21"/>
        <v>220</v>
      </c>
      <c r="G315" s="19" t="s">
        <v>535</v>
      </c>
      <c r="H315" s="26" t="str">
        <f>IF(ISNA(VLOOKUP(E315,E$1:$E314,1,FALSE)),"",MATCH(E315,E$1:$E314,0))</f>
        <v/>
      </c>
      <c r="I315" s="26" t="str">
        <f t="shared" si="22"/>
        <v/>
      </c>
      <c r="J315" s="26" t="str">
        <f>IF(ISERR(VLOOKUP(VALUE(B315),$A$3:A315,1,FALSE)),"wrong order","")</f>
        <v/>
      </c>
      <c r="K315" s="26" t="str">
        <f t="shared" ca="1" si="20"/>
        <v>insert into element (element_id, parent_element_id,label, description, element_status_id) values (220, 140, 'small-molecule identifier', '', 2);</v>
      </c>
      <c r="L315" s="26" t="str">
        <f t="shared" ca="1" si="23"/>
        <v>insert into element (element_id, label, description, element_status_id) values (220, 'small-molecule identifier', '', 2);</v>
      </c>
      <c r="M315" s="26" t="str">
        <f t="shared" si="24"/>
        <v>insert into element_hierarchy (child_element_id, parent_element_id, relationship_type) values (220, 140, 'is_a');</v>
      </c>
      <c r="N315" s="26" t="str">
        <f>IF(ISNA(VLOOKUP(E315,[1]TREE_ROOT!$A$2:$B$6,1,FALSE)),"","insert into tree_root (tree_root_id, tree_name, element_id, relationship_type) values (1, '"&amp;VLOOKUP(E315,[1]TREE_ROOT!$A$2:$B$6,2,FALSE)&amp;"', "&amp;[1]Elements!A315&amp;", 'has_a, is_a');")</f>
        <v/>
      </c>
    </row>
    <row r="316" spans="1:14">
      <c r="A316" s="19">
        <v>221</v>
      </c>
      <c r="B316" s="20">
        <v>140</v>
      </c>
      <c r="C316" s="20" t="s">
        <v>1213</v>
      </c>
      <c r="D316" s="22" t="s">
        <v>500</v>
      </c>
      <c r="E316" s="19" t="s">
        <v>1214</v>
      </c>
      <c r="F316" s="19">
        <f t="shared" si="21"/>
        <v>221</v>
      </c>
      <c r="G316" s="19" t="s">
        <v>535</v>
      </c>
      <c r="H316" s="26" t="str">
        <f>IF(ISNA(VLOOKUP(E316,E$1:$E315,1,FALSE)),"",MATCH(E316,E$1:$E315,0))</f>
        <v/>
      </c>
      <c r="I316" s="26" t="str">
        <f t="shared" si="22"/>
        <v/>
      </c>
      <c r="J316" s="26" t="str">
        <f>IF(ISERR(VLOOKUP(VALUE(B316),$A$3:A316,1,FALSE)),"wrong order","")</f>
        <v/>
      </c>
      <c r="K316" s="26" t="str">
        <f t="shared" ca="1" si="20"/>
        <v>insert into element (element_id, parent_element_id,label, description, element_status_id) values (221, 140, 'small-molecule structure', '', 2);</v>
      </c>
      <c r="L316" s="26" t="str">
        <f t="shared" ca="1" si="23"/>
        <v>insert into element (element_id, label, description, element_status_id) values (221, 'small-molecule structure', '', 2);</v>
      </c>
      <c r="M316" s="26" t="str">
        <f t="shared" si="24"/>
        <v>insert into element_hierarchy (child_element_id, parent_element_id, relationship_type) values (221, 140, 'is_a');</v>
      </c>
      <c r="N316" s="26" t="str">
        <f>IF(ISNA(VLOOKUP(E316,[1]TREE_ROOT!$A$2:$B$6,1,FALSE)),"","insert into tree_root (tree_root_id, tree_name, element_id, relationship_type) values (1, '"&amp;VLOOKUP(E316,[1]TREE_ROOT!$A$2:$B$6,2,FALSE)&amp;"', "&amp;[1]Elements!A316&amp;", 'has_a, is_a');")</f>
        <v/>
      </c>
    </row>
    <row r="317" spans="1:14">
      <c r="A317" s="19">
        <v>231</v>
      </c>
      <c r="B317" s="20">
        <v>228</v>
      </c>
      <c r="C317" s="20" t="s">
        <v>1215</v>
      </c>
      <c r="D317" s="22" t="s">
        <v>501</v>
      </c>
      <c r="E317" s="19" t="s">
        <v>1216</v>
      </c>
      <c r="F317" s="19">
        <f t="shared" si="21"/>
        <v>231</v>
      </c>
      <c r="G317" s="19" t="s">
        <v>535</v>
      </c>
      <c r="H317" s="26" t="str">
        <f>IF(ISNA(VLOOKUP(E317,E$1:$E316,1,FALSE)),"",MATCH(E317,E$1:$E316,0))</f>
        <v/>
      </c>
      <c r="I317" s="26" t="str">
        <f t="shared" si="22"/>
        <v/>
      </c>
      <c r="J317" s="26" t="str">
        <f>IF(ISERR(VLOOKUP(VALUE(B317),$A$3:A317,1,FALSE)),"wrong order","")</f>
        <v/>
      </c>
      <c r="K317" s="26" t="str">
        <f t="shared" ca="1" si="20"/>
        <v>insert into element (element_id, parent_element_id,label, description, element_status_id) values (231, 228, 'alternate assay components', '', 2);</v>
      </c>
      <c r="L317" s="26" t="str">
        <f t="shared" ca="1" si="23"/>
        <v>insert into element (element_id, label, description, element_status_id) values (231, 'alternate assay components', '', 2);</v>
      </c>
      <c r="M317" s="26" t="str">
        <f t="shared" si="24"/>
        <v>insert into element_hierarchy (child_element_id, parent_element_id, relationship_type) values (231, 228, 'is_a');</v>
      </c>
      <c r="N317" s="26" t="str">
        <f>IF(ISNA(VLOOKUP(E317,[1]TREE_ROOT!$A$2:$B$6,1,FALSE)),"","insert into tree_root (tree_root_id, tree_name, element_id, relationship_type) values (1, '"&amp;VLOOKUP(E317,[1]TREE_ROOT!$A$2:$B$6,2,FALSE)&amp;"', "&amp;[1]Elements!A317&amp;", 'has_a, is_a');")</f>
        <v/>
      </c>
    </row>
    <row r="318" spans="1:14">
      <c r="A318" s="19">
        <v>232</v>
      </c>
      <c r="B318" s="20">
        <v>228</v>
      </c>
      <c r="C318" s="20" t="s">
        <v>1217</v>
      </c>
      <c r="D318" s="22" t="s">
        <v>502</v>
      </c>
      <c r="E318" s="19" t="s">
        <v>1218</v>
      </c>
      <c r="F318" s="19">
        <f t="shared" si="21"/>
        <v>232</v>
      </c>
      <c r="G318" s="19" t="s">
        <v>535</v>
      </c>
      <c r="H318" s="26" t="str">
        <f>IF(ISNA(VLOOKUP(E318,E$1:$E317,1,FALSE)),"",MATCH(E318,E$1:$E317,0))</f>
        <v/>
      </c>
      <c r="I318" s="26" t="str">
        <f t="shared" si="22"/>
        <v/>
      </c>
      <c r="J318" s="26" t="str">
        <f>IF(ISERR(VLOOKUP(VALUE(B318),$A$3:A318,1,FALSE)),"wrong order","")</f>
        <v/>
      </c>
      <c r="K318" s="26" t="str">
        <f t="shared" ca="1" si="20"/>
        <v>insert into element (element_id, parent_element_id,label, description, element_status_id) values (232, 228, 'alternate assay format', '', 2);</v>
      </c>
      <c r="L318" s="26" t="str">
        <f t="shared" ca="1" si="23"/>
        <v>insert into element (element_id, label, description, element_status_id) values (232, 'alternate assay format', '', 2);</v>
      </c>
      <c r="M318" s="26" t="str">
        <f t="shared" si="24"/>
        <v>insert into element_hierarchy (child_element_id, parent_element_id, relationship_type) values (232, 228, 'is_a');</v>
      </c>
      <c r="N318" s="26" t="str">
        <f>IF(ISNA(VLOOKUP(E318,[1]TREE_ROOT!$A$2:$B$6,1,FALSE)),"","insert into tree_root (tree_root_id, tree_name, element_id, relationship_type) values (1, '"&amp;VLOOKUP(E318,[1]TREE_ROOT!$A$2:$B$6,2,FALSE)&amp;"', "&amp;[1]Elements!A318&amp;", 'has_a, is_a');")</f>
        <v/>
      </c>
    </row>
    <row r="319" spans="1:14">
      <c r="A319" s="19">
        <v>233</v>
      </c>
      <c r="B319" s="20">
        <v>228</v>
      </c>
      <c r="C319" s="20" t="s">
        <v>1219</v>
      </c>
      <c r="D319" s="22" t="s">
        <v>503</v>
      </c>
      <c r="E319" s="19" t="s">
        <v>1220</v>
      </c>
      <c r="F319" s="19">
        <f t="shared" si="21"/>
        <v>233</v>
      </c>
      <c r="G319" s="19" t="s">
        <v>535</v>
      </c>
      <c r="H319" s="26" t="str">
        <f>IF(ISNA(VLOOKUP(E319,E$1:$E318,1,FALSE)),"",MATCH(E319,E$1:$E318,0))</f>
        <v/>
      </c>
      <c r="I319" s="26" t="str">
        <f t="shared" si="22"/>
        <v/>
      </c>
      <c r="J319" s="26" t="str">
        <f>IF(ISERR(VLOOKUP(VALUE(B319),$A$3:A319,1,FALSE)),"wrong order","")</f>
        <v/>
      </c>
      <c r="K319" s="26" t="str">
        <f t="shared" ca="1" si="20"/>
        <v>insert into element (element_id, parent_element_id,label, description, element_status_id) values (233, 228, 'alternate assay type', '', 2);</v>
      </c>
      <c r="L319" s="26" t="str">
        <f t="shared" ca="1" si="23"/>
        <v>insert into element (element_id, label, description, element_status_id) values (233, 'alternate assay type', '', 2);</v>
      </c>
      <c r="M319" s="26" t="str">
        <f t="shared" si="24"/>
        <v>insert into element_hierarchy (child_element_id, parent_element_id, relationship_type) values (233, 228, 'is_a');</v>
      </c>
      <c r="N319" s="26" t="str">
        <f>IF(ISNA(VLOOKUP(E319,[1]TREE_ROOT!$A$2:$B$6,1,FALSE)),"","insert into tree_root (tree_root_id, tree_name, element_id, relationship_type) values (1, '"&amp;VLOOKUP(E319,[1]TREE_ROOT!$A$2:$B$6,2,FALSE)&amp;"', "&amp;[1]Elements!A319&amp;", 'has_a, is_a');")</f>
        <v/>
      </c>
    </row>
    <row r="320" spans="1:14">
      <c r="A320" s="19">
        <v>234</v>
      </c>
      <c r="B320" s="20">
        <v>228</v>
      </c>
      <c r="C320" s="20" t="s">
        <v>1221</v>
      </c>
      <c r="D320" s="22" t="s">
        <v>504</v>
      </c>
      <c r="E320" s="19" t="s">
        <v>1222</v>
      </c>
      <c r="F320" s="19">
        <f t="shared" si="21"/>
        <v>234</v>
      </c>
      <c r="G320" s="19" t="s">
        <v>535</v>
      </c>
      <c r="H320" s="26" t="str">
        <f>IF(ISNA(VLOOKUP(E320,E$1:$E319,1,FALSE)),"",MATCH(E320,E$1:$E319,0))</f>
        <v/>
      </c>
      <c r="I320" s="26" t="str">
        <f t="shared" si="22"/>
        <v/>
      </c>
      <c r="J320" s="26" t="str">
        <f>IF(ISERR(VLOOKUP(VALUE(B320),$A$3:A320,1,FALSE)),"wrong order","")</f>
        <v/>
      </c>
      <c r="K320" s="26" t="str">
        <f t="shared" ca="1" si="20"/>
        <v>insert into element (element_id, parent_element_id,label, description, element_status_id) values (234, 228, 'orthogonal assay design', '', 2);_x000D_
COMMIT;</v>
      </c>
      <c r="L320" s="26" t="str">
        <f t="shared" ca="1" si="23"/>
        <v>insert into element (element_id, label, description, element_status_id) values (234, 'orthogonal assay design', '', 2);_x000D_
COMMIT;</v>
      </c>
      <c r="M320" s="26" t="str">
        <f t="shared" si="24"/>
        <v>insert into element_hierarchy (child_element_id, parent_element_id, relationship_type) values (234, 228, 'is_a');</v>
      </c>
      <c r="N320" s="26" t="str">
        <f>IF(ISNA(VLOOKUP(E320,[1]TREE_ROOT!$A$2:$B$6,1,FALSE)),"","insert into tree_root (tree_root_id, tree_name, element_id, relationship_type) values (1, '"&amp;VLOOKUP(E320,[1]TREE_ROOT!$A$2:$B$6,2,FALSE)&amp;"', "&amp;[1]Elements!A320&amp;", 'has_a, is_a');")</f>
        <v/>
      </c>
    </row>
    <row r="321" spans="1:14">
      <c r="A321" s="19">
        <v>235</v>
      </c>
      <c r="B321" s="20">
        <v>228</v>
      </c>
      <c r="C321" s="20" t="s">
        <v>1223</v>
      </c>
      <c r="D321" s="22" t="s">
        <v>505</v>
      </c>
      <c r="E321" s="19" t="s">
        <v>1224</v>
      </c>
      <c r="F321" s="19">
        <f t="shared" si="21"/>
        <v>235</v>
      </c>
      <c r="G321" s="19" t="s">
        <v>535</v>
      </c>
      <c r="H321" s="26" t="str">
        <f>IF(ISNA(VLOOKUP(E321,E$1:$E320,1,FALSE)),"",MATCH(E321,E$1:$E320,0))</f>
        <v/>
      </c>
      <c r="I321" s="26" t="str">
        <f t="shared" si="22"/>
        <v/>
      </c>
      <c r="J321" s="26" t="str">
        <f>IF(ISERR(VLOOKUP(VALUE(B321),$A$3:A321,1,FALSE)),"wrong order","")</f>
        <v/>
      </c>
      <c r="K321" s="26" t="str">
        <f t="shared" ca="1" si="20"/>
        <v>insert into element (element_id, parent_element_id,label, description, element_status_id) values (235, 228, 'orthogonal assay detection method', '', 2);</v>
      </c>
      <c r="L321" s="26" t="str">
        <f t="shared" ca="1" si="23"/>
        <v>insert into element (element_id, label, description, element_status_id) values (235, 'orthogonal assay detection method', '', 2);</v>
      </c>
      <c r="M321" s="26" t="str">
        <f t="shared" si="24"/>
        <v>insert into element_hierarchy (child_element_id, parent_element_id, relationship_type) values (235, 228, 'is_a');</v>
      </c>
      <c r="N321" s="26" t="str">
        <f>IF(ISNA(VLOOKUP(E321,[1]TREE_ROOT!$A$2:$B$6,1,FALSE)),"","insert into tree_root (tree_root_id, tree_name, element_id, relationship_type) values (1, '"&amp;VLOOKUP(E321,[1]TREE_ROOT!$A$2:$B$6,2,FALSE)&amp;"', "&amp;[1]Elements!A321&amp;", 'has_a, is_a');")</f>
        <v/>
      </c>
    </row>
    <row r="322" spans="1:14">
      <c r="A322" s="19">
        <v>280</v>
      </c>
      <c r="B322" s="20">
        <v>228</v>
      </c>
      <c r="C322" s="20" t="s">
        <v>1225</v>
      </c>
      <c r="D322" s="22" t="s">
        <v>506</v>
      </c>
      <c r="E322" s="19" t="s">
        <v>1226</v>
      </c>
      <c r="F322" s="19">
        <f t="shared" si="21"/>
        <v>280</v>
      </c>
      <c r="G322" s="19" t="s">
        <v>535</v>
      </c>
      <c r="H322" s="26" t="str">
        <f>IF(ISNA(VLOOKUP(E322,E$1:$E321,1,FALSE)),"",MATCH(E322,E$1:$E321,0))</f>
        <v/>
      </c>
      <c r="I322" s="26" t="str">
        <f t="shared" si="22"/>
        <v/>
      </c>
      <c r="J322" s="26" t="str">
        <f>IF(ISERR(VLOOKUP(VALUE(B322),$A$3:A322,1,FALSE)),"wrong order","")</f>
        <v/>
      </c>
      <c r="K322" s="26" t="str">
        <f t="shared" ref="K322:K350" ca="1" si="25">"insert into element (element_id, parent_element_id,label, description, element_status_id) values ("&amp;A322&amp;", "&amp;IF(B322="","''",VALUE(B322))&amp;", '"&amp;E322&amp;"', '"&amp;G322&amp;"', 2);"&amp;IF(MOD(CELL("row",A322),10)=0,CHAR(13)&amp;CHAR(10)&amp;"COMMIT;","")</f>
        <v>insert into element (element_id, parent_element_id,label, description, element_status_id) values (280, 228, 'alternate assay parameters', '', 2);</v>
      </c>
      <c r="L322" s="26" t="str">
        <f t="shared" ca="1" si="23"/>
        <v>insert into element (element_id, label, description, element_status_id) values (280, 'alternate assay parameters', '', 2);</v>
      </c>
      <c r="M322" s="26" t="str">
        <f t="shared" si="24"/>
        <v>insert into element_hierarchy (child_element_id, parent_element_id, relationship_type) values (280, 228, 'is_a');</v>
      </c>
      <c r="N322" s="26" t="str">
        <f>IF(ISNA(VLOOKUP(E322,[1]TREE_ROOT!$A$2:$B$6,1,FALSE)),"","insert into tree_root (tree_root_id, tree_name, element_id, relationship_type) values (1, '"&amp;VLOOKUP(E322,[1]TREE_ROOT!$A$2:$B$6,2,FALSE)&amp;"', "&amp;[1]Elements!A322&amp;", 'has_a, is_a');")</f>
        <v/>
      </c>
    </row>
    <row r="323" spans="1:14">
      <c r="A323" s="19">
        <v>236</v>
      </c>
      <c r="B323" s="20">
        <v>229</v>
      </c>
      <c r="C323" s="20" t="s">
        <v>1227</v>
      </c>
      <c r="D323" s="22" t="s">
        <v>507</v>
      </c>
      <c r="E323" s="19" t="s">
        <v>1228</v>
      </c>
      <c r="F323" s="19">
        <f t="shared" ref="F323:F350" si="26">A323</f>
        <v>236</v>
      </c>
      <c r="G323" s="19" t="s">
        <v>535</v>
      </c>
      <c r="H323" s="26" t="str">
        <f>IF(ISNA(VLOOKUP(E323,E$1:$E322,1,FALSE)),"",MATCH(E323,E$1:$E322,0))</f>
        <v/>
      </c>
      <c r="I323" s="26" t="str">
        <f t="shared" ref="I323:I350" si="27">IF(H323="","",IF(ISNA(VLOOKUP(A323,$B$2:$B$348,1,FALSE)),"","children"))</f>
        <v/>
      </c>
      <c r="J323" s="26" t="str">
        <f>IF(ISERR(VLOOKUP(VALUE(B323),$A$3:A323,1,FALSE)),"wrong order","")</f>
        <v/>
      </c>
      <c r="K323" s="26" t="str">
        <f t="shared" ca="1" si="25"/>
        <v>insert into element (element_id, parent_element_id,label, description, element_status_id) values (236, 229, 'alternate target assay', '', 2);</v>
      </c>
      <c r="L323" s="26" t="str">
        <f t="shared" ref="L323:L350" ca="1" si="28">IF(H323="","insert into element (element_id, label, description, element_status_id) values ("&amp;A323&amp;", '"&amp;E323&amp;"', '"&amp;G323&amp;"', 2);"&amp;IF(MOD(CELL("row",A323),10)=0,CHAR(13)&amp;CHAR(10)&amp;"COMMIT;",""),"")</f>
        <v>insert into element (element_id, label, description, element_status_id) values (236, 'alternate target assay', '', 2);</v>
      </c>
      <c r="M323" s="26" t="str">
        <f t="shared" ref="M323:M386" si="29">"insert into element_hierarchy (child_element_id, parent_element_id, relationship_type) values ("&amp;IF(H323="",A323,INDEX($A$1:$A$348,H323))&amp;", "&amp;IF(ISBLANK(B323),"''",B323)&amp;", "&amp;IF(A323&lt;10,"'has_a'","'is_a'")&amp;");"</f>
        <v>insert into element_hierarchy (child_element_id, parent_element_id, relationship_type) values (236, 229, 'is_a');</v>
      </c>
      <c r="N323" s="26" t="str">
        <f>IF(ISNA(VLOOKUP(E323,[1]TREE_ROOT!$A$2:$B$6,1,FALSE)),"","insert into tree_root (tree_root_id, tree_name, element_id, relationship_type) values (1, '"&amp;VLOOKUP(E323,[1]TREE_ROOT!$A$2:$B$6,2,FALSE)&amp;"', "&amp;[1]Elements!A323&amp;", 'has_a, is_a');")</f>
        <v/>
      </c>
    </row>
    <row r="324" spans="1:14">
      <c r="A324" s="19">
        <v>237</v>
      </c>
      <c r="B324" s="20">
        <v>229</v>
      </c>
      <c r="C324" s="20" t="s">
        <v>1229</v>
      </c>
      <c r="D324" s="22" t="s">
        <v>508</v>
      </c>
      <c r="E324" s="19" t="s">
        <v>1230</v>
      </c>
      <c r="F324" s="19">
        <f t="shared" si="26"/>
        <v>237</v>
      </c>
      <c r="G324" s="19" t="s">
        <v>535</v>
      </c>
      <c r="H324" s="26" t="str">
        <f>IF(ISNA(VLOOKUP(E324,E$1:$E323,1,FALSE)),"",MATCH(E324,E$1:$E323,0))</f>
        <v/>
      </c>
      <c r="I324" s="26" t="str">
        <f t="shared" si="27"/>
        <v/>
      </c>
      <c r="J324" s="26" t="str">
        <f>IF(ISERR(VLOOKUP(VALUE(B324),$A$3:A324,1,FALSE)),"wrong order","")</f>
        <v/>
      </c>
      <c r="K324" s="26" t="str">
        <f t="shared" ca="1" si="25"/>
        <v>insert into element (element_id, parent_element_id,label, description, element_status_id) values (237, 229, 'compound toxicity assay', '', 2);</v>
      </c>
      <c r="L324" s="26" t="str">
        <f t="shared" ca="1" si="28"/>
        <v>insert into element (element_id, label, description, element_status_id) values (237, 'compound toxicity assay', '', 2);</v>
      </c>
      <c r="M324" s="26" t="str">
        <f t="shared" si="29"/>
        <v>insert into element_hierarchy (child_element_id, parent_element_id, relationship_type) values (237, 229, 'is_a');</v>
      </c>
      <c r="N324" s="26" t="str">
        <f>IF(ISNA(VLOOKUP(E324,[1]TREE_ROOT!$A$2:$B$6,1,FALSE)),"","insert into tree_root (tree_root_id, tree_name, element_id, relationship_type) values (1, '"&amp;VLOOKUP(E324,[1]TREE_ROOT!$A$2:$B$6,2,FALSE)&amp;"', "&amp;[1]Elements!A324&amp;", 'has_a, is_a');")</f>
        <v/>
      </c>
    </row>
    <row r="325" spans="1:14">
      <c r="A325" s="19">
        <v>238</v>
      </c>
      <c r="B325" s="20">
        <v>229</v>
      </c>
      <c r="C325" s="20" t="s">
        <v>1231</v>
      </c>
      <c r="D325" s="22" t="s">
        <v>509</v>
      </c>
      <c r="E325" s="19" t="s">
        <v>1232</v>
      </c>
      <c r="F325" s="19">
        <f t="shared" si="26"/>
        <v>238</v>
      </c>
      <c r="G325" s="19" t="s">
        <v>535</v>
      </c>
      <c r="H325" s="26" t="str">
        <f>IF(ISNA(VLOOKUP(E325,E$1:$E324,1,FALSE)),"",MATCH(E325,E$1:$E324,0))</f>
        <v/>
      </c>
      <c r="I325" s="26" t="str">
        <f t="shared" si="27"/>
        <v/>
      </c>
      <c r="J325" s="26" t="str">
        <f>IF(ISERR(VLOOKUP(VALUE(B325),$A$3:A325,1,FALSE)),"wrong order","")</f>
        <v/>
      </c>
      <c r="K325" s="26" t="str">
        <f t="shared" ca="1" si="25"/>
        <v>insert into element (element_id, parent_element_id,label, description, element_status_id) values (238, 229, 'parental cell line assay', '', 2);</v>
      </c>
      <c r="L325" s="26" t="str">
        <f t="shared" ca="1" si="28"/>
        <v>insert into element (element_id, label, description, element_status_id) values (238, 'parental cell line assay', '', 2);</v>
      </c>
      <c r="M325" s="26" t="str">
        <f t="shared" si="29"/>
        <v>insert into element_hierarchy (child_element_id, parent_element_id, relationship_type) values (238, 229, 'is_a');</v>
      </c>
      <c r="N325" s="26" t="str">
        <f>IF(ISNA(VLOOKUP(E325,[1]TREE_ROOT!$A$2:$B$6,1,FALSE)),"","insert into tree_root (tree_root_id, tree_name, element_id, relationship_type) values (1, '"&amp;VLOOKUP(E325,[1]TREE_ROOT!$A$2:$B$6,2,FALSE)&amp;"', "&amp;[1]Elements!A325&amp;", 'has_a, is_a');")</f>
        <v/>
      </c>
    </row>
    <row r="326" spans="1:14">
      <c r="A326" s="19">
        <v>239</v>
      </c>
      <c r="B326" s="20">
        <v>229</v>
      </c>
      <c r="C326" s="20" t="s">
        <v>1233</v>
      </c>
      <c r="D326" s="22" t="s">
        <v>510</v>
      </c>
      <c r="E326" s="19" t="s">
        <v>1234</v>
      </c>
      <c r="F326" s="19">
        <f t="shared" si="26"/>
        <v>239</v>
      </c>
      <c r="G326" s="19" t="s">
        <v>535</v>
      </c>
      <c r="H326" s="26" t="str">
        <f>IF(ISNA(VLOOKUP(E326,E$1:$E325,1,FALSE)),"",MATCH(E326,E$1:$E325,0))</f>
        <v/>
      </c>
      <c r="I326" s="26" t="str">
        <f t="shared" si="27"/>
        <v/>
      </c>
      <c r="J326" s="26" t="str">
        <f>IF(ISERR(VLOOKUP(VALUE(B326),$A$3:A326,1,FALSE)),"wrong order","")</f>
        <v/>
      </c>
      <c r="K326" s="26" t="str">
        <f t="shared" ca="1" si="25"/>
        <v>insert into element (element_id, parent_element_id,label, description, element_status_id) values (239, 229, 'physiochemical assay', '', 2);</v>
      </c>
      <c r="L326" s="26" t="str">
        <f t="shared" ca="1" si="28"/>
        <v>insert into element (element_id, label, description, element_status_id) values (239, 'physiochemical assay', '', 2);</v>
      </c>
      <c r="M326" s="26" t="str">
        <f t="shared" si="29"/>
        <v>insert into element_hierarchy (child_element_id, parent_element_id, relationship_type) values (239, 229, 'is_a');</v>
      </c>
      <c r="N326" s="26" t="str">
        <f>IF(ISNA(VLOOKUP(E326,[1]TREE_ROOT!$A$2:$B$6,1,FALSE)),"","insert into tree_root (tree_root_id, tree_name, element_id, relationship_type) values (1, '"&amp;VLOOKUP(E326,[1]TREE_ROOT!$A$2:$B$6,2,FALSE)&amp;"', "&amp;[1]Elements!A326&amp;", 'has_a, is_a');")</f>
        <v/>
      </c>
    </row>
    <row r="327" spans="1:14">
      <c r="A327" s="19">
        <v>240</v>
      </c>
      <c r="B327" s="20">
        <v>229</v>
      </c>
      <c r="C327" s="20" t="s">
        <v>1235</v>
      </c>
      <c r="D327" s="22" t="s">
        <v>511</v>
      </c>
      <c r="E327" s="19" t="s">
        <v>1236</v>
      </c>
      <c r="F327" s="19">
        <f t="shared" si="26"/>
        <v>240</v>
      </c>
      <c r="G327" s="19" t="s">
        <v>535</v>
      </c>
      <c r="H327" s="26" t="str">
        <f>IF(ISNA(VLOOKUP(E327,E$1:$E326,1,FALSE)),"",MATCH(E327,E$1:$E326,0))</f>
        <v/>
      </c>
      <c r="I327" s="26" t="str">
        <f t="shared" si="27"/>
        <v/>
      </c>
      <c r="J327" s="26" t="str">
        <f>IF(ISERR(VLOOKUP(VALUE(B327),$A$3:A327,1,FALSE)),"wrong order","")</f>
        <v/>
      </c>
      <c r="K327" s="26" t="str">
        <f t="shared" ca="1" si="25"/>
        <v>insert into element (element_id, parent_element_id,label, description, element_status_id) values (240, 229, 'construct variant assay', '', 2);</v>
      </c>
      <c r="L327" s="26" t="str">
        <f t="shared" ca="1" si="28"/>
        <v>insert into element (element_id, label, description, element_status_id) values (240, 'construct variant assay', '', 2);</v>
      </c>
      <c r="M327" s="26" t="str">
        <f t="shared" si="29"/>
        <v>insert into element_hierarchy (child_element_id, parent_element_id, relationship_type) values (240, 229, 'is_a');</v>
      </c>
      <c r="N327" s="26" t="str">
        <f>IF(ISNA(VLOOKUP(E327,[1]TREE_ROOT!$A$2:$B$6,1,FALSE)),"","insert into tree_root (tree_root_id, tree_name, element_id, relationship_type) values (1, '"&amp;VLOOKUP(E327,[1]TREE_ROOT!$A$2:$B$6,2,FALSE)&amp;"', "&amp;[1]Elements!A327&amp;", 'has_a, is_a');")</f>
        <v/>
      </c>
    </row>
    <row r="328" spans="1:14">
      <c r="A328" s="19">
        <v>59</v>
      </c>
      <c r="B328" s="20">
        <v>56</v>
      </c>
      <c r="C328" s="20" t="s">
        <v>1237</v>
      </c>
      <c r="D328" s="22" t="s">
        <v>512</v>
      </c>
      <c r="E328" s="19" t="s">
        <v>1238</v>
      </c>
      <c r="F328" s="19">
        <f t="shared" si="26"/>
        <v>59</v>
      </c>
      <c r="G328" s="19" t="s">
        <v>535</v>
      </c>
      <c r="H328" s="26" t="str">
        <f>IF(ISNA(VLOOKUP(E328,E$1:$E327,1,FALSE)),"",MATCH(E328,E$1:$E327,0))</f>
        <v/>
      </c>
      <c r="I328" s="26" t="str">
        <f t="shared" si="27"/>
        <v/>
      </c>
      <c r="J328" s="26" t="str">
        <f>IF(ISERR(VLOOKUP(VALUE(B328),$A$3:A328,1,FALSE)),"wrong order","")</f>
        <v/>
      </c>
      <c r="K328" s="26" t="str">
        <f t="shared" ca="1" si="25"/>
        <v>insert into element (element_id, parent_element_id,label, description, element_status_id) values (59, 56, 'staining method', '', 2);</v>
      </c>
      <c r="L328" s="26" t="str">
        <f t="shared" ca="1" si="28"/>
        <v>insert into element (element_id, label, description, element_status_id) values (59, 'staining method', '', 2);</v>
      </c>
      <c r="M328" s="26" t="str">
        <f t="shared" si="29"/>
        <v>insert into element_hierarchy (child_element_id, parent_element_id, relationship_type) values (59, 56, 'is_a');</v>
      </c>
      <c r="N328" s="26" t="str">
        <f>IF(ISNA(VLOOKUP(E328,[1]TREE_ROOT!$A$2:$B$6,1,FALSE)),"","insert into tree_root (tree_root_id, tree_name, element_id, relationship_type) values (1, '"&amp;VLOOKUP(E328,[1]TREE_ROOT!$A$2:$B$6,2,FALSE)&amp;"', "&amp;[1]Elements!A328&amp;", 'has_a, is_a');")</f>
        <v/>
      </c>
    </row>
    <row r="329" spans="1:14">
      <c r="A329" s="19">
        <v>135</v>
      </c>
      <c r="B329" s="20">
        <v>56</v>
      </c>
      <c r="C329" s="20" t="s">
        <v>1239</v>
      </c>
      <c r="D329" s="22" t="s">
        <v>513</v>
      </c>
      <c r="E329" s="19" t="s">
        <v>1240</v>
      </c>
      <c r="F329" s="19">
        <f t="shared" si="26"/>
        <v>135</v>
      </c>
      <c r="G329" s="19" t="s">
        <v>535</v>
      </c>
      <c r="H329" s="26" t="str">
        <f>IF(ISNA(VLOOKUP(E329,E$1:$E328,1,FALSE)),"",MATCH(E329,E$1:$E328,0))</f>
        <v/>
      </c>
      <c r="I329" s="26" t="str">
        <f t="shared" si="27"/>
        <v/>
      </c>
      <c r="J329" s="26" t="str">
        <f>IF(ISERR(VLOOKUP(VALUE(B329),$A$3:A329,1,FALSE)),"wrong order","")</f>
        <v/>
      </c>
      <c r="K329" s="26" t="str">
        <f t="shared" ca="1" si="25"/>
        <v>insert into element (element_id, parent_element_id,label, description, element_status_id) values (135, 56, 'fixation method', '', 2);</v>
      </c>
      <c r="L329" s="26" t="str">
        <f t="shared" ca="1" si="28"/>
        <v>insert into element (element_id, label, description, element_status_id) values (135, 'fixation method', '', 2);</v>
      </c>
      <c r="M329" s="26" t="str">
        <f t="shared" si="29"/>
        <v>insert into element_hierarchy (child_element_id, parent_element_id, relationship_type) values (135, 56, 'is_a');</v>
      </c>
      <c r="N329" s="26" t="str">
        <f>IF(ISNA(VLOOKUP(E329,[1]TREE_ROOT!$A$2:$B$6,1,FALSE)),"","insert into tree_root (tree_root_id, tree_name, element_id, relationship_type) values (1, '"&amp;VLOOKUP(E329,[1]TREE_ROOT!$A$2:$B$6,2,FALSE)&amp;"', "&amp;[1]Elements!A329&amp;", 'has_a, is_a');")</f>
        <v/>
      </c>
    </row>
    <row r="330" spans="1:14">
      <c r="A330" s="19">
        <v>131</v>
      </c>
      <c r="B330" s="20">
        <v>129</v>
      </c>
      <c r="C330" s="20" t="s">
        <v>1241</v>
      </c>
      <c r="D330" s="22" t="s">
        <v>514</v>
      </c>
      <c r="E330" s="19" t="s">
        <v>1242</v>
      </c>
      <c r="F330" s="19">
        <f t="shared" si="26"/>
        <v>131</v>
      </c>
      <c r="G330" s="19" t="s">
        <v>1243</v>
      </c>
      <c r="H330" s="26" t="str">
        <f>IF(ISNA(VLOOKUP(E330,E$1:$E329,1,FALSE)),"",MATCH(E330,E$1:$E329,0))</f>
        <v/>
      </c>
      <c r="I330" s="26" t="str">
        <f t="shared" si="27"/>
        <v/>
      </c>
      <c r="J330" s="26" t="str">
        <f>IF(ISERR(VLOOKUP(VALUE(B330),$A$3:A330,1,FALSE)),"wrong order","")</f>
        <v/>
      </c>
      <c r="K330" s="26" t="str">
        <f t="shared" ca="1" si="25"/>
        <v>insert into element (element_id, parent_element_id,label, description, element_status_id) values (131, 129, 'cell culture component', 'This describes the specific medium in which a cell line is cultured, which is optimized for its growth. It includes the medium additives namely, serum, growth factors, buffers, amino acids, antibiotics, etc. This information can be obtained from ATCC or found in relevant publications.', 2);_x000D_
COMMIT;</v>
      </c>
      <c r="L330" s="26" t="str">
        <f t="shared" ca="1" si="28"/>
        <v>insert into element (element_id, label, description, element_status_id) values (131, 'cell culture component', 'This describes the specific medium in which a cell line is cultured, which is optimized for its growth. It includes the medium additives namely, serum, growth factors, buffers, amino acids, antibiotics, etc. This information can be obtained from ATCC or found in relevant publications.', 2);_x000D_
COMMIT;</v>
      </c>
      <c r="M330" s="26" t="str">
        <f t="shared" si="29"/>
        <v>insert into element_hierarchy (child_element_id, parent_element_id, relationship_type) values (131, 129, 'is_a');</v>
      </c>
      <c r="N330" s="26" t="str">
        <f>IF(ISNA(VLOOKUP(E330,[1]TREE_ROOT!$A$2:$B$6,1,FALSE)),"","insert into tree_root (tree_root_id, tree_name, element_id, relationship_type) values (1, '"&amp;VLOOKUP(E330,[1]TREE_ROOT!$A$2:$B$6,2,FALSE)&amp;"', "&amp;[1]Elements!A330&amp;", 'has_a, is_a');")</f>
        <v/>
      </c>
    </row>
    <row r="331" spans="1:14">
      <c r="A331" s="19">
        <v>132</v>
      </c>
      <c r="B331" s="20">
        <v>129</v>
      </c>
      <c r="C331" s="20" t="s">
        <v>1244</v>
      </c>
      <c r="D331" s="22" t="s">
        <v>515</v>
      </c>
      <c r="E331" s="19" t="s">
        <v>1245</v>
      </c>
      <c r="F331" s="19">
        <f t="shared" si="26"/>
        <v>132</v>
      </c>
      <c r="G331" s="19" t="s">
        <v>535</v>
      </c>
      <c r="H331" s="26" t="str">
        <f>IF(ISNA(VLOOKUP(E331,E$1:$E330,1,FALSE)),"",MATCH(E331,E$1:$E330,0))</f>
        <v/>
      </c>
      <c r="I331" s="26" t="str">
        <f t="shared" si="27"/>
        <v/>
      </c>
      <c r="J331" s="26" t="str">
        <f>IF(ISERR(VLOOKUP(VALUE(B331),$A$3:A331,1,FALSE)),"wrong order","")</f>
        <v/>
      </c>
      <c r="K331" s="26" t="str">
        <f t="shared" ca="1" si="25"/>
        <v>insert into element (element_id, parent_element_id,label, description, element_status_id) values (132, 129, 'passage number', '', 2);</v>
      </c>
      <c r="L331" s="26" t="str">
        <f t="shared" ca="1" si="28"/>
        <v>insert into element (element_id, label, description, element_status_id) values (132, 'passage number', '', 2);</v>
      </c>
      <c r="M331" s="26" t="str">
        <f t="shared" si="29"/>
        <v>insert into element_hierarchy (child_element_id, parent_element_id, relationship_type) values (132, 129, 'is_a');</v>
      </c>
      <c r="N331" s="26" t="str">
        <f>IF(ISNA(VLOOKUP(E331,[1]TREE_ROOT!$A$2:$B$6,1,FALSE)),"","insert into tree_root (tree_root_id, tree_name, element_id, relationship_type) values (1, '"&amp;VLOOKUP(E331,[1]TREE_ROOT!$A$2:$B$6,2,FALSE)&amp;"', "&amp;[1]Elements!A331&amp;", 'has_a, is_a');")</f>
        <v/>
      </c>
    </row>
    <row r="332" spans="1:14">
      <c r="A332" s="19">
        <v>133</v>
      </c>
      <c r="B332" s="20">
        <v>129</v>
      </c>
      <c r="C332" s="20" t="s">
        <v>1246</v>
      </c>
      <c r="D332" s="22" t="s">
        <v>516</v>
      </c>
      <c r="E332" s="19" t="s">
        <v>1247</v>
      </c>
      <c r="F332" s="19">
        <f t="shared" si="26"/>
        <v>133</v>
      </c>
      <c r="G332" s="19" t="s">
        <v>535</v>
      </c>
      <c r="H332" s="26" t="str">
        <f>IF(ISNA(VLOOKUP(E332,E$1:$E331,1,FALSE)),"",MATCH(E332,E$1:$E331,0))</f>
        <v/>
      </c>
      <c r="I332" s="26" t="str">
        <f t="shared" si="27"/>
        <v/>
      </c>
      <c r="J332" s="26" t="str">
        <f>IF(ISERR(VLOOKUP(VALUE(B332),$A$3:A332,1,FALSE)),"wrong order","")</f>
        <v/>
      </c>
      <c r="K332" s="26" t="str">
        <f t="shared" ca="1" si="25"/>
        <v>insert into element (element_id, parent_element_id,label, description, element_status_id) values (133, 129, 'number of cells', '', 2);</v>
      </c>
      <c r="L332" s="26" t="str">
        <f t="shared" ca="1" si="28"/>
        <v>insert into element (element_id, label, description, element_status_id) values (133, 'number of cells', '', 2);</v>
      </c>
      <c r="M332" s="26" t="str">
        <f t="shared" si="29"/>
        <v>insert into element_hierarchy (child_element_id, parent_element_id, relationship_type) values (133, 129, 'is_a');</v>
      </c>
      <c r="N332" s="26" t="str">
        <f>IF(ISNA(VLOOKUP(E332,[1]TREE_ROOT!$A$2:$B$6,1,FALSE)),"","insert into tree_root (tree_root_id, tree_name, element_id, relationship_type) values (1, '"&amp;VLOOKUP(E332,[1]TREE_ROOT!$A$2:$B$6,2,FALSE)&amp;"', "&amp;[1]Elements!A332&amp;", 'has_a, is_a');")</f>
        <v/>
      </c>
    </row>
    <row r="333" spans="1:14">
      <c r="A333" s="19">
        <v>325</v>
      </c>
      <c r="B333" s="20">
        <v>129</v>
      </c>
      <c r="C333" s="20" t="s">
        <v>1248</v>
      </c>
      <c r="D333" s="22" t="s">
        <v>517</v>
      </c>
      <c r="E333" s="19" t="s">
        <v>1249</v>
      </c>
      <c r="F333" s="19">
        <f t="shared" si="26"/>
        <v>325</v>
      </c>
      <c r="G333" s="19" t="s">
        <v>1250</v>
      </c>
      <c r="H333" s="26" t="str">
        <f>IF(ISNA(VLOOKUP(E333,E$1:$E332,1,FALSE)),"",MATCH(E333,E$1:$E332,0))</f>
        <v/>
      </c>
      <c r="I333" s="26" t="str">
        <f t="shared" si="27"/>
        <v/>
      </c>
      <c r="J333" s="26" t="str">
        <f>IF(ISERR(VLOOKUP(VALUE(B333),$A$3:A333,1,FALSE)),"wrong order","")</f>
        <v/>
      </c>
      <c r="K333" s="26" t="str">
        <f t="shared" ca="1" si="25"/>
        <v>insert into element (element_id, parent_element_id,label, description, element_status_id) values (325, 129, 'growth mode', 'This describes the growth mode of a cell line, whether it grows attached to the culture dish (adherent) or floating (suspension) in the culture medium or partially attached (mixed adherent and suspension).', 2);</v>
      </c>
      <c r="L333" s="26" t="str">
        <f t="shared" ca="1" si="28"/>
        <v>insert into element (element_id, label, description, element_status_id) values (325, 'growth mode', 'This describes the growth mode of a cell line, whether it grows attached to the culture dish (adherent) or floating (suspension) in the culture medium or partially attached (mixed adherent and suspension).', 2);</v>
      </c>
      <c r="M333" s="26" t="str">
        <f t="shared" si="29"/>
        <v>insert into element_hierarchy (child_element_id, parent_element_id, relationship_type) values (325, 129, 'is_a');</v>
      </c>
      <c r="N333" s="26" t="str">
        <f>IF(ISNA(VLOOKUP(E333,[1]TREE_ROOT!$A$2:$B$6,1,FALSE)),"","insert into tree_root (tree_root_id, tree_name, element_id, relationship_type) values (1, '"&amp;VLOOKUP(E333,[1]TREE_ROOT!$A$2:$B$6,2,FALSE)&amp;"', "&amp;[1]Elements!A333&amp;", 'has_a, is_a');")</f>
        <v/>
      </c>
    </row>
    <row r="334" spans="1:14">
      <c r="A334" s="19">
        <v>134</v>
      </c>
      <c r="B334" s="20">
        <v>130</v>
      </c>
      <c r="C334" s="20" t="s">
        <v>1251</v>
      </c>
      <c r="D334" s="22" t="s">
        <v>518</v>
      </c>
      <c r="E334" s="19" t="s">
        <v>1252</v>
      </c>
      <c r="F334" s="19">
        <f t="shared" si="26"/>
        <v>134</v>
      </c>
      <c r="G334" s="19" t="s">
        <v>535</v>
      </c>
      <c r="H334" s="26" t="str">
        <f>IF(ISNA(VLOOKUP(E334,E$1:$E333,1,FALSE)),"",MATCH(E334,E$1:$E333,0))</f>
        <v/>
      </c>
      <c r="I334" s="26" t="str">
        <f t="shared" si="27"/>
        <v/>
      </c>
      <c r="J334" s="26" t="str">
        <f>IF(ISERR(VLOOKUP(VALUE(B334),$A$3:A334,1,FALSE)),"wrong order","")</f>
        <v/>
      </c>
      <c r="K334" s="26" t="str">
        <f t="shared" ca="1" si="25"/>
        <v>insert into element (element_id, parent_element_id,label, description, element_status_id) values (134, 130, 'transfection method', '', 2);</v>
      </c>
      <c r="L334" s="26" t="str">
        <f t="shared" ca="1" si="28"/>
        <v>insert into element (element_id, label, description, element_status_id) values (134, 'transfection method', '', 2);</v>
      </c>
      <c r="M334" s="26" t="str">
        <f t="shared" si="29"/>
        <v>insert into element_hierarchy (child_element_id, parent_element_id, relationship_type) values (134, 130, 'is_a');</v>
      </c>
      <c r="N334" s="26" t="str">
        <f>IF(ISNA(VLOOKUP(E334,[1]TREE_ROOT!$A$2:$B$6,1,FALSE)),"","insert into tree_root (tree_root_id, tree_name, element_id, relationship_type) values (1, '"&amp;VLOOKUP(E334,[1]TREE_ROOT!$A$2:$B$6,2,FALSE)&amp;"', "&amp;[1]Elements!A334&amp;", 'has_a, is_a');")</f>
        <v/>
      </c>
    </row>
    <row r="335" spans="1:14">
      <c r="A335" s="19">
        <v>139</v>
      </c>
      <c r="B335" s="20">
        <v>130</v>
      </c>
      <c r="C335" s="20" t="s">
        <v>1253</v>
      </c>
      <c r="D335" s="22" t="s">
        <v>519</v>
      </c>
      <c r="E335" s="19" t="s">
        <v>1254</v>
      </c>
      <c r="F335" s="19">
        <f t="shared" si="26"/>
        <v>139</v>
      </c>
      <c r="G335" s="19" t="s">
        <v>535</v>
      </c>
      <c r="H335" s="26" t="str">
        <f>IF(ISNA(VLOOKUP(E335,E$1:$E334,1,FALSE)),"",MATCH(E335,E$1:$E334,0))</f>
        <v/>
      </c>
      <c r="I335" s="26" t="str">
        <f t="shared" si="27"/>
        <v/>
      </c>
      <c r="J335" s="26" t="str">
        <f>IF(ISERR(VLOOKUP(VALUE(B335),$A$3:A335,1,FALSE)),"wrong order","")</f>
        <v/>
      </c>
      <c r="K335" s="26" t="str">
        <f t="shared" ca="1" si="25"/>
        <v>insert into element (element_id, parent_element_id,label, description, element_status_id) values (139, 130, 'infection method', '', 2);</v>
      </c>
      <c r="L335" s="26" t="str">
        <f t="shared" ca="1" si="28"/>
        <v>insert into element (element_id, label, description, element_status_id) values (139, 'infection method', '', 2);</v>
      </c>
      <c r="M335" s="26" t="str">
        <f t="shared" si="29"/>
        <v>insert into element_hierarchy (child_element_id, parent_element_id, relationship_type) values (139, 130, 'is_a');</v>
      </c>
      <c r="N335" s="26" t="str">
        <f>IF(ISNA(VLOOKUP(E335,[1]TREE_ROOT!$A$2:$B$6,1,FALSE)),"","insert into tree_root (tree_root_id, tree_name, element_id, relationship_type) values (1, '"&amp;VLOOKUP(E335,[1]TREE_ROOT!$A$2:$B$6,2,FALSE)&amp;"', "&amp;[1]Elements!A335&amp;", 'has_a, is_a');")</f>
        <v/>
      </c>
    </row>
    <row r="336" spans="1:14">
      <c r="A336" s="19">
        <v>16</v>
      </c>
      <c r="B336" s="20">
        <v>281</v>
      </c>
      <c r="C336" s="20" t="s">
        <v>1255</v>
      </c>
      <c r="D336" s="22" t="s">
        <v>520</v>
      </c>
      <c r="E336" s="19" t="s">
        <v>1150</v>
      </c>
      <c r="F336" s="19">
        <f t="shared" si="26"/>
        <v>16</v>
      </c>
      <c r="G336" s="19" t="s">
        <v>535</v>
      </c>
      <c r="H336" s="26">
        <f>IF(ISNA(VLOOKUP(E336,E$1:$E335,1,FALSE)),"",MATCH(E336,E$1:$E335,0))</f>
        <v>287</v>
      </c>
      <c r="I336" s="26" t="str">
        <f t="shared" si="27"/>
        <v/>
      </c>
      <c r="J336" s="26" t="str">
        <f>IF(ISERR(VLOOKUP(VALUE(B336),$A$3:A336,1,FALSE)),"wrong order","")</f>
        <v/>
      </c>
      <c r="K336" s="26" t="str">
        <f t="shared" ca="1" si="25"/>
        <v>insert into element (element_id, parent_element_id,label, description, element_status_id) values (16, 281, 'gene (EXTERNAL DICTIONARY', '', 2);</v>
      </c>
      <c r="L336" s="26" t="str">
        <f t="shared" ca="1" si="28"/>
        <v/>
      </c>
      <c r="M336" s="26" t="str">
        <f t="shared" si="29"/>
        <v>insert into element_hierarchy (child_element_id, parent_element_id, relationship_type) values (284, 281, 'is_a');</v>
      </c>
      <c r="N336" s="26" t="str">
        <f>IF(ISNA(VLOOKUP(E336,[1]TREE_ROOT!$A$2:$B$6,1,FALSE)),"","insert into tree_root (tree_root_id, tree_name, element_id, relationship_type) values (1, '"&amp;VLOOKUP(E336,[1]TREE_ROOT!$A$2:$B$6,2,FALSE)&amp;"', "&amp;[1]Elements!A336&amp;", 'has_a, is_a');")</f>
        <v/>
      </c>
    </row>
    <row r="337" spans="1:14">
      <c r="A337" s="19">
        <v>60</v>
      </c>
      <c r="B337" s="20">
        <v>281</v>
      </c>
      <c r="C337" s="20" t="s">
        <v>1256</v>
      </c>
      <c r="D337" s="22" t="s">
        <v>521</v>
      </c>
      <c r="E337" s="19" t="s">
        <v>1257</v>
      </c>
      <c r="F337" s="19">
        <f t="shared" si="26"/>
        <v>60</v>
      </c>
      <c r="G337" s="19" t="s">
        <v>535</v>
      </c>
      <c r="H337" s="26" t="str">
        <f>IF(ISNA(VLOOKUP(E337,E$1:$E336,1,FALSE)),"",MATCH(E337,E$1:$E336,0))</f>
        <v/>
      </c>
      <c r="I337" s="26" t="str">
        <f t="shared" si="27"/>
        <v/>
      </c>
      <c r="J337" s="26" t="str">
        <f>IF(ISERR(VLOOKUP(VALUE(B337),$A$3:A337,1,FALSE)),"wrong order","")</f>
        <v/>
      </c>
      <c r="K337" s="26" t="str">
        <f t="shared" ca="1" si="25"/>
        <v>insert into element (element_id, parent_element_id,label, description, element_status_id) values (60, 281, 'construct sequence', '', 2);</v>
      </c>
      <c r="L337" s="26" t="str">
        <f t="shared" ca="1" si="28"/>
        <v>insert into element (element_id, label, description, element_status_id) values (60, 'construct sequence', '', 2);</v>
      </c>
      <c r="M337" s="26" t="str">
        <f t="shared" si="29"/>
        <v>insert into element_hierarchy (child_element_id, parent_element_id, relationship_type) values (60, 281, 'is_a');</v>
      </c>
      <c r="N337" s="26" t="str">
        <f>IF(ISNA(VLOOKUP(E337,[1]TREE_ROOT!$A$2:$B$6,1,FALSE)),"","insert into tree_root (tree_root_id, tree_name, element_id, relationship_type) values (1, '"&amp;VLOOKUP(E337,[1]TREE_ROOT!$A$2:$B$6,2,FALSE)&amp;"', "&amp;[1]Elements!A337&amp;", 'has_a, is_a');")</f>
        <v/>
      </c>
    </row>
    <row r="338" spans="1:14">
      <c r="A338" s="19">
        <v>282</v>
      </c>
      <c r="B338" s="20">
        <v>281</v>
      </c>
      <c r="C338" s="20" t="s">
        <v>1258</v>
      </c>
      <c r="D338" s="22" t="s">
        <v>522</v>
      </c>
      <c r="E338" s="19" t="s">
        <v>1259</v>
      </c>
      <c r="F338" s="19">
        <f t="shared" si="26"/>
        <v>282</v>
      </c>
      <c r="G338" s="19" t="s">
        <v>1260</v>
      </c>
      <c r="H338" s="26" t="str">
        <f>IF(ISNA(VLOOKUP(E338,E$1:$E337,1,FALSE)),"",MATCH(E338,E$1:$E337,0))</f>
        <v/>
      </c>
      <c r="I338" s="26" t="str">
        <f t="shared" si="27"/>
        <v/>
      </c>
      <c r="J338" s="26" t="str">
        <f>IF(ISERR(VLOOKUP(VALUE(B338),$A$3:A338,1,FALSE)),"wrong order","")</f>
        <v/>
      </c>
      <c r="K338" s="26" t="str">
        <f t="shared" ca="1" si="25"/>
        <v>insert into element (element_id, parent_element_id,label, description, element_status_id) values (282, 281, 'construct form', 'It describes whether the gene that is inserted in the construct is wild type or mutated, truncated, etc.', 2);</v>
      </c>
      <c r="L338" s="26" t="str">
        <f t="shared" ca="1" si="28"/>
        <v>insert into element (element_id, label, description, element_status_id) values (282, 'construct form', 'It describes whether the gene that is inserted in the construct is wild type or mutated, truncated, etc.', 2);</v>
      </c>
      <c r="M338" s="26" t="str">
        <f t="shared" si="29"/>
        <v>insert into element_hierarchy (child_element_id, parent_element_id, relationship_type) values (282, 281, 'is_a');</v>
      </c>
      <c r="N338" s="26" t="str">
        <f>IF(ISNA(VLOOKUP(E338,[1]TREE_ROOT!$A$2:$B$6,1,FALSE)),"","insert into tree_root (tree_root_id, tree_name, element_id, relationship_type) values (1, '"&amp;VLOOKUP(E338,[1]TREE_ROOT!$A$2:$B$6,2,FALSE)&amp;"', "&amp;[1]Elements!A338&amp;", 'has_a, is_a');")</f>
        <v/>
      </c>
    </row>
    <row r="339" spans="1:14">
      <c r="A339" s="19">
        <v>303</v>
      </c>
      <c r="B339" s="20">
        <v>281</v>
      </c>
      <c r="C339" s="20" t="s">
        <v>1261</v>
      </c>
      <c r="D339" s="22" t="s">
        <v>523</v>
      </c>
      <c r="E339" s="19" t="s">
        <v>1262</v>
      </c>
      <c r="F339" s="19">
        <f t="shared" si="26"/>
        <v>303</v>
      </c>
      <c r="G339" s="19" t="s">
        <v>535</v>
      </c>
      <c r="H339" s="26" t="str">
        <f>IF(ISNA(VLOOKUP(E339,E$1:$E338,1,FALSE)),"",MATCH(E339,E$1:$E338,0))</f>
        <v/>
      </c>
      <c r="I339" s="26" t="str">
        <f t="shared" si="27"/>
        <v/>
      </c>
      <c r="J339" s="26" t="str">
        <f>IF(ISERR(VLOOKUP(VALUE(B339),$A$3:A339,1,FALSE)),"wrong order","")</f>
        <v/>
      </c>
      <c r="K339" s="26" t="str">
        <f t="shared" ca="1" si="25"/>
        <v>insert into element (element_id, parent_element_id,label, description, element_status_id) values (303, 281, 'construct selectable marker', '', 2);</v>
      </c>
      <c r="L339" s="26" t="str">
        <f t="shared" ca="1" si="28"/>
        <v>insert into element (element_id, label, description, element_status_id) values (303, 'construct selectable marker', '', 2);</v>
      </c>
      <c r="M339" s="26" t="str">
        <f t="shared" si="29"/>
        <v>insert into element_hierarchy (child_element_id, parent_element_id, relationship_type) values (303, 281, 'is_a');</v>
      </c>
      <c r="N339" s="26" t="str">
        <f>IF(ISNA(VLOOKUP(E339,[1]TREE_ROOT!$A$2:$B$6,1,FALSE)),"","insert into tree_root (tree_root_id, tree_name, element_id, relationship_type) values (1, '"&amp;VLOOKUP(E339,[1]TREE_ROOT!$A$2:$B$6,2,FALSE)&amp;"', "&amp;[1]Elements!A339&amp;", 'has_a, is_a');")</f>
        <v/>
      </c>
    </row>
    <row r="340" spans="1:14">
      <c r="A340" s="19">
        <v>321</v>
      </c>
      <c r="B340" s="20">
        <v>281</v>
      </c>
      <c r="C340" s="20" t="s">
        <v>1263</v>
      </c>
      <c r="D340" s="22" t="s">
        <v>524</v>
      </c>
      <c r="E340" s="19" t="s">
        <v>1264</v>
      </c>
      <c r="F340" s="19">
        <f t="shared" si="26"/>
        <v>321</v>
      </c>
      <c r="G340" s="19" t="s">
        <v>1265</v>
      </c>
      <c r="H340" s="26" t="str">
        <f>IF(ISNA(VLOOKUP(E340,E$1:$E339,1,FALSE)),"",MATCH(E340,E$1:$E339,0))</f>
        <v/>
      </c>
      <c r="I340" s="26" t="str">
        <f t="shared" si="27"/>
        <v/>
      </c>
      <c r="J340" s="26" t="str">
        <f>IF(ISERR(VLOOKUP(VALUE(B340),$A$3:A340,1,FALSE)),"wrong order","")</f>
        <v/>
      </c>
      <c r="K340" s="26" t="str">
        <f t="shared" ca="1" si="25"/>
        <v>insert into element (element_id, parent_element_id,label, description, element_status_id) values (321, 281, 'reporter gene (EXTERNAL DICTIONARY', 'A reporter gene is a gene that is attached to a regulatory sequence of another gene of interest and introduced into cultured cells, animals or plants. Certain genes function as reporters because they are easily identified and measured, or because they are selectable markers. Common reporter genes are luciferase, green fluorescent protein (GFP), beta-galactosidase and chloramphenicol acetyltransferase (CAT).', 2);_x000D_
COMMIT;</v>
      </c>
      <c r="L340" s="26" t="str">
        <f t="shared" ca="1" si="28"/>
        <v>insert into element (element_id, label, description, element_status_id) values (321, 'reporter gene (EXTERNAL DICTIONARY', 'A reporter gene is a gene that is attached to a regulatory sequence of another gene of interest and introduced into cultured cells, animals or plants. Certain genes function as reporters because they are easily identified and measured, or because they are selectable markers. Common reporter genes are luciferase, green fluorescent protein (GFP), beta-galactosidase and chloramphenicol acetyltransferase (CAT).', 2);_x000D_
COMMIT;</v>
      </c>
      <c r="M340" s="26" t="str">
        <f t="shared" si="29"/>
        <v>insert into element_hierarchy (child_element_id, parent_element_id, relationship_type) values (321, 281, 'is_a');</v>
      </c>
      <c r="N340" s="26" t="str">
        <f>IF(ISNA(VLOOKUP(E340,[1]TREE_ROOT!$A$2:$B$6,1,FALSE)),"","insert into tree_root (tree_root_id, tree_name, element_id, relationship_type) values (1, '"&amp;VLOOKUP(E340,[1]TREE_ROOT!$A$2:$B$6,2,FALSE)&amp;"', "&amp;[1]Elements!A340&amp;", 'has_a, is_a');")</f>
        <v/>
      </c>
    </row>
    <row r="341" spans="1:14">
      <c r="A341" s="19">
        <v>323</v>
      </c>
      <c r="B341" s="20">
        <v>281</v>
      </c>
      <c r="C341" s="20" t="s">
        <v>1266</v>
      </c>
      <c r="D341" s="22" t="s">
        <v>525</v>
      </c>
      <c r="E341" s="19" t="s">
        <v>1267</v>
      </c>
      <c r="F341" s="19">
        <f t="shared" si="26"/>
        <v>323</v>
      </c>
      <c r="G341" s="19" t="s">
        <v>1268</v>
      </c>
      <c r="H341" s="26" t="str">
        <f>IF(ISNA(VLOOKUP(E341,E$1:$E340,1,FALSE)),"",MATCH(E341,E$1:$E340,0))</f>
        <v/>
      </c>
      <c r="I341" s="26" t="str">
        <f t="shared" si="27"/>
        <v/>
      </c>
      <c r="J341" s="26" t="str">
        <f>IF(ISERR(VLOOKUP(VALUE(B341),$A$3:A341,1,FALSE)),"wrong order","")</f>
        <v/>
      </c>
      <c r="K341" s="26" t="str">
        <f t="shared" ca="1" si="25"/>
        <v>insert into element (element_id, parent_element_id,label, description, element_status_id) values (323, 281, 'regulatory region', 'The name of the promoter or artificial regulatory element that was inserted upstream of the reporter gene.', 2);</v>
      </c>
      <c r="L341" s="26" t="str">
        <f t="shared" ca="1" si="28"/>
        <v>insert into element (element_id, label, description, element_status_id) values (323, 'regulatory region', 'The name of the promoter or artificial regulatory element that was inserted upstream of the reporter gene.', 2);</v>
      </c>
      <c r="M341" s="26" t="str">
        <f t="shared" si="29"/>
        <v>insert into element_hierarchy (child_element_id, parent_element_id, relationship_type) values (323, 281, 'is_a');</v>
      </c>
      <c r="N341" s="26" t="str">
        <f>IF(ISNA(VLOOKUP(E341,[1]TREE_ROOT!$A$2:$B$6,1,FALSE)),"","insert into tree_root (tree_root_id, tree_name, element_id, relationship_type) values (1, '"&amp;VLOOKUP(E341,[1]TREE_ROOT!$A$2:$B$6,2,FALSE)&amp;"', "&amp;[1]Elements!A341&amp;", 'has_a, is_a');")</f>
        <v/>
      </c>
    </row>
    <row r="342" spans="1:14">
      <c r="A342" s="19">
        <v>324</v>
      </c>
      <c r="B342" s="20">
        <v>281</v>
      </c>
      <c r="C342" s="20" t="s">
        <v>1269</v>
      </c>
      <c r="D342" s="22" t="s">
        <v>526</v>
      </c>
      <c r="E342" s="19" t="s">
        <v>1270</v>
      </c>
      <c r="F342" s="19">
        <f t="shared" si="26"/>
        <v>324</v>
      </c>
      <c r="G342" s="19" t="s">
        <v>1271</v>
      </c>
      <c r="H342" s="26" t="str">
        <f>IF(ISNA(VLOOKUP(E342,E$1:$E341,1,FALSE)),"",MATCH(E342,E$1:$E341,0))</f>
        <v/>
      </c>
      <c r="I342" s="26" t="str">
        <f t="shared" si="27"/>
        <v/>
      </c>
      <c r="J342" s="26" t="str">
        <f>IF(ISERR(VLOOKUP(VALUE(B342),$A$3:A342,1,FALSE)),"wrong order","")</f>
        <v/>
      </c>
      <c r="K342" s="26" t="str">
        <f t="shared" ca="1" si="25"/>
        <v>insert into element (element_id, parent_element_id,label, description, element_status_id) values (324, 281, 'vector name', 'A vector is an extrachromosomal, self-replicating DNA molecule that is used as a vehicle to transfer the DNA of interest into cells, e.g.,plasmid vector (pGEM-T, pBluescript), lentiviral vector, retroviral vector, etc.', 2);</v>
      </c>
      <c r="L342" s="26" t="str">
        <f t="shared" ca="1" si="28"/>
        <v>insert into element (element_id, label, description, element_status_id) values (324, 'vector name', 'A vector is an extrachromosomal, self-replicating DNA molecule that is used as a vehicle to transfer the DNA of interest into cells, e.g.,plasmid vector (pGEM-T, pBluescript), lentiviral vector, retroviral vector, etc.', 2);</v>
      </c>
      <c r="M342" s="26" t="str">
        <f t="shared" si="29"/>
        <v>insert into element_hierarchy (child_element_id, parent_element_id, relationship_type) values (324, 281, 'is_a');</v>
      </c>
      <c r="N342" s="26" t="str">
        <f>IF(ISNA(VLOOKUP(E342,[1]TREE_ROOT!$A$2:$B$6,1,FALSE)),"","insert into tree_root (tree_root_id, tree_name, element_id, relationship_type) values (1, '"&amp;VLOOKUP(E342,[1]TREE_ROOT!$A$2:$B$6,2,FALSE)&amp;"', "&amp;[1]Elements!A342&amp;", 'has_a, is_a');")</f>
        <v/>
      </c>
    </row>
    <row r="343" spans="1:14">
      <c r="A343" s="19">
        <v>275</v>
      </c>
      <c r="B343" s="20">
        <v>270</v>
      </c>
      <c r="C343" s="20" t="s">
        <v>1272</v>
      </c>
      <c r="D343" s="22" t="s">
        <v>527</v>
      </c>
      <c r="E343" s="19" t="s">
        <v>1273</v>
      </c>
      <c r="F343" s="19">
        <f t="shared" si="26"/>
        <v>275</v>
      </c>
      <c r="G343" s="19" t="s">
        <v>535</v>
      </c>
      <c r="H343" s="26" t="str">
        <f>IF(ISNA(VLOOKUP(E343,E$1:$E342,1,FALSE)),"",MATCH(E343,E$1:$E342,0))</f>
        <v/>
      </c>
      <c r="I343" s="26" t="str">
        <f t="shared" si="27"/>
        <v/>
      </c>
      <c r="J343" s="26" t="str">
        <f>IF(ISERR(VLOOKUP(VALUE(B343),$A$3:A343,1,FALSE)),"wrong order","")</f>
        <v/>
      </c>
      <c r="K343" s="26" t="str">
        <f t="shared" ca="1" si="25"/>
        <v>insert into element (element_id, parent_element_id,label, description, element_status_id) values (275, 270, 'shRNA', '', 2);</v>
      </c>
      <c r="L343" s="26" t="str">
        <f t="shared" ca="1" si="28"/>
        <v>insert into element (element_id, label, description, element_status_id) values (275, 'shRNA', '', 2);</v>
      </c>
      <c r="M343" s="26" t="str">
        <f t="shared" si="29"/>
        <v>insert into element_hierarchy (child_element_id, parent_element_id, relationship_type) values (275, 270, 'is_a');</v>
      </c>
      <c r="N343" s="26" t="str">
        <f>IF(ISNA(VLOOKUP(E343,[1]TREE_ROOT!$A$2:$B$6,1,FALSE)),"","insert into tree_root (tree_root_id, tree_name, element_id, relationship_type) values (1, '"&amp;VLOOKUP(E343,[1]TREE_ROOT!$A$2:$B$6,2,FALSE)&amp;"', "&amp;[1]Elements!A343&amp;", 'has_a, is_a');")</f>
        <v/>
      </c>
    </row>
    <row r="344" spans="1:14">
      <c r="A344" s="19">
        <v>276</v>
      </c>
      <c r="B344" s="20">
        <v>270</v>
      </c>
      <c r="C344" s="20" t="s">
        <v>1274</v>
      </c>
      <c r="D344" s="22" t="s">
        <v>528</v>
      </c>
      <c r="E344" s="19" t="s">
        <v>1275</v>
      </c>
      <c r="F344" s="19">
        <f t="shared" si="26"/>
        <v>276</v>
      </c>
      <c r="G344" s="19" t="s">
        <v>535</v>
      </c>
      <c r="H344" s="26" t="str">
        <f>IF(ISNA(VLOOKUP(E344,E$1:$E343,1,FALSE)),"",MATCH(E344,E$1:$E343,0))</f>
        <v/>
      </c>
      <c r="I344" s="26" t="str">
        <f t="shared" si="27"/>
        <v/>
      </c>
      <c r="J344" s="26" t="str">
        <f>IF(ISERR(VLOOKUP(VALUE(B344),$A$3:A344,1,FALSE)),"wrong order","")</f>
        <v/>
      </c>
      <c r="K344" s="26" t="str">
        <f t="shared" ca="1" si="25"/>
        <v>insert into element (element_id, parent_element_id,label, description, element_status_id) values (276, 270, 'siRNA', '', 2);</v>
      </c>
      <c r="L344" s="26" t="str">
        <f t="shared" ca="1" si="28"/>
        <v>insert into element (element_id, label, description, element_status_id) values (276, 'siRNA', '', 2);</v>
      </c>
      <c r="M344" s="26" t="str">
        <f t="shared" si="29"/>
        <v>insert into element_hierarchy (child_element_id, parent_element_id, relationship_type) values (276, 270, 'is_a');</v>
      </c>
      <c r="N344" s="26" t="str">
        <f>IF(ISNA(VLOOKUP(E344,[1]TREE_ROOT!$A$2:$B$6,1,FALSE)),"","insert into tree_root (tree_root_id, tree_name, element_id, relationship_type) values (1, '"&amp;VLOOKUP(E344,[1]TREE_ROOT!$A$2:$B$6,2,FALSE)&amp;"', "&amp;[1]Elements!A344&amp;", 'has_a, is_a');")</f>
        <v/>
      </c>
    </row>
    <row r="345" spans="1:14">
      <c r="A345" s="19">
        <v>326</v>
      </c>
      <c r="B345" s="20">
        <v>131</v>
      </c>
      <c r="C345" s="20" t="s">
        <v>1276</v>
      </c>
      <c r="D345" s="22" t="s">
        <v>529</v>
      </c>
      <c r="E345" s="19" t="s">
        <v>1277</v>
      </c>
      <c r="F345" s="19">
        <f t="shared" si="26"/>
        <v>326</v>
      </c>
      <c r="G345" s="19" t="s">
        <v>1278</v>
      </c>
      <c r="H345" s="26" t="str">
        <f>IF(ISNA(VLOOKUP(E345,E$1:$E344,1,FALSE)),"",MATCH(E345,E$1:$E344,0))</f>
        <v/>
      </c>
      <c r="I345" s="26" t="str">
        <f t="shared" si="27"/>
        <v/>
      </c>
      <c r="J345" s="26" t="str">
        <f>IF(ISERR(VLOOKUP(VALUE(B345),$A$3:A345,1,FALSE)),"wrong order","")</f>
        <v/>
      </c>
      <c r="K345" s="26" t="str">
        <f t="shared" ca="1" si="25"/>
        <v>insert into element (element_id, parent_element_id,label, description, element_status_id) values (326, 131, 'assay medium', 'The cell culture broth used while performing an assay on cells, which is optimized for each assay type. Some interfering additives such as serum, growth factors, buffers, amino acids, antibiotics, etc. might be eliminated in this medium.', 2);</v>
      </c>
      <c r="L345" s="26" t="str">
        <f t="shared" ca="1" si="28"/>
        <v>insert into element (element_id, label, description, element_status_id) values (326, 'assay medium', 'The cell culture broth used while performing an assay on cells, which is optimized for each assay type. Some interfering additives such as serum, growth factors, buffers, amino acids, antibiotics, etc. might be eliminated in this medium.', 2);</v>
      </c>
      <c r="M345" s="26" t="str">
        <f t="shared" si="29"/>
        <v>insert into element_hierarchy (child_element_id, parent_element_id, relationship_type) values (326, 131, 'is_a');</v>
      </c>
      <c r="N345" s="26" t="str">
        <f>IF(ISNA(VLOOKUP(E345,[1]TREE_ROOT!$A$2:$B$6,1,FALSE)),"","insert into tree_root (tree_root_id, tree_name, element_id, relationship_type) values (1, '"&amp;VLOOKUP(E345,[1]TREE_ROOT!$A$2:$B$6,2,FALSE)&amp;"', "&amp;[1]Elements!A345&amp;", 'has_a, is_a');")</f>
        <v/>
      </c>
    </row>
    <row r="346" spans="1:14">
      <c r="A346" s="19">
        <v>327</v>
      </c>
      <c r="B346" s="20">
        <v>131</v>
      </c>
      <c r="C346" s="20" t="s">
        <v>1279</v>
      </c>
      <c r="D346" s="22" t="s">
        <v>530</v>
      </c>
      <c r="E346" s="19" t="s">
        <v>1280</v>
      </c>
      <c r="F346" s="19">
        <f t="shared" si="26"/>
        <v>327</v>
      </c>
      <c r="G346" s="19" t="s">
        <v>1281</v>
      </c>
      <c r="H346" s="26" t="str">
        <f>IF(ISNA(VLOOKUP(E346,E$1:$E345,1,FALSE)),"",MATCH(E346,E$1:$E345,0))</f>
        <v/>
      </c>
      <c r="I346" s="26" t="str">
        <f t="shared" si="27"/>
        <v/>
      </c>
      <c r="J346" s="26" t="str">
        <f>IF(ISERR(VLOOKUP(VALUE(B346),$A$3:A346,1,FALSE)),"wrong order","")</f>
        <v/>
      </c>
      <c r="K346" s="26" t="str">
        <f t="shared" ca="1" si="25"/>
        <v>insert into element (element_id, parent_element_id,label, description, element_status_id) values (327, 131, 'assay serum', 'The serum used in assay medium while performing an assay on cells and is optimized for each assay type. In certain assays, the cells could be maintained at either a lower concentration of the serum used in regular culture or in a specialized serum, including dextran charcoal treated serum, dialyzed serum, etc. This is done to avoid interference with the assay measurements.', 2);</v>
      </c>
      <c r="L346" s="26" t="str">
        <f t="shared" ca="1" si="28"/>
        <v>insert into element (element_id, label, description, element_status_id) values (327, 'assay serum', 'The serum used in assay medium while performing an assay on cells and is optimized for each assay type. In certain assays, the cells could be maintained at either a lower concentration of the serum used in regular culture or in a specialized serum, including dextran charcoal treated serum, dialyzed serum, etc. This is done to avoid interference with the assay measurements.', 2);</v>
      </c>
      <c r="M346" s="26" t="str">
        <f t="shared" si="29"/>
        <v>insert into element_hierarchy (child_element_id, parent_element_id, relationship_type) values (327, 131, 'is_a');</v>
      </c>
      <c r="N346" s="26" t="str">
        <f>IF(ISNA(VLOOKUP(E346,[1]TREE_ROOT!$A$2:$B$6,1,FALSE)),"","insert into tree_root (tree_root_id, tree_name, element_id, relationship_type) values (1, '"&amp;VLOOKUP(E346,[1]TREE_ROOT!$A$2:$B$6,2,FALSE)&amp;"', "&amp;[1]Elements!A346&amp;", 'has_a, is_a');")</f>
        <v/>
      </c>
    </row>
    <row r="347" spans="1:14">
      <c r="A347" s="19">
        <v>328</v>
      </c>
      <c r="B347" s="20">
        <v>131</v>
      </c>
      <c r="C347" s="20" t="s">
        <v>1282</v>
      </c>
      <c r="D347" s="22" t="s">
        <v>531</v>
      </c>
      <c r="E347" s="19" t="s">
        <v>1283</v>
      </c>
      <c r="F347" s="19">
        <f t="shared" si="26"/>
        <v>328</v>
      </c>
      <c r="G347" s="19" t="s">
        <v>1284</v>
      </c>
      <c r="H347" s="26" t="str">
        <f>IF(ISNA(VLOOKUP(E347,E$1:$E346,1,FALSE)),"",MATCH(E347,E$1:$E346,0))</f>
        <v/>
      </c>
      <c r="I347" s="26" t="str">
        <f t="shared" si="27"/>
        <v/>
      </c>
      <c r="J347" s="26" t="str">
        <f>IF(ISERR(VLOOKUP(VALUE(B347),$A$3:A347,1,FALSE)),"wrong order","")</f>
        <v/>
      </c>
      <c r="K347" s="26" t="str">
        <f t="shared" ca="1" si="25"/>
        <v>insert into element (element_id, parent_element_id,label, description, element_status_id) values (328, 131, 'culture serum', 'Cultured cells require serum or growth factors for growth by cell division. Each cell type is grown in a medium supplemented with a variable concentration of serum (up to 20%) which is optimized for its growth. Specialized sera include dextran charcoal treated serum, which lacks certain hormones, growth factors, etc, dialyzed serum, which lacks low molecular weight molecules (below 10,000 MW), such as glucose, amino acids, low molecular weight hormones, cytokines, etc. These sera are used in certain assays to avoid interference from the normal serum components. Most commonly, fetal bovine serum is used in cell culture, but other sera such as horse serum are also used.', 2);</v>
      </c>
      <c r="L347" s="26" t="str">
        <f t="shared" ca="1" si="28"/>
        <v>insert into element (element_id, label, description, element_status_id) values (328, 'culture serum', 'Cultured cells require serum or growth factors for growth by cell division. Each cell type is grown in a medium supplemented with a variable concentration of serum (up to 20%) which is optimized for its growth. Specialized sera include dextran charcoal treated serum, which lacks certain hormones, growth factors, etc, dialyzed serum, which lacks low molecular weight molecules (below 10,000 MW), such as glucose, amino acids, low molecular weight hormones, cytokines, etc. These sera are used in certain assays to avoid interference from the normal serum components. Most commonly, fetal bovine serum is used in cell culture, but other sera such as horse serum are also used.', 2);</v>
      </c>
      <c r="M347" s="26" t="str">
        <f t="shared" si="29"/>
        <v>insert into element_hierarchy (child_element_id, parent_element_id, relationship_type) values (328, 131, 'is_a');</v>
      </c>
      <c r="N347" s="26" t="str">
        <f>IF(ISNA(VLOOKUP(E347,[1]TREE_ROOT!$A$2:$B$6,1,FALSE)),"","insert into tree_root (tree_root_id, tree_name, element_id, relationship_type) values (1, '"&amp;VLOOKUP(E347,[1]TREE_ROOT!$A$2:$B$6,2,FALSE)&amp;"', "&amp;[1]Elements!A347&amp;", 'has_a, is_a');")</f>
        <v/>
      </c>
    </row>
    <row r="348" spans="1:14">
      <c r="A348" s="19">
        <v>329</v>
      </c>
      <c r="B348" s="20">
        <v>131</v>
      </c>
      <c r="C348" s="20" t="s">
        <v>1285</v>
      </c>
      <c r="D348" s="22" t="s">
        <v>532</v>
      </c>
      <c r="E348" s="19" t="s">
        <v>1286</v>
      </c>
      <c r="F348" s="19">
        <f t="shared" si="26"/>
        <v>329</v>
      </c>
      <c r="G348" s="19" t="s">
        <v>1287</v>
      </c>
      <c r="H348" s="26" t="str">
        <f>IF(ISNA(VLOOKUP(E348,E$1:$E347,1,FALSE)),"",MATCH(E348,E$1:$E347,0))</f>
        <v/>
      </c>
      <c r="I348" s="26" t="str">
        <f t="shared" si="27"/>
        <v/>
      </c>
      <c r="J348" s="26" t="str">
        <f>IF(ISERR(VLOOKUP(VALUE(B348),$A$3:A348,1,FALSE)),"wrong order","")</f>
        <v/>
      </c>
      <c r="K348" s="26" t="str">
        <f t="shared" ca="1" si="25"/>
        <v>insert into element (element_id, parent_element_id,label, description, element_status_id) values (329, 131, 'culture medium', 'The liquid broth used to grow cells, which is optimized for each cell type and includes additives such as growth factors, buffers, amino acids, antibiotics, etc. This information can be obtained from ATCC or found in relevant publications.', 2);</v>
      </c>
      <c r="L348" s="26" t="str">
        <f t="shared" ca="1" si="28"/>
        <v>insert into element (element_id, label, description, element_status_id) values (329, 'culture medium', 'The liquid broth used to grow cells, which is optimized for each cell type and includes additives such as growth factors, buffers, amino acids, antibiotics, etc. This information can be obtained from ATCC or found in relevant publications.', 2);</v>
      </c>
      <c r="M348" s="26" t="str">
        <f t="shared" si="29"/>
        <v>insert into element_hierarchy (child_element_id, parent_element_id, relationship_type) values (329, 131, 'is_a');</v>
      </c>
      <c r="N348" s="26" t="str">
        <f>IF(ISNA(VLOOKUP(E348,[1]TREE_ROOT!$A$2:$B$6,1,FALSE)),"","insert into tree_root (tree_root_id, tree_name, element_id, relationship_type) values (1, '"&amp;VLOOKUP(E348,[1]TREE_ROOT!$A$2:$B$6,2,FALSE)&amp;"', "&amp;[1]Elements!A348&amp;", 'has_a, is_a');")</f>
        <v/>
      </c>
    </row>
    <row r="349" spans="1:14">
      <c r="A349" s="19">
        <v>346</v>
      </c>
      <c r="B349" s="20">
        <v>31</v>
      </c>
      <c r="C349" s="20" t="s">
        <v>635</v>
      </c>
      <c r="D349" s="22" t="s">
        <v>236</v>
      </c>
      <c r="E349" s="19" t="s">
        <v>1301</v>
      </c>
      <c r="F349" s="19">
        <f t="shared" si="26"/>
        <v>346</v>
      </c>
      <c r="G349" s="19" t="s">
        <v>535</v>
      </c>
      <c r="H349" s="26" t="str">
        <f>IF(ISNA(VLOOKUP(E349,E$1:$E348,1,FALSE)),"",MATCH(E349,E$1:$E348,0))</f>
        <v/>
      </c>
      <c r="I349" s="26" t="str">
        <f t="shared" si="27"/>
        <v/>
      </c>
      <c r="J349" s="26" t="str">
        <f>IF(ISERR(VLOOKUP(VALUE(B349),$A$3:A349,1,FALSE)),"wrong order","")</f>
        <v/>
      </c>
      <c r="K349" s="26" t="str">
        <f t="shared" ca="1" si="25"/>
        <v>insert into element (element_id, parent_element_id,label, description, element_status_id) values (346, 31, 'coupled substrate', '', 2);</v>
      </c>
      <c r="L349" s="26" t="str">
        <f t="shared" ca="1" si="28"/>
        <v>insert into element (element_id, label, description, element_status_id) values (346, 'coupled substrate', '', 2);</v>
      </c>
      <c r="M349" s="26" t="str">
        <f t="shared" si="29"/>
        <v>insert into element_hierarchy (child_element_id, parent_element_id, relationship_type) values (346, 31, 'is_a');</v>
      </c>
      <c r="N349" s="26" t="str">
        <f>IF(ISNA(VLOOKUP(E349,[1]TREE_ROOT!$A$2:$B$6,1,FALSE)),"","insert into tree_root (tree_root_id, tree_name, element_id, relationship_type) values (1, '"&amp;VLOOKUP(E349,[1]TREE_ROOT!$A$2:$B$6,2,FALSE)&amp;"', "&amp;[1]Elements!A349&amp;", 'has_a, is_a');")</f>
        <v/>
      </c>
    </row>
    <row r="350" spans="1:14">
      <c r="A350" s="19">
        <v>347</v>
      </c>
      <c r="B350" s="20">
        <v>23</v>
      </c>
      <c r="C350" s="20" t="s">
        <v>1046</v>
      </c>
      <c r="D350" s="22" t="s">
        <v>425</v>
      </c>
      <c r="E350" s="19" t="s">
        <v>1302</v>
      </c>
      <c r="F350" s="19">
        <f t="shared" si="26"/>
        <v>347</v>
      </c>
      <c r="G350" s="19" t="s">
        <v>535</v>
      </c>
      <c r="H350" s="26" t="str">
        <f>IF(ISNA(VLOOKUP(E350,E$1:$E349,1,FALSE)),"",MATCH(E350,E$1:$E349,0))</f>
        <v/>
      </c>
      <c r="I350" s="26" t="str">
        <f t="shared" si="27"/>
        <v/>
      </c>
      <c r="J350" s="26" t="str">
        <f>IF(ISERR(VLOOKUP(VALUE(B350),$A$3:A350,1,FALSE)),"wrong order","")</f>
        <v/>
      </c>
      <c r="K350" s="26" t="str">
        <f t="shared" ca="1" si="25"/>
        <v>insert into element (element_id, parent_element_id,label, description, element_status_id) values (347, 23, 'peptide', '', 2);_x000D_
COMMIT;</v>
      </c>
      <c r="L350" s="26" t="str">
        <f t="shared" ca="1" si="28"/>
        <v>insert into element (element_id, label, description, element_status_id) values (347, 'peptide', '', 2);_x000D_
COMMIT;</v>
      </c>
      <c r="M350" s="26" t="str">
        <f t="shared" si="29"/>
        <v>insert into element_hierarchy (child_element_id, parent_element_id, relationship_type) values (347, 23, 'is_a');</v>
      </c>
      <c r="N350" s="26" t="str">
        <f>IF(ISNA(VLOOKUP(E350,[1]TREE_ROOT!$A$2:$B$6,1,FALSE)),"","insert into tree_root (tree_root_id, tree_name, element_id, relationship_type) values (1, '"&amp;VLOOKUP(E350,[1]TREE_ROOT!$A$2:$B$6,2,FALSE)&amp;"', "&amp;[1]Elements!A350&amp;", 'has_a, is_a');")</f>
        <v/>
      </c>
    </row>
    <row r="351" spans="1:14">
      <c r="A351" s="19">
        <v>348</v>
      </c>
      <c r="B351" s="20">
        <v>38</v>
      </c>
      <c r="C351" s="20" t="s">
        <v>1303</v>
      </c>
      <c r="D351" s="22" t="s">
        <v>1304</v>
      </c>
      <c r="E351" s="19" t="s">
        <v>42</v>
      </c>
      <c r="F351" s="19">
        <f t="shared" ref="F351:F363" si="30">A351</f>
        <v>348</v>
      </c>
      <c r="G351" s="19" t="s">
        <v>535</v>
      </c>
      <c r="H351" s="26" t="str">
        <f>IF(ISNA(VLOOKUP(E351,E$1:$E350,1,FALSE)),"",MATCH(E351,E$1:$E350,0))</f>
        <v/>
      </c>
      <c r="I351" s="26" t="str">
        <f t="shared" ref="I351:I363" si="31">IF(H351="","",IF(ISNA(VLOOKUP(A351,$B$2:$B$348,1,FALSE)),"","children"))</f>
        <v/>
      </c>
      <c r="J351" s="26" t="str">
        <f>IF(ISERR(VLOOKUP(VALUE(B351),$A$3:A351,1,FALSE)),"wrong order","")</f>
        <v/>
      </c>
      <c r="K351" s="26" t="str">
        <f t="shared" ref="K351:K363" ca="1" si="32">"insert into element (element_id, parent_element_id,label, description, element_status_id) values ("&amp;A351&amp;", "&amp;IF(B351="","''",VALUE(B351))&amp;", '"&amp;E351&amp;"', '"&amp;G351&amp;"', 2);"&amp;IF(MOD(CELL("row",A351),10)=0,CHAR(13)&amp;CHAR(10)&amp;"COMMIT;","")</f>
        <v>insert into element (element_id, parent_element_id,label, description, element_status_id) values (348, 38, 'Rhok2', '', 2);</v>
      </c>
      <c r="L351" s="26" t="str">
        <f t="shared" ref="L351:L363" ca="1" si="33">IF(H351="","insert into element (element_id, label, description, element_status_id) values ("&amp;A351&amp;", '"&amp;E351&amp;"', '"&amp;G351&amp;"', 2);"&amp;IF(MOD(CELL("row",A351),10)=0,CHAR(13)&amp;CHAR(10)&amp;"COMMIT;",""),"")</f>
        <v>insert into element (element_id, label, description, element_status_id) values (348, 'Rhok2', '', 2);</v>
      </c>
      <c r="M351" s="26" t="str">
        <f t="shared" si="29"/>
        <v>insert into element_hierarchy (child_element_id, parent_element_id, relationship_type) values (348, 38, 'is_a');</v>
      </c>
      <c r="N351" s="26" t="str">
        <f>IF(ISNA(VLOOKUP(E351,[1]TREE_ROOT!$A$2:$B$6,1,FALSE)),"","insert into tree_root (tree_root_id, tree_name, element_id, relationship_type) values (1, '"&amp;VLOOKUP(E351,[1]TREE_ROOT!$A$2:$B$6,2,FALSE)&amp;"', "&amp;[1]Elements!A351&amp;", 'has_a, is_a');")</f>
        <v/>
      </c>
    </row>
    <row r="352" spans="1:14">
      <c r="A352" s="19">
        <v>349</v>
      </c>
      <c r="B352" s="20">
        <v>347</v>
      </c>
      <c r="C352" s="20" t="s">
        <v>1046</v>
      </c>
      <c r="D352" s="22" t="s">
        <v>425</v>
      </c>
      <c r="E352" s="19" t="s">
        <v>37</v>
      </c>
      <c r="F352" s="19">
        <f t="shared" si="30"/>
        <v>349</v>
      </c>
      <c r="G352" s="19" t="s">
        <v>535</v>
      </c>
      <c r="H352" s="26" t="str">
        <f>IF(ISNA(VLOOKUP(E352,E$1:$E351,1,FALSE)),"",MATCH(E352,E$1:$E351,0))</f>
        <v/>
      </c>
      <c r="I352" s="26" t="str">
        <f t="shared" si="31"/>
        <v/>
      </c>
      <c r="J352" s="26" t="str">
        <f>IF(ISERR(VLOOKUP(VALUE(B352),$A$3:A352,1,FALSE)),"wrong order","")</f>
        <v/>
      </c>
      <c r="K352" s="26" t="str">
        <f t="shared" ca="1" si="32"/>
        <v>insert into element (element_id, parent_element_id,label, description, element_status_id) values (349, 347, 'S6', '', 2);</v>
      </c>
      <c r="L352" s="26" t="str">
        <f t="shared" ca="1" si="33"/>
        <v>insert into element (element_id, label, description, element_status_id) values (349, 'S6', '', 2);</v>
      </c>
      <c r="M352" s="26" t="str">
        <f t="shared" si="29"/>
        <v>insert into element_hierarchy (child_element_id, parent_element_id, relationship_type) values (349, 347, 'is_a');</v>
      </c>
      <c r="N352" s="26" t="str">
        <f>IF(ISNA(VLOOKUP(E352,[1]TREE_ROOT!$A$2:$B$6,1,FALSE)),"","insert into tree_root (tree_root_id, tree_name, element_id, relationship_type) values (1, '"&amp;VLOOKUP(E352,[1]TREE_ROOT!$A$2:$B$6,2,FALSE)&amp;"', "&amp;[1]Elements!A352&amp;", 'has_a, is_a');")</f>
        <v/>
      </c>
    </row>
    <row r="353" spans="1:14">
      <c r="A353" s="19">
        <v>350</v>
      </c>
      <c r="B353" s="20">
        <v>31</v>
      </c>
      <c r="C353" s="20" t="s">
        <v>1303</v>
      </c>
      <c r="D353" s="22" t="s">
        <v>1304</v>
      </c>
      <c r="E353" s="19" t="s">
        <v>60</v>
      </c>
      <c r="F353" s="19">
        <f t="shared" si="30"/>
        <v>350</v>
      </c>
      <c r="G353" s="19" t="s">
        <v>535</v>
      </c>
      <c r="H353" s="26" t="str">
        <f>IF(ISNA(VLOOKUP(E353,E$1:$E352,1,FALSE)),"",MATCH(E353,E$1:$E352,0))</f>
        <v/>
      </c>
      <c r="I353" s="26" t="str">
        <f t="shared" si="31"/>
        <v/>
      </c>
      <c r="J353" s="26" t="str">
        <f>IF(ISERR(VLOOKUP(VALUE(B353),$A$3:A353,1,FALSE)),"wrong order","")</f>
        <v/>
      </c>
      <c r="K353" s="26" t="str">
        <f t="shared" ca="1" si="32"/>
        <v>insert into element (element_id, parent_element_id,label, description, element_status_id) values (350, 31, 'Measured Entity', '', 2);</v>
      </c>
      <c r="L353" s="26" t="str">
        <f t="shared" ca="1" si="33"/>
        <v>insert into element (element_id, label, description, element_status_id) values (350, 'Measured Entity', '', 2);</v>
      </c>
      <c r="M353" s="26" t="str">
        <f t="shared" si="29"/>
        <v>insert into element_hierarchy (child_element_id, parent_element_id, relationship_type) values (350, 31, 'is_a');</v>
      </c>
      <c r="N353" s="26" t="str">
        <f>IF(ISNA(VLOOKUP(E353,[1]TREE_ROOT!$A$2:$B$6,1,FALSE)),"","insert into tree_root (tree_root_id, tree_name, element_id, relationship_type) values (1, '"&amp;VLOOKUP(E353,[1]TREE_ROOT!$A$2:$B$6,2,FALSE)&amp;"', "&amp;[1]Elements!A353&amp;", 'has_a, is_a');")</f>
        <v/>
      </c>
    </row>
    <row r="354" spans="1:14">
      <c r="A354" s="19">
        <v>351</v>
      </c>
      <c r="B354" s="20">
        <v>28</v>
      </c>
      <c r="C354" s="20" t="s">
        <v>581</v>
      </c>
      <c r="D354" s="22" t="s">
        <v>209</v>
      </c>
      <c r="E354" s="19" t="s">
        <v>1305</v>
      </c>
      <c r="F354" s="19">
        <f t="shared" si="30"/>
        <v>351</v>
      </c>
      <c r="G354" s="19" t="s">
        <v>535</v>
      </c>
      <c r="H354" s="26" t="str">
        <f>IF(ISNA(VLOOKUP(E354,E$1:$E353,1,FALSE)),"",MATCH(E354,E$1:$E353,0))</f>
        <v/>
      </c>
      <c r="I354" s="26" t="str">
        <f t="shared" si="31"/>
        <v/>
      </c>
      <c r="J354" s="26" t="str">
        <f>IF(ISERR(VLOOKUP(VALUE(B354),$A$3:A354,1,FALSE)),"wrong order","")</f>
        <v/>
      </c>
      <c r="K354" s="26" t="str">
        <f t="shared" ca="1" si="32"/>
        <v>insert into element (element_id, parent_element_id,label, description, element_status_id) values (351, 28, 'readout', '', 2);</v>
      </c>
      <c r="L354" s="26" t="str">
        <f t="shared" ca="1" si="33"/>
        <v>insert into element (element_id, label, description, element_status_id) values (351, 'readout', '', 2);</v>
      </c>
      <c r="M354" s="26" t="str">
        <f t="shared" si="29"/>
        <v>insert into element_hierarchy (child_element_id, parent_element_id, relationship_type) values (351, 28, 'is_a');</v>
      </c>
      <c r="N354" s="26" t="str">
        <f>IF(ISNA(VLOOKUP(E354,[1]TREE_ROOT!$A$2:$B$6,1,FALSE)),"","insert into tree_root (tree_root_id, tree_name, element_id, relationship_type) values (1, '"&amp;VLOOKUP(E354,[1]TREE_ROOT!$A$2:$B$6,2,FALSE)&amp;"', "&amp;[1]Elements!A354&amp;", 'has_a, is_a');")</f>
        <v/>
      </c>
    </row>
    <row r="355" spans="1:14">
      <c r="A355" s="19">
        <v>352</v>
      </c>
      <c r="B355" s="20">
        <v>9</v>
      </c>
      <c r="C355" s="20" t="s">
        <v>564</v>
      </c>
      <c r="D355" s="22" t="s">
        <v>201</v>
      </c>
      <c r="E355" s="19" t="s">
        <v>1308</v>
      </c>
      <c r="F355" s="19">
        <f t="shared" si="30"/>
        <v>352</v>
      </c>
      <c r="G355" s="19" t="s">
        <v>535</v>
      </c>
      <c r="H355" s="26" t="str">
        <f>IF(ISNA(VLOOKUP(E355,E$1:$E354,1,FALSE)),"",MATCH(E355,E$1:$E354,0))</f>
        <v/>
      </c>
      <c r="I355" s="26" t="str">
        <f t="shared" si="31"/>
        <v/>
      </c>
      <c r="J355" s="26" t="str">
        <f>IF(ISERR(VLOOKUP(VALUE(B355),$A$3:A355,1,FALSE)),"wrong order","")</f>
        <v/>
      </c>
      <c r="K355" s="26" t="str">
        <f t="shared" ca="1" si="32"/>
        <v>insert into element (element_id, parent_element_id,label, description, element_status_id) values (352, 9, 'nucleotide', '', 2);</v>
      </c>
      <c r="L355" s="26" t="str">
        <f t="shared" ca="1" si="33"/>
        <v>insert into element (element_id, label, description, element_status_id) values (352, 'nucleotide', '', 2);</v>
      </c>
      <c r="M355" s="26" t="str">
        <f t="shared" si="29"/>
        <v>insert into element_hierarchy (child_element_id, parent_element_id, relationship_type) values (352, 9, 'is_a');</v>
      </c>
      <c r="N355" s="26" t="str">
        <f>IF(ISNA(VLOOKUP(E355,[1]TREE_ROOT!$A$2:$B$6,1,FALSE)),"","insert into tree_root (tree_root_id, tree_name, element_id, relationship_type) values (1, '"&amp;VLOOKUP(E355,[1]TREE_ROOT!$A$2:$B$6,2,FALSE)&amp;"', "&amp;[1]Elements!A355&amp;", 'has_a, is_a');")</f>
        <v/>
      </c>
    </row>
    <row r="356" spans="1:14">
      <c r="A356" s="19">
        <v>353</v>
      </c>
      <c r="B356" s="20">
        <v>352</v>
      </c>
      <c r="C356" s="20" t="s">
        <v>1309</v>
      </c>
      <c r="D356" s="22" t="s">
        <v>1310</v>
      </c>
      <c r="E356" s="19" t="s">
        <v>36</v>
      </c>
      <c r="F356" s="19">
        <f t="shared" si="30"/>
        <v>353</v>
      </c>
      <c r="G356" s="19" t="s">
        <v>535</v>
      </c>
      <c r="H356" s="26" t="str">
        <f>IF(ISNA(VLOOKUP(E356,E$1:$E355,1,FALSE)),"",MATCH(E356,E$1:$E355,0))</f>
        <v/>
      </c>
      <c r="I356" s="26" t="str">
        <f t="shared" si="31"/>
        <v/>
      </c>
      <c r="J356" s="26" t="str">
        <f>IF(ISERR(VLOOKUP(VALUE(B356),$A$3:A356,1,FALSE)),"wrong order","")</f>
        <v/>
      </c>
      <c r="K356" s="26" t="str">
        <f t="shared" ca="1" si="32"/>
        <v>insert into element (element_id, parent_element_id,label, description, element_status_id) values (353, 352, 'ATP', '', 2);</v>
      </c>
      <c r="L356" s="26" t="str">
        <f t="shared" ca="1" si="33"/>
        <v>insert into element (element_id, label, description, element_status_id) values (353, 'ATP', '', 2);</v>
      </c>
      <c r="M356" s="26" t="str">
        <f t="shared" si="29"/>
        <v>insert into element_hierarchy (child_element_id, parent_element_id, relationship_type) values (353, 352, 'is_a');</v>
      </c>
      <c r="N356" s="26" t="str">
        <f>IF(ISNA(VLOOKUP(E356,[1]TREE_ROOT!$A$2:$B$6,1,FALSE)),"","insert into tree_root (tree_root_id, tree_name, element_id, relationship_type) values (1, '"&amp;VLOOKUP(E356,[1]TREE_ROOT!$A$2:$B$6,2,FALSE)&amp;"', "&amp;[1]Elements!A356&amp;", 'has_a, is_a');")</f>
        <v/>
      </c>
    </row>
    <row r="357" spans="1:14">
      <c r="A357" s="19">
        <v>354</v>
      </c>
      <c r="B357" s="20">
        <v>84</v>
      </c>
      <c r="C357" s="20" t="s">
        <v>1314</v>
      </c>
      <c r="D357" s="22" t="s">
        <v>1315</v>
      </c>
      <c r="E357" s="19" t="s">
        <v>48</v>
      </c>
      <c r="F357" s="19">
        <f t="shared" si="30"/>
        <v>354</v>
      </c>
      <c r="G357" s="19" t="s">
        <v>535</v>
      </c>
      <c r="H357" s="26" t="str">
        <f>IF(ISNA(VLOOKUP(E357,E$1:$E356,1,FALSE)),"",MATCH(E357,E$1:$E356,0))</f>
        <v/>
      </c>
      <c r="I357" s="26" t="str">
        <f t="shared" si="31"/>
        <v/>
      </c>
      <c r="J357" s="26" t="str">
        <f>IF(ISERR(VLOOKUP(VALUE(B357),$A$3:A357,1,FALSE)),"wrong order","")</f>
        <v/>
      </c>
      <c r="K357" s="26" t="str">
        <f t="shared" ca="1" si="32"/>
        <v>insert into element (element_id, parent_element_id,label, description, element_status_id) values (354, 84, 'HEPES_50mM_7.3pH/MgCl_10mM/BSA_0.1%/DTT_2mM', '', 2);</v>
      </c>
      <c r="L357" s="26" t="str">
        <f t="shared" ca="1" si="33"/>
        <v>insert into element (element_id, label, description, element_status_id) values (354, 'HEPES_50mM_7.3pH/MgCl_10mM/BSA_0.1%/DTT_2mM', '', 2);</v>
      </c>
      <c r="M357" s="26" t="str">
        <f t="shared" si="29"/>
        <v>insert into element_hierarchy (child_element_id, parent_element_id, relationship_type) values (354, 84, 'is_a');</v>
      </c>
      <c r="N357" s="26" t="str">
        <f>IF(ISNA(VLOOKUP(E357,[1]TREE_ROOT!$A$2:$B$6,1,FALSE)),"","insert into tree_root (tree_root_id, tree_name, element_id, relationship_type) values (1, '"&amp;VLOOKUP(E357,[1]TREE_ROOT!$A$2:$B$6,2,FALSE)&amp;"', "&amp;[1]Elements!A357&amp;", 'has_a, is_a');")</f>
        <v/>
      </c>
    </row>
    <row r="358" spans="1:14">
      <c r="A358" s="19">
        <v>355</v>
      </c>
      <c r="B358" s="20">
        <v>84</v>
      </c>
      <c r="C358" s="20" t="s">
        <v>1316</v>
      </c>
      <c r="D358" s="22" t="s">
        <v>1317</v>
      </c>
      <c r="E358" s="19" t="s">
        <v>1318</v>
      </c>
      <c r="F358" s="19">
        <f t="shared" si="30"/>
        <v>355</v>
      </c>
      <c r="G358" s="19" t="s">
        <v>535</v>
      </c>
      <c r="H358" s="26" t="str">
        <f>IF(ISNA(VLOOKUP(E358,E$1:$E357,1,FALSE)),"",MATCH(E358,E$1:$E357,0))</f>
        <v/>
      </c>
      <c r="I358" s="26" t="str">
        <f t="shared" si="31"/>
        <v/>
      </c>
      <c r="J358" s="26" t="str">
        <f>IF(ISERR(VLOOKUP(VALUE(B358),$A$3:A358,1,FALSE)),"wrong order","")</f>
        <v/>
      </c>
      <c r="K358" s="26" t="str">
        <f t="shared" ca="1" si="32"/>
        <v>insert into element (element_id, parent_element_id,label, description, element_status_id) values (355, 84, 'Vehicle Components', '', 2);</v>
      </c>
      <c r="L358" s="26" t="str">
        <f t="shared" ca="1" si="33"/>
        <v>insert into element (element_id, label, description, element_status_id) values (355, 'Vehicle Components', '', 2);</v>
      </c>
      <c r="M358" s="26" t="str">
        <f t="shared" si="29"/>
        <v>insert into element_hierarchy (child_element_id, parent_element_id, relationship_type) values (355, 84, 'is_a');</v>
      </c>
      <c r="N358" s="26" t="str">
        <f>IF(ISNA(VLOOKUP(E358,[1]TREE_ROOT!$A$2:$B$6,1,FALSE)),"","insert into tree_root (tree_root_id, tree_name, element_id, relationship_type) values (1, '"&amp;VLOOKUP(E358,[1]TREE_ROOT!$A$2:$B$6,2,FALSE)&amp;"', "&amp;[1]Elements!A358&amp;", 'has_a, is_a');")</f>
        <v/>
      </c>
    </row>
    <row r="359" spans="1:14">
      <c r="A359" s="19">
        <v>356</v>
      </c>
      <c r="B359" s="20">
        <v>355</v>
      </c>
      <c r="C359" s="20" t="s">
        <v>1319</v>
      </c>
      <c r="D359" s="22" t="s">
        <v>1320</v>
      </c>
      <c r="E359" s="19" t="s">
        <v>164</v>
      </c>
      <c r="F359" s="19">
        <f t="shared" si="30"/>
        <v>356</v>
      </c>
      <c r="G359" s="19" t="s">
        <v>535</v>
      </c>
      <c r="H359" s="26" t="str">
        <f>IF(ISNA(VLOOKUP(E359,E$1:$E358,1,FALSE)),"",MATCH(E359,E$1:$E358,0))</f>
        <v/>
      </c>
      <c r="I359" s="26" t="str">
        <f t="shared" si="31"/>
        <v/>
      </c>
      <c r="J359" s="26" t="str">
        <f>IF(ISERR(VLOOKUP(VALUE(B359),$A$3:A359,1,FALSE)),"wrong order","")</f>
        <v/>
      </c>
      <c r="K359" s="26" t="str">
        <f t="shared" ca="1" si="32"/>
        <v>insert into element (element_id, parent_element_id,label, description, element_status_id) values (356, 355, 'HEPES', '', 2);</v>
      </c>
      <c r="L359" s="26" t="str">
        <f t="shared" ca="1" si="33"/>
        <v>insert into element (element_id, label, description, element_status_id) values (356, 'HEPES', '', 2);</v>
      </c>
      <c r="M359" s="26" t="str">
        <f t="shared" si="29"/>
        <v>insert into element_hierarchy (child_element_id, parent_element_id, relationship_type) values (356, 355, 'is_a');</v>
      </c>
      <c r="N359" s="26" t="str">
        <f>IF(ISNA(VLOOKUP(E359,[1]TREE_ROOT!$A$2:$B$6,1,FALSE)),"","insert into tree_root (tree_root_id, tree_name, element_id, relationship_type) values (1, '"&amp;VLOOKUP(E359,[1]TREE_ROOT!$A$2:$B$6,2,FALSE)&amp;"', "&amp;[1]Elements!A359&amp;", 'has_a, is_a');")</f>
        <v/>
      </c>
    </row>
    <row r="360" spans="1:14">
      <c r="A360" s="19">
        <v>357</v>
      </c>
      <c r="B360" s="20">
        <v>355</v>
      </c>
      <c r="C360" s="20" t="s">
        <v>1321</v>
      </c>
      <c r="D360" s="22" t="s">
        <v>1322</v>
      </c>
      <c r="E360" s="19" t="s">
        <v>165</v>
      </c>
      <c r="F360" s="19">
        <f t="shared" si="30"/>
        <v>357</v>
      </c>
      <c r="G360" s="19" t="s">
        <v>535</v>
      </c>
      <c r="H360" s="26" t="str">
        <f>IF(ISNA(VLOOKUP(E360,E$1:$E359,1,FALSE)),"",MATCH(E360,E$1:$E359,0))</f>
        <v/>
      </c>
      <c r="I360" s="26" t="str">
        <f t="shared" si="31"/>
        <v/>
      </c>
      <c r="J360" s="26" t="str">
        <f>IF(ISERR(VLOOKUP(VALUE(B360),$A$3:A360,1,FALSE)),"wrong order","")</f>
        <v/>
      </c>
      <c r="K360" s="26" t="str">
        <f t="shared" ca="1" si="32"/>
        <v>insert into element (element_id, parent_element_id,label, description, element_status_id) values (357, 355, 'MgCl', '', 2);_x000D_
COMMIT;</v>
      </c>
      <c r="L360" s="26" t="str">
        <f t="shared" ca="1" si="33"/>
        <v>insert into element (element_id, label, description, element_status_id) values (357, 'MgCl', '', 2);_x000D_
COMMIT;</v>
      </c>
      <c r="M360" s="26" t="str">
        <f t="shared" si="29"/>
        <v>insert into element_hierarchy (child_element_id, parent_element_id, relationship_type) values (357, 355, 'is_a');</v>
      </c>
      <c r="N360" s="26" t="str">
        <f>IF(ISNA(VLOOKUP(E360,[1]TREE_ROOT!$A$2:$B$6,1,FALSE)),"","insert into tree_root (tree_root_id, tree_name, element_id, relationship_type) values (1, '"&amp;VLOOKUP(E360,[1]TREE_ROOT!$A$2:$B$6,2,FALSE)&amp;"', "&amp;[1]Elements!A360&amp;", 'has_a, is_a');")</f>
        <v/>
      </c>
    </row>
    <row r="361" spans="1:14">
      <c r="A361" s="19">
        <v>358</v>
      </c>
      <c r="B361" s="20">
        <v>355</v>
      </c>
      <c r="C361" s="20" t="s">
        <v>1323</v>
      </c>
      <c r="D361" s="22" t="s">
        <v>1324</v>
      </c>
      <c r="E361" s="19" t="s">
        <v>166</v>
      </c>
      <c r="F361" s="19">
        <f t="shared" si="30"/>
        <v>358</v>
      </c>
      <c r="G361" s="19" t="s">
        <v>535</v>
      </c>
      <c r="H361" s="26" t="str">
        <f>IF(ISNA(VLOOKUP(E361,E$1:$E360,1,FALSE)),"",MATCH(E361,E$1:$E360,0))</f>
        <v/>
      </c>
      <c r="I361" s="26" t="str">
        <f t="shared" si="31"/>
        <v/>
      </c>
      <c r="J361" s="26" t="str">
        <f>IF(ISERR(VLOOKUP(VALUE(B361),$A$3:A361,1,FALSE)),"wrong order","")</f>
        <v/>
      </c>
      <c r="K361" s="26" t="str">
        <f t="shared" ca="1" si="32"/>
        <v>insert into element (element_id, parent_element_id,label, description, element_status_id) values (358, 355, 'BSA', '', 2);</v>
      </c>
      <c r="L361" s="26" t="str">
        <f t="shared" ca="1" si="33"/>
        <v>insert into element (element_id, label, description, element_status_id) values (358, 'BSA', '', 2);</v>
      </c>
      <c r="M361" s="26" t="str">
        <f t="shared" si="29"/>
        <v>insert into element_hierarchy (child_element_id, parent_element_id, relationship_type) values (358, 355, 'is_a');</v>
      </c>
      <c r="N361" s="26" t="str">
        <f>IF(ISNA(VLOOKUP(E361,[1]TREE_ROOT!$A$2:$B$6,1,FALSE)),"","insert into tree_root (tree_root_id, tree_name, element_id, relationship_type) values (1, '"&amp;VLOOKUP(E361,[1]TREE_ROOT!$A$2:$B$6,2,FALSE)&amp;"', "&amp;[1]Elements!A361&amp;", 'has_a, is_a');")</f>
        <v/>
      </c>
    </row>
    <row r="362" spans="1:14">
      <c r="A362" s="19">
        <v>359</v>
      </c>
      <c r="B362" s="20">
        <v>355</v>
      </c>
      <c r="C362" s="20" t="s">
        <v>1325</v>
      </c>
      <c r="D362" s="22" t="s">
        <v>1326</v>
      </c>
      <c r="E362" s="19" t="s">
        <v>167</v>
      </c>
      <c r="F362" s="19">
        <f t="shared" si="30"/>
        <v>359</v>
      </c>
      <c r="G362" s="19" t="s">
        <v>535</v>
      </c>
      <c r="H362" s="26" t="str">
        <f>IF(ISNA(VLOOKUP(E362,E$1:$E361,1,FALSE)),"",MATCH(E362,E$1:$E361,0))</f>
        <v/>
      </c>
      <c r="I362" s="26" t="str">
        <f t="shared" si="31"/>
        <v/>
      </c>
      <c r="J362" s="26" t="str">
        <f>IF(ISERR(VLOOKUP(VALUE(B362),$A$3:A362,1,FALSE)),"wrong order","")</f>
        <v/>
      </c>
      <c r="K362" s="26" t="str">
        <f t="shared" ca="1" si="32"/>
        <v>insert into element (element_id, parent_element_id,label, description, element_status_id) values (359, 355, 'DTT', '', 2);</v>
      </c>
      <c r="L362" s="26" t="str">
        <f t="shared" ca="1" si="33"/>
        <v>insert into element (element_id, label, description, element_status_id) values (359, 'DTT', '', 2);</v>
      </c>
      <c r="M362" s="26" t="str">
        <f t="shared" si="29"/>
        <v>insert into element_hierarchy (child_element_id, parent_element_id, relationship_type) values (359, 355, 'is_a');</v>
      </c>
      <c r="N362" s="26" t="str">
        <f>IF(ISNA(VLOOKUP(E362,[1]TREE_ROOT!$A$2:$B$6,1,FALSE)),"","insert into tree_root (tree_root_id, tree_name, element_id, relationship_type) values (1, '"&amp;VLOOKUP(E362,[1]TREE_ROOT!$A$2:$B$6,2,FALSE)&amp;"', "&amp;[1]Elements!A362&amp;", 'has_a, is_a');")</f>
        <v/>
      </c>
    </row>
    <row r="363" spans="1:14">
      <c r="A363" s="19">
        <v>360</v>
      </c>
      <c r="B363" s="20">
        <v>13</v>
      </c>
      <c r="C363" s="20" t="s">
        <v>735</v>
      </c>
      <c r="D363" s="22" t="s">
        <v>281</v>
      </c>
      <c r="E363" s="19" t="s">
        <v>1327</v>
      </c>
      <c r="F363" s="19">
        <f t="shared" si="30"/>
        <v>360</v>
      </c>
      <c r="G363" s="19" t="s">
        <v>535</v>
      </c>
      <c r="H363" s="26" t="str">
        <f>IF(ISNA(VLOOKUP(E363,E$1:$E362,1,FALSE)),"",MATCH(E363,E$1:$E362,0))</f>
        <v/>
      </c>
      <c r="I363" s="26" t="str">
        <f t="shared" si="31"/>
        <v/>
      </c>
      <c r="J363" s="26" t="str">
        <f>IF(ISERR(VLOOKUP(VALUE(B363),$A$3:A363,1,FALSE)),"wrong order","")</f>
        <v/>
      </c>
      <c r="K363" s="26" t="str">
        <f t="shared" ca="1" si="32"/>
        <v>insert into element (element_id, parent_element_id,label, description, element_status_id) values (360, 13, 'assay mode', '', 2);</v>
      </c>
      <c r="L363" s="26" t="str">
        <f t="shared" ca="1" si="33"/>
        <v>insert into element (element_id, label, description, element_status_id) values (360, 'assay mode', '', 2);</v>
      </c>
      <c r="M363" s="26" t="str">
        <f t="shared" si="29"/>
        <v>insert into element_hierarchy (child_element_id, parent_element_id, relationship_type) values (360, 13, 'is_a');</v>
      </c>
      <c r="N363" s="26" t="str">
        <f>IF(ISNA(VLOOKUP(E363,[1]TREE_ROOT!$A$2:$B$6,1,FALSE)),"","insert into tree_root (tree_root_id, tree_name, element_id, relationship_type) values (1, '"&amp;VLOOKUP(E363,[1]TREE_ROOT!$A$2:$B$6,2,FALSE)&amp;"', "&amp;[1]Elements!A363&amp;", 'has_a, is_a');")</f>
        <v/>
      </c>
    </row>
    <row r="364" spans="1:14">
      <c r="A364" s="19">
        <v>361</v>
      </c>
      <c r="B364" s="19">
        <v>360</v>
      </c>
      <c r="C364" s="20" t="s">
        <v>1328</v>
      </c>
      <c r="D364" s="22" t="s">
        <v>1329</v>
      </c>
      <c r="E364" s="19" t="s">
        <v>1334</v>
      </c>
      <c r="F364" s="19">
        <f t="shared" ref="F364:F371" si="34">A364</f>
        <v>361</v>
      </c>
      <c r="G364" s="19" t="s">
        <v>535</v>
      </c>
      <c r="H364" s="26" t="str">
        <f>IF(ISNA(VLOOKUP(E364,E$1:$E363,1,FALSE)),"",MATCH(E364,E$1:$E363,0))</f>
        <v/>
      </c>
      <c r="I364" s="26" t="str">
        <f t="shared" ref="I364:I371" si="35">IF(H364="","",IF(ISNA(VLOOKUP(A364,$B$2:$B$348,1,FALSE)),"","children"))</f>
        <v/>
      </c>
      <c r="J364" s="26" t="str">
        <f>IF(ISERR(VLOOKUP(VALUE(B364),$A$3:A364,1,FALSE)),"wrong order","")</f>
        <v/>
      </c>
      <c r="K364" s="26" t="str">
        <f t="shared" ref="K364:K371" ca="1" si="36">"insert into element (element_id, parent_element_id,label, description, element_status_id) values ("&amp;A364&amp;", "&amp;IF(B364="","''",VALUE(B364))&amp;", '"&amp;E364&amp;"', '"&amp;G364&amp;"', 2);"&amp;IF(MOD(CELL("row",A364),10)=0,CHAR(13)&amp;CHAR(10)&amp;"COMMIT;","")</f>
        <v>insert into element (element_id, parent_element_id,label, description, element_status_id) values (361, 360, 'in vitro', '', 2);</v>
      </c>
      <c r="L364" s="26" t="str">
        <f t="shared" ref="L364:L371" ca="1" si="37">IF(H364="","insert into element (element_id, label, description, element_status_id) values ("&amp;A364&amp;", '"&amp;E364&amp;"', '"&amp;G364&amp;"', 2);"&amp;IF(MOD(CELL("row",A364),10)=0,CHAR(13)&amp;CHAR(10)&amp;"COMMIT;",""),"")</f>
        <v>insert into element (element_id, label, description, element_status_id) values (361, 'in vitro', '', 2);</v>
      </c>
      <c r="M364" s="26" t="str">
        <f t="shared" si="29"/>
        <v>insert into element_hierarchy (child_element_id, parent_element_id, relationship_type) values (361, 360, 'is_a');</v>
      </c>
      <c r="N364" s="26" t="str">
        <f>IF(ISNA(VLOOKUP(E364,[1]TREE_ROOT!$A$2:$B$6,1,FALSE)),"","insert into tree_root (tree_root_id, tree_name, element_id, relationship_type) values (1, '"&amp;VLOOKUP(E364,[1]TREE_ROOT!$A$2:$B$6,2,FALSE)&amp;"', "&amp;[1]Elements!A364&amp;", 'has_a, is_a');")</f>
        <v/>
      </c>
    </row>
    <row r="365" spans="1:14">
      <c r="A365" s="19">
        <v>362</v>
      </c>
      <c r="B365" s="19">
        <v>360</v>
      </c>
      <c r="C365" s="20" t="s">
        <v>1330</v>
      </c>
      <c r="D365" s="22" t="s">
        <v>1331</v>
      </c>
      <c r="E365" s="19" t="s">
        <v>1335</v>
      </c>
      <c r="F365" s="19">
        <f t="shared" si="34"/>
        <v>362</v>
      </c>
      <c r="G365" s="19" t="s">
        <v>535</v>
      </c>
      <c r="H365" s="26" t="str">
        <f>IF(ISNA(VLOOKUP(E365,E$1:$E364,1,FALSE)),"",MATCH(E365,E$1:$E364,0))</f>
        <v/>
      </c>
      <c r="I365" s="26" t="str">
        <f t="shared" si="35"/>
        <v/>
      </c>
      <c r="J365" s="26" t="str">
        <f>IF(ISERR(VLOOKUP(VALUE(B365),$A$3:A365,1,FALSE)),"wrong order","")</f>
        <v/>
      </c>
      <c r="K365" s="26" t="str">
        <f t="shared" ca="1" si="36"/>
        <v>insert into element (element_id, parent_element_id,label, description, element_status_id) values (362, 360, 'in vivo', '', 2);</v>
      </c>
      <c r="L365" s="26" t="str">
        <f t="shared" ca="1" si="37"/>
        <v>insert into element (element_id, label, description, element_status_id) values (362, 'in vivo', '', 2);</v>
      </c>
      <c r="M365" s="26" t="str">
        <f t="shared" si="29"/>
        <v>insert into element_hierarchy (child_element_id, parent_element_id, relationship_type) values (362, 360, 'is_a');</v>
      </c>
      <c r="N365" s="26" t="str">
        <f>IF(ISNA(VLOOKUP(E365,[1]TREE_ROOT!$A$2:$B$6,1,FALSE)),"","insert into tree_root (tree_root_id, tree_name, element_id, relationship_type) values (1, '"&amp;VLOOKUP(E365,[1]TREE_ROOT!$A$2:$B$6,2,FALSE)&amp;"', "&amp;[1]Elements!A365&amp;", 'has_a, is_a');")</f>
        <v/>
      </c>
    </row>
    <row r="366" spans="1:14">
      <c r="A366" s="19">
        <v>363</v>
      </c>
      <c r="B366" s="19">
        <v>360</v>
      </c>
      <c r="C366" s="20" t="s">
        <v>1332</v>
      </c>
      <c r="D366" s="22" t="s">
        <v>1333</v>
      </c>
      <c r="E366" s="19" t="s">
        <v>1336</v>
      </c>
      <c r="F366" s="19">
        <f t="shared" si="34"/>
        <v>363</v>
      </c>
      <c r="G366" s="19" t="s">
        <v>535</v>
      </c>
      <c r="H366" s="26" t="str">
        <f>IF(ISNA(VLOOKUP(E366,E$1:$E365,1,FALSE)),"",MATCH(E366,E$1:$E365,0))</f>
        <v/>
      </c>
      <c r="I366" s="26" t="str">
        <f t="shared" si="35"/>
        <v/>
      </c>
      <c r="J366" s="26" t="str">
        <f>IF(ISERR(VLOOKUP(VALUE(B366),$A$3:A366,1,FALSE)),"wrong order","")</f>
        <v/>
      </c>
      <c r="K366" s="26" t="str">
        <f t="shared" ca="1" si="36"/>
        <v>insert into element (element_id, parent_element_id,label, description, element_status_id) values (363, 360, 'in silico', '', 2);</v>
      </c>
      <c r="L366" s="26" t="str">
        <f t="shared" ca="1" si="37"/>
        <v>insert into element (element_id, label, description, element_status_id) values (363, 'in silico', '', 2);</v>
      </c>
      <c r="M366" s="26" t="str">
        <f t="shared" si="29"/>
        <v>insert into element_hierarchy (child_element_id, parent_element_id, relationship_type) values (363, 360, 'is_a');</v>
      </c>
      <c r="N366" s="26" t="str">
        <f>IF(ISNA(VLOOKUP(E366,[1]TREE_ROOT!$A$2:$B$6,1,FALSE)),"","insert into tree_root (tree_root_id, tree_name, element_id, relationship_type) values (1, '"&amp;VLOOKUP(E366,[1]TREE_ROOT!$A$2:$B$6,2,FALSE)&amp;"', "&amp;[1]Elements!A366&amp;", 'has_a, is_a');")</f>
        <v/>
      </c>
    </row>
    <row r="367" spans="1:14">
      <c r="A367" s="19">
        <v>364</v>
      </c>
      <c r="B367" s="20">
        <v>254</v>
      </c>
      <c r="C367" s="20" t="s">
        <v>988</v>
      </c>
      <c r="D367" s="22" t="s">
        <v>399</v>
      </c>
      <c r="E367" s="19" t="s">
        <v>1337</v>
      </c>
      <c r="F367" s="19">
        <f t="shared" si="34"/>
        <v>364</v>
      </c>
      <c r="H367" s="26" t="str">
        <f>IF(ISNA(VLOOKUP(E367,E$1:$E366,1,FALSE)),"",MATCH(E367,E$1:$E366,0))</f>
        <v/>
      </c>
      <c r="I367" s="26" t="str">
        <f t="shared" si="35"/>
        <v/>
      </c>
      <c r="J367" s="26" t="str">
        <f>IF(ISERR(VLOOKUP(VALUE(B367),$A$3:A367,1,FALSE)),"wrong order","")</f>
        <v/>
      </c>
      <c r="K367" s="26" t="str">
        <f t="shared" ca="1" si="36"/>
        <v>insert into element (element_id, parent_element_id,label, description, element_status_id) values (364, 254, 'inhibition', '', 2);</v>
      </c>
      <c r="L367" s="26" t="str">
        <f t="shared" ca="1" si="37"/>
        <v>insert into element (element_id, label, description, element_status_id) values (364, 'inhibition', '', 2);</v>
      </c>
      <c r="M367" s="26" t="str">
        <f t="shared" si="29"/>
        <v>insert into element_hierarchy (child_element_id, parent_element_id, relationship_type) values (364, 254, 'is_a');</v>
      </c>
      <c r="N367" s="26" t="str">
        <f>IF(ISNA(VLOOKUP(E367,[1]TREE_ROOT!$A$2:$B$6,1,FALSE)),"","insert into tree_root (tree_root_id, tree_name, element_id, relationship_type) values (1, '"&amp;VLOOKUP(E367,[1]TREE_ROOT!$A$2:$B$6,2,FALSE)&amp;"', "&amp;[1]Elements!A367&amp;", 'has_a, is_a');")</f>
        <v/>
      </c>
    </row>
    <row r="368" spans="1:14">
      <c r="A368" s="19">
        <v>365</v>
      </c>
      <c r="B368" s="20">
        <v>101</v>
      </c>
      <c r="C368" s="20" t="s">
        <v>715</v>
      </c>
      <c r="D368" s="22" t="s">
        <v>272</v>
      </c>
      <c r="E368" s="19" t="s">
        <v>50</v>
      </c>
      <c r="F368" s="19">
        <f t="shared" si="34"/>
        <v>365</v>
      </c>
      <c r="G368" s="19" t="s">
        <v>535</v>
      </c>
      <c r="H368" s="26" t="str">
        <f>IF(ISNA(VLOOKUP(E368,E$1:$E367,1,FALSE)),"",MATCH(E368,E$1:$E367,0))</f>
        <v/>
      </c>
      <c r="I368" s="26" t="str">
        <f t="shared" si="35"/>
        <v/>
      </c>
      <c r="J368" s="26" t="str">
        <f>IF(ISERR(VLOOKUP(VALUE(B368),$A$3:A368,1,FALSE)),"wrong order","")</f>
        <v/>
      </c>
      <c r="K368" s="26" t="str">
        <f t="shared" ca="1" si="36"/>
        <v>insert into element (element_id, parent_element_id,label, description, element_status_id) values (365, 101, 'Kinase Glo', '', 2);</v>
      </c>
      <c r="L368" s="26" t="str">
        <f t="shared" ca="1" si="37"/>
        <v>insert into element (element_id, label, description, element_status_id) values (365, 'Kinase Glo', '', 2);</v>
      </c>
      <c r="M368" s="26" t="str">
        <f t="shared" si="29"/>
        <v>insert into element_hierarchy (child_element_id, parent_element_id, relationship_type) values (365, 101, 'is_a');</v>
      </c>
      <c r="N368" s="26" t="str">
        <f>IF(ISNA(VLOOKUP(E368,[1]TREE_ROOT!$A$2:$B$6,1,FALSE)),"","insert into tree_root (tree_root_id, tree_name, element_id, relationship_type) values (1, '"&amp;VLOOKUP(E368,[1]TREE_ROOT!$A$2:$B$6,2,FALSE)&amp;"', "&amp;[1]Elements!A368&amp;", 'has_a, is_a');")</f>
        <v/>
      </c>
    </row>
    <row r="369" spans="1:14">
      <c r="A369" s="19">
        <v>366</v>
      </c>
      <c r="B369" s="20">
        <v>109</v>
      </c>
      <c r="C369" s="20" t="s">
        <v>699</v>
      </c>
      <c r="D369" s="22" t="s">
        <v>265</v>
      </c>
      <c r="E369" s="19" t="s">
        <v>1345</v>
      </c>
      <c r="F369" s="19">
        <f t="shared" si="34"/>
        <v>366</v>
      </c>
      <c r="G369" s="19" t="s">
        <v>535</v>
      </c>
      <c r="H369" s="26" t="str">
        <f>IF(ISNA(VLOOKUP(E369,E$1:$E368,1,FALSE)),"",MATCH(E369,E$1:$E368,0))</f>
        <v/>
      </c>
      <c r="I369" s="26" t="str">
        <f t="shared" si="35"/>
        <v/>
      </c>
      <c r="J369" s="26" t="str">
        <f>IF(ISERR(VLOOKUP(VALUE(B369),$A$3:A369,1,FALSE)),"wrong order","")</f>
        <v/>
      </c>
      <c r="K369" s="26" t="str">
        <f t="shared" ca="1" si="36"/>
        <v>insert into element (element_id, parent_element_id,label, description, element_status_id) values (366, 109, 'concentration', '', 2);</v>
      </c>
      <c r="L369" s="26" t="str">
        <f t="shared" ca="1" si="37"/>
        <v>insert into element (element_id, label, description, element_status_id) values (366, 'concentration', '', 2);</v>
      </c>
      <c r="M369" s="26" t="str">
        <f t="shared" si="29"/>
        <v>insert into element_hierarchy (child_element_id, parent_element_id, relationship_type) values (366, 109, 'is_a');</v>
      </c>
      <c r="N369" s="26" t="str">
        <f>IF(ISNA(VLOOKUP(E369,[1]TREE_ROOT!$A$2:$B$6,1,FALSE)),"","insert into tree_root (tree_root_id, tree_name, element_id, relationship_type) values (1, '"&amp;VLOOKUP(E369,[1]TREE_ROOT!$A$2:$B$6,2,FALSE)&amp;"', "&amp;[1]Elements!A369&amp;", 'has_a, is_a');")</f>
        <v/>
      </c>
    </row>
    <row r="370" spans="1:14">
      <c r="A370" s="19">
        <v>367</v>
      </c>
      <c r="B370" s="20">
        <v>112</v>
      </c>
      <c r="C370" s="20" t="s">
        <v>1185</v>
      </c>
      <c r="D370" s="22" t="s">
        <v>488</v>
      </c>
      <c r="E370" s="19" t="s">
        <v>1346</v>
      </c>
      <c r="F370" s="19">
        <f t="shared" si="34"/>
        <v>367</v>
      </c>
      <c r="H370" s="26" t="str">
        <f>IF(ISNA(VLOOKUP(E370,E$1:$E369,1,FALSE)),"",MATCH(E370,E$1:$E369,0))</f>
        <v/>
      </c>
      <c r="I370" s="26" t="str">
        <f t="shared" si="35"/>
        <v/>
      </c>
      <c r="J370" s="26" t="str">
        <f>IF(ISERR(VLOOKUP(VALUE(B370),$A$3:A370,1,FALSE)),"wrong order","")</f>
        <v/>
      </c>
      <c r="K370" s="26" t="str">
        <f t="shared" ca="1" si="36"/>
        <v>insert into element (element_id, parent_element_id,label, description, element_status_id) values (367, 112, 'incubation temperature', '', 2);_x000D_
COMMIT;</v>
      </c>
      <c r="L370" s="26" t="str">
        <f t="shared" ca="1" si="37"/>
        <v>insert into element (element_id, label, description, element_status_id) values (367, 'incubation temperature', '', 2);_x000D_
COMMIT;</v>
      </c>
      <c r="M370" s="26" t="str">
        <f t="shared" si="29"/>
        <v>insert into element_hierarchy (child_element_id, parent_element_id, relationship_type) values (367, 112, 'is_a');</v>
      </c>
      <c r="N370" s="26" t="str">
        <f>IF(ISNA(VLOOKUP(E370,[1]TREE_ROOT!$A$2:$B$6,1,FALSE)),"","insert into tree_root (tree_root_id, tree_name, element_id, relationship_type) values (1, '"&amp;VLOOKUP(E370,[1]TREE_ROOT!$A$2:$B$6,2,FALSE)&amp;"', "&amp;[1]Elements!A370&amp;", 'has_a, is_a');")</f>
        <v/>
      </c>
    </row>
    <row r="371" spans="1:14">
      <c r="A371" s="19">
        <v>368</v>
      </c>
      <c r="B371" s="19">
        <v>251</v>
      </c>
      <c r="C371" s="20" t="s">
        <v>980</v>
      </c>
      <c r="D371" s="22" t="s">
        <v>396</v>
      </c>
      <c r="E371" s="19" t="s">
        <v>1347</v>
      </c>
      <c r="F371" s="19">
        <f t="shared" si="34"/>
        <v>368</v>
      </c>
      <c r="G371" s="19" t="s">
        <v>535</v>
      </c>
      <c r="H371" s="26" t="str">
        <f>IF(ISNA(VLOOKUP(E371,E$1:$E370,1,FALSE)),"",MATCH(E371,E$1:$E370,0))</f>
        <v/>
      </c>
      <c r="I371" s="26" t="str">
        <f t="shared" si="35"/>
        <v/>
      </c>
      <c r="J371" s="26" t="str">
        <f>IF(ISERR(VLOOKUP(VALUE(B371),$A$3:A371,1,FALSE)),"wrong order","")</f>
        <v/>
      </c>
      <c r="K371" s="26" t="str">
        <f t="shared" ca="1" si="36"/>
        <v>insert into element (element_id, parent_element_id,label, description, element_status_id) values (368, 251, 'software', '', 2);</v>
      </c>
      <c r="L371" s="26" t="str">
        <f t="shared" ca="1" si="37"/>
        <v>insert into element (element_id, label, description, element_status_id) values (368, 'software', '', 2);</v>
      </c>
      <c r="M371" s="26" t="str">
        <f t="shared" si="29"/>
        <v>insert into element_hierarchy (child_element_id, parent_element_id, relationship_type) values (368, 251, 'is_a');</v>
      </c>
      <c r="N371" s="26" t="str">
        <f>IF(ISNA(VLOOKUP(E371,[1]TREE_ROOT!$A$2:$B$6,1,FALSE)),"","insert into tree_root (tree_root_id, tree_name, element_id, relationship_type) values (1, '"&amp;VLOOKUP(E371,[1]TREE_ROOT!$A$2:$B$6,2,FALSE)&amp;"', "&amp;[1]Elements!A371&amp;", 'has_a, is_a');")</f>
        <v/>
      </c>
    </row>
    <row r="372" spans="1:14">
      <c r="A372" s="19">
        <v>369</v>
      </c>
      <c r="B372" s="19">
        <v>251</v>
      </c>
      <c r="C372" s="20" t="s">
        <v>1348</v>
      </c>
      <c r="D372" s="22" t="s">
        <v>1349</v>
      </c>
      <c r="E372" s="19" t="s">
        <v>1352</v>
      </c>
      <c r="F372" s="19">
        <f>A372</f>
        <v>369</v>
      </c>
      <c r="G372" s="19" t="s">
        <v>535</v>
      </c>
      <c r="H372" s="26" t="str">
        <f>IF(ISNA(VLOOKUP(E372,E$1:$E371,1,FALSE)),"",MATCH(E372,E$1:$E371,0))</f>
        <v/>
      </c>
      <c r="I372" s="26" t="str">
        <f>IF(H372="","",IF(ISNA(VLOOKUP(A372,$B$2:$B$348,1,FALSE)),"","children"))</f>
        <v/>
      </c>
      <c r="J372" s="26" t="str">
        <f>IF(ISERR(VLOOKUP(VALUE(B372),$A$3:A372,1,FALSE)),"wrong order","")</f>
        <v/>
      </c>
      <c r="K372" s="26" t="str">
        <f ca="1">"insert into element (element_id, parent_element_id,label, description, element_status_id) values ("&amp;A372&amp;", "&amp;IF(B372="","''",VALUE(B372))&amp;", '"&amp;E372&amp;"', '"&amp;G372&amp;"', 2);"&amp;IF(MOD(CELL("row",A372),10)=0,CHAR(13)&amp;CHAR(10)&amp;"COMMIT;","")</f>
        <v>insert into element (element_id, parent_element_id,label, description, element_status_id) values (369, 251, 'Number of exclusions', '', 2);</v>
      </c>
      <c r="L372" s="26" t="str">
        <f ca="1">IF(H372="","insert into element (element_id, label, description, element_status_id) values ("&amp;A372&amp;", '"&amp;E372&amp;"', '"&amp;G372&amp;"', 2);"&amp;IF(MOD(CELL("row",A372),10)=0,CHAR(13)&amp;CHAR(10)&amp;"COMMIT;",""),"")</f>
        <v>insert into element (element_id, label, description, element_status_id) values (369, 'Number of exclusions', '', 2);</v>
      </c>
      <c r="M372" s="26" t="str">
        <f t="shared" si="29"/>
        <v>insert into element_hierarchy (child_element_id, parent_element_id, relationship_type) values (369, 251, 'is_a');</v>
      </c>
      <c r="N372" s="26" t="str">
        <f>IF(ISNA(VLOOKUP(E372,[1]TREE_ROOT!$A$2:$B$6,1,FALSE)),"","insert into tree_root (tree_root_id, tree_name, element_id, relationship_type) values (1, '"&amp;VLOOKUP(E372,[1]TREE_ROOT!$A$2:$B$6,2,FALSE)&amp;"', "&amp;[1]Elements!A372&amp;", 'has_a, is_a');")</f>
        <v/>
      </c>
    </row>
    <row r="373" spans="1:14">
      <c r="A373" s="19">
        <v>370</v>
      </c>
      <c r="B373" s="19">
        <v>251</v>
      </c>
      <c r="C373" s="20" t="s">
        <v>1350</v>
      </c>
      <c r="D373" s="22" t="s">
        <v>1351</v>
      </c>
      <c r="E373" s="19" t="s">
        <v>81</v>
      </c>
      <c r="F373" s="19">
        <f>A373</f>
        <v>370</v>
      </c>
      <c r="G373" s="19" t="s">
        <v>535</v>
      </c>
      <c r="H373" s="26" t="str">
        <f>IF(ISNA(VLOOKUP(E373,E$1:$E372,1,FALSE)),"",MATCH(E373,E$1:$E372,0))</f>
        <v/>
      </c>
      <c r="I373" s="26" t="str">
        <f>IF(H373="","",IF(ISNA(VLOOKUP(A373,$B$2:$B$348,1,FALSE)),"","children"))</f>
        <v/>
      </c>
      <c r="J373" s="26" t="str">
        <f>IF(ISERR(VLOOKUP(VALUE(B373),$A$3:A373,1,FALSE)),"wrong order","")</f>
        <v/>
      </c>
      <c r="K373" s="26" t="str">
        <f ca="1">"insert into element (element_id, parent_element_id,label, description, element_status_id) values ("&amp;A373&amp;", "&amp;IF(B373="","''",VALUE(B373))&amp;", '"&amp;E373&amp;"', '"&amp;G373&amp;"', 2);"&amp;IF(MOD(CELL("row",A373),10)=0,CHAR(13)&amp;CHAR(10)&amp;"COMMIT;","")</f>
        <v>insert into element (element_id, parent_element_id,label, description, element_status_id) values (370, 251, 'Number of points', '', 2);</v>
      </c>
      <c r="L373" s="26" t="str">
        <f ca="1">IF(H373="","insert into element (element_id, label, description, element_status_id) values ("&amp;A373&amp;", '"&amp;E373&amp;"', '"&amp;G373&amp;"', 2);"&amp;IF(MOD(CELL("row",A373),10)=0,CHAR(13)&amp;CHAR(10)&amp;"COMMIT;",""),"")</f>
        <v>insert into element (element_id, label, description, element_status_id) values (370, 'Number of points', '', 2);</v>
      </c>
      <c r="M373" s="26" t="str">
        <f t="shared" si="29"/>
        <v>insert into element_hierarchy (child_element_id, parent_element_id, relationship_type) values (370, 251, 'is_a');</v>
      </c>
      <c r="N373" s="26" t="str">
        <f>IF(ISNA(VLOOKUP(E373,[1]TREE_ROOT!$A$2:$B$6,1,FALSE)),"","insert into tree_root (tree_root_id, tree_name, element_id, relationship_type) values (1, '"&amp;VLOOKUP(E373,[1]TREE_ROOT!$A$2:$B$6,2,FALSE)&amp;"', "&amp;[1]Elements!A373&amp;", 'has_a, is_a');")</f>
        <v/>
      </c>
    </row>
    <row r="374" spans="1:14">
      <c r="A374" s="19">
        <v>371</v>
      </c>
      <c r="B374" s="20">
        <v>307</v>
      </c>
      <c r="C374" s="20" t="s">
        <v>703</v>
      </c>
      <c r="D374" s="22" t="s">
        <v>267</v>
      </c>
      <c r="E374" s="19" t="s">
        <v>1353</v>
      </c>
      <c r="F374" s="19">
        <f>A374</f>
        <v>371</v>
      </c>
      <c r="H374" s="26" t="str">
        <f>IF(ISNA(VLOOKUP(E374,E$1:$E373,1,FALSE)),"",MATCH(E374,E$1:$E373,0))</f>
        <v/>
      </c>
      <c r="I374" s="26" t="str">
        <f>IF(H374="","",IF(ISNA(VLOOKUP(A374,$B$2:$B$348,1,FALSE)),"","children"))</f>
        <v/>
      </c>
      <c r="J374" s="26" t="str">
        <f>IF(ISERR(VLOOKUP(VALUE(B374),$A$3:A374,1,FALSE)),"wrong order","")</f>
        <v/>
      </c>
      <c r="K374" s="26" t="str">
        <f ca="1">"insert into element (element_id, parent_element_id,label, description, element_status_id) values ("&amp;A374&amp;", "&amp;IF(B374="","''",VALUE(B374))&amp;", '"&amp;E374&amp;"', '"&amp;G374&amp;"', 2);"&amp;IF(MOD(CELL("row",A374),10)=0,CHAR(13)&amp;CHAR(10)&amp;"COMMIT;","")</f>
        <v>insert into element (element_id, parent_element_id,label, description, element_status_id) values (371, 307, 'ViewLux', '', 2);</v>
      </c>
      <c r="L374" s="26" t="str">
        <f ca="1">IF(H374="","insert into element (element_id, label, description, element_status_id) values ("&amp;A374&amp;", '"&amp;E374&amp;"', '"&amp;G374&amp;"', 2);"&amp;IF(MOD(CELL("row",A374),10)=0,CHAR(13)&amp;CHAR(10)&amp;"COMMIT;",""),"")</f>
        <v>insert into element (element_id, label, description, element_status_id) values (371, 'ViewLux', '', 2);</v>
      </c>
      <c r="M374" s="26" t="str">
        <f t="shared" si="29"/>
        <v>insert into element_hierarchy (child_element_id, parent_element_id, relationship_type) values (371, 307, 'is_a');</v>
      </c>
      <c r="N374" s="26" t="str">
        <f>IF(ISNA(VLOOKUP(E374,[1]TREE_ROOT!$A$2:$B$6,1,FALSE)),"","insert into tree_root (tree_root_id, tree_name, element_id, relationship_type) values (1, '"&amp;VLOOKUP(E374,[1]TREE_ROOT!$A$2:$B$6,2,FALSE)&amp;"', "&amp;[1]Elements!A374&amp;", 'has_a, is_a');")</f>
        <v/>
      </c>
    </row>
    <row r="375" spans="1:14">
      <c r="A375" s="19">
        <v>372</v>
      </c>
      <c r="B375" s="19">
        <v>368</v>
      </c>
      <c r="C375" s="20" t="s">
        <v>980</v>
      </c>
      <c r="D375" s="22" t="s">
        <v>396</v>
      </c>
      <c r="E375" s="19" t="s">
        <v>80</v>
      </c>
      <c r="F375" s="19">
        <f>A375</f>
        <v>372</v>
      </c>
      <c r="G375" s="19" t="s">
        <v>535</v>
      </c>
      <c r="H375" s="26" t="str">
        <f>IF(ISNA(VLOOKUP(E375,E$1:$E374,1,FALSE)),"",MATCH(E375,E$1:$E374,0))</f>
        <v/>
      </c>
      <c r="I375" s="26" t="str">
        <f>IF(H375="","",IF(ISNA(VLOOKUP(A375,$B$2:$B$348,1,FALSE)),"","children"))</f>
        <v/>
      </c>
      <c r="J375" s="26" t="str">
        <f>IF(ISERR(VLOOKUP(VALUE(B375),$A$3:A375,1,FALSE)),"wrong order","")</f>
        <v/>
      </c>
      <c r="K375" s="26" t="str">
        <f ca="1">"insert into element (element_id, parent_element_id,label, description, element_status_id) values ("&amp;A375&amp;", "&amp;IF(B375="","''",VALUE(B375))&amp;", '"&amp;E375&amp;"', '"&amp;G375&amp;"', 2);"&amp;IF(MOD(CELL("row",A375),10)=0,CHAR(13)&amp;CHAR(10)&amp;"COMMIT;","")</f>
        <v>insert into element (element_id, parent_element_id,label, description, element_status_id) values (372, 368, 'Assay Explorer', '', 2);</v>
      </c>
      <c r="L375" s="26" t="str">
        <f ca="1">IF(H375="","insert into element (element_id, label, description, element_status_id) values ("&amp;A375&amp;", '"&amp;E375&amp;"', '"&amp;G375&amp;"', 2);"&amp;IF(MOD(CELL("row",A375),10)=0,CHAR(13)&amp;CHAR(10)&amp;"COMMIT;",""),"")</f>
        <v>insert into element (element_id, label, description, element_status_id) values (372, 'Assay Explorer', '', 2);</v>
      </c>
      <c r="M375" s="26" t="str">
        <f t="shared" si="29"/>
        <v>insert into element_hierarchy (child_element_id, parent_element_id, relationship_type) values (372, 368, 'is_a');</v>
      </c>
      <c r="N375" s="26" t="str">
        <f>IF(ISNA(VLOOKUP(E375,[1]TREE_ROOT!$A$2:$B$6,1,FALSE)),"","insert into tree_root (tree_root_id, tree_name, element_id, relationship_type) values (1, '"&amp;VLOOKUP(E375,[1]TREE_ROOT!$A$2:$B$6,2,FALSE)&amp;"', "&amp;[1]Elements!A375&amp;", 'has_a, is_a');")</f>
        <v/>
      </c>
    </row>
    <row r="376" spans="1:14">
      <c r="A376" s="19">
        <v>373</v>
      </c>
      <c r="B376" s="20">
        <v>257</v>
      </c>
      <c r="C376" s="20" t="s">
        <v>965</v>
      </c>
      <c r="D376" s="22" t="s">
        <v>389</v>
      </c>
      <c r="E376" s="19" t="s">
        <v>96</v>
      </c>
      <c r="F376" s="19">
        <f>A376</f>
        <v>373</v>
      </c>
      <c r="G376" s="19" t="s">
        <v>535</v>
      </c>
      <c r="H376" s="26" t="str">
        <f>IF(ISNA(VLOOKUP(E376,E$1:$E375,1,FALSE)),"",MATCH(E376,E$1:$E375,0))</f>
        <v/>
      </c>
      <c r="I376" s="26" t="str">
        <f>IF(H376="","",IF(ISNA(VLOOKUP(A376,$B$2:$B$348,1,FALSE)),"","children"))</f>
        <v/>
      </c>
      <c r="J376" s="26" t="str">
        <f>IF(ISERR(VLOOKUP(VALUE(B376),$A$3:A376,1,FALSE)),"wrong order","")</f>
        <v/>
      </c>
      <c r="K376" s="26" t="str">
        <f ca="1">"insert into element (element_id, parent_element_id,label, description, element_status_id) values ("&amp;A376&amp;", "&amp;IF(B376="","''",VALUE(B376))&amp;", '"&amp;E376&amp;"', '"&amp;G376&amp;"', 2);"&amp;IF(MOD(CELL("row",A376),10)=0,CHAR(13)&amp;CHAR(10)&amp;"COMMIT;","")</f>
        <v>insert into element (element_id, parent_element_id,label, description, element_status_id) values (373, 257, 'PI (avg)', '', 2);</v>
      </c>
      <c r="L376" s="26" t="str">
        <f ca="1">IF(H376="","insert into element (element_id, label, description, element_status_id) values ("&amp;A376&amp;", '"&amp;E376&amp;"', '"&amp;G376&amp;"', 2);"&amp;IF(MOD(CELL("row",A376),10)=0,CHAR(13)&amp;CHAR(10)&amp;"COMMIT;",""),"")</f>
        <v>insert into element (element_id, label, description, element_status_id) values (373, 'PI (avg)', '', 2);</v>
      </c>
      <c r="M376" s="26" t="str">
        <f t="shared" si="29"/>
        <v>insert into element_hierarchy (child_element_id, parent_element_id, relationship_type) values (373, 257, 'is_a');</v>
      </c>
      <c r="N376" s="26" t="str">
        <f>IF(ISNA(VLOOKUP(E376,[1]TREE_ROOT!$A$2:$B$6,1,FALSE)),"","insert into tree_root (tree_root_id, tree_name, element_id, relationship_type) values (1, '"&amp;VLOOKUP(E376,[1]TREE_ROOT!$A$2:$B$6,2,FALSE)&amp;"', "&amp;[1]Elements!A376&amp;", 'has_a, is_a');")</f>
        <v/>
      </c>
    </row>
    <row r="377" spans="1:14">
      <c r="A377" s="19">
        <v>374</v>
      </c>
      <c r="B377" s="20">
        <v>341</v>
      </c>
      <c r="E377" s="26" t="s">
        <v>16</v>
      </c>
      <c r="F377" s="19">
        <f t="shared" ref="F377:F382" si="38">A377</f>
        <v>374</v>
      </c>
      <c r="G377" s="19" t="s">
        <v>535</v>
      </c>
      <c r="H377" s="26" t="str">
        <f>IF(ISNA(VLOOKUP(E377,E$1:$E376,1,FALSE)),"",MATCH(E377,E$1:$E376,0))</f>
        <v/>
      </c>
      <c r="I377" s="26" t="str">
        <f t="shared" ref="I377:I382" si="39">IF(H377="","",IF(ISNA(VLOOKUP(A377,$B$2:$B$348,1,FALSE)),"","children"))</f>
        <v/>
      </c>
      <c r="J377" s="26" t="str">
        <f>IF(ISERR(VLOOKUP(VALUE(B377),$A$3:A377,1,FALSE)),"wrong order","")</f>
        <v/>
      </c>
      <c r="K377" s="26" t="str">
        <f t="shared" ref="K377:K382" ca="1" si="40">"insert into element (element_id, parent_element_id,label, description, element_status_id) values ("&amp;A377&amp;", "&amp;IF(B377="","''",VALUE(B377))&amp;", '"&amp;E377&amp;"', '"&amp;G377&amp;"', 2);"&amp;IF(MOD(CELL("row",A377),10)=0,CHAR(13)&amp;CHAR(10)&amp;"COMMIT;","")</f>
        <v>insert into element (element_id, parent_element_id,label, description, element_status_id) values (374, 341, 'LogIC50', '', 2);</v>
      </c>
      <c r="L377" s="26" t="str">
        <f t="shared" ref="L377:L382" ca="1" si="41">IF(H377="","insert into element (element_id, label, description, element_status_id) values ("&amp;A377&amp;", '"&amp;E377&amp;"', '"&amp;G377&amp;"', 2);"&amp;IF(MOD(CELL("row",A377),10)=0,CHAR(13)&amp;CHAR(10)&amp;"COMMIT;",""),"")</f>
        <v>insert into element (element_id, label, description, element_status_id) values (374, 'LogIC50', '', 2);</v>
      </c>
      <c r="M377" s="26" t="str">
        <f t="shared" si="29"/>
        <v>insert into element_hierarchy (child_element_id, parent_element_id, relationship_type) values (374, 341, 'is_a');</v>
      </c>
      <c r="N377" s="26" t="str">
        <f>IF(ISNA(VLOOKUP(E377,[1]TREE_ROOT!$A$2:$B$6,1,FALSE)),"","insert into tree_root (tree_root_id, tree_name, element_id, relationship_type) values (1, '"&amp;VLOOKUP(E377,[1]TREE_ROOT!$A$2:$B$6,2,FALSE)&amp;"', "&amp;[1]Elements!A377&amp;", 'has_a, is_a');")</f>
        <v/>
      </c>
    </row>
    <row r="378" spans="1:14">
      <c r="A378" s="19">
        <v>375</v>
      </c>
      <c r="B378" s="20">
        <v>341</v>
      </c>
      <c r="E378" s="26" t="s">
        <v>17</v>
      </c>
      <c r="F378" s="19">
        <f t="shared" si="38"/>
        <v>375</v>
      </c>
      <c r="G378" s="19" t="s">
        <v>535</v>
      </c>
      <c r="H378" s="26" t="str">
        <f>IF(ISNA(VLOOKUP(E378,E$1:$E377,1,FALSE)),"",MATCH(E378,E$1:$E377,0))</f>
        <v/>
      </c>
      <c r="I378" s="26" t="str">
        <f t="shared" si="39"/>
        <v/>
      </c>
      <c r="J378" s="26" t="str">
        <f>IF(ISERR(VLOOKUP(VALUE(B378),$A$3:A378,1,FALSE)),"wrong order","")</f>
        <v/>
      </c>
      <c r="K378" s="26" t="str">
        <f t="shared" ca="1" si="40"/>
        <v>insert into element (element_id, parent_element_id,label, description, element_status_id) values (375, 341, 'Hill coeff', '', 2);</v>
      </c>
      <c r="L378" s="26" t="str">
        <f t="shared" ca="1" si="41"/>
        <v>insert into element (element_id, label, description, element_status_id) values (375, 'Hill coeff', '', 2);</v>
      </c>
      <c r="M378" s="26" t="str">
        <f t="shared" si="29"/>
        <v>insert into element_hierarchy (child_element_id, parent_element_id, relationship_type) values (375, 341, 'is_a');</v>
      </c>
      <c r="N378" s="26" t="str">
        <f>IF(ISNA(VLOOKUP(E378,[1]TREE_ROOT!$A$2:$B$6,1,FALSE)),"","insert into tree_root (tree_root_id, tree_name, element_id, relationship_type) values (1, '"&amp;VLOOKUP(E378,[1]TREE_ROOT!$A$2:$B$6,2,FALSE)&amp;"', "&amp;[1]Elements!A378&amp;", 'has_a, is_a');")</f>
        <v/>
      </c>
    </row>
    <row r="379" spans="1:14">
      <c r="A379" s="19">
        <v>376</v>
      </c>
      <c r="B379" s="20">
        <v>341</v>
      </c>
      <c r="E379" s="26" t="s">
        <v>18</v>
      </c>
      <c r="F379" s="19">
        <f t="shared" si="38"/>
        <v>376</v>
      </c>
      <c r="G379" s="19" t="s">
        <v>535</v>
      </c>
      <c r="H379" s="26" t="str">
        <f>IF(ISNA(VLOOKUP(E379,E$1:$E378,1,FALSE)),"",MATCH(E379,E$1:$E378,0))</f>
        <v/>
      </c>
      <c r="I379" s="26" t="str">
        <f t="shared" si="39"/>
        <v/>
      </c>
      <c r="J379" s="26" t="str">
        <f>IF(ISERR(VLOOKUP(VALUE(B379),$A$3:A379,1,FALSE)),"wrong order","")</f>
        <v/>
      </c>
      <c r="K379" s="26" t="str">
        <f t="shared" ca="1" si="40"/>
        <v>insert into element (element_id, parent_element_id,label, description, element_status_id) values (376, 341, 'Hill s0', '', 2);</v>
      </c>
      <c r="L379" s="26" t="str">
        <f t="shared" ca="1" si="41"/>
        <v>insert into element (element_id, label, description, element_status_id) values (376, 'Hill s0', '', 2);</v>
      </c>
      <c r="M379" s="26" t="str">
        <f t="shared" si="29"/>
        <v>insert into element_hierarchy (child_element_id, parent_element_id, relationship_type) values (376, 341, 'is_a');</v>
      </c>
      <c r="N379" s="26" t="str">
        <f>IF(ISNA(VLOOKUP(E379,[1]TREE_ROOT!$A$2:$B$6,1,FALSE)),"","insert into tree_root (tree_root_id, tree_name, element_id, relationship_type) values (1, '"&amp;VLOOKUP(E379,[1]TREE_ROOT!$A$2:$B$6,2,FALSE)&amp;"', "&amp;[1]Elements!A379&amp;", 'has_a, is_a');")</f>
        <v/>
      </c>
    </row>
    <row r="380" spans="1:14">
      <c r="A380" s="19">
        <v>377</v>
      </c>
      <c r="B380" s="20">
        <v>341</v>
      </c>
      <c r="E380" s="26" t="s">
        <v>19</v>
      </c>
      <c r="F380" s="19">
        <f t="shared" si="38"/>
        <v>377</v>
      </c>
      <c r="G380" s="19" t="s">
        <v>535</v>
      </c>
      <c r="H380" s="26" t="str">
        <f>IF(ISNA(VLOOKUP(E380,E$1:$E379,1,FALSE)),"",MATCH(E380,E$1:$E379,0))</f>
        <v/>
      </c>
      <c r="I380" s="26" t="str">
        <f t="shared" si="39"/>
        <v/>
      </c>
      <c r="J380" s="26" t="str">
        <f>IF(ISERR(VLOOKUP(VALUE(B380),$A$3:A380,1,FALSE)),"wrong order","")</f>
        <v/>
      </c>
      <c r="K380" s="26" t="str">
        <f t="shared" ca="1" si="40"/>
        <v>insert into element (element_id, parent_element_id,label, description, element_status_id) values (377, 341, 'Hill sinf', '', 2);_x000D_
COMMIT;</v>
      </c>
      <c r="L380" s="26" t="str">
        <f t="shared" ca="1" si="41"/>
        <v>insert into element (element_id, label, description, element_status_id) values (377, 'Hill sinf', '', 2);_x000D_
COMMIT;</v>
      </c>
      <c r="M380" s="26" t="str">
        <f t="shared" si="29"/>
        <v>insert into element_hierarchy (child_element_id, parent_element_id, relationship_type) values (377, 341, 'is_a');</v>
      </c>
      <c r="N380" s="26" t="str">
        <f>IF(ISNA(VLOOKUP(E380,[1]TREE_ROOT!$A$2:$B$6,1,FALSE)),"","insert into tree_root (tree_root_id, tree_name, element_id, relationship_type) values (1, '"&amp;VLOOKUP(E380,[1]TREE_ROOT!$A$2:$B$6,2,FALSE)&amp;"', "&amp;[1]Elements!A380&amp;", 'has_a, is_a');")</f>
        <v/>
      </c>
    </row>
    <row r="381" spans="1:14">
      <c r="A381" s="19">
        <v>378</v>
      </c>
      <c r="B381" s="20">
        <v>341</v>
      </c>
      <c r="E381" s="26" t="s">
        <v>20</v>
      </c>
      <c r="F381" s="19">
        <f t="shared" si="38"/>
        <v>378</v>
      </c>
      <c r="G381" s="19" t="s">
        <v>535</v>
      </c>
      <c r="H381" s="26" t="str">
        <f>IF(ISNA(VLOOKUP(E381,E$1:$E380,1,FALSE)),"",MATCH(E381,E$1:$E380,0))</f>
        <v/>
      </c>
      <c r="I381" s="26" t="str">
        <f t="shared" si="39"/>
        <v/>
      </c>
      <c r="J381" s="26" t="str">
        <f>IF(ISERR(VLOOKUP(VALUE(B381),$A$3:A381,1,FALSE)),"wrong order","")</f>
        <v/>
      </c>
      <c r="K381" s="26" t="str">
        <f t="shared" ca="1" si="40"/>
        <v>insert into element (element_id, parent_element_id,label, description, element_status_id) values (378, 341, 'Hill dS', '', 2);</v>
      </c>
      <c r="L381" s="26" t="str">
        <f t="shared" ca="1" si="41"/>
        <v>insert into element (element_id, label, description, element_status_id) values (378, 'Hill dS', '', 2);</v>
      </c>
      <c r="M381" s="26" t="str">
        <f t="shared" si="29"/>
        <v>insert into element_hierarchy (child_element_id, parent_element_id, relationship_type) values (378, 341, 'is_a');</v>
      </c>
      <c r="N381" s="26" t="str">
        <f>IF(ISNA(VLOOKUP(E381,[1]TREE_ROOT!$A$2:$B$6,1,FALSE)),"","insert into tree_root (tree_root_id, tree_name, element_id, relationship_type) values (1, '"&amp;VLOOKUP(E381,[1]TREE_ROOT!$A$2:$B$6,2,FALSE)&amp;"', "&amp;[1]Elements!A381&amp;", 'has_a, is_a');")</f>
        <v/>
      </c>
    </row>
    <row r="382" spans="1:14">
      <c r="A382" s="19">
        <v>379</v>
      </c>
      <c r="B382" s="20">
        <v>250</v>
      </c>
      <c r="E382" s="26" t="s">
        <v>174</v>
      </c>
      <c r="F382" s="19">
        <f t="shared" si="38"/>
        <v>379</v>
      </c>
      <c r="G382" s="19" t="s">
        <v>535</v>
      </c>
      <c r="H382" s="26" t="str">
        <f>IF(ISNA(VLOOKUP(E382,E$1:$E381,1,FALSE)),"",MATCH(E382,E$1:$E381,0))</f>
        <v/>
      </c>
      <c r="I382" s="26" t="str">
        <f t="shared" si="39"/>
        <v/>
      </c>
      <c r="J382" s="26" t="str">
        <f>IF(ISERR(VLOOKUP(VALUE(B382),$A$3:A382,1,FALSE)),"wrong order","")</f>
        <v/>
      </c>
      <c r="K382" s="26" t="str">
        <f t="shared" ca="1" si="40"/>
        <v>insert into element (element_id, parent_element_id,label, description, element_status_id) values (379, 250, 'Statistical', '', 2);</v>
      </c>
      <c r="L382" s="26" t="str">
        <f t="shared" ca="1" si="41"/>
        <v>insert into element (element_id, label, description, element_status_id) values (379, 'Statistical', '', 2);</v>
      </c>
      <c r="M382" s="26" t="str">
        <f t="shared" si="29"/>
        <v>insert into element_hierarchy (child_element_id, parent_element_id, relationship_type) values (379, 250, 'is_a');</v>
      </c>
      <c r="N382" s="26" t="str">
        <f>IF(ISNA(VLOOKUP(E382,[1]TREE_ROOT!$A$2:$B$6,1,FALSE)),"","insert into tree_root (tree_root_id, tree_name, element_id, relationship_type) values (1, '"&amp;VLOOKUP(E382,[1]TREE_ROOT!$A$2:$B$6,2,FALSE)&amp;"', "&amp;[1]Elements!A382&amp;", 'has_a, is_a');")</f>
        <v/>
      </c>
    </row>
    <row r="383" spans="1:14">
      <c r="A383" s="19">
        <v>380</v>
      </c>
      <c r="B383" s="19">
        <v>379</v>
      </c>
      <c r="E383" s="26" t="s">
        <v>175</v>
      </c>
      <c r="F383" s="19">
        <f t="shared" ref="F383:F389" si="42">A383</f>
        <v>380</v>
      </c>
      <c r="G383" s="19" t="s">
        <v>535</v>
      </c>
      <c r="H383" s="26" t="str">
        <f>IF(ISNA(VLOOKUP(E383,E$1:$E382,1,FALSE)),"",MATCH(E383,E$1:$E382,0))</f>
        <v/>
      </c>
      <c r="I383" s="26" t="str">
        <f t="shared" ref="I383:I389" si="43">IF(H383="","",IF(ISNA(VLOOKUP(A383,$B$2:$B$348,1,FALSE)),"","children"))</f>
        <v/>
      </c>
      <c r="J383" s="26" t="str">
        <f>IF(ISERR(VLOOKUP(VALUE(B383),$A$3:A383,1,FALSE)),"wrong order","")</f>
        <v/>
      </c>
      <c r="K383" s="26" t="str">
        <f t="shared" ref="K383:K389" ca="1" si="44">"insert into element (element_id, parent_element_id,label, description, element_status_id) values ("&amp;A383&amp;", "&amp;IF(B383="","''",VALUE(B383))&amp;", '"&amp;E383&amp;"', '"&amp;G383&amp;"', 2);"&amp;IF(MOD(CELL("row",A383),10)=0,CHAR(13)&amp;CHAR(10)&amp;"COMMIT;","")</f>
        <v>insert into element (element_id, parent_element_id,label, description, element_status_id) values (380, 379, 'Count', '', 2);</v>
      </c>
      <c r="L383" s="26" t="str">
        <f t="shared" ref="L383:L389" ca="1" si="45">IF(H383="","insert into element (element_id, label, description, element_status_id) values ("&amp;A383&amp;", '"&amp;E383&amp;"', '"&amp;G383&amp;"', 2);"&amp;IF(MOD(CELL("row",A383),10)=0,CHAR(13)&amp;CHAR(10)&amp;"COMMIT;",""),"")</f>
        <v>insert into element (element_id, label, description, element_status_id) values (380, 'Count', '', 2);</v>
      </c>
      <c r="M383" s="26" t="str">
        <f t="shared" si="29"/>
        <v>insert into element_hierarchy (child_element_id, parent_element_id, relationship_type) values (380, 379, 'is_a');</v>
      </c>
      <c r="N383" s="26" t="str">
        <f>IF(ISNA(VLOOKUP(E383,[1]TREE_ROOT!$A$2:$B$6,1,FALSE)),"","insert into tree_root (tree_root_id, tree_name, element_id, relationship_type) values (1, '"&amp;VLOOKUP(E383,[1]TREE_ROOT!$A$2:$B$6,2,FALSE)&amp;"', "&amp;[1]Elements!A383&amp;", 'has_a, is_a');")</f>
        <v/>
      </c>
    </row>
    <row r="384" spans="1:14">
      <c r="A384" s="19">
        <v>381</v>
      </c>
      <c r="B384" s="19">
        <v>379</v>
      </c>
      <c r="E384" s="26" t="s">
        <v>21</v>
      </c>
      <c r="F384" s="19">
        <f t="shared" si="42"/>
        <v>381</v>
      </c>
      <c r="G384" s="19" t="s">
        <v>535</v>
      </c>
      <c r="H384" s="26" t="str">
        <f>IF(ISNA(VLOOKUP(E384,E$1:$E383,1,FALSE)),"",MATCH(E384,E$1:$E383,0))</f>
        <v/>
      </c>
      <c r="I384" s="26" t="str">
        <f t="shared" si="43"/>
        <v/>
      </c>
      <c r="J384" s="26" t="str">
        <f>IF(ISERR(VLOOKUP(VALUE(B384),$A$3:A384,1,FALSE)),"wrong order","")</f>
        <v/>
      </c>
      <c r="K384" s="26" t="str">
        <f t="shared" ca="1" si="44"/>
        <v>insert into element (element_id, parent_element_id,label, description, element_status_id) values (381, 379, 'Chi Squared', '', 2);</v>
      </c>
      <c r="L384" s="26" t="str">
        <f t="shared" ca="1" si="45"/>
        <v>insert into element (element_id, label, description, element_status_id) values (381, 'Chi Squared', '', 2);</v>
      </c>
      <c r="M384" s="26" t="str">
        <f t="shared" si="29"/>
        <v>insert into element_hierarchy (child_element_id, parent_element_id, relationship_type) values (381, 379, 'is_a');</v>
      </c>
      <c r="N384" s="26" t="str">
        <f>IF(ISNA(VLOOKUP(E384,[1]TREE_ROOT!$A$2:$B$6,1,FALSE)),"","insert into tree_root (tree_root_id, tree_name, element_id, relationship_type) values (1, '"&amp;VLOOKUP(E384,[1]TREE_ROOT!$A$2:$B$6,2,FALSE)&amp;"', "&amp;[1]Elements!A384&amp;", 'has_a, is_a');")</f>
        <v/>
      </c>
    </row>
    <row r="385" spans="1:14">
      <c r="A385" s="19">
        <v>382</v>
      </c>
      <c r="B385" s="19">
        <v>379</v>
      </c>
      <c r="E385" s="26" t="s">
        <v>86</v>
      </c>
      <c r="F385" s="19">
        <f t="shared" si="42"/>
        <v>382</v>
      </c>
      <c r="G385" s="19" t="s">
        <v>535</v>
      </c>
      <c r="H385" s="26" t="str">
        <f>IF(ISNA(VLOOKUP(E385,E$1:$E384,1,FALSE)),"",MATCH(E385,E$1:$E384,0))</f>
        <v/>
      </c>
      <c r="I385" s="26" t="str">
        <f t="shared" si="43"/>
        <v/>
      </c>
      <c r="J385" s="26" t="str">
        <f>IF(ISERR(VLOOKUP(VALUE(B385),$A$3:A385,1,FALSE)),"wrong order","")</f>
        <v/>
      </c>
      <c r="K385" s="26" t="str">
        <f t="shared" ca="1" si="44"/>
        <v>insert into element (element_id, parent_element_id,label, description, element_status_id) values (382, 379, 'R Squared', '', 2);</v>
      </c>
      <c r="L385" s="26" t="str">
        <f t="shared" ca="1" si="45"/>
        <v>insert into element (element_id, label, description, element_status_id) values (382, 'R Squared', '', 2);</v>
      </c>
      <c r="M385" s="26" t="str">
        <f t="shared" si="29"/>
        <v>insert into element_hierarchy (child_element_id, parent_element_id, relationship_type) values (382, 379, 'is_a');</v>
      </c>
      <c r="N385" s="26" t="str">
        <f>IF(ISNA(VLOOKUP(E385,[1]TREE_ROOT!$A$2:$B$6,1,FALSE)),"","insert into tree_root (tree_root_id, tree_name, element_id, relationship_type) values (1, '"&amp;VLOOKUP(E385,[1]TREE_ROOT!$A$2:$B$6,2,FALSE)&amp;"', "&amp;[1]Elements!A385&amp;", 'has_a, is_a');")</f>
        <v/>
      </c>
    </row>
    <row r="386" spans="1:14">
      <c r="A386" s="19">
        <v>383</v>
      </c>
      <c r="B386" s="20">
        <v>123</v>
      </c>
      <c r="E386" t="s">
        <v>22</v>
      </c>
      <c r="F386" s="19">
        <f t="shared" si="42"/>
        <v>383</v>
      </c>
      <c r="G386" s="19" t="s">
        <v>535</v>
      </c>
      <c r="H386" s="26" t="str">
        <f>IF(ISNA(VLOOKUP(E386,E$1:$E385,1,FALSE)),"",MATCH(E386,E$1:$E385,0))</f>
        <v/>
      </c>
      <c r="I386" s="26" t="str">
        <f t="shared" si="43"/>
        <v/>
      </c>
      <c r="J386" s="26" t="str">
        <f>IF(ISERR(VLOOKUP(VALUE(B386),$A$3:A386,1,FALSE)),"wrong order","")</f>
        <v/>
      </c>
      <c r="K386" s="26" t="str">
        <f t="shared" ca="1" si="44"/>
        <v>insert into element (element_id, parent_element_id,label, description, element_status_id) values (383, 123, '%', '', 2);</v>
      </c>
      <c r="L386" s="26" t="str">
        <f t="shared" ca="1" si="45"/>
        <v>insert into element (element_id, label, description, element_status_id) values (383, '%', '', 2);</v>
      </c>
      <c r="M386" s="26" t="str">
        <f t="shared" si="29"/>
        <v>insert into element_hierarchy (child_element_id, parent_element_id, relationship_type) values (383, 123, 'is_a');</v>
      </c>
      <c r="N386" s="26" t="str">
        <f>IF(ISNA(VLOOKUP(E386,[1]TREE_ROOT!$A$2:$B$6,1,FALSE)),"","insert into tree_root (tree_root_id, tree_name, element_id, relationship_type) values (1, '"&amp;VLOOKUP(E386,[1]TREE_ROOT!$A$2:$B$6,2,FALSE)&amp;"', "&amp;[1]Elements!A386&amp;", 'has_a, is_a');")</f>
        <v/>
      </c>
    </row>
    <row r="387" spans="1:14">
      <c r="A387" s="19">
        <v>384</v>
      </c>
      <c r="B387" s="20">
        <v>123</v>
      </c>
      <c r="E387" t="s">
        <v>113</v>
      </c>
      <c r="F387" s="19">
        <f t="shared" si="42"/>
        <v>384</v>
      </c>
      <c r="G387" s="19" t="s">
        <v>535</v>
      </c>
      <c r="H387" s="26" t="str">
        <f>IF(ISNA(VLOOKUP(E387,E$1:$E386,1,FALSE)),"",MATCH(E387,E$1:$E386,0))</f>
        <v/>
      </c>
      <c r="I387" s="26" t="str">
        <f t="shared" si="43"/>
        <v/>
      </c>
      <c r="J387" s="26" t="str">
        <f>IF(ISERR(VLOOKUP(VALUE(B387),$A$3:A387,1,FALSE)),"wrong order","")</f>
        <v/>
      </c>
      <c r="K387" s="26" t="str">
        <f t="shared" ca="1" si="44"/>
        <v>insert into element (element_id, parent_element_id,label, description, element_status_id) values (384, 123, 'deg C', '', 2);</v>
      </c>
      <c r="L387" s="26" t="str">
        <f t="shared" ca="1" si="45"/>
        <v>insert into element (element_id, label, description, element_status_id) values (384, 'deg C', '', 2);</v>
      </c>
      <c r="M387" s="26" t="str">
        <f>"insert into element_hierarchy (child_element_id, parent_element_id, relationship_type) values ("&amp;IF(H387="",A387,INDEX($A$1:$A$348,H387))&amp;", "&amp;IF(ISBLANK(B387),"''",B387)&amp;", "&amp;IF(A387&lt;10,"'has_a'","'is_a'")&amp;");"</f>
        <v>insert into element_hierarchy (child_element_id, parent_element_id, relationship_type) values (384, 123, 'is_a');</v>
      </c>
      <c r="N387" s="26" t="str">
        <f>IF(ISNA(VLOOKUP(E387,[1]TREE_ROOT!$A$2:$B$6,1,FALSE)),"","insert into tree_root (tree_root_id, tree_name, element_id, relationship_type) values (1, '"&amp;VLOOKUP(E387,[1]TREE_ROOT!$A$2:$B$6,2,FALSE)&amp;"', "&amp;[1]Elements!A387&amp;", 'has_a, is_a');")</f>
        <v/>
      </c>
    </row>
    <row r="388" spans="1:14">
      <c r="A388" s="19">
        <v>385</v>
      </c>
      <c r="B388" s="20">
        <v>123</v>
      </c>
      <c r="E388" t="s">
        <v>114</v>
      </c>
      <c r="F388" s="19">
        <f t="shared" si="42"/>
        <v>385</v>
      </c>
      <c r="G388" s="19" t="s">
        <v>535</v>
      </c>
      <c r="H388" s="26" t="str">
        <f>IF(ISNA(VLOOKUP(E388,E$1:$E387,1,FALSE)),"",MATCH(E388,E$1:$E387,0))</f>
        <v/>
      </c>
      <c r="I388" s="26" t="str">
        <f t="shared" si="43"/>
        <v/>
      </c>
      <c r="J388" s="26" t="str">
        <f>IF(ISERR(VLOOKUP(VALUE(B388),$A$3:A388,1,FALSE)),"wrong order","")</f>
        <v/>
      </c>
      <c r="K388" s="26" t="str">
        <f t="shared" ca="1" si="44"/>
        <v>insert into element (element_id, parent_element_id,label, description, element_status_id) values (385, 123, 's', '', 2);</v>
      </c>
      <c r="L388" s="26" t="str">
        <f t="shared" ca="1" si="45"/>
        <v>insert into element (element_id, label, description, element_status_id) values (385, 's', '', 2);</v>
      </c>
      <c r="M388" s="26" t="str">
        <f>"insert into element_hierarchy (child_element_id, parent_element_id, relationship_type) values ("&amp;IF(H388="",A388,INDEX($A$1:$A$348,H388))&amp;", "&amp;IF(ISBLANK(B388),"''",B388)&amp;", "&amp;IF(A388&lt;10,"'has_a'","'is_a'")&amp;");"</f>
        <v>insert into element_hierarchy (child_element_id, parent_element_id, relationship_type) values (385, 123, 'is_a');</v>
      </c>
      <c r="N388" s="26" t="str">
        <f>IF(ISNA(VLOOKUP(E388,[1]TREE_ROOT!$A$2:$B$6,1,FALSE)),"","insert into tree_root (tree_root_id, tree_name, element_id, relationship_type) values (1, '"&amp;VLOOKUP(E388,[1]TREE_ROOT!$A$2:$B$6,2,FALSE)&amp;"', "&amp;[1]Elements!A388&amp;", 'has_a, is_a');")</f>
        <v/>
      </c>
    </row>
    <row r="389" spans="1:14">
      <c r="A389" s="19">
        <v>386</v>
      </c>
      <c r="B389" s="20">
        <v>123</v>
      </c>
      <c r="E389" t="s">
        <v>23</v>
      </c>
      <c r="F389" s="19">
        <f t="shared" si="42"/>
        <v>386</v>
      </c>
      <c r="G389" s="19" t="s">
        <v>535</v>
      </c>
      <c r="H389" s="26" t="str">
        <f>IF(ISNA(VLOOKUP(E389,E$1:$E388,1,FALSE)),"",MATCH(E389,E$1:$E388,0))</f>
        <v/>
      </c>
      <c r="I389" s="26" t="str">
        <f t="shared" si="43"/>
        <v/>
      </c>
      <c r="J389" s="26" t="str">
        <f>IF(ISERR(VLOOKUP(VALUE(B389),$A$3:A389,1,FALSE)),"wrong order","")</f>
        <v/>
      </c>
      <c r="K389" s="26" t="str">
        <f t="shared" ca="1" si="44"/>
        <v>insert into element (element_id, parent_element_id,label, description, element_status_id) values (386, 123, 'uM', '', 2);</v>
      </c>
      <c r="L389" s="26" t="str">
        <f t="shared" ca="1" si="45"/>
        <v>insert into element (element_id, label, description, element_status_id) values (386, 'uM', '', 2);</v>
      </c>
      <c r="M389" s="26" t="str">
        <f>"insert into element_hierarchy (child_element_id, parent_element_id, relationship_type) values ("&amp;IF(H389="",A389,INDEX($A$1:$A$348,H389))&amp;", "&amp;IF(ISBLANK(B389),"''",B389)&amp;", "&amp;IF(A389&lt;10,"'has_a'","'is_a'")&amp;");"</f>
        <v>insert into element_hierarchy (child_element_id, parent_element_id, relationship_type) values (386, 123, 'is_a');</v>
      </c>
      <c r="N389" s="26" t="str">
        <f>IF(ISNA(VLOOKUP(E389,[1]TREE_ROOT!$A$2:$B$6,1,FALSE)),"","insert into tree_root (tree_root_id, tree_name, element_id, relationship_type) values (1, '"&amp;VLOOKUP(E389,[1]TREE_ROOT!$A$2:$B$6,2,FALSE)&amp;"', "&amp;[1]Elements!A389&amp;", 'has_a, is_a');")</f>
        <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Assay</vt:lpstr>
      <vt:lpstr>Measures</vt:lpstr>
      <vt:lpstr>Context</vt:lpstr>
      <vt:lpstr>Experiment</vt:lpstr>
      <vt:lpstr>Result import</vt:lpstr>
      <vt:lpstr>Result</vt:lpstr>
      <vt:lpstr>Result_Context</vt:lpstr>
      <vt:lpstr>Elements</vt:lpstr>
      <vt:lpstr>Dictionary</vt:lpstr>
      <vt:lpstr>Concentration_List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Chatwin</dc:creator>
  <cp:lastModifiedBy>Simon Chatwin</cp:lastModifiedBy>
  <dcterms:created xsi:type="dcterms:W3CDTF">2012-03-25T02:04:51Z</dcterms:created>
  <dcterms:modified xsi:type="dcterms:W3CDTF">2012-05-01T06:23:42Z</dcterms:modified>
</cp:coreProperties>
</file>