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05" yWindow="-15" windowWidth="20730" windowHeight="11760" tabRatio="557" activeTab="2"/>
  </bookViews>
  <sheets>
    <sheet name="Assay" sheetId="2" r:id="rId1"/>
    <sheet name="Measures" sheetId="1" r:id="rId2"/>
    <sheet name="Context" sheetId="3" r:id="rId3"/>
    <sheet name="Experiment" sheetId="6" r:id="rId4"/>
    <sheet name="Result import" sheetId="4" state="hidden" r:id="rId5"/>
    <sheet name="Result" sheetId="7" state="hidden" r:id="rId6"/>
    <sheet name="Result_Context" sheetId="5" state="hidden" r:id="rId7"/>
    <sheet name="Dictionary" sheetId="9" r:id="rId8"/>
  </sheets>
  <definedNames>
    <definedName name="Concentration_List">Context!$H$14:$H$35</definedName>
  </definedNames>
  <calcPr calcId="125725"/>
</workbook>
</file>

<file path=xl/calcChain.xml><?xml version="1.0" encoding="utf-8"?>
<calcChain xmlns="http://schemas.openxmlformats.org/spreadsheetml/2006/main">
  <c r="N2" i="3"/>
  <c r="N35"/>
  <c r="N34"/>
  <c r="N33"/>
  <c r="N32"/>
  <c r="N31"/>
  <c r="N30"/>
  <c r="N29"/>
  <c r="N28"/>
  <c r="N27"/>
  <c r="N26"/>
  <c r="N25"/>
  <c r="N24"/>
  <c r="N23"/>
  <c r="N22"/>
  <c r="N21"/>
  <c r="N19"/>
  <c r="N18"/>
  <c r="N17"/>
  <c r="N16"/>
  <c r="N15"/>
  <c r="N14"/>
  <c r="N13"/>
  <c r="N12"/>
  <c r="N11"/>
  <c r="N10"/>
  <c r="N9"/>
  <c r="N8"/>
  <c r="N7"/>
  <c r="N6"/>
  <c r="N5"/>
  <c r="N4"/>
  <c r="N3"/>
  <c r="N20"/>
  <c r="K35"/>
  <c r="K34"/>
  <c r="K33"/>
  <c r="K32"/>
  <c r="K31"/>
  <c r="K30"/>
  <c r="K29"/>
  <c r="K28"/>
  <c r="K27"/>
  <c r="K26"/>
  <c r="K25"/>
  <c r="K24"/>
  <c r="K23"/>
  <c r="K22"/>
  <c r="K21"/>
  <c r="K20"/>
  <c r="K18"/>
  <c r="K17"/>
  <c r="K16"/>
  <c r="K15"/>
  <c r="K14"/>
  <c r="K13"/>
  <c r="K12"/>
  <c r="K11"/>
  <c r="K10"/>
  <c r="K9"/>
  <c r="K8"/>
  <c r="K7"/>
  <c r="K6"/>
  <c r="K5"/>
  <c r="K4"/>
  <c r="K3"/>
  <c r="K2"/>
  <c r="K19"/>
  <c r="E35"/>
  <c r="E34"/>
  <c r="E33"/>
  <c r="E32"/>
  <c r="E31"/>
  <c r="E30"/>
  <c r="E29"/>
  <c r="E28"/>
  <c r="E27"/>
  <c r="E26"/>
  <c r="E25"/>
  <c r="E24"/>
  <c r="E23"/>
  <c r="E22"/>
  <c r="E21"/>
  <c r="E20"/>
  <c r="E19"/>
  <c r="E18"/>
  <c r="E17"/>
  <c r="E16"/>
  <c r="E15"/>
  <c r="E14"/>
  <c r="E13"/>
  <c r="E12"/>
  <c r="E11"/>
  <c r="E10"/>
  <c r="E9"/>
  <c r="E8"/>
  <c r="E7"/>
  <c r="E6"/>
  <c r="E5"/>
  <c r="E4"/>
  <c r="E3"/>
  <c r="E2"/>
  <c r="M16"/>
  <c r="H7" l="1"/>
  <c r="C21" i="2"/>
  <c r="A643" i="9"/>
  <c r="A644" s="1"/>
  <c r="M35" i="3"/>
  <c r="M34"/>
  <c r="M33"/>
  <c r="M32"/>
  <c r="M31"/>
  <c r="M30"/>
  <c r="M29"/>
  <c r="M28"/>
  <c r="M27"/>
  <c r="M26"/>
  <c r="M25"/>
  <c r="M24"/>
  <c r="M23"/>
  <c r="M22"/>
  <c r="M3"/>
  <c r="M20"/>
  <c r="M21"/>
  <c r="M19"/>
  <c r="M15"/>
  <c r="M14"/>
  <c r="M18"/>
  <c r="M10"/>
  <c r="M9"/>
  <c r="M8"/>
  <c r="M5"/>
  <c r="M6"/>
  <c r="M2"/>
  <c r="M12"/>
  <c r="M17"/>
  <c r="M13"/>
  <c r="M11"/>
  <c r="M7"/>
  <c r="M4"/>
  <c r="H2" i="1"/>
  <c r="H3"/>
  <c r="H4"/>
  <c r="H6"/>
  <c r="H7"/>
  <c r="H5"/>
  <c r="E3"/>
  <c r="E4" s="1"/>
  <c r="E5" s="1"/>
  <c r="E6" s="1"/>
  <c r="E7" s="1"/>
  <c r="E2"/>
  <c r="C19" i="2"/>
  <c r="L642" i="9"/>
  <c r="F642"/>
  <c r="L641"/>
  <c r="F641"/>
  <c r="L640"/>
  <c r="F640"/>
  <c r="L639"/>
  <c r="F639"/>
  <c r="L638"/>
  <c r="F638"/>
  <c r="L637"/>
  <c r="F637"/>
  <c r="L636"/>
  <c r="F636"/>
  <c r="L635"/>
  <c r="F635"/>
  <c r="L634"/>
  <c r="F634"/>
  <c r="L633"/>
  <c r="F633"/>
  <c r="L632"/>
  <c r="F632"/>
  <c r="L631"/>
  <c r="F631"/>
  <c r="L630"/>
  <c r="F630"/>
  <c r="L629"/>
  <c r="F629"/>
  <c r="L628"/>
  <c r="F628"/>
  <c r="L627"/>
  <c r="F627"/>
  <c r="L626"/>
  <c r="F626"/>
  <c r="L625"/>
  <c r="F625"/>
  <c r="L624"/>
  <c r="F624"/>
  <c r="L623"/>
  <c r="F623"/>
  <c r="L622"/>
  <c r="F622"/>
  <c r="L621"/>
  <c r="F621"/>
  <c r="L620"/>
  <c r="F620"/>
  <c r="L619"/>
  <c r="F619"/>
  <c r="L618"/>
  <c r="F618"/>
  <c r="L617"/>
  <c r="F617"/>
  <c r="L616"/>
  <c r="F616"/>
  <c r="L615"/>
  <c r="F615"/>
  <c r="L614"/>
  <c r="F614"/>
  <c r="L613"/>
  <c r="F613"/>
  <c r="L612"/>
  <c r="F612"/>
  <c r="L611"/>
  <c r="F611"/>
  <c r="L610"/>
  <c r="F610"/>
  <c r="E171" i="5"/>
  <c r="I171" s="1"/>
  <c r="C171"/>
  <c r="J3" i="1"/>
  <c r="J2"/>
  <c r="I5"/>
  <c r="I6"/>
  <c r="I7"/>
  <c r="I4"/>
  <c r="L609" i="9"/>
  <c r="L608"/>
  <c r="L607"/>
  <c r="L605"/>
  <c r="L604"/>
  <c r="L603"/>
  <c r="L602"/>
  <c r="L601"/>
  <c r="L600"/>
  <c r="L599"/>
  <c r="L598"/>
  <c r="L597"/>
  <c r="L596"/>
  <c r="L595"/>
  <c r="L594"/>
  <c r="L593"/>
  <c r="L592"/>
  <c r="L591"/>
  <c r="L590"/>
  <c r="L589"/>
  <c r="L588"/>
  <c r="L587"/>
  <c r="L586"/>
  <c r="L585"/>
  <c r="L584"/>
  <c r="L583"/>
  <c r="L582"/>
  <c r="L581"/>
  <c r="L580"/>
  <c r="L579"/>
  <c r="L578"/>
  <c r="L577"/>
  <c r="L576"/>
  <c r="L575"/>
  <c r="L574"/>
  <c r="L573"/>
  <c r="L572"/>
  <c r="L571"/>
  <c r="L570"/>
  <c r="L569"/>
  <c r="L568"/>
  <c r="L567"/>
  <c r="L566"/>
  <c r="L565"/>
  <c r="L564"/>
  <c r="L563"/>
  <c r="L562"/>
  <c r="L561"/>
  <c r="L560"/>
  <c r="L559"/>
  <c r="L558"/>
  <c r="L557"/>
  <c r="L556"/>
  <c r="L555"/>
  <c r="L554"/>
  <c r="L553"/>
  <c r="L552"/>
  <c r="L551"/>
  <c r="L550"/>
  <c r="L549"/>
  <c r="L548"/>
  <c r="L547"/>
  <c r="L546"/>
  <c r="L545"/>
  <c r="L544"/>
  <c r="L543"/>
  <c r="L542"/>
  <c r="L541"/>
  <c r="L540"/>
  <c r="L539"/>
  <c r="L538"/>
  <c r="L537"/>
  <c r="L536"/>
  <c r="L535"/>
  <c r="L534"/>
  <c r="L533"/>
  <c r="L532"/>
  <c r="L531"/>
  <c r="L530"/>
  <c r="L529"/>
  <c r="L528"/>
  <c r="L527"/>
  <c r="L526"/>
  <c r="L525"/>
  <c r="L524"/>
  <c r="L523"/>
  <c r="L522"/>
  <c r="L521"/>
  <c r="L520"/>
  <c r="L519"/>
  <c r="L518"/>
  <c r="L517"/>
  <c r="L516"/>
  <c r="L515"/>
  <c r="L514"/>
  <c r="L513"/>
  <c r="L512"/>
  <c r="L511"/>
  <c r="L510"/>
  <c r="L509"/>
  <c r="L508"/>
  <c r="L507"/>
  <c r="L506"/>
  <c r="L505"/>
  <c r="L504"/>
  <c r="L503"/>
  <c r="L502"/>
  <c r="L501"/>
  <c r="L500"/>
  <c r="L499"/>
  <c r="L498"/>
  <c r="L497"/>
  <c r="L496"/>
  <c r="L495"/>
  <c r="L494"/>
  <c r="L493"/>
  <c r="L492"/>
  <c r="L491"/>
  <c r="L490"/>
  <c r="L489"/>
  <c r="L488"/>
  <c r="L487"/>
  <c r="L486"/>
  <c r="L485"/>
  <c r="L484"/>
  <c r="L483"/>
  <c r="L482"/>
  <c r="L481"/>
  <c r="L480"/>
  <c r="L479"/>
  <c r="L478"/>
  <c r="L477"/>
  <c r="L476"/>
  <c r="L475"/>
  <c r="L474"/>
  <c r="L473"/>
  <c r="L472"/>
  <c r="L471"/>
  <c r="L470"/>
  <c r="L469"/>
  <c r="L468"/>
  <c r="L467"/>
  <c r="L466"/>
  <c r="L465"/>
  <c r="L464"/>
  <c r="L463"/>
  <c r="L462"/>
  <c r="L461"/>
  <c r="L460"/>
  <c r="L459"/>
  <c r="L458"/>
  <c r="L457"/>
  <c r="L456"/>
  <c r="L455"/>
  <c r="L454"/>
  <c r="L453"/>
  <c r="L452"/>
  <c r="L451"/>
  <c r="L450"/>
  <c r="L449"/>
  <c r="L448"/>
  <c r="L447"/>
  <c r="L446"/>
  <c r="L445"/>
  <c r="L444"/>
  <c r="L443"/>
  <c r="L442"/>
  <c r="L441"/>
  <c r="L440"/>
  <c r="L439"/>
  <c r="L438"/>
  <c r="L437"/>
  <c r="L436"/>
  <c r="L435"/>
  <c r="L434"/>
  <c r="L433"/>
  <c r="L432"/>
  <c r="L431"/>
  <c r="L430"/>
  <c r="L429"/>
  <c r="L428"/>
  <c r="L427"/>
  <c r="L426"/>
  <c r="L425"/>
  <c r="L424"/>
  <c r="L423"/>
  <c r="L422"/>
  <c r="L421"/>
  <c r="L420"/>
  <c r="L419"/>
  <c r="L418"/>
  <c r="L417"/>
  <c r="L416"/>
  <c r="L415"/>
  <c r="L414"/>
  <c r="L413"/>
  <c r="L412"/>
  <c r="L411"/>
  <c r="L410"/>
  <c r="L409"/>
  <c r="L408"/>
  <c r="L407"/>
  <c r="L406"/>
  <c r="L405"/>
  <c r="L404"/>
  <c r="L403"/>
  <c r="L402"/>
  <c r="L401"/>
  <c r="L400"/>
  <c r="L399"/>
  <c r="L398"/>
  <c r="L397"/>
  <c r="L396"/>
  <c r="L395"/>
  <c r="L394"/>
  <c r="L393"/>
  <c r="L392"/>
  <c r="L391"/>
  <c r="L390"/>
  <c r="L389"/>
  <c r="L388"/>
  <c r="L387"/>
  <c r="L386"/>
  <c r="L385"/>
  <c r="L384"/>
  <c r="L383"/>
  <c r="L382"/>
  <c r="L381"/>
  <c r="L380"/>
  <c r="L379"/>
  <c r="L378"/>
  <c r="L377"/>
  <c r="L376"/>
  <c r="L375"/>
  <c r="L374"/>
  <c r="L373"/>
  <c r="L372"/>
  <c r="L371"/>
  <c r="L370"/>
  <c r="L369"/>
  <c r="L368"/>
  <c r="L367"/>
  <c r="L366"/>
  <c r="L365"/>
  <c r="L364"/>
  <c r="L363"/>
  <c r="L362"/>
  <c r="L361"/>
  <c r="L360"/>
  <c r="L359"/>
  <c r="L358"/>
  <c r="L357"/>
  <c r="L356"/>
  <c r="L355"/>
  <c r="L354"/>
  <c r="L353"/>
  <c r="L352"/>
  <c r="L351"/>
  <c r="L350"/>
  <c r="L349"/>
  <c r="L348"/>
  <c r="L347"/>
  <c r="L346"/>
  <c r="L345"/>
  <c r="L344"/>
  <c r="L343"/>
  <c r="L342"/>
  <c r="L341"/>
  <c r="L340"/>
  <c r="L339"/>
  <c r="L338"/>
  <c r="L337"/>
  <c r="L336"/>
  <c r="L335"/>
  <c r="L334"/>
  <c r="L333"/>
  <c r="L332"/>
  <c r="L331"/>
  <c r="L330"/>
  <c r="L329"/>
  <c r="L328"/>
  <c r="L327"/>
  <c r="L326"/>
  <c r="L325"/>
  <c r="L324"/>
  <c r="L323"/>
  <c r="L322"/>
  <c r="L321"/>
  <c r="L320"/>
  <c r="L319"/>
  <c r="L318"/>
  <c r="L317"/>
  <c r="L316"/>
  <c r="L315"/>
  <c r="L314"/>
  <c r="L313"/>
  <c r="L312"/>
  <c r="L311"/>
  <c r="L310"/>
  <c r="L309"/>
  <c r="L308"/>
  <c r="L307"/>
  <c r="L306"/>
  <c r="L305"/>
  <c r="L304"/>
  <c r="L303"/>
  <c r="L302"/>
  <c r="L301"/>
  <c r="L300"/>
  <c r="L299"/>
  <c r="L298"/>
  <c r="L297"/>
  <c r="L296"/>
  <c r="L295"/>
  <c r="L294"/>
  <c r="L293"/>
  <c r="L292"/>
  <c r="L291"/>
  <c r="L290"/>
  <c r="L289"/>
  <c r="L288"/>
  <c r="L287"/>
  <c r="L286"/>
  <c r="L285"/>
  <c r="L284"/>
  <c r="L283"/>
  <c r="L282"/>
  <c r="L281"/>
  <c r="L280"/>
  <c r="L279"/>
  <c r="L278"/>
  <c r="L277"/>
  <c r="L276"/>
  <c r="L275"/>
  <c r="L274"/>
  <c r="L273"/>
  <c r="L272"/>
  <c r="L271"/>
  <c r="L270"/>
  <c r="L269"/>
  <c r="L268"/>
  <c r="L267"/>
  <c r="L266"/>
  <c r="L265"/>
  <c r="L264"/>
  <c r="L263"/>
  <c r="L262"/>
  <c r="L261"/>
  <c r="L260"/>
  <c r="L259"/>
  <c r="L258"/>
  <c r="L257"/>
  <c r="L256"/>
  <c r="L255"/>
  <c r="L254"/>
  <c r="L253"/>
  <c r="L252"/>
  <c r="L251"/>
  <c r="L250"/>
  <c r="L249"/>
  <c r="L248"/>
  <c r="L247"/>
  <c r="L246"/>
  <c r="L245"/>
  <c r="L244"/>
  <c r="L243"/>
  <c r="L242"/>
  <c r="L241"/>
  <c r="L240"/>
  <c r="L239"/>
  <c r="L238"/>
  <c r="L237"/>
  <c r="L236"/>
  <c r="L235"/>
  <c r="L234"/>
  <c r="L233"/>
  <c r="L232"/>
  <c r="L231"/>
  <c r="L230"/>
  <c r="L229"/>
  <c r="L228"/>
  <c r="L227"/>
  <c r="L226"/>
  <c r="L225"/>
  <c r="L224"/>
  <c r="L223"/>
  <c r="L222"/>
  <c r="L221"/>
  <c r="L220"/>
  <c r="L219"/>
  <c r="L218"/>
  <c r="L217"/>
  <c r="L216"/>
  <c r="L215"/>
  <c r="L214"/>
  <c r="L213"/>
  <c r="L212"/>
  <c r="L211"/>
  <c r="L210"/>
  <c r="L209"/>
  <c r="L208"/>
  <c r="L207"/>
  <c r="L206"/>
  <c r="L205"/>
  <c r="L204"/>
  <c r="L203"/>
  <c r="L202"/>
  <c r="L201"/>
  <c r="L200"/>
  <c r="L199"/>
  <c r="L198"/>
  <c r="L197"/>
  <c r="L196"/>
  <c r="L195"/>
  <c r="L194"/>
  <c r="L193"/>
  <c r="L192"/>
  <c r="L191"/>
  <c r="L190"/>
  <c r="L189"/>
  <c r="L188"/>
  <c r="L187"/>
  <c r="L186"/>
  <c r="L185"/>
  <c r="L184"/>
  <c r="L183"/>
  <c r="L182"/>
  <c r="L181"/>
  <c r="L180"/>
  <c r="L179"/>
  <c r="L178"/>
  <c r="L177"/>
  <c r="L176"/>
  <c r="L175"/>
  <c r="L174"/>
  <c r="L173"/>
  <c r="L172"/>
  <c r="L171"/>
  <c r="L170"/>
  <c r="L169"/>
  <c r="L168"/>
  <c r="L167"/>
  <c r="L166"/>
  <c r="L165"/>
  <c r="L164"/>
  <c r="L163"/>
  <c r="L162"/>
  <c r="L161"/>
  <c r="L160"/>
  <c r="L159"/>
  <c r="L158"/>
  <c r="L157"/>
  <c r="L156"/>
  <c r="L155"/>
  <c r="L154"/>
  <c r="L153"/>
  <c r="L152"/>
  <c r="L151"/>
  <c r="L150"/>
  <c r="L149"/>
  <c r="L148"/>
  <c r="L147"/>
  <c r="L146"/>
  <c r="L145"/>
  <c r="L144"/>
  <c r="L143"/>
  <c r="L142"/>
  <c r="L141"/>
  <c r="L140"/>
  <c r="L139"/>
  <c r="L138"/>
  <c r="L137"/>
  <c r="L136"/>
  <c r="L135"/>
  <c r="L134"/>
  <c r="L133"/>
  <c r="L132"/>
  <c r="L131"/>
  <c r="L130"/>
  <c r="L129"/>
  <c r="L128"/>
  <c r="L127"/>
  <c r="L126"/>
  <c r="L125"/>
  <c r="L124"/>
  <c r="L123"/>
  <c r="L122"/>
  <c r="L121"/>
  <c r="L120"/>
  <c r="L119"/>
  <c r="L118"/>
  <c r="L117"/>
  <c r="L116"/>
  <c r="L115"/>
  <c r="L114"/>
  <c r="L113"/>
  <c r="L112"/>
  <c r="L111"/>
  <c r="L110"/>
  <c r="L109"/>
  <c r="L108"/>
  <c r="L107"/>
  <c r="L106"/>
  <c r="L105"/>
  <c r="L104"/>
  <c r="L103"/>
  <c r="L102"/>
  <c r="L101"/>
  <c r="L100"/>
  <c r="L99"/>
  <c r="L98"/>
  <c r="L97"/>
  <c r="L96"/>
  <c r="L95"/>
  <c r="L94"/>
  <c r="L93"/>
  <c r="L92"/>
  <c r="L91"/>
  <c r="L90"/>
  <c r="L89"/>
  <c r="L88"/>
  <c r="L87"/>
  <c r="L86"/>
  <c r="L85"/>
  <c r="L84"/>
  <c r="L83"/>
  <c r="L82"/>
  <c r="L81"/>
  <c r="L80"/>
  <c r="L79"/>
  <c r="L78"/>
  <c r="L77"/>
  <c r="L76"/>
  <c r="L75"/>
  <c r="L74"/>
  <c r="L73"/>
  <c r="L72"/>
  <c r="L71"/>
  <c r="L70"/>
  <c r="L69"/>
  <c r="L68"/>
  <c r="L67"/>
  <c r="L66"/>
  <c r="L65"/>
  <c r="L64"/>
  <c r="L63"/>
  <c r="L62"/>
  <c r="L61"/>
  <c r="L60"/>
  <c r="L59"/>
  <c r="L58"/>
  <c r="L57"/>
  <c r="L56"/>
  <c r="L55"/>
  <c r="L54"/>
  <c r="L53"/>
  <c r="L52"/>
  <c r="L51"/>
  <c r="L50"/>
  <c r="L49"/>
  <c r="L48"/>
  <c r="L47"/>
  <c r="L46"/>
  <c r="L45"/>
  <c r="L44"/>
  <c r="L43"/>
  <c r="L42"/>
  <c r="L41"/>
  <c r="L40"/>
  <c r="L39"/>
  <c r="L38"/>
  <c r="L37"/>
  <c r="L36"/>
  <c r="L35"/>
  <c r="L34"/>
  <c r="L33"/>
  <c r="L32"/>
  <c r="L31"/>
  <c r="L30"/>
  <c r="L29"/>
  <c r="L28"/>
  <c r="L27"/>
  <c r="L26"/>
  <c r="L25"/>
  <c r="L24"/>
  <c r="L23"/>
  <c r="L22"/>
  <c r="L21"/>
  <c r="L20"/>
  <c r="L19"/>
  <c r="L18"/>
  <c r="L17"/>
  <c r="L16"/>
  <c r="L15"/>
  <c r="L14"/>
  <c r="L13"/>
  <c r="L12"/>
  <c r="L11"/>
  <c r="L10"/>
  <c r="L9"/>
  <c r="L8"/>
  <c r="L7"/>
  <c r="L6"/>
  <c r="L5"/>
  <c r="L4"/>
  <c r="L3"/>
  <c r="L2"/>
  <c r="L606"/>
  <c r="E156" i="5"/>
  <c r="I156" s="1"/>
  <c r="E157"/>
  <c r="I157" s="1"/>
  <c r="E158"/>
  <c r="E159"/>
  <c r="I159" s="1"/>
  <c r="E160"/>
  <c r="E161"/>
  <c r="I161" s="1"/>
  <c r="E162"/>
  <c r="I162" s="1"/>
  <c r="E163"/>
  <c r="I163" s="1"/>
  <c r="E164"/>
  <c r="E165"/>
  <c r="I165" s="1"/>
  <c r="E166"/>
  <c r="I166" s="1"/>
  <c r="E167"/>
  <c r="E168"/>
  <c r="I168" s="1"/>
  <c r="E169"/>
  <c r="I169" s="1"/>
  <c r="E170"/>
  <c r="I170" s="1"/>
  <c r="E60"/>
  <c r="I60" s="1"/>
  <c r="E61"/>
  <c r="I61" s="1"/>
  <c r="E62"/>
  <c r="I62" s="1"/>
  <c r="E63"/>
  <c r="E64"/>
  <c r="I64" s="1"/>
  <c r="E65"/>
  <c r="I65" s="1"/>
  <c r="E66"/>
  <c r="I66" s="1"/>
  <c r="E67"/>
  <c r="I67" s="1"/>
  <c r="E68"/>
  <c r="I68" s="1"/>
  <c r="E69"/>
  <c r="I69" s="1"/>
  <c r="E70"/>
  <c r="I70" s="1"/>
  <c r="E71"/>
  <c r="E72"/>
  <c r="I72" s="1"/>
  <c r="E73"/>
  <c r="I73" s="1"/>
  <c r="E74"/>
  <c r="I74" s="1"/>
  <c r="E75"/>
  <c r="I75" s="1"/>
  <c r="E76"/>
  <c r="I76" s="1"/>
  <c r="E77"/>
  <c r="I77" s="1"/>
  <c r="E78"/>
  <c r="I78" s="1"/>
  <c r="E79"/>
  <c r="E80"/>
  <c r="I80" s="1"/>
  <c r="E81"/>
  <c r="I81" s="1"/>
  <c r="E82"/>
  <c r="I82" s="1"/>
  <c r="E83"/>
  <c r="I83" s="1"/>
  <c r="E84"/>
  <c r="I84" s="1"/>
  <c r="E85"/>
  <c r="I85" s="1"/>
  <c r="E86"/>
  <c r="I86" s="1"/>
  <c r="E87"/>
  <c r="E88"/>
  <c r="E89"/>
  <c r="I89" s="1"/>
  <c r="E90"/>
  <c r="I90" s="1"/>
  <c r="E91"/>
  <c r="I91" s="1"/>
  <c r="E92"/>
  <c r="I92" s="1"/>
  <c r="E93"/>
  <c r="I93" s="1"/>
  <c r="E94"/>
  <c r="I94" s="1"/>
  <c r="E95"/>
  <c r="E96"/>
  <c r="I96" s="1"/>
  <c r="E97"/>
  <c r="I97" s="1"/>
  <c r="E98"/>
  <c r="I98" s="1"/>
  <c r="E99"/>
  <c r="I99" s="1"/>
  <c r="E100"/>
  <c r="I100" s="1"/>
  <c r="E101"/>
  <c r="I101" s="1"/>
  <c r="E102"/>
  <c r="I102" s="1"/>
  <c r="E103"/>
  <c r="E104"/>
  <c r="I104" s="1"/>
  <c r="E105"/>
  <c r="I105" s="1"/>
  <c r="E106"/>
  <c r="I106" s="1"/>
  <c r="E107"/>
  <c r="I107" s="1"/>
  <c r="E108"/>
  <c r="I108" s="1"/>
  <c r="E109"/>
  <c r="I109" s="1"/>
  <c r="E110"/>
  <c r="I110" s="1"/>
  <c r="E111"/>
  <c r="E112"/>
  <c r="I112" s="1"/>
  <c r="E113"/>
  <c r="I113" s="1"/>
  <c r="E114"/>
  <c r="I114" s="1"/>
  <c r="E115"/>
  <c r="I115" s="1"/>
  <c r="E116"/>
  <c r="I116" s="1"/>
  <c r="E117"/>
  <c r="I117" s="1"/>
  <c r="E118"/>
  <c r="I118" s="1"/>
  <c r="E119"/>
  <c r="E120"/>
  <c r="E121"/>
  <c r="I121" s="1"/>
  <c r="E122"/>
  <c r="I122" s="1"/>
  <c r="E123"/>
  <c r="I123" s="1"/>
  <c r="E124"/>
  <c r="I124" s="1"/>
  <c r="E125"/>
  <c r="I125" s="1"/>
  <c r="E126"/>
  <c r="I126" s="1"/>
  <c r="E127"/>
  <c r="E128"/>
  <c r="I128" s="1"/>
  <c r="E129"/>
  <c r="I129" s="1"/>
  <c r="E130"/>
  <c r="I130" s="1"/>
  <c r="E131"/>
  <c r="I131" s="1"/>
  <c r="E132"/>
  <c r="E133"/>
  <c r="I133" s="1"/>
  <c r="E134"/>
  <c r="I134" s="1"/>
  <c r="E135"/>
  <c r="E136"/>
  <c r="I136" s="1"/>
  <c r="E137"/>
  <c r="I137" s="1"/>
  <c r="E138"/>
  <c r="I138" s="1"/>
  <c r="E139"/>
  <c r="I139" s="1"/>
  <c r="E140"/>
  <c r="I140" s="1"/>
  <c r="E141"/>
  <c r="I141" s="1"/>
  <c r="E142"/>
  <c r="I142" s="1"/>
  <c r="E143"/>
  <c r="E144"/>
  <c r="I144" s="1"/>
  <c r="E145"/>
  <c r="I145" s="1"/>
  <c r="E146"/>
  <c r="I146" s="1"/>
  <c r="E147"/>
  <c r="I147" s="1"/>
  <c r="E148"/>
  <c r="I148" s="1"/>
  <c r="E149"/>
  <c r="I149" s="1"/>
  <c r="E150"/>
  <c r="I150" s="1"/>
  <c r="E151"/>
  <c r="E152"/>
  <c r="E153"/>
  <c r="I153" s="1"/>
  <c r="E154"/>
  <c r="I154" s="1"/>
  <c r="E155"/>
  <c r="I155" s="1"/>
  <c r="E54"/>
  <c r="I54" s="1"/>
  <c r="E55"/>
  <c r="I55" s="1"/>
  <c r="E56"/>
  <c r="I56" s="1"/>
  <c r="E57"/>
  <c r="I57" s="1"/>
  <c r="E58"/>
  <c r="I58" s="1"/>
  <c r="E59"/>
  <c r="I59" s="1"/>
  <c r="E53"/>
  <c r="I53" s="1"/>
  <c r="I167"/>
  <c r="I164"/>
  <c r="I160"/>
  <c r="I158"/>
  <c r="I152"/>
  <c r="I151"/>
  <c r="I143"/>
  <c r="I135"/>
  <c r="I132"/>
  <c r="I127"/>
  <c r="I120"/>
  <c r="I119"/>
  <c r="I111"/>
  <c r="I103"/>
  <c r="I95"/>
  <c r="I88"/>
  <c r="I87"/>
  <c r="I79"/>
  <c r="I71"/>
  <c r="I63"/>
  <c r="I9"/>
  <c r="E44"/>
  <c r="I44" s="1"/>
  <c r="E45"/>
  <c r="I45" s="1"/>
  <c r="E46"/>
  <c r="I46" s="1"/>
  <c r="E47"/>
  <c r="I47" s="1"/>
  <c r="E48"/>
  <c r="I48" s="1"/>
  <c r="E49"/>
  <c r="I49" s="1"/>
  <c r="E50"/>
  <c r="I50" s="1"/>
  <c r="E51"/>
  <c r="I51" s="1"/>
  <c r="E52"/>
  <c r="I52" s="1"/>
  <c r="E43"/>
  <c r="I43" s="1"/>
  <c r="E34"/>
  <c r="I34" s="1"/>
  <c r="E35"/>
  <c r="I35" s="1"/>
  <c r="E36"/>
  <c r="I36" s="1"/>
  <c r="E37"/>
  <c r="I37" s="1"/>
  <c r="E38"/>
  <c r="I38" s="1"/>
  <c r="E39"/>
  <c r="I39" s="1"/>
  <c r="E40"/>
  <c r="I40" s="1"/>
  <c r="E41"/>
  <c r="I41" s="1"/>
  <c r="E42"/>
  <c r="I42" s="1"/>
  <c r="E33"/>
  <c r="I33" s="1"/>
  <c r="E24"/>
  <c r="I24" s="1"/>
  <c r="E25"/>
  <c r="I25" s="1"/>
  <c r="E26"/>
  <c r="I26" s="1"/>
  <c r="E27"/>
  <c r="I27" s="1"/>
  <c r="E28"/>
  <c r="I28" s="1"/>
  <c r="E29"/>
  <c r="I29" s="1"/>
  <c r="E30"/>
  <c r="I30" s="1"/>
  <c r="E31"/>
  <c r="I31" s="1"/>
  <c r="E32"/>
  <c r="I32" s="1"/>
  <c r="E23"/>
  <c r="I23" s="1"/>
  <c r="E14"/>
  <c r="I14" s="1"/>
  <c r="E15"/>
  <c r="I15" s="1"/>
  <c r="E16"/>
  <c r="I16" s="1"/>
  <c r="E17"/>
  <c r="I17" s="1"/>
  <c r="E18"/>
  <c r="I18" s="1"/>
  <c r="E19"/>
  <c r="I19" s="1"/>
  <c r="E20"/>
  <c r="I20" s="1"/>
  <c r="E21"/>
  <c r="I21" s="1"/>
  <c r="E22"/>
  <c r="I22" s="1"/>
  <c r="E13"/>
  <c r="I13" s="1"/>
  <c r="E4"/>
  <c r="I4" s="1"/>
  <c r="E5"/>
  <c r="I5" s="1"/>
  <c r="E6"/>
  <c r="I6" s="1"/>
  <c r="E7"/>
  <c r="I7" s="1"/>
  <c r="E8"/>
  <c r="I8" s="1"/>
  <c r="E9"/>
  <c r="E10"/>
  <c r="I10" s="1"/>
  <c r="E11"/>
  <c r="I11" s="1"/>
  <c r="E12"/>
  <c r="I12" s="1"/>
  <c r="E3"/>
  <c r="I3" s="1"/>
  <c r="C38"/>
  <c r="C39"/>
  <c r="C40"/>
  <c r="C41"/>
  <c r="C42"/>
  <c r="C43"/>
  <c r="C44"/>
  <c r="C45"/>
  <c r="C46"/>
  <c r="C47"/>
  <c r="C48"/>
  <c r="C49"/>
  <c r="C50"/>
  <c r="C51"/>
  <c r="C52"/>
  <c r="C4"/>
  <c r="C5"/>
  <c r="C6"/>
  <c r="C7"/>
  <c r="C8"/>
  <c r="C9"/>
  <c r="C10"/>
  <c r="C11"/>
  <c r="C12"/>
  <c r="C13"/>
  <c r="C14"/>
  <c r="C15"/>
  <c r="C16"/>
  <c r="C17"/>
  <c r="C18"/>
  <c r="C19"/>
  <c r="C20"/>
  <c r="C21"/>
  <c r="C22"/>
  <c r="C23"/>
  <c r="C24"/>
  <c r="C25"/>
  <c r="C26"/>
  <c r="C27"/>
  <c r="C28"/>
  <c r="C29"/>
  <c r="C30"/>
  <c r="C31"/>
  <c r="C32"/>
  <c r="C33"/>
  <c r="C34"/>
  <c r="C35"/>
  <c r="C36"/>
  <c r="C37"/>
  <c r="C3"/>
  <c r="B3" i="7"/>
  <c r="A3" i="5" s="1"/>
  <c r="M12" i="7"/>
  <c r="M11"/>
  <c r="M10"/>
  <c r="M9"/>
  <c r="M8"/>
  <c r="M7"/>
  <c r="M6"/>
  <c r="M5"/>
  <c r="M4"/>
  <c r="M3"/>
  <c r="F606" i="9"/>
  <c r="F607"/>
  <c r="F601"/>
  <c r="F602"/>
  <c r="F603"/>
  <c r="F604"/>
  <c r="F605"/>
  <c r="F594"/>
  <c r="F595"/>
  <c r="F596"/>
  <c r="F597"/>
  <c r="F598"/>
  <c r="F599"/>
  <c r="F600"/>
  <c r="F593"/>
  <c r="F592"/>
  <c r="F591"/>
  <c r="F590"/>
  <c r="F589"/>
  <c r="F588"/>
  <c r="F587"/>
  <c r="F586"/>
  <c r="F585"/>
  <c r="F584"/>
  <c r="F583"/>
  <c r="F582"/>
  <c r="F581"/>
  <c r="F580"/>
  <c r="F579"/>
  <c r="F578"/>
  <c r="F577"/>
  <c r="F576"/>
  <c r="F575"/>
  <c r="F574"/>
  <c r="F573"/>
  <c r="F572"/>
  <c r="F571"/>
  <c r="F570"/>
  <c r="F569"/>
  <c r="F568"/>
  <c r="F567"/>
  <c r="F566"/>
  <c r="F565"/>
  <c r="F564"/>
  <c r="F563"/>
  <c r="F562"/>
  <c r="F561"/>
  <c r="F560"/>
  <c r="F559"/>
  <c r="F558"/>
  <c r="F557"/>
  <c r="F556"/>
  <c r="F555"/>
  <c r="F554"/>
  <c r="F553"/>
  <c r="F552"/>
  <c r="F551"/>
  <c r="F550"/>
  <c r="F549"/>
  <c r="F548"/>
  <c r="F547"/>
  <c r="F546"/>
  <c r="F545"/>
  <c r="F544"/>
  <c r="F543"/>
  <c r="F542"/>
  <c r="F541"/>
  <c r="F540"/>
  <c r="F539"/>
  <c r="F538"/>
  <c r="F537"/>
  <c r="F536"/>
  <c r="F535"/>
  <c r="F534"/>
  <c r="F533"/>
  <c r="F532"/>
  <c r="F531"/>
  <c r="F530"/>
  <c r="F529"/>
  <c r="F528"/>
  <c r="F527"/>
  <c r="F526"/>
  <c r="F525"/>
  <c r="F524"/>
  <c r="F523"/>
  <c r="F522"/>
  <c r="F521"/>
  <c r="F520"/>
  <c r="F519"/>
  <c r="F518"/>
  <c r="F517"/>
  <c r="F516"/>
  <c r="F515"/>
  <c r="F514"/>
  <c r="F513"/>
  <c r="F512"/>
  <c r="F511"/>
  <c r="F510"/>
  <c r="F509"/>
  <c r="F508"/>
  <c r="F507"/>
  <c r="F506"/>
  <c r="F505"/>
  <c r="F504"/>
  <c r="F503"/>
  <c r="F502"/>
  <c r="F501"/>
  <c r="F500"/>
  <c r="F499"/>
  <c r="F498"/>
  <c r="F497"/>
  <c r="F496"/>
  <c r="F495"/>
  <c r="F494"/>
  <c r="F493"/>
  <c r="F492"/>
  <c r="F491"/>
  <c r="F490"/>
  <c r="F489"/>
  <c r="F488"/>
  <c r="F487"/>
  <c r="F486"/>
  <c r="F485"/>
  <c r="F484"/>
  <c r="F483"/>
  <c r="F482"/>
  <c r="F481"/>
  <c r="F480"/>
  <c r="F479"/>
  <c r="F478"/>
  <c r="F477"/>
  <c r="F476"/>
  <c r="F475"/>
  <c r="F474"/>
  <c r="F473"/>
  <c r="F472"/>
  <c r="F471"/>
  <c r="F470"/>
  <c r="F469"/>
  <c r="F468"/>
  <c r="F467"/>
  <c r="F466"/>
  <c r="F465"/>
  <c r="F464"/>
  <c r="F463"/>
  <c r="F462"/>
  <c r="F461"/>
  <c r="F460"/>
  <c r="F459"/>
  <c r="F458"/>
  <c r="F457"/>
  <c r="F456"/>
  <c r="F455"/>
  <c r="F454"/>
  <c r="F453"/>
  <c r="F452"/>
  <c r="F451"/>
  <c r="F450"/>
  <c r="F449"/>
  <c r="F448"/>
  <c r="F447"/>
  <c r="F446"/>
  <c r="F445"/>
  <c r="F444"/>
  <c r="F443"/>
  <c r="F442"/>
  <c r="F441"/>
  <c r="F440"/>
  <c r="F439"/>
  <c r="F438"/>
  <c r="F437"/>
  <c r="F436"/>
  <c r="F435"/>
  <c r="F434"/>
  <c r="F433"/>
  <c r="F432"/>
  <c r="F431"/>
  <c r="F430"/>
  <c r="F429"/>
  <c r="F428"/>
  <c r="F427"/>
  <c r="F426"/>
  <c r="F425"/>
  <c r="F424"/>
  <c r="F423"/>
  <c r="F422"/>
  <c r="F421"/>
  <c r="F420"/>
  <c r="F419"/>
  <c r="F418"/>
  <c r="F417"/>
  <c r="F416"/>
  <c r="F415"/>
  <c r="F414"/>
  <c r="F413"/>
  <c r="F412"/>
  <c r="F411"/>
  <c r="F410"/>
  <c r="F409"/>
  <c r="F408"/>
  <c r="F407"/>
  <c r="F406"/>
  <c r="F405"/>
  <c r="F404"/>
  <c r="F403"/>
  <c r="F402"/>
  <c r="F401"/>
  <c r="F400"/>
  <c r="F399"/>
  <c r="F398"/>
  <c r="F397"/>
  <c r="F396"/>
  <c r="F395"/>
  <c r="F394"/>
  <c r="F393"/>
  <c r="F392"/>
  <c r="F391"/>
  <c r="F390"/>
  <c r="F389"/>
  <c r="F388"/>
  <c r="F387"/>
  <c r="F386"/>
  <c r="F385"/>
  <c r="F384"/>
  <c r="F383"/>
  <c r="F382"/>
  <c r="F381"/>
  <c r="F380"/>
  <c r="F379"/>
  <c r="F378"/>
  <c r="F377"/>
  <c r="F376"/>
  <c r="F375"/>
  <c r="F374"/>
  <c r="F373"/>
  <c r="F372"/>
  <c r="F371"/>
  <c r="F370"/>
  <c r="F369"/>
  <c r="F368"/>
  <c r="F367"/>
  <c r="F366"/>
  <c r="F365"/>
  <c r="F364"/>
  <c r="F363"/>
  <c r="F362"/>
  <c r="F361"/>
  <c r="F360"/>
  <c r="F359"/>
  <c r="F358"/>
  <c r="F357"/>
  <c r="F356"/>
  <c r="F355"/>
  <c r="F354"/>
  <c r="F353"/>
  <c r="F352"/>
  <c r="F351"/>
  <c r="F350"/>
  <c r="F349"/>
  <c r="F348"/>
  <c r="F347"/>
  <c r="F346"/>
  <c r="F345"/>
  <c r="F344"/>
  <c r="F343"/>
  <c r="F342"/>
  <c r="F341"/>
  <c r="F340"/>
  <c r="F339"/>
  <c r="F338"/>
  <c r="F337"/>
  <c r="F336"/>
  <c r="F335"/>
  <c r="F334"/>
  <c r="F333"/>
  <c r="F332"/>
  <c r="F331"/>
  <c r="F330"/>
  <c r="F329"/>
  <c r="F328"/>
  <c r="F327"/>
  <c r="F326"/>
  <c r="F325"/>
  <c r="F324"/>
  <c r="F323"/>
  <c r="F322"/>
  <c r="F321"/>
  <c r="F320"/>
  <c r="F319"/>
  <c r="F318"/>
  <c r="F317"/>
  <c r="F316"/>
  <c r="F315"/>
  <c r="F314"/>
  <c r="F313"/>
  <c r="F312"/>
  <c r="F311"/>
  <c r="F310"/>
  <c r="F309"/>
  <c r="F308"/>
  <c r="F307"/>
  <c r="F306"/>
  <c r="F305"/>
  <c r="F304"/>
  <c r="F303"/>
  <c r="F302"/>
  <c r="F301"/>
  <c r="F300"/>
  <c r="F299"/>
  <c r="F298"/>
  <c r="F297"/>
  <c r="F296"/>
  <c r="F295"/>
  <c r="F294"/>
  <c r="F293"/>
  <c r="F292"/>
  <c r="F291"/>
  <c r="F290"/>
  <c r="F289"/>
  <c r="F288"/>
  <c r="F287"/>
  <c r="F286"/>
  <c r="F285"/>
  <c r="F284"/>
  <c r="F283"/>
  <c r="F282"/>
  <c r="F281"/>
  <c r="F280"/>
  <c r="F279"/>
  <c r="F278"/>
  <c r="F277"/>
  <c r="F276"/>
  <c r="F275"/>
  <c r="F274"/>
  <c r="F273"/>
  <c r="F272"/>
  <c r="F271"/>
  <c r="F270"/>
  <c r="F269"/>
  <c r="F268"/>
  <c r="F267"/>
  <c r="F266"/>
  <c r="F265"/>
  <c r="F264"/>
  <c r="F263"/>
  <c r="F262"/>
  <c r="F261"/>
  <c r="F260"/>
  <c r="F259"/>
  <c r="F258"/>
  <c r="F257"/>
  <c r="F256"/>
  <c r="F255"/>
  <c r="F254"/>
  <c r="F253"/>
  <c r="F252"/>
  <c r="F251"/>
  <c r="F250"/>
  <c r="F249"/>
  <c r="F248"/>
  <c r="F247"/>
  <c r="F246"/>
  <c r="F245"/>
  <c r="F244"/>
  <c r="F243"/>
  <c r="F242"/>
  <c r="F241"/>
  <c r="F240"/>
  <c r="F239"/>
  <c r="F238"/>
  <c r="F237"/>
  <c r="F236"/>
  <c r="F235"/>
  <c r="F234"/>
  <c r="F233"/>
  <c r="F232"/>
  <c r="F231"/>
  <c r="F230"/>
  <c r="F229"/>
  <c r="F228"/>
  <c r="F227"/>
  <c r="F226"/>
  <c r="F225"/>
  <c r="F224"/>
  <c r="F223"/>
  <c r="F222"/>
  <c r="F221"/>
  <c r="F220"/>
  <c r="F219"/>
  <c r="F218"/>
  <c r="F217"/>
  <c r="F216"/>
  <c r="F215"/>
  <c r="F214"/>
  <c r="F213"/>
  <c r="F212"/>
  <c r="F211"/>
  <c r="F210"/>
  <c r="F209"/>
  <c r="F208"/>
  <c r="F207"/>
  <c r="F206"/>
  <c r="F205"/>
  <c r="F204"/>
  <c r="F203"/>
  <c r="F202"/>
  <c r="F201"/>
  <c r="F200"/>
  <c r="F199"/>
  <c r="F198"/>
  <c r="F197"/>
  <c r="F196"/>
  <c r="F195"/>
  <c r="F194"/>
  <c r="F193"/>
  <c r="F192"/>
  <c r="F191"/>
  <c r="F190"/>
  <c r="F189"/>
  <c r="F188"/>
  <c r="F187"/>
  <c r="F186"/>
  <c r="F185"/>
  <c r="F184"/>
  <c r="F183"/>
  <c r="F182"/>
  <c r="F181"/>
  <c r="F180"/>
  <c r="F179"/>
  <c r="F178"/>
  <c r="F177"/>
  <c r="F176"/>
  <c r="F175"/>
  <c r="F174"/>
  <c r="F173"/>
  <c r="F172"/>
  <c r="F171"/>
  <c r="F170"/>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52"/>
  <c r="F51"/>
  <c r="F50"/>
  <c r="F49"/>
  <c r="F48"/>
  <c r="F47"/>
  <c r="F46"/>
  <c r="F45"/>
  <c r="F44"/>
  <c r="F43"/>
  <c r="F42"/>
  <c r="F41"/>
  <c r="F40"/>
  <c r="F39"/>
  <c r="F38"/>
  <c r="F37"/>
  <c r="F36"/>
  <c r="F35"/>
  <c r="F34"/>
  <c r="F33"/>
  <c r="F32"/>
  <c r="F31"/>
  <c r="F30"/>
  <c r="F29"/>
  <c r="F28"/>
  <c r="F27"/>
  <c r="F26"/>
  <c r="F25"/>
  <c r="F24"/>
  <c r="F23"/>
  <c r="F22"/>
  <c r="F21"/>
  <c r="F20"/>
  <c r="F19"/>
  <c r="F18"/>
  <c r="F17"/>
  <c r="F16"/>
  <c r="F15"/>
  <c r="F14"/>
  <c r="F13"/>
  <c r="F12"/>
  <c r="F11"/>
  <c r="F10"/>
  <c r="F9"/>
  <c r="F8"/>
  <c r="F7"/>
  <c r="F6"/>
  <c r="F5"/>
  <c r="F4"/>
  <c r="F3"/>
  <c r="F2"/>
  <c r="B4" i="7" l="1"/>
  <c r="K3" i="5"/>
  <c r="K171"/>
  <c r="A645" i="9"/>
  <c r="A646" s="1"/>
  <c r="A647" l="1"/>
  <c r="A648" s="1"/>
  <c r="A4" i="5"/>
  <c r="K4" s="1"/>
  <c r="B5" i="7"/>
  <c r="F609" i="9"/>
  <c r="F608"/>
  <c r="B6" i="7" l="1"/>
  <c r="A5" i="5"/>
  <c r="K5" s="1"/>
  <c r="A649" i="9"/>
  <c r="A650" s="1"/>
  <c r="B7" i="7" l="1"/>
  <c r="A6" i="5"/>
  <c r="K6" s="1"/>
  <c r="A651" i="9"/>
  <c r="A7" i="5" l="1"/>
  <c r="K7" s="1"/>
  <c r="B8" i="7"/>
  <c r="A652" i="9"/>
  <c r="A653" s="1"/>
  <c r="F170" i="7"/>
  <c r="F169"/>
  <c r="F168"/>
  <c r="F167"/>
  <c r="F166"/>
  <c r="F165"/>
  <c r="F164"/>
  <c r="F163"/>
  <c r="F162"/>
  <c r="F161"/>
  <c r="F160"/>
  <c r="F159"/>
  <c r="F158"/>
  <c r="F157"/>
  <c r="F156"/>
  <c r="F155"/>
  <c r="F154"/>
  <c r="F153"/>
  <c r="F152"/>
  <c r="F151"/>
  <c r="F150"/>
  <c r="F149"/>
  <c r="F148"/>
  <c r="F147"/>
  <c r="F146"/>
  <c r="F145"/>
  <c r="F144"/>
  <c r="F143"/>
  <c r="F142"/>
  <c r="F141"/>
  <c r="F140"/>
  <c r="F139"/>
  <c r="F138"/>
  <c r="F137"/>
  <c r="F136"/>
  <c r="F135"/>
  <c r="F134"/>
  <c r="F133"/>
  <c r="F132"/>
  <c r="F131"/>
  <c r="F130"/>
  <c r="F129"/>
  <c r="F128"/>
  <c r="F127"/>
  <c r="F126"/>
  <c r="F125"/>
  <c r="F124"/>
  <c r="F123"/>
  <c r="F122"/>
  <c r="F121"/>
  <c r="F120"/>
  <c r="F119"/>
  <c r="F118"/>
  <c r="F117"/>
  <c r="F116"/>
  <c r="F115"/>
  <c r="F114"/>
  <c r="F113"/>
  <c r="F112"/>
  <c r="F111"/>
  <c r="F110"/>
  <c r="F109"/>
  <c r="F108"/>
  <c r="F107"/>
  <c r="F106"/>
  <c r="F105"/>
  <c r="F104"/>
  <c r="F103"/>
  <c r="F102"/>
  <c r="F101"/>
  <c r="F100"/>
  <c r="F99"/>
  <c r="F98"/>
  <c r="F97"/>
  <c r="F96"/>
  <c r="F95"/>
  <c r="F94"/>
  <c r="F93"/>
  <c r="F92"/>
  <c r="F91"/>
  <c r="F90"/>
  <c r="F89"/>
  <c r="F88"/>
  <c r="F87"/>
  <c r="F86"/>
  <c r="F85"/>
  <c r="F84"/>
  <c r="F83"/>
  <c r="F82"/>
  <c r="F81"/>
  <c r="F80"/>
  <c r="F79"/>
  <c r="F78"/>
  <c r="F77"/>
  <c r="F76"/>
  <c r="F75"/>
  <c r="F74"/>
  <c r="F73"/>
  <c r="F72"/>
  <c r="F71"/>
  <c r="F70"/>
  <c r="F69"/>
  <c r="F68"/>
  <c r="F67"/>
  <c r="F66"/>
  <c r="F65"/>
  <c r="F64"/>
  <c r="F63"/>
  <c r="F62"/>
  <c r="F61"/>
  <c r="F60"/>
  <c r="F59"/>
  <c r="F58"/>
  <c r="F57"/>
  <c r="F56"/>
  <c r="F55"/>
  <c r="F54"/>
  <c r="F53"/>
  <c r="F44"/>
  <c r="F45"/>
  <c r="F46"/>
  <c r="F47"/>
  <c r="F48"/>
  <c r="F49"/>
  <c r="F50"/>
  <c r="F51"/>
  <c r="F52"/>
  <c r="F43"/>
  <c r="F34"/>
  <c r="F35"/>
  <c r="F36"/>
  <c r="F37"/>
  <c r="F38"/>
  <c r="F39"/>
  <c r="F40"/>
  <c r="F41"/>
  <c r="F42"/>
  <c r="F33"/>
  <c r="F24"/>
  <c r="F25"/>
  <c r="F26"/>
  <c r="F27"/>
  <c r="F28"/>
  <c r="F29"/>
  <c r="F30"/>
  <c r="F31"/>
  <c r="F32"/>
  <c r="F23"/>
  <c r="F14"/>
  <c r="F15"/>
  <c r="F16"/>
  <c r="F17"/>
  <c r="F18"/>
  <c r="F19"/>
  <c r="F20"/>
  <c r="F21"/>
  <c r="F22"/>
  <c r="F13"/>
  <c r="F3"/>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54"/>
  <c r="A55"/>
  <c r="A56"/>
  <c r="A57"/>
  <c r="A58"/>
  <c r="A59"/>
  <c r="A60"/>
  <c r="A61"/>
  <c r="A62"/>
  <c r="A63"/>
  <c r="A64"/>
  <c r="A65"/>
  <c r="A66"/>
  <c r="A67"/>
  <c r="A68"/>
  <c r="A69"/>
  <c r="A70"/>
  <c r="A53"/>
  <c r="B6" i="6"/>
  <c r="I3" s="1"/>
  <c r="E7" i="4"/>
  <c r="D5" i="7" s="1"/>
  <c r="F7" i="4"/>
  <c r="D17" i="7" s="1"/>
  <c r="G7" i="4"/>
  <c r="D25" i="7" s="1"/>
  <c r="H7" i="4"/>
  <c r="D37" i="7" s="1"/>
  <c r="I7" i="4"/>
  <c r="D45" i="7" s="1"/>
  <c r="D7" i="4"/>
  <c r="D65" i="7" s="1"/>
  <c r="D5" i="2"/>
  <c r="D6"/>
  <c r="D8"/>
  <c r="D7"/>
  <c r="E3" i="7"/>
  <c r="D17" i="2"/>
  <c r="D12"/>
  <c r="D3"/>
  <c r="E64" i="7"/>
  <c r="E65"/>
  <c r="E66"/>
  <c r="E67"/>
  <c r="K67" s="1"/>
  <c r="E68"/>
  <c r="E69"/>
  <c r="E70"/>
  <c r="E71"/>
  <c r="E72"/>
  <c r="E73"/>
  <c r="E74"/>
  <c r="E75"/>
  <c r="K75" s="1"/>
  <c r="E76"/>
  <c r="E77"/>
  <c r="K77" s="1"/>
  <c r="E78"/>
  <c r="E79"/>
  <c r="E80"/>
  <c r="E81"/>
  <c r="D82"/>
  <c r="E82"/>
  <c r="K82" s="1"/>
  <c r="E83"/>
  <c r="E84"/>
  <c r="E85"/>
  <c r="E86"/>
  <c r="K86" s="1"/>
  <c r="E87"/>
  <c r="E88"/>
  <c r="E89"/>
  <c r="E90"/>
  <c r="K90" s="1"/>
  <c r="E91"/>
  <c r="E92"/>
  <c r="E93"/>
  <c r="K93" s="1"/>
  <c r="E94"/>
  <c r="K94" s="1"/>
  <c r="E95"/>
  <c r="E96"/>
  <c r="E97"/>
  <c r="D98"/>
  <c r="E98"/>
  <c r="K98" s="1"/>
  <c r="E99"/>
  <c r="E100"/>
  <c r="K100" s="1"/>
  <c r="E101"/>
  <c r="E102"/>
  <c r="K102" s="1"/>
  <c r="E103"/>
  <c r="E104"/>
  <c r="E105"/>
  <c r="E106"/>
  <c r="K106" s="1"/>
  <c r="E107"/>
  <c r="E108"/>
  <c r="E109"/>
  <c r="K109" s="1"/>
  <c r="E110"/>
  <c r="K110" s="1"/>
  <c r="E111"/>
  <c r="E112"/>
  <c r="K112" s="1"/>
  <c r="E113"/>
  <c r="E114"/>
  <c r="K114" s="1"/>
  <c r="E115"/>
  <c r="E116"/>
  <c r="K116" s="1"/>
  <c r="E117"/>
  <c r="E118"/>
  <c r="K118" s="1"/>
  <c r="E119"/>
  <c r="E120"/>
  <c r="E121"/>
  <c r="E122"/>
  <c r="K122" s="1"/>
  <c r="E123"/>
  <c r="E124"/>
  <c r="E125"/>
  <c r="K125" s="1"/>
  <c r="E126"/>
  <c r="K126" s="1"/>
  <c r="E127"/>
  <c r="E128"/>
  <c r="K128" s="1"/>
  <c r="E129"/>
  <c r="E130"/>
  <c r="K130" s="1"/>
  <c r="E131"/>
  <c r="E132"/>
  <c r="K132" s="1"/>
  <c r="E133"/>
  <c r="E134"/>
  <c r="K134" s="1"/>
  <c r="E135"/>
  <c r="E136"/>
  <c r="E137"/>
  <c r="E138"/>
  <c r="K138" s="1"/>
  <c r="E139"/>
  <c r="E140"/>
  <c r="E141"/>
  <c r="K141" s="1"/>
  <c r="E142"/>
  <c r="K142" s="1"/>
  <c r="E143"/>
  <c r="E144"/>
  <c r="K144" s="1"/>
  <c r="E145"/>
  <c r="E146"/>
  <c r="K146" s="1"/>
  <c r="E147"/>
  <c r="E148"/>
  <c r="K148" s="1"/>
  <c r="E149"/>
  <c r="E150"/>
  <c r="K150" s="1"/>
  <c r="E151"/>
  <c r="E152"/>
  <c r="E153"/>
  <c r="E154"/>
  <c r="K154" s="1"/>
  <c r="E155"/>
  <c r="E156"/>
  <c r="E157"/>
  <c r="K157" s="1"/>
  <c r="E158"/>
  <c r="K158" s="1"/>
  <c r="E159"/>
  <c r="E160"/>
  <c r="K160" s="1"/>
  <c r="E161"/>
  <c r="E162"/>
  <c r="K162" s="1"/>
  <c r="E163"/>
  <c r="E164"/>
  <c r="K164" s="1"/>
  <c r="E165"/>
  <c r="E166"/>
  <c r="K166" s="1"/>
  <c r="E167"/>
  <c r="E168"/>
  <c r="E169"/>
  <c r="E170"/>
  <c r="K170" s="1"/>
  <c r="F4"/>
  <c r="F5"/>
  <c r="F6"/>
  <c r="F7"/>
  <c r="F8"/>
  <c r="F9"/>
  <c r="F10"/>
  <c r="F11"/>
  <c r="E4"/>
  <c r="K4" s="1"/>
  <c r="E5"/>
  <c r="K5" s="1"/>
  <c r="E6"/>
  <c r="K6" s="1"/>
  <c r="E7"/>
  <c r="K7" s="1"/>
  <c r="E8"/>
  <c r="K8" s="1"/>
  <c r="E9"/>
  <c r="K9" s="1"/>
  <c r="E10"/>
  <c r="K10" s="1"/>
  <c r="E11"/>
  <c r="K11" s="1"/>
  <c r="E12"/>
  <c r="K12" s="1"/>
  <c r="E13"/>
  <c r="E14"/>
  <c r="K14" s="1"/>
  <c r="E15"/>
  <c r="E16"/>
  <c r="E17"/>
  <c r="E18"/>
  <c r="K18" s="1"/>
  <c r="E19"/>
  <c r="E20"/>
  <c r="K20" s="1"/>
  <c r="E21"/>
  <c r="E22"/>
  <c r="K22" s="1"/>
  <c r="E23"/>
  <c r="E24"/>
  <c r="E25"/>
  <c r="E26"/>
  <c r="K26" s="1"/>
  <c r="E27"/>
  <c r="E28"/>
  <c r="E29"/>
  <c r="E30"/>
  <c r="K30" s="1"/>
  <c r="E31"/>
  <c r="E32"/>
  <c r="E33"/>
  <c r="E34"/>
  <c r="K34" s="1"/>
  <c r="E35"/>
  <c r="E36"/>
  <c r="K36" s="1"/>
  <c r="E37"/>
  <c r="E38"/>
  <c r="K38" s="1"/>
  <c r="E39"/>
  <c r="E40"/>
  <c r="E41"/>
  <c r="E42"/>
  <c r="K42" s="1"/>
  <c r="E43"/>
  <c r="E44"/>
  <c r="E45"/>
  <c r="E46"/>
  <c r="K46" s="1"/>
  <c r="E47"/>
  <c r="E48"/>
  <c r="E49"/>
  <c r="E50"/>
  <c r="K50" s="1"/>
  <c r="E51"/>
  <c r="E52"/>
  <c r="E53"/>
  <c r="E54"/>
  <c r="K54" s="1"/>
  <c r="E55"/>
  <c r="E56"/>
  <c r="E57"/>
  <c r="E58"/>
  <c r="K58" s="1"/>
  <c r="E59"/>
  <c r="E60"/>
  <c r="E61"/>
  <c r="E62"/>
  <c r="K62" s="1"/>
  <c r="E63"/>
  <c r="A4"/>
  <c r="A5"/>
  <c r="A6"/>
  <c r="A7"/>
  <c r="A8"/>
  <c r="A9"/>
  <c r="A10"/>
  <c r="A11"/>
  <c r="A12"/>
  <c r="A3"/>
  <c r="C1" i="4"/>
  <c r="J5" i="1"/>
  <c r="J6"/>
  <c r="J7"/>
  <c r="J4"/>
  <c r="I3"/>
  <c r="I2"/>
  <c r="K48" i="7" l="1"/>
  <c r="K32"/>
  <c r="K24"/>
  <c r="K16"/>
  <c r="K96"/>
  <c r="K80"/>
  <c r="K64"/>
  <c r="C67"/>
  <c r="C59"/>
  <c r="C168"/>
  <c r="C160"/>
  <c r="C152"/>
  <c r="C144"/>
  <c r="C136"/>
  <c r="C128"/>
  <c r="C120"/>
  <c r="C112"/>
  <c r="C104"/>
  <c r="C96"/>
  <c r="C88"/>
  <c r="C80"/>
  <c r="C72"/>
  <c r="K56"/>
  <c r="K40"/>
  <c r="K79"/>
  <c r="K71"/>
  <c r="C66"/>
  <c r="C58"/>
  <c r="C167"/>
  <c r="C159"/>
  <c r="C151"/>
  <c r="C143"/>
  <c r="C135"/>
  <c r="C127"/>
  <c r="C119"/>
  <c r="C111"/>
  <c r="C103"/>
  <c r="C95"/>
  <c r="C87"/>
  <c r="C79"/>
  <c r="C71"/>
  <c r="K44"/>
  <c r="K28"/>
  <c r="K84"/>
  <c r="K52"/>
  <c r="K68"/>
  <c r="C53"/>
  <c r="C63"/>
  <c r="C55"/>
  <c r="C164"/>
  <c r="C156"/>
  <c r="C148"/>
  <c r="C140"/>
  <c r="C132"/>
  <c r="C124"/>
  <c r="C116"/>
  <c r="C108"/>
  <c r="C100"/>
  <c r="C92"/>
  <c r="C84"/>
  <c r="C76"/>
  <c r="A8" i="5"/>
  <c r="K8" s="1"/>
  <c r="B9" i="7"/>
  <c r="K60"/>
  <c r="K3"/>
  <c r="C70"/>
  <c r="C62"/>
  <c r="C54"/>
  <c r="C163"/>
  <c r="C155"/>
  <c r="C147"/>
  <c r="C139"/>
  <c r="C131"/>
  <c r="C123"/>
  <c r="C115"/>
  <c r="C107"/>
  <c r="C99"/>
  <c r="C91"/>
  <c r="C83"/>
  <c r="C75"/>
  <c r="A654" i="9"/>
  <c r="A655"/>
  <c r="A656"/>
  <c r="K63" i="7"/>
  <c r="K55"/>
  <c r="K23"/>
  <c r="K91"/>
  <c r="K87"/>
  <c r="K83"/>
  <c r="K167"/>
  <c r="K163"/>
  <c r="K159"/>
  <c r="K155"/>
  <c r="K151"/>
  <c r="K147"/>
  <c r="K143"/>
  <c r="K139"/>
  <c r="K135"/>
  <c r="K131"/>
  <c r="K127"/>
  <c r="K123"/>
  <c r="K119"/>
  <c r="K115"/>
  <c r="K111"/>
  <c r="K107"/>
  <c r="K103"/>
  <c r="K99"/>
  <c r="C68"/>
  <c r="C64"/>
  <c r="C60"/>
  <c r="C56"/>
  <c r="C169"/>
  <c r="C165"/>
  <c r="C161"/>
  <c r="C157"/>
  <c r="C153"/>
  <c r="C149"/>
  <c r="C145"/>
  <c r="C141"/>
  <c r="C137"/>
  <c r="C133"/>
  <c r="C129"/>
  <c r="C125"/>
  <c r="C121"/>
  <c r="C117"/>
  <c r="C113"/>
  <c r="C109"/>
  <c r="C105"/>
  <c r="C101"/>
  <c r="C97"/>
  <c r="C93"/>
  <c r="C89"/>
  <c r="C85"/>
  <c r="C81"/>
  <c r="C77"/>
  <c r="C73"/>
  <c r="C50"/>
  <c r="C46"/>
  <c r="C42"/>
  <c r="C38"/>
  <c r="C34"/>
  <c r="C30"/>
  <c r="C26"/>
  <c r="C22"/>
  <c r="C18"/>
  <c r="C14"/>
  <c r="C51"/>
  <c r="C47"/>
  <c r="C43"/>
  <c r="C39"/>
  <c r="C35"/>
  <c r="C31"/>
  <c r="C27"/>
  <c r="C23"/>
  <c r="C19"/>
  <c r="C15"/>
  <c r="C52"/>
  <c r="C48"/>
  <c r="C44"/>
  <c r="C40"/>
  <c r="C36"/>
  <c r="C32"/>
  <c r="C28"/>
  <c r="C24"/>
  <c r="C20"/>
  <c r="C16"/>
  <c r="C49"/>
  <c r="C45"/>
  <c r="C41"/>
  <c r="C37"/>
  <c r="C33"/>
  <c r="C29"/>
  <c r="C25"/>
  <c r="C21"/>
  <c r="C17"/>
  <c r="C13"/>
  <c r="K59"/>
  <c r="K43"/>
  <c r="K95"/>
  <c r="K49"/>
  <c r="K45"/>
  <c r="K41"/>
  <c r="K37"/>
  <c r="K29"/>
  <c r="K25"/>
  <c r="K21"/>
  <c r="K17"/>
  <c r="K78"/>
  <c r="K74"/>
  <c r="K70"/>
  <c r="K66"/>
  <c r="L5"/>
  <c r="C69"/>
  <c r="C65"/>
  <c r="C61"/>
  <c r="C57"/>
  <c r="C170"/>
  <c r="C166"/>
  <c r="C162"/>
  <c r="C158"/>
  <c r="C154"/>
  <c r="C150"/>
  <c r="C146"/>
  <c r="C142"/>
  <c r="C138"/>
  <c r="C134"/>
  <c r="C130"/>
  <c r="C126"/>
  <c r="C122"/>
  <c r="C118"/>
  <c r="C114"/>
  <c r="C110"/>
  <c r="C106"/>
  <c r="C102"/>
  <c r="C98"/>
  <c r="C94"/>
  <c r="C90"/>
  <c r="C86"/>
  <c r="C82"/>
  <c r="C78"/>
  <c r="C74"/>
  <c r="D146"/>
  <c r="D13"/>
  <c r="D162"/>
  <c r="D27"/>
  <c r="D30"/>
  <c r="D15"/>
  <c r="D6"/>
  <c r="L6" s="1"/>
  <c r="D18"/>
  <c r="D59"/>
  <c r="D130"/>
  <c r="D22"/>
  <c r="D14"/>
  <c r="D26"/>
  <c r="D46"/>
  <c r="D114"/>
  <c r="D10"/>
  <c r="D19"/>
  <c r="D31"/>
  <c r="D50"/>
  <c r="D112"/>
  <c r="D170"/>
  <c r="D154"/>
  <c r="D138"/>
  <c r="D122"/>
  <c r="D106"/>
  <c r="D90"/>
  <c r="D74"/>
  <c r="D53"/>
  <c r="D66"/>
  <c r="D62"/>
  <c r="D160"/>
  <c r="D144"/>
  <c r="D128"/>
  <c r="D96"/>
  <c r="D80"/>
  <c r="D64"/>
  <c r="D168"/>
  <c r="D152"/>
  <c r="D136"/>
  <c r="D120"/>
  <c r="D104"/>
  <c r="D88"/>
  <c r="D72"/>
  <c r="D54"/>
  <c r="K57"/>
  <c r="K13"/>
  <c r="K145"/>
  <c r="K129"/>
  <c r="K97"/>
  <c r="K81"/>
  <c r="K168"/>
  <c r="K165"/>
  <c r="K152"/>
  <c r="K149"/>
  <c r="K136"/>
  <c r="K133"/>
  <c r="K120"/>
  <c r="K117"/>
  <c r="K104"/>
  <c r="K101"/>
  <c r="K88"/>
  <c r="K85"/>
  <c r="K72"/>
  <c r="K69"/>
  <c r="K61"/>
  <c r="K53"/>
  <c r="K33"/>
  <c r="K161"/>
  <c r="K113"/>
  <c r="K65"/>
  <c r="K51"/>
  <c r="K47"/>
  <c r="K39"/>
  <c r="K35"/>
  <c r="K31"/>
  <c r="K27"/>
  <c r="K19"/>
  <c r="K15"/>
  <c r="K169"/>
  <c r="K156"/>
  <c r="K153"/>
  <c r="K140"/>
  <c r="K137"/>
  <c r="K124"/>
  <c r="K121"/>
  <c r="K108"/>
  <c r="K105"/>
  <c r="K92"/>
  <c r="K89"/>
  <c r="K76"/>
  <c r="K73"/>
  <c r="D42"/>
  <c r="D34"/>
  <c r="D33"/>
  <c r="D35"/>
  <c r="D51"/>
  <c r="D47"/>
  <c r="D12"/>
  <c r="D8"/>
  <c r="L8" s="1"/>
  <c r="D4"/>
  <c r="L4" s="1"/>
  <c r="D20"/>
  <c r="D16"/>
  <c r="D32"/>
  <c r="D28"/>
  <c r="D24"/>
  <c r="D40"/>
  <c r="D36"/>
  <c r="D52"/>
  <c r="D48"/>
  <c r="D44"/>
  <c r="D38"/>
  <c r="D11"/>
  <c r="D7"/>
  <c r="L7" s="1"/>
  <c r="D39"/>
  <c r="D3"/>
  <c r="L3" s="1"/>
  <c r="D9"/>
  <c r="L9" s="1"/>
  <c r="D21"/>
  <c r="D23"/>
  <c r="D29"/>
  <c r="D41"/>
  <c r="D43"/>
  <c r="D49"/>
  <c r="D55"/>
  <c r="D166"/>
  <c r="D158"/>
  <c r="D150"/>
  <c r="D142"/>
  <c r="D134"/>
  <c r="D126"/>
  <c r="D118"/>
  <c r="D110"/>
  <c r="D102"/>
  <c r="D94"/>
  <c r="D86"/>
  <c r="D78"/>
  <c r="D70"/>
  <c r="D63"/>
  <c r="D58"/>
  <c r="D164"/>
  <c r="D156"/>
  <c r="D148"/>
  <c r="D140"/>
  <c r="D132"/>
  <c r="D124"/>
  <c r="D116"/>
  <c r="D108"/>
  <c r="D100"/>
  <c r="D92"/>
  <c r="D84"/>
  <c r="D76"/>
  <c r="D68"/>
  <c r="D60"/>
  <c r="D56"/>
  <c r="D61"/>
  <c r="D57"/>
  <c r="D169"/>
  <c r="D167"/>
  <c r="D165"/>
  <c r="D163"/>
  <c r="D161"/>
  <c r="D159"/>
  <c r="D157"/>
  <c r="D155"/>
  <c r="D153"/>
  <c r="D151"/>
  <c r="D149"/>
  <c r="D147"/>
  <c r="D145"/>
  <c r="D143"/>
  <c r="D141"/>
  <c r="D139"/>
  <c r="D137"/>
  <c r="D135"/>
  <c r="D133"/>
  <c r="D131"/>
  <c r="D129"/>
  <c r="D127"/>
  <c r="D125"/>
  <c r="D123"/>
  <c r="D121"/>
  <c r="D119"/>
  <c r="D117"/>
  <c r="D115"/>
  <c r="D113"/>
  <c r="D111"/>
  <c r="D109"/>
  <c r="D107"/>
  <c r="D105"/>
  <c r="D103"/>
  <c r="D101"/>
  <c r="D99"/>
  <c r="D97"/>
  <c r="D95"/>
  <c r="D93"/>
  <c r="D91"/>
  <c r="D89"/>
  <c r="D87"/>
  <c r="D85"/>
  <c r="D83"/>
  <c r="D81"/>
  <c r="D79"/>
  <c r="D77"/>
  <c r="D75"/>
  <c r="D73"/>
  <c r="D71"/>
  <c r="D69"/>
  <c r="D67"/>
  <c r="C4" i="4"/>
  <c r="A9" i="5" l="1"/>
  <c r="K9" s="1"/>
  <c r="B10" i="7"/>
  <c r="A657" i="9"/>
  <c r="A10" i="5" l="1"/>
  <c r="K10" s="1"/>
  <c r="B11" i="7"/>
  <c r="L10"/>
  <c r="A658" i="9"/>
  <c r="A11" i="5" l="1"/>
  <c r="K11" s="1"/>
  <c r="B12" i="7"/>
  <c r="L11"/>
  <c r="A659" i="9"/>
  <c r="A660" s="1"/>
  <c r="A661" s="1"/>
  <c r="A662" s="1"/>
  <c r="A663" s="1"/>
  <c r="A664" s="1"/>
  <c r="A665" s="1"/>
  <c r="A666" s="1"/>
  <c r="A667" s="1"/>
  <c r="A668" s="1"/>
  <c r="A669" s="1"/>
  <c r="A670" s="1"/>
  <c r="A671" s="1"/>
  <c r="A672" s="1"/>
  <c r="A673" s="1"/>
  <c r="A674" s="1"/>
  <c r="A675" s="1"/>
  <c r="A676" s="1"/>
  <c r="A677" s="1"/>
  <c r="A678" s="1"/>
  <c r="A679" s="1"/>
  <c r="A680" s="1"/>
  <c r="A681" s="1"/>
  <c r="A682" s="1"/>
  <c r="A683" s="1"/>
  <c r="A684" s="1"/>
  <c r="A685" s="1"/>
  <c r="A686" s="1"/>
  <c r="A687" s="1"/>
  <c r="A688" s="1"/>
  <c r="A689" s="1"/>
  <c r="A690" s="1"/>
  <c r="A691" s="1"/>
  <c r="A692" s="1"/>
  <c r="A693" s="1"/>
  <c r="A694" s="1"/>
  <c r="A695" s="1"/>
  <c r="A696" s="1"/>
  <c r="A697" s="1"/>
  <c r="A698" s="1"/>
  <c r="A699" s="1"/>
  <c r="B13" i="7" l="1"/>
  <c r="A12" i="5"/>
  <c r="K12" s="1"/>
  <c r="L12" i="7"/>
  <c r="A13" i="5" l="1"/>
  <c r="K13" s="1"/>
  <c r="M13" i="7"/>
  <c r="B14"/>
  <c r="L13"/>
  <c r="A14" i="5" l="1"/>
  <c r="K14" s="1"/>
  <c r="M14" i="7"/>
  <c r="L14"/>
  <c r="B15"/>
  <c r="A15" i="5" l="1"/>
  <c r="K15" s="1"/>
  <c r="L15" i="7"/>
  <c r="B16"/>
  <c r="M15"/>
  <c r="A16" i="5" l="1"/>
  <c r="K16" s="1"/>
  <c r="L16" i="7"/>
  <c r="B17"/>
  <c r="M16"/>
  <c r="A17" i="5" l="1"/>
  <c r="K17" s="1"/>
  <c r="L17" i="7"/>
  <c r="M17"/>
  <c r="B18"/>
  <c r="A18" i="5" l="1"/>
  <c r="K18" s="1"/>
  <c r="L18" i="7"/>
  <c r="B19"/>
  <c r="M18"/>
  <c r="A19" i="5" l="1"/>
  <c r="K19" s="1"/>
  <c r="L19" i="7"/>
  <c r="B20"/>
  <c r="M19"/>
  <c r="A20" i="5" l="1"/>
  <c r="K20" s="1"/>
  <c r="L20" i="7"/>
  <c r="B21"/>
  <c r="M20"/>
  <c r="A21" i="5" l="1"/>
  <c r="K21" s="1"/>
  <c r="L21" i="7"/>
  <c r="B22"/>
  <c r="M21"/>
  <c r="A22" i="5" l="1"/>
  <c r="K22" s="1"/>
  <c r="L22" i="7"/>
  <c r="B23"/>
  <c r="M22"/>
  <c r="A23" i="5" l="1"/>
  <c r="K23" s="1"/>
  <c r="L23" i="7"/>
  <c r="M23"/>
  <c r="B24"/>
  <c r="A24" i="5" l="1"/>
  <c r="K24" s="1"/>
  <c r="L24" i="7"/>
  <c r="B25"/>
  <c r="M24"/>
  <c r="A25" i="5" l="1"/>
  <c r="K25" s="1"/>
  <c r="L25" i="7"/>
  <c r="M25"/>
  <c r="B26"/>
  <c r="A26" i="5" l="1"/>
  <c r="K26" s="1"/>
  <c r="L26" i="7"/>
  <c r="B27"/>
  <c r="M26"/>
  <c r="A27" i="5" l="1"/>
  <c r="K27" s="1"/>
  <c r="L27" i="7"/>
  <c r="B28"/>
  <c r="M27"/>
  <c r="A28" i="5" l="1"/>
  <c r="K28" s="1"/>
  <c r="L28" i="7"/>
  <c r="M28"/>
  <c r="B29"/>
  <c r="A29" i="5" l="1"/>
  <c r="K29" s="1"/>
  <c r="L29" i="7"/>
  <c r="M29"/>
  <c r="B30"/>
  <c r="A30" i="5" l="1"/>
  <c r="K30" s="1"/>
  <c r="L30" i="7"/>
  <c r="B31"/>
  <c r="M30"/>
  <c r="A31" i="5" l="1"/>
  <c r="K31" s="1"/>
  <c r="L31" i="7"/>
  <c r="B32"/>
  <c r="M31"/>
  <c r="A32" i="5" l="1"/>
  <c r="K32" s="1"/>
  <c r="L32" i="7"/>
  <c r="B33"/>
  <c r="M32"/>
  <c r="A33" i="5" l="1"/>
  <c r="K33" s="1"/>
  <c r="L33" i="7"/>
  <c r="B34"/>
  <c r="M33"/>
  <c r="A34" i="5" l="1"/>
  <c r="K34" s="1"/>
  <c r="L34" i="7"/>
  <c r="B35"/>
  <c r="M34"/>
  <c r="A35" i="5" l="1"/>
  <c r="K35" s="1"/>
  <c r="L35" i="7"/>
  <c r="B36"/>
  <c r="M35"/>
  <c r="A36" i="5" l="1"/>
  <c r="K36" s="1"/>
  <c r="L36" i="7"/>
  <c r="B37"/>
  <c r="M36"/>
  <c r="A37" i="5" l="1"/>
  <c r="K37" s="1"/>
  <c r="L37" i="7"/>
  <c r="M37"/>
  <c r="B38"/>
  <c r="A38" i="5" l="1"/>
  <c r="K38" s="1"/>
  <c r="L38" i="7"/>
  <c r="B39"/>
  <c r="M38"/>
  <c r="A39" i="5" l="1"/>
  <c r="K39" s="1"/>
  <c r="L39" i="7"/>
  <c r="B40"/>
  <c r="M39"/>
  <c r="A40" i="5" l="1"/>
  <c r="K40" s="1"/>
  <c r="L40" i="7"/>
  <c r="B41"/>
  <c r="M40"/>
  <c r="A41" i="5" l="1"/>
  <c r="K41" s="1"/>
  <c r="L41" i="7"/>
  <c r="B42"/>
  <c r="M41"/>
  <c r="A42" i="5" l="1"/>
  <c r="K42" s="1"/>
  <c r="L42" i="7"/>
  <c r="M42"/>
  <c r="B43"/>
  <c r="A43" i="5" l="1"/>
  <c r="K43" s="1"/>
  <c r="L43" i="7"/>
  <c r="M43"/>
  <c r="B44"/>
  <c r="A44" i="5" l="1"/>
  <c r="K44" s="1"/>
  <c r="L44" i="7"/>
  <c r="B45"/>
  <c r="M44"/>
  <c r="A45" i="5" l="1"/>
  <c r="K45" s="1"/>
  <c r="L45" i="7"/>
  <c r="B46"/>
  <c r="M45"/>
  <c r="A46" i="5" l="1"/>
  <c r="K46" s="1"/>
  <c r="L46" i="7"/>
  <c r="B47"/>
  <c r="M46"/>
  <c r="A47" i="5" l="1"/>
  <c r="K47" s="1"/>
  <c r="L47" i="7"/>
  <c r="B48"/>
  <c r="M47"/>
  <c r="A48" i="5" l="1"/>
  <c r="K48" s="1"/>
  <c r="L48" i="7"/>
  <c r="M48"/>
  <c r="B49"/>
  <c r="A49" i="5" l="1"/>
  <c r="K49" s="1"/>
  <c r="L49" i="7"/>
  <c r="M49"/>
  <c r="B50"/>
  <c r="A50" i="5" l="1"/>
  <c r="K50" s="1"/>
  <c r="L50" i="7"/>
  <c r="B51"/>
  <c r="M50"/>
  <c r="A51" i="5" l="1"/>
  <c r="K51" s="1"/>
  <c r="L51" i="7"/>
  <c r="B52"/>
  <c r="M51"/>
  <c r="A52" i="5" l="1"/>
  <c r="K52" s="1"/>
  <c r="L52" i="7"/>
  <c r="B53"/>
  <c r="M52"/>
  <c r="A53" i="5" l="1"/>
  <c r="K53" s="1"/>
  <c r="L53" i="7"/>
  <c r="M53"/>
  <c r="B54"/>
  <c r="A54" i="5" l="1"/>
  <c r="K54" s="1"/>
  <c r="L54" i="7"/>
  <c r="B55"/>
  <c r="M54"/>
  <c r="A55" i="5" l="1"/>
  <c r="K55" s="1"/>
  <c r="L55" i="7"/>
  <c r="M55"/>
  <c r="B56"/>
  <c r="A56" i="5" l="1"/>
  <c r="K56" s="1"/>
  <c r="L56" i="7"/>
  <c r="M56"/>
  <c r="B57"/>
  <c r="A57" i="5" l="1"/>
  <c r="K57" s="1"/>
  <c r="L57" i="7"/>
  <c r="B58"/>
  <c r="M57"/>
  <c r="A58" i="5" l="1"/>
  <c r="K58" s="1"/>
  <c r="L58" i="7"/>
  <c r="B59"/>
  <c r="M58"/>
  <c r="A59" i="5" l="1"/>
  <c r="K59" s="1"/>
  <c r="L59" i="7"/>
  <c r="M59"/>
  <c r="B60"/>
  <c r="A60" i="5" l="1"/>
  <c r="K60" s="1"/>
  <c r="L60" i="7"/>
  <c r="M60"/>
  <c r="B61"/>
  <c r="A61" i="5" l="1"/>
  <c r="K61" s="1"/>
  <c r="L61" i="7"/>
  <c r="B62"/>
  <c r="M61"/>
  <c r="A62" i="5" l="1"/>
  <c r="K62" s="1"/>
  <c r="L62" i="7"/>
  <c r="B63"/>
  <c r="M62"/>
  <c r="A63" i="5" l="1"/>
  <c r="K63" s="1"/>
  <c r="L63" i="7"/>
  <c r="M63"/>
  <c r="B64"/>
  <c r="A64" i="5" l="1"/>
  <c r="K64" s="1"/>
  <c r="L64" i="7"/>
  <c r="B65"/>
  <c r="M64"/>
  <c r="A65" i="5" l="1"/>
  <c r="K65" s="1"/>
  <c r="L65" i="7"/>
  <c r="M65"/>
  <c r="B66"/>
  <c r="A66" i="5" l="1"/>
  <c r="K66" s="1"/>
  <c r="L66" i="7"/>
  <c r="M66"/>
  <c r="B67"/>
  <c r="A67" i="5" l="1"/>
  <c r="K67" s="1"/>
  <c r="L67" i="7"/>
  <c r="M67"/>
  <c r="B68"/>
  <c r="A68" i="5" l="1"/>
  <c r="K68" s="1"/>
  <c r="L68" i="7"/>
  <c r="M68"/>
  <c r="B69"/>
  <c r="A69" i="5" l="1"/>
  <c r="K69" s="1"/>
  <c r="L69" i="7"/>
  <c r="M69"/>
  <c r="B70"/>
  <c r="A70" i="5" l="1"/>
  <c r="K70" s="1"/>
  <c r="L70" i="7"/>
  <c r="M70"/>
  <c r="B71"/>
  <c r="A71" i="5" l="1"/>
  <c r="K71" s="1"/>
  <c r="L71" i="7"/>
  <c r="B72"/>
  <c r="M71"/>
  <c r="A72" i="5" l="1"/>
  <c r="K72" s="1"/>
  <c r="L72" i="7"/>
  <c r="B73"/>
  <c r="M72"/>
  <c r="A73" i="5" l="1"/>
  <c r="K73" s="1"/>
  <c r="L73" i="7"/>
  <c r="B74"/>
  <c r="M73"/>
  <c r="A74" i="5" l="1"/>
  <c r="K74" s="1"/>
  <c r="L74" i="7"/>
  <c r="B75"/>
  <c r="M74"/>
  <c r="A75" i="5" l="1"/>
  <c r="K75" s="1"/>
  <c r="L75" i="7"/>
  <c r="B76"/>
  <c r="M75"/>
  <c r="A76" i="5" l="1"/>
  <c r="K76" s="1"/>
  <c r="L76" i="7"/>
  <c r="M76"/>
  <c r="B77"/>
  <c r="A77" i="5" l="1"/>
  <c r="K77" s="1"/>
  <c r="L77" i="7"/>
  <c r="M77"/>
  <c r="B78"/>
  <c r="A78" i="5" l="1"/>
  <c r="K78" s="1"/>
  <c r="L78" i="7"/>
  <c r="B79"/>
  <c r="M78"/>
  <c r="A79" i="5" l="1"/>
  <c r="K79" s="1"/>
  <c r="L79" i="7"/>
  <c r="M79"/>
  <c r="B80"/>
  <c r="A80" i="5" l="1"/>
  <c r="K80" s="1"/>
  <c r="L80" i="7"/>
  <c r="M80"/>
  <c r="B81"/>
  <c r="A81" i="5" l="1"/>
  <c r="K81" s="1"/>
  <c r="L81" i="7"/>
  <c r="M81"/>
  <c r="B82"/>
  <c r="A82" i="5" l="1"/>
  <c r="K82" s="1"/>
  <c r="L82" i="7"/>
  <c r="B83"/>
  <c r="M82"/>
  <c r="A83" i="5" l="1"/>
  <c r="K83" s="1"/>
  <c r="L83" i="7"/>
  <c r="B84"/>
  <c r="M83"/>
  <c r="A84" i="5" l="1"/>
  <c r="K84" s="1"/>
  <c r="L84" i="7"/>
  <c r="M84"/>
  <c r="B85"/>
  <c r="A85" i="5" l="1"/>
  <c r="K85" s="1"/>
  <c r="L85" i="7"/>
  <c r="M85"/>
  <c r="B86"/>
  <c r="A86" i="5" l="1"/>
  <c r="K86" s="1"/>
  <c r="L86" i="7"/>
  <c r="B87"/>
  <c r="M86"/>
  <c r="A87" i="5" l="1"/>
  <c r="K87" s="1"/>
  <c r="L87" i="7"/>
  <c r="M87"/>
  <c r="B88"/>
  <c r="A88" i="5" l="1"/>
  <c r="K88" s="1"/>
  <c r="L88" i="7"/>
  <c r="B89"/>
  <c r="M88"/>
  <c r="A89" i="5" l="1"/>
  <c r="K89" s="1"/>
  <c r="L89" i="7"/>
  <c r="M89"/>
  <c r="B90"/>
  <c r="A90" i="5" l="1"/>
  <c r="K90" s="1"/>
  <c r="L90" i="7"/>
  <c r="M90"/>
  <c r="B91"/>
  <c r="A91" i="5" l="1"/>
  <c r="K91" s="1"/>
  <c r="L91" i="7"/>
  <c r="M91"/>
  <c r="B92"/>
  <c r="A92" i="5" l="1"/>
  <c r="K92" s="1"/>
  <c r="L92" i="7"/>
  <c r="M92"/>
  <c r="B93"/>
  <c r="A93" i="5" l="1"/>
  <c r="K93" s="1"/>
  <c r="L93" i="7"/>
  <c r="B94"/>
  <c r="M93"/>
  <c r="A94" i="5" l="1"/>
  <c r="K94" s="1"/>
  <c r="L94" i="7"/>
  <c r="B95"/>
  <c r="M94"/>
  <c r="A95" i="5" l="1"/>
  <c r="K95" s="1"/>
  <c r="L95" i="7"/>
  <c r="M95"/>
  <c r="B96"/>
  <c r="A96" i="5" l="1"/>
  <c r="K96" s="1"/>
  <c r="L96" i="7"/>
  <c r="M96"/>
  <c r="B97"/>
  <c r="A97" i="5" l="1"/>
  <c r="K97" s="1"/>
  <c r="L97" i="7"/>
  <c r="M97"/>
  <c r="B98"/>
  <c r="A98" i="5" l="1"/>
  <c r="K98" s="1"/>
  <c r="L98" i="7"/>
  <c r="B99"/>
  <c r="M98"/>
  <c r="A99" i="5" l="1"/>
  <c r="K99" s="1"/>
  <c r="L99" i="7"/>
  <c r="M99"/>
  <c r="B100"/>
  <c r="A100" i="5" l="1"/>
  <c r="K100" s="1"/>
  <c r="L100" i="7"/>
  <c r="B101"/>
  <c r="M100"/>
  <c r="A101" i="5" l="1"/>
  <c r="K101" s="1"/>
  <c r="L101" i="7"/>
  <c r="M101"/>
  <c r="B102"/>
  <c r="A102" i="5" l="1"/>
  <c r="K102" s="1"/>
  <c r="L102" i="7"/>
  <c r="B103"/>
  <c r="M102"/>
  <c r="A103" i="5" l="1"/>
  <c r="K103" s="1"/>
  <c r="L103" i="7"/>
  <c r="M103"/>
  <c r="B104"/>
  <c r="A104" i="5" l="1"/>
  <c r="K104" s="1"/>
  <c r="L104" i="7"/>
  <c r="M104"/>
  <c r="B105"/>
  <c r="A105" i="5" l="1"/>
  <c r="K105" s="1"/>
  <c r="L105" i="7"/>
  <c r="M105"/>
  <c r="B106"/>
  <c r="A106" i="5" l="1"/>
  <c r="K106" s="1"/>
  <c r="L106" i="7"/>
  <c r="M106"/>
  <c r="B107"/>
  <c r="A107" i="5" l="1"/>
  <c r="K107" s="1"/>
  <c r="L107" i="7"/>
  <c r="B108"/>
  <c r="M107"/>
  <c r="A108" i="5" l="1"/>
  <c r="K108" s="1"/>
  <c r="L108" i="7"/>
  <c r="B109"/>
  <c r="M108"/>
  <c r="A109" i="5" l="1"/>
  <c r="K109" s="1"/>
  <c r="L109" i="7"/>
  <c r="B110"/>
  <c r="M109"/>
  <c r="A110" i="5" l="1"/>
  <c r="K110" s="1"/>
  <c r="L110" i="7"/>
  <c r="B111"/>
  <c r="M110"/>
  <c r="A111" i="5" l="1"/>
  <c r="K111" s="1"/>
  <c r="L111" i="7"/>
  <c r="B112"/>
  <c r="M111"/>
  <c r="A112" i="5" l="1"/>
  <c r="K112" s="1"/>
  <c r="L112" i="7"/>
  <c r="B113"/>
  <c r="M112"/>
  <c r="A113" i="5" l="1"/>
  <c r="K113" s="1"/>
  <c r="L113" i="7"/>
  <c r="M113"/>
  <c r="B114"/>
  <c r="A114" i="5" l="1"/>
  <c r="K114" s="1"/>
  <c r="L114" i="7"/>
  <c r="B115"/>
  <c r="M114"/>
  <c r="A115" i="5" l="1"/>
  <c r="K115" s="1"/>
  <c r="L115" i="7"/>
  <c r="B116"/>
  <c r="M115"/>
  <c r="A116" i="5" l="1"/>
  <c r="K116" s="1"/>
  <c r="L116" i="7"/>
  <c r="B117"/>
  <c r="M116"/>
  <c r="A117" i="5" l="1"/>
  <c r="K117" s="1"/>
  <c r="L117" i="7"/>
  <c r="B118"/>
  <c r="M117"/>
  <c r="A118" i="5" l="1"/>
  <c r="K118" s="1"/>
  <c r="L118" i="7"/>
  <c r="M118"/>
  <c r="B119"/>
  <c r="A119" i="5" l="1"/>
  <c r="K119" s="1"/>
  <c r="L119" i="7"/>
  <c r="M119"/>
  <c r="B120"/>
  <c r="A120" i="5" l="1"/>
  <c r="K120" s="1"/>
  <c r="L120" i="7"/>
  <c r="M120"/>
  <c r="B121"/>
  <c r="A121" i="5" l="1"/>
  <c r="K121" s="1"/>
  <c r="L121" i="7"/>
  <c r="M121"/>
  <c r="B122"/>
  <c r="A122" i="5" l="1"/>
  <c r="K122" s="1"/>
  <c r="L122" i="7"/>
  <c r="B123"/>
  <c r="M122"/>
  <c r="A123" i="5" l="1"/>
  <c r="K123" s="1"/>
  <c r="L123" i="7"/>
  <c r="M123"/>
  <c r="B124"/>
  <c r="A124" i="5" l="1"/>
  <c r="K124" s="1"/>
  <c r="L124" i="7"/>
  <c r="M124"/>
  <c r="B125"/>
  <c r="A125" i="5" l="1"/>
  <c r="K125" s="1"/>
  <c r="L125" i="7"/>
  <c r="M125"/>
  <c r="B126"/>
  <c r="A126" i="5" l="1"/>
  <c r="K126" s="1"/>
  <c r="L126" i="7"/>
  <c r="B127"/>
  <c r="M126"/>
  <c r="A127" i="5" l="1"/>
  <c r="K127" s="1"/>
  <c r="L127" i="7"/>
  <c r="M127"/>
  <c r="B128"/>
  <c r="A128" i="5" l="1"/>
  <c r="K128" s="1"/>
  <c r="L128" i="7"/>
  <c r="B129"/>
  <c r="M128"/>
  <c r="A129" i="5" l="1"/>
  <c r="K129" s="1"/>
  <c r="L129" i="7"/>
  <c r="M129"/>
  <c r="B130"/>
  <c r="A130" i="5" l="1"/>
  <c r="K130" s="1"/>
  <c r="L130" i="7"/>
  <c r="B131"/>
  <c r="M130"/>
  <c r="A131" i="5" l="1"/>
  <c r="K131" s="1"/>
  <c r="L131" i="7"/>
  <c r="M131"/>
  <c r="B132"/>
  <c r="A132" i="5" l="1"/>
  <c r="K132" s="1"/>
  <c r="L132" i="7"/>
  <c r="M132"/>
  <c r="B133"/>
  <c r="A133" i="5" l="1"/>
  <c r="K133" s="1"/>
  <c r="L133" i="7"/>
  <c r="M133"/>
  <c r="B134"/>
  <c r="A134" i="5" l="1"/>
  <c r="K134" s="1"/>
  <c r="L134" i="7"/>
  <c r="B135"/>
  <c r="M134"/>
  <c r="A135" i="5" l="1"/>
  <c r="K135" s="1"/>
  <c r="L135" i="7"/>
  <c r="M135"/>
  <c r="B136"/>
  <c r="A136" i="5" l="1"/>
  <c r="K136" s="1"/>
  <c r="L136" i="7"/>
  <c r="B137"/>
  <c r="M136"/>
  <c r="A137" i="5" l="1"/>
  <c r="K137" s="1"/>
  <c r="L137" i="7"/>
  <c r="M137"/>
  <c r="B138"/>
  <c r="A138" i="5" l="1"/>
  <c r="K138" s="1"/>
  <c r="L138" i="7"/>
  <c r="B139"/>
  <c r="M138"/>
  <c r="A139" i="5" l="1"/>
  <c r="K139" s="1"/>
  <c r="L139" i="7"/>
  <c r="M139"/>
  <c r="B140"/>
  <c r="A140" i="5" l="1"/>
  <c r="K140" s="1"/>
  <c r="L140" i="7"/>
  <c r="M140"/>
  <c r="B141"/>
  <c r="A141" i="5" l="1"/>
  <c r="K141" s="1"/>
  <c r="L141" i="7"/>
  <c r="M141"/>
  <c r="B142"/>
  <c r="A142" i="5" l="1"/>
  <c r="K142" s="1"/>
  <c r="L142" i="7"/>
  <c r="B143"/>
  <c r="M142"/>
  <c r="A143" i="5" l="1"/>
  <c r="K143" s="1"/>
  <c r="L143" i="7"/>
  <c r="M143"/>
  <c r="B144"/>
  <c r="A144" i="5" l="1"/>
  <c r="K144" s="1"/>
  <c r="L144" i="7"/>
  <c r="B145"/>
  <c r="M144"/>
  <c r="A145" i="5" l="1"/>
  <c r="K145" s="1"/>
  <c r="L145" i="7"/>
  <c r="M145"/>
  <c r="B146"/>
  <c r="A146" i="5" l="1"/>
  <c r="K146" s="1"/>
  <c r="L146" i="7"/>
  <c r="B147"/>
  <c r="M146"/>
  <c r="A147" i="5" l="1"/>
  <c r="K147" s="1"/>
  <c r="L147" i="7"/>
  <c r="M147"/>
  <c r="B148"/>
  <c r="A148" i="5" l="1"/>
  <c r="K148" s="1"/>
  <c r="L148" i="7"/>
  <c r="M148"/>
  <c r="B149"/>
  <c r="A149" i="5" l="1"/>
  <c r="K149" s="1"/>
  <c r="L149" i="7"/>
  <c r="B150"/>
  <c r="M149"/>
  <c r="A150" i="5" l="1"/>
  <c r="K150" s="1"/>
  <c r="L150" i="7"/>
  <c r="B151"/>
  <c r="M150"/>
  <c r="A151" i="5" l="1"/>
  <c r="K151" s="1"/>
  <c r="L151" i="7"/>
  <c r="M151"/>
  <c r="B152"/>
  <c r="A152" i="5" l="1"/>
  <c r="K152" s="1"/>
  <c r="L152" i="7"/>
  <c r="B153"/>
  <c r="M152"/>
  <c r="A153" i="5" l="1"/>
  <c r="K153" s="1"/>
  <c r="L153" i="7"/>
  <c r="M153"/>
  <c r="B154"/>
  <c r="A154" i="5" l="1"/>
  <c r="K154" s="1"/>
  <c r="L154" i="7"/>
  <c r="B155"/>
  <c r="M154"/>
  <c r="A155" i="5" l="1"/>
  <c r="K155" s="1"/>
  <c r="L155" i="7"/>
  <c r="B156"/>
  <c r="M155"/>
  <c r="A156" i="5" l="1"/>
  <c r="K156" s="1"/>
  <c r="L156" i="7"/>
  <c r="B157"/>
  <c r="M156"/>
  <c r="A157" i="5" l="1"/>
  <c r="K157" s="1"/>
  <c r="L157" i="7"/>
  <c r="B158"/>
  <c r="M157"/>
  <c r="A158" i="5" l="1"/>
  <c r="K158" s="1"/>
  <c r="L158" i="7"/>
  <c r="M158"/>
  <c r="B159"/>
  <c r="A159" i="5" l="1"/>
  <c r="K159" s="1"/>
  <c r="L159" i="7"/>
  <c r="B160"/>
  <c r="M159"/>
  <c r="A160" i="5" l="1"/>
  <c r="K160" s="1"/>
  <c r="L160" i="7"/>
  <c r="M160"/>
  <c r="B161"/>
  <c r="A161" i="5" l="1"/>
  <c r="K161" s="1"/>
  <c r="L161" i="7"/>
  <c r="B162"/>
  <c r="M161"/>
  <c r="A162" i="5" l="1"/>
  <c r="K162" s="1"/>
  <c r="L162" i="7"/>
  <c r="M162"/>
  <c r="B163"/>
  <c r="A163" i="5" l="1"/>
  <c r="K163" s="1"/>
  <c r="L163" i="7"/>
  <c r="M163"/>
  <c r="B164"/>
  <c r="A164" i="5" l="1"/>
  <c r="K164" s="1"/>
  <c r="L164" i="7"/>
  <c r="B165"/>
  <c r="M164"/>
  <c r="A165" i="5" l="1"/>
  <c r="K165" s="1"/>
  <c r="L165" i="7"/>
  <c r="B166"/>
  <c r="M165"/>
  <c r="A166" i="5" l="1"/>
  <c r="K166" s="1"/>
  <c r="L166" i="7"/>
  <c r="B167"/>
  <c r="M166"/>
  <c r="A167" i="5" l="1"/>
  <c r="K167" s="1"/>
  <c r="L167" i="7"/>
  <c r="M167"/>
  <c r="B168"/>
  <c r="A168" i="5" l="1"/>
  <c r="K168" s="1"/>
  <c r="L168" i="7"/>
  <c r="M168"/>
  <c r="B169"/>
  <c r="A169" i="5" l="1"/>
  <c r="K169" s="1"/>
  <c r="L169" i="7"/>
  <c r="M169"/>
  <c r="B170"/>
  <c r="A170" i="5" l="1"/>
  <c r="K170" s="1"/>
  <c r="L170" i="7"/>
  <c r="M170"/>
  <c r="O3" i="3"/>
  <c r="R2"/>
  <c r="R3" l="1"/>
  <c r="O4"/>
  <c r="O5" l="1"/>
  <c r="R4"/>
  <c r="O6" l="1"/>
  <c r="R5"/>
  <c r="O7" l="1"/>
  <c r="R6"/>
  <c r="O8" l="1"/>
  <c r="R7"/>
  <c r="O9" l="1"/>
  <c r="R8"/>
  <c r="O10" l="1"/>
  <c r="R9"/>
  <c r="O11" l="1"/>
  <c r="R10"/>
  <c r="O12" l="1"/>
  <c r="R11"/>
  <c r="O13" l="1"/>
  <c r="R12"/>
  <c r="O14" l="1"/>
  <c r="R13"/>
  <c r="O15" l="1"/>
  <c r="R14"/>
  <c r="O16" l="1"/>
  <c r="R15"/>
  <c r="O17" l="1"/>
  <c r="R16"/>
  <c r="O18" l="1"/>
  <c r="R17"/>
  <c r="O19" l="1"/>
  <c r="R18"/>
  <c r="O20" l="1"/>
  <c r="R19"/>
  <c r="O21" l="1"/>
  <c r="R20"/>
  <c r="O22" l="1"/>
  <c r="R21"/>
  <c r="O23" l="1"/>
  <c r="R22"/>
  <c r="O24" l="1"/>
  <c r="R23"/>
  <c r="O25" l="1"/>
  <c r="R24"/>
  <c r="O26" l="1"/>
  <c r="R25"/>
  <c r="O27" l="1"/>
  <c r="R26"/>
  <c r="O28" l="1"/>
  <c r="R27"/>
  <c r="O29" l="1"/>
  <c r="R28"/>
  <c r="O30" l="1"/>
  <c r="R29"/>
  <c r="O31" l="1"/>
  <c r="R30"/>
  <c r="O32" l="1"/>
  <c r="R31"/>
  <c r="O33" l="1"/>
  <c r="R32"/>
  <c r="O34" l="1"/>
  <c r="R33"/>
  <c r="O35" l="1"/>
  <c r="R35" s="1"/>
  <c r="R34"/>
</calcChain>
</file>

<file path=xl/comments1.xml><?xml version="1.0" encoding="utf-8"?>
<comments xmlns="http://schemas.openxmlformats.org/spreadsheetml/2006/main">
  <authors>
    <author>Simon Chatwin</author>
  </authors>
  <commentList>
    <comment ref="B1" authorId="0">
      <text>
        <r>
          <rPr>
            <b/>
            <sz val="9"/>
            <color indexed="81"/>
            <rFont val="Tahoma"/>
            <family val="2"/>
          </rPr>
          <t>Simon Chatwin:</t>
        </r>
        <r>
          <rPr>
            <sz val="9"/>
            <color indexed="81"/>
            <rFont val="Tahoma"/>
            <family val="2"/>
          </rPr>
          <t xml:space="preserve">
rows with the same group_no (within an assay) are colored the same and are treated as a set.
</t>
        </r>
      </text>
    </comment>
    <comment ref="D1" authorId="0">
      <text>
        <r>
          <rPr>
            <b/>
            <sz val="9"/>
            <color indexed="81"/>
            <rFont val="Tahoma"/>
            <family val="2"/>
          </rPr>
          <t>Simon Chatwin:</t>
        </r>
        <r>
          <rPr>
            <sz val="9"/>
            <color indexed="81"/>
            <rFont val="Tahoma"/>
            <family val="2"/>
          </rPr>
          <t xml:space="preserve">
Comes from the Elements tab</t>
        </r>
      </text>
    </comment>
    <comment ref="G1" authorId="0">
      <text>
        <r>
          <rPr>
            <b/>
            <sz val="9"/>
            <color indexed="81"/>
            <rFont val="Tahoma"/>
            <family val="2"/>
          </rPr>
          <t>Simon Chatwin:</t>
        </r>
        <r>
          <rPr>
            <sz val="9"/>
            <color indexed="81"/>
            <rFont val="Tahoma"/>
            <family val="2"/>
          </rPr>
          <t xml:space="preserve">
Comes from the Elements tab.  MUST be a leaf element</t>
        </r>
      </text>
    </comment>
  </commentList>
</comments>
</file>

<file path=xl/sharedStrings.xml><?xml version="1.0" encoding="utf-8"?>
<sst xmlns="http://schemas.openxmlformats.org/spreadsheetml/2006/main" count="2072" uniqueCount="879">
  <si>
    <t>Assay</t>
  </si>
  <si>
    <t>name</t>
  </si>
  <si>
    <t>designed by</t>
  </si>
  <si>
    <t>ID</t>
  </si>
  <si>
    <t>External System</t>
  </si>
  <si>
    <t>External Assay ID</t>
  </si>
  <si>
    <t>Description</t>
  </si>
  <si>
    <t>Protocol</t>
  </si>
  <si>
    <t>PubChem</t>
  </si>
  <si>
    <t>Assay_id</t>
  </si>
  <si>
    <t>Unit</t>
  </si>
  <si>
    <t>Context</t>
  </si>
  <si>
    <t>IC50</t>
  </si>
  <si>
    <t>Hill coeff</t>
  </si>
  <si>
    <t>Chi Squared</t>
  </si>
  <si>
    <t>%</t>
  </si>
  <si>
    <t>uM</t>
  </si>
  <si>
    <t>Attribute</t>
  </si>
  <si>
    <t>qualifier</t>
  </si>
  <si>
    <t>value_ID</t>
  </si>
  <si>
    <t>value_num</t>
  </si>
  <si>
    <t>value_min</t>
  </si>
  <si>
    <t>value_max</t>
  </si>
  <si>
    <t>value_display</t>
  </si>
  <si>
    <t>Concentration</t>
  </si>
  <si>
    <t>parent_measure</t>
  </si>
  <si>
    <t>Group No</t>
  </si>
  <si>
    <t>ATP</t>
  </si>
  <si>
    <t>S6</t>
  </si>
  <si>
    <t>HEPES_50mM_7.3pH/MgCl_10mM/BSA_0.1%/DTT_2mM</t>
  </si>
  <si>
    <t>Kinase Glo</t>
  </si>
  <si>
    <t>Fixed</t>
  </si>
  <si>
    <t>Measured Entity</t>
  </si>
  <si>
    <t>Project</t>
  </si>
  <si>
    <t>Project Assay</t>
  </si>
  <si>
    <t>assay_id</t>
  </si>
  <si>
    <t>project _ID</t>
  </si>
  <si>
    <t>stage</t>
  </si>
  <si>
    <t>project_id</t>
  </si>
  <si>
    <t>project_name</t>
  </si>
  <si>
    <t>Experiment</t>
  </si>
  <si>
    <t>experiment_id</t>
  </si>
  <si>
    <t>hold until date</t>
  </si>
  <si>
    <t>Experiment_name</t>
  </si>
  <si>
    <t>Promotion criteria</t>
  </si>
  <si>
    <t>Promotion threshold</t>
  </si>
  <si>
    <t>Assay Explorer</t>
  </si>
  <si>
    <t>Number of points</t>
  </si>
  <si>
    <t>R Squared</t>
  </si>
  <si>
    <t>Experiment_id</t>
  </si>
  <si>
    <t>Run Date</t>
  </si>
  <si>
    <t>Experiment Name</t>
  </si>
  <si>
    <t>substance_ID</t>
  </si>
  <si>
    <t>row_no</t>
  </si>
  <si>
    <t>Parent Row no</t>
  </si>
  <si>
    <t>PI (avg)</t>
  </si>
  <si>
    <t>result_type</t>
  </si>
  <si>
    <t>Value_num</t>
  </si>
  <si>
    <t>Qualifier</t>
  </si>
  <si>
    <t>Hierarchy_type</t>
  </si>
  <si>
    <t>result_id</t>
  </si>
  <si>
    <t>attribute_id</t>
  </si>
  <si>
    <t>value_id</t>
  </si>
  <si>
    <t>group_no</t>
  </si>
  <si>
    <t>Result_context</t>
  </si>
  <si>
    <t>deg C</t>
  </si>
  <si>
    <t>s</t>
  </si>
  <si>
    <t>HEPES</t>
  </si>
  <si>
    <t>MgCl</t>
  </si>
  <si>
    <t>BSA</t>
  </si>
  <si>
    <t>DTT</t>
  </si>
  <si>
    <t>Statistical</t>
  </si>
  <si>
    <t>Count</t>
  </si>
  <si>
    <t>result type</t>
  </si>
  <si>
    <t>notes</t>
  </si>
  <si>
    <t>type</t>
  </si>
  <si>
    <t>Root</t>
  </si>
  <si>
    <t>single root to ensure tree viewers like this</t>
  </si>
  <si>
    <t>BARD ASSAY ONTOLOGY</t>
  </si>
  <si>
    <t>assay</t>
  </si>
  <si>
    <t>An experiment carried out to test the effect of a perturbagen on a biological entity, measuring one or more readout facilitated by an assay design and assay type, and record the results one or more endpoint that quantifies or qualifies the extent of perturbation.</t>
  </si>
  <si>
    <t>assay component</t>
  </si>
  <si>
    <t>assay kit</t>
  </si>
  <si>
    <t>assay reagent</t>
  </si>
  <si>
    <t>biological entity</t>
  </si>
  <si>
    <t>A material entity of biological origin (e.g., protein, cell culture, tissue).</t>
  </si>
  <si>
    <t>biological fluid</t>
  </si>
  <si>
    <t>organism</t>
  </si>
  <si>
    <t>protein</t>
  </si>
  <si>
    <t>tissue</t>
  </si>
  <si>
    <t>cultured cell</t>
  </si>
  <si>
    <t>small molecule</t>
  </si>
  <si>
    <t>assay component role</t>
  </si>
  <si>
    <t>A role associated with an assay component.</t>
  </si>
  <si>
    <t>control role</t>
  </si>
  <si>
    <t>negative control</t>
  </si>
  <si>
    <t>positive control</t>
  </si>
  <si>
    <t>high-signal control</t>
  </si>
  <si>
    <t>low-signal control</t>
  </si>
  <si>
    <t>background control</t>
  </si>
  <si>
    <t>detector role</t>
  </si>
  <si>
    <t>analyte</t>
  </si>
  <si>
    <t>dye</t>
  </si>
  <si>
    <t>measured component</t>
  </si>
  <si>
    <t>radioisotope label</t>
  </si>
  <si>
    <t>tracer</t>
  </si>
  <si>
    <t>receiver role</t>
  </si>
  <si>
    <t>receptor</t>
  </si>
  <si>
    <t>target</t>
  </si>
  <si>
    <t>modulator role</t>
  </si>
  <si>
    <t>cytokine</t>
  </si>
  <si>
    <t>attractant</t>
  </si>
  <si>
    <t>differentiation agent</t>
  </si>
  <si>
    <t>growth factor</t>
  </si>
  <si>
    <t>sensitizer</t>
  </si>
  <si>
    <t>blocker</t>
  </si>
  <si>
    <t>inducer</t>
  </si>
  <si>
    <t>ligand</t>
  </si>
  <si>
    <t>modulator</t>
  </si>
  <si>
    <t>mutagen</t>
  </si>
  <si>
    <t>agonist</t>
  </si>
  <si>
    <t>antagonist</t>
  </si>
  <si>
    <t>activator</t>
  </si>
  <si>
    <t>reference</t>
  </si>
  <si>
    <t>reagent role</t>
  </si>
  <si>
    <t>substrate</t>
  </si>
  <si>
    <t>solvent</t>
  </si>
  <si>
    <t>growth medium</t>
  </si>
  <si>
    <t>media component</t>
  </si>
  <si>
    <t>transfection agent</t>
  </si>
  <si>
    <t>buffer</t>
  </si>
  <si>
    <t>carrier</t>
  </si>
  <si>
    <t>charge carrier</t>
  </si>
  <si>
    <t>co-enzyme</t>
  </si>
  <si>
    <t>co-factor</t>
  </si>
  <si>
    <t>co-substrate</t>
  </si>
  <si>
    <t>coupled enzyme</t>
  </si>
  <si>
    <t>cross-linker</t>
  </si>
  <si>
    <t>de-polarizer</t>
  </si>
  <si>
    <t>detergent</t>
  </si>
  <si>
    <t>fixative</t>
  </si>
  <si>
    <t>ionophore</t>
  </si>
  <si>
    <t>reducing agent</t>
  </si>
  <si>
    <t>solute</t>
  </si>
  <si>
    <t>vehicle</t>
  </si>
  <si>
    <t>assay design</t>
  </si>
  <si>
    <t>assay format</t>
  </si>
  <si>
    <t>A concept of an assay based on the biological or chemical features of the assay components, including biochemical assays with purified protein, cell-based assays performed whole cells, and organism-based assays performed in an organism.</t>
  </si>
  <si>
    <t>biochemical format</t>
  </si>
  <si>
    <t>An in vitro format used to measure the activity of a biological macromolecule, either purified protein or nucleic acid; most often a homogenous assay format, but can be heterogeneous if a solid phase (e.g. beads) is used to immobilize the macromolecule.</t>
  </si>
  <si>
    <t>cell-based format</t>
  </si>
  <si>
    <t>A heterogenous assay format that involves living cells of eukaryotic origin.</t>
  </si>
  <si>
    <t>cell-free format</t>
  </si>
  <si>
    <t>An in vitro format where biological material originates from cells, but does not use live cells nor purified macromolecules; most often a homogenous assay format, but can be heterogeneous if a solid phase (e.g. beads) is used to immobilize the components.</t>
  </si>
  <si>
    <t>organism-based format</t>
  </si>
  <si>
    <t>A heterogenous assay format that involves living organisms.</t>
  </si>
  <si>
    <t>tissue-based format</t>
  </si>
  <si>
    <t>A heterogenous assay format that involves tissue derived from a living organism.</t>
  </si>
  <si>
    <t>assay parameter</t>
  </si>
  <si>
    <t>A physical method (technology) used to measure one or more readout of the effect caused by a perturbagen in the assay.</t>
  </si>
  <si>
    <t>fluorescence method</t>
  </si>
  <si>
    <t>imaging method</t>
  </si>
  <si>
    <t>label-free method</t>
  </si>
  <si>
    <t>luminescence method</t>
  </si>
  <si>
    <t>radiometry method</t>
  </si>
  <si>
    <t>spectrophotometry method</t>
  </si>
  <si>
    <t>assay method</t>
  </si>
  <si>
    <t>The underlying method (technology) and assay strategy used to determine the action of the perturbagen in the assay system.</t>
  </si>
  <si>
    <t>functional method</t>
  </si>
  <si>
    <t>physical method</t>
  </si>
  <si>
    <t>An abstract concept to group multiple assay readouts and allow description of an assay that measures more than one effect of a perturbagen on the biological entity.</t>
  </si>
  <si>
    <t>assay readout ID</t>
  </si>
  <si>
    <t>assay type</t>
  </si>
  <si>
    <t>molecular interaction assay</t>
  </si>
  <si>
    <t>protein-DNA interaction assay</t>
  </si>
  <si>
    <t>protein-RNA interaction assay</t>
  </si>
  <si>
    <t>protein-protein interaction assay</t>
  </si>
  <si>
    <t>protein-small molecule interaction assay</t>
  </si>
  <si>
    <t>binding assay</t>
  </si>
  <si>
    <t>cell morphology assay</t>
  </si>
  <si>
    <t>cell motility assay</t>
  </si>
  <si>
    <t>toxicity assay</t>
  </si>
  <si>
    <t>acute toxicity assay</t>
  </si>
  <si>
    <t>carcinogenicity assay</t>
  </si>
  <si>
    <t>cell-proliferation assay</t>
  </si>
  <si>
    <t>clinical pathology assay</t>
  </si>
  <si>
    <t>cytotoxicity assay</t>
  </si>
  <si>
    <t>dermal toxicity assay</t>
  </si>
  <si>
    <t>developmental toxicity assay</t>
  </si>
  <si>
    <t>endocrine disruption assay</t>
  </si>
  <si>
    <t>genotoxicity assay</t>
  </si>
  <si>
    <t>immune-response assay</t>
  </si>
  <si>
    <t>inhalation toxicity assay</t>
  </si>
  <si>
    <t>neurotoxicity assay</t>
  </si>
  <si>
    <t>ocular toxicity assay</t>
  </si>
  <si>
    <t>oxidative stress assay</t>
  </si>
  <si>
    <t>phototoxicity assay</t>
  </si>
  <si>
    <t>repeat-dose toxicity assay</t>
  </si>
  <si>
    <t>reproductive toxicity assay</t>
  </si>
  <si>
    <t>enzyme activity assay</t>
  </si>
  <si>
    <t>gene-expression assay</t>
  </si>
  <si>
    <t>membrane potential assay</t>
  </si>
  <si>
    <t>physico-chemical property determination assay</t>
  </si>
  <si>
    <t>acid-ionization constant determination assay</t>
  </si>
  <si>
    <t>identification assay</t>
  </si>
  <si>
    <t>lipophilicity assay</t>
  </si>
  <si>
    <t>melting-point determination assay</t>
  </si>
  <si>
    <t>purity determination assay</t>
  </si>
  <si>
    <t>solubility assay</t>
  </si>
  <si>
    <t>stability assay</t>
  </si>
  <si>
    <t>concentration determination assay</t>
  </si>
  <si>
    <t>protein-folding assay</t>
  </si>
  <si>
    <t>protein turnover assay</t>
  </si>
  <si>
    <t>RNA splicing assay</t>
  </si>
  <si>
    <t>re-distribution assay</t>
  </si>
  <si>
    <t>signal transduction assay</t>
  </si>
  <si>
    <t>cytokine secretion assay</t>
  </si>
  <si>
    <t>post-translational modification assay</t>
  </si>
  <si>
    <t>reporter-gene assay</t>
  </si>
  <si>
    <t>second messenger assay</t>
  </si>
  <si>
    <t>transporter assay</t>
  </si>
  <si>
    <t>viability assay</t>
  </si>
  <si>
    <t>ion-channel assay</t>
  </si>
  <si>
    <t>safety pharmacology assay</t>
  </si>
  <si>
    <t>drug abuse assay</t>
  </si>
  <si>
    <t>drug-interaction assay</t>
  </si>
  <si>
    <t>QT interval assay</t>
  </si>
  <si>
    <t>organism assay</t>
  </si>
  <si>
    <t>behavioral assay</t>
  </si>
  <si>
    <t>metastasis assay</t>
  </si>
  <si>
    <t>pharmacodynamic assay</t>
  </si>
  <si>
    <t>pharmacokinetic assay</t>
  </si>
  <si>
    <t>therapeutic efficacy assay</t>
  </si>
  <si>
    <t>cell communication assay</t>
  </si>
  <si>
    <t>cell cycle assay</t>
  </si>
  <si>
    <t>cell growth assay</t>
  </si>
  <si>
    <t>cellular metabolic process assay</t>
  </si>
  <si>
    <t>coagulation assay</t>
  </si>
  <si>
    <t>development assay</t>
  </si>
  <si>
    <t>multi-organism process assay</t>
  </si>
  <si>
    <t>system process assay</t>
  </si>
  <si>
    <t>biology</t>
  </si>
  <si>
    <t>A biological entity or process that is the presumed subject of the assay; may refer to a macromolecule whose activity is being regulated, or to a cell-biological process (e.g., neurite outgrowth).</t>
  </si>
  <si>
    <t>molecular target</t>
  </si>
  <si>
    <t>A biological entity that has the role of target of an assay; usually a biological macromolecule that interacts with a perturbagen to produce the readout detected by the assay.</t>
  </si>
  <si>
    <t>project management</t>
  </si>
  <si>
    <t>assay instance</t>
  </si>
  <si>
    <t>perturbagen collection</t>
  </si>
  <si>
    <t>RNA construct collection</t>
  </si>
  <si>
    <t>perturbagen delivery</t>
  </si>
  <si>
    <t>A description of whether perturbagens are tested individually or as pooled mixtures.</t>
  </si>
  <si>
    <t>small-molecule collection</t>
  </si>
  <si>
    <t>assay ID</t>
  </si>
  <si>
    <t>assay stage</t>
  </si>
  <si>
    <t>A description of the purpose of an assay within a project; relates to the order of assays in a screening campaign (e.g., a primary assay is performed first to identify hits, which are then confirmed in a confirmatory assay, after which secondary assays further prioritize confirmed hits).</t>
  </si>
  <si>
    <t>confirmatory assay</t>
  </si>
  <si>
    <t>An assay performed to confirm activity of perturbagens identified in a primary assay; may be performed as replicate measurements or as a concentration-response assay.</t>
  </si>
  <si>
    <t>lead-optimization assay</t>
  </si>
  <si>
    <t>An assay performed in the lead-optimization stage on a relatively small number of active perturbagens; typically a high-quality concentration-response assay.</t>
  </si>
  <si>
    <t>primary assay</t>
  </si>
  <si>
    <t>An assay performed (usually first in a campaign) to identify potentially biologically active pertubagens; usually performed at a single concentration with one or two measurements.</t>
  </si>
  <si>
    <t>secondary assay</t>
  </si>
  <si>
    <t>An assay performed following a confirmatory assay to confirm the biological activity a perturbagen using a different assay type or design; may address mode-of-action, toxicity, activity profile, and selectivity.</t>
  </si>
  <si>
    <t>depositor information</t>
  </si>
  <si>
    <t>depositor laboratory</t>
  </si>
  <si>
    <t>deposition date</t>
  </si>
  <si>
    <t>project information</t>
  </si>
  <si>
    <t>biological project goal</t>
  </si>
  <si>
    <t>intended mode-of-action</t>
  </si>
  <si>
    <t>intended molecular target</t>
  </si>
  <si>
    <t>screening campaign</t>
  </si>
  <si>
    <t>A concept to group multiple assay instances whose sequential performance is used to identify active pertubagens with a specific function and establish mode-of-action; usally progresses through primary assay, confirmatory assays, secondary assays, and lead-optimization assays.</t>
  </si>
  <si>
    <t>screening campaign name</t>
  </si>
  <si>
    <t>assay instance ID</t>
  </si>
  <si>
    <t>project name</t>
  </si>
  <si>
    <t>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t>
  </si>
  <si>
    <t>assay panel name</t>
  </si>
  <si>
    <t>result</t>
  </si>
  <si>
    <t>concentration endpoint</t>
  </si>
  <si>
    <t>An endpoint expressed as a concentration at which a perturbagen mediates a ined response (e.g., IC50, EC50); always has one value in units of molar concentration.</t>
  </si>
  <si>
    <t>biochemical constant endpoint</t>
  </si>
  <si>
    <t>An endpoint used to express binding constants or enzyme kinetic constants reflecting interactions between ligands and macromolecules (e.g., Bmax, Kd).</t>
  </si>
  <si>
    <t>binding constant</t>
  </si>
  <si>
    <t>This endpoint type describes the bonding affinity between two molecules at equilibrium, e.g., drug-receptor interaction.</t>
  </si>
  <si>
    <t>enzyme kinetic constant</t>
  </si>
  <si>
    <t>Describe kinetics of enzyme-catalyzed reactions. It includes the enzyme kinetic constants namely, Km and Vmax, which help to model the time course of disappearance of substrate and the production of product.</t>
  </si>
  <si>
    <t>response endpoint</t>
  </si>
  <si>
    <t>An endpoint reporting the magnitude or relative magnitude of effect induced by a perturbagen; often expressed relative to control measurements.</t>
  </si>
  <si>
    <t>percent inhibition</t>
  </si>
  <si>
    <t>temperature endpoint</t>
  </si>
  <si>
    <t>An endpoint that reports a change in temperature as a measure of the extent of perturbation (e.g., Tm).</t>
  </si>
  <si>
    <t>profile endpoint</t>
  </si>
  <si>
    <t>gene-expression profile</t>
  </si>
  <si>
    <t>panel-assay profile</t>
  </si>
  <si>
    <t>computational profile</t>
  </si>
  <si>
    <t>curve-fit specification</t>
  </si>
  <si>
    <t>A descripition of curve-fit parameters used to obtain an endpoint by fitting a single function across a range of measurements; contains information about curve-fit parameters, methods, properties (e.g., Hill coefficient), concentration range, and replicates.</t>
  </si>
  <si>
    <t>normalization method</t>
  </si>
  <si>
    <t>A description of a data normalization method (e.g., normalized percent distribution, Z-score, B-score) used to correct raw data for inference errors (i.e., false negatives and false positives), especially after testing at a single concentration or with a small number of replicates.</t>
  </si>
  <si>
    <t>endpoint mode-of-action</t>
  </si>
  <si>
    <t>A description of the qualitative effect of a perturbagen in an assay (e.g., inhibition, activation, cytotoxicity).</t>
  </si>
  <si>
    <t>BARD DICTIONARY</t>
  </si>
  <si>
    <t>primary cell name</t>
  </si>
  <si>
    <t>detection instrument</t>
  </si>
  <si>
    <t>microscope</t>
  </si>
  <si>
    <t>MDS IX Micro</t>
  </si>
  <si>
    <t>MDS IX Ultra</t>
  </si>
  <si>
    <t>Perkin Elmer Operetta</t>
  </si>
  <si>
    <t>plate-reader</t>
  </si>
  <si>
    <t>Perkin Elmer Enspire</t>
  </si>
  <si>
    <t>Perkin Elmer Envision</t>
  </si>
  <si>
    <t>Perkin Elmer Viewlux</t>
  </si>
  <si>
    <t>Thermo Fisher VarioSkan</t>
  </si>
  <si>
    <t>plate-scanner</t>
  </si>
  <si>
    <t>TTP Labtech Acumen</t>
  </si>
  <si>
    <t>An external database unique identifier, such as an accession number, for a gene or protein from a trusted international source (e.g., Entrez, UniProt).</t>
  </si>
  <si>
    <t>A short symbol or name for a gene or protein from a trusted international source (e.g., Entrez, UniProt).</t>
  </si>
  <si>
    <t>A long name for a gene or protein from a trusted international source (e.g., Entrez, UniProt).</t>
  </si>
  <si>
    <t>gene</t>
  </si>
  <si>
    <t>EXTERNAL ONTOLOGY</t>
  </si>
  <si>
    <t>A format in which the perturbagen targets nucleic acid (DNA or RNA) to regulate its function.</t>
  </si>
  <si>
    <t>protein format</t>
  </si>
  <si>
    <t>A format in which the perturbagen targets a protein to regulate its function.</t>
  </si>
  <si>
    <t>sub-cellular format</t>
  </si>
  <si>
    <t>A format using sub-cellular organelles (but not individually purified proteins) obtained by cell lysis and fractionation (e.g., differential centrifugation).</t>
  </si>
  <si>
    <t>whole-cell lysate format</t>
  </si>
  <si>
    <t>A format using cells whose membranes have been ruptured (e.g., mechanically, osmotically) and whose lysate is used without separation techniques.</t>
  </si>
  <si>
    <t>assay readout</t>
  </si>
  <si>
    <t>assay biosafety level</t>
  </si>
  <si>
    <t>A biosafety level is the level of biocontainment required to isolate hazardous biological agents in an enclosed facility. The levels of containment range from the lowest biosafety level of 1 to the highest at level 4.</t>
  </si>
  <si>
    <t>assay condition</t>
  </si>
  <si>
    <t>A set of optimization guidelines used to minimize the time and cost of assay implementation, while providing reliable assay performance.</t>
  </si>
  <si>
    <t>assay footprint</t>
  </si>
  <si>
    <t>This describes the physical format such as plate density in which an assay is performed, which is generally a microplate format, but can also be an array format.</t>
  </si>
  <si>
    <t>assay readout content</t>
  </si>
  <si>
    <t>This describes the throughput and information content generated. Categorizing multiplexed (i.e. multiple targets measured simultaneously) and multiparametric assays and high content (image-based) and regular (plate reader) assays.</t>
  </si>
  <si>
    <t>It refers to whether all the assay components are in solution or some are in solid phase, which determines their ability to scatter light.</t>
  </si>
  <si>
    <t>amplification method</t>
  </si>
  <si>
    <t>phosphorylation assay</t>
  </si>
  <si>
    <t>methylation assay</t>
  </si>
  <si>
    <t>acetylation assay</t>
  </si>
  <si>
    <t>RNA construct collection name</t>
  </si>
  <si>
    <t>RNA construct perturbagen</t>
  </si>
  <si>
    <t>small-molecule perturbagen</t>
  </si>
  <si>
    <t>small-molecule collection name</t>
  </si>
  <si>
    <t>small-molecule collection source</t>
  </si>
  <si>
    <t>A description of whether a small-molecule collection was purchased from a vendor or generated in an academic institution.</t>
  </si>
  <si>
    <t>alternate confirmatory assay</t>
  </si>
  <si>
    <t>counter-screening assay</t>
  </si>
  <si>
    <t>selectivity assay</t>
  </si>
  <si>
    <t>Bmax</t>
  </si>
  <si>
    <t>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t>
  </si>
  <si>
    <t>Vmax</t>
  </si>
  <si>
    <t>Vmax is ined as the maximum initial velocity of an enzyme catalyzed reaction under the given conditions, and it is measured in units of quantity of substrate transformed per unit time for a given concentration of enzyme.</t>
  </si>
  <si>
    <t>cell modification</t>
  </si>
  <si>
    <t>This describes the type of alterations performed on the cell line, which include plasmid transfection, viral transduction, cell fusion, etc.</t>
  </si>
  <si>
    <t>protein form</t>
  </si>
  <si>
    <t>protein preparation method</t>
  </si>
  <si>
    <t>protein purity</t>
  </si>
  <si>
    <t>protein sequence</t>
  </si>
  <si>
    <t>DNA construct</t>
  </si>
  <si>
    <t>assay readout name</t>
  </si>
  <si>
    <t>signal direction</t>
  </si>
  <si>
    <t>It is the trend of measured readout signal, whether it increases or decreases in perturbagen treated wells, as compared to the untreated or carrier-treated wells in an assay.</t>
  </si>
  <si>
    <t>unit of measurement</t>
  </si>
  <si>
    <t>It is the inite magnitude of a physical quantity or of time. It has a quantity and a unit associated with it.</t>
  </si>
  <si>
    <t>wavelength</t>
  </si>
  <si>
    <t>For fluorescence measurements, it is the wavelength at which the fluorophore is excited and the wavelength at which it emits fluorescence. In the case of absorbance, it is the wavelength at which light is absorbed by a biological entity or a dye.</t>
  </si>
  <si>
    <t>incubation time</t>
  </si>
  <si>
    <t>An interval of time between the addition of pertubagen, substrate, or cell modification, and the measurement of change using the detection method of the assay.</t>
  </si>
  <si>
    <t>temperature</t>
  </si>
  <si>
    <t>pH</t>
  </si>
  <si>
    <t>endpoint assay</t>
  </si>
  <si>
    <t>In this assay, change in activity is measured at one time point.</t>
  </si>
  <si>
    <t>kinetic assay</t>
  </si>
  <si>
    <t>In this assay, change in activity is measured at several time points over a period of time.</t>
  </si>
  <si>
    <t>RNA construct type</t>
  </si>
  <si>
    <t>RNA construct source</t>
  </si>
  <si>
    <t>RNA construct sequence</t>
  </si>
  <si>
    <t>small-molecule structure</t>
  </si>
  <si>
    <t>alternate assay format</t>
  </si>
  <si>
    <t>alternate assay type</t>
  </si>
  <si>
    <t>orthogonal assay design</t>
  </si>
  <si>
    <t>orthogonal assay detection method</t>
  </si>
  <si>
    <t>alternate target assay</t>
  </si>
  <si>
    <t>compound toxicity assay</t>
  </si>
  <si>
    <t>parental cell line assay</t>
  </si>
  <si>
    <t>construct variant assay</t>
  </si>
  <si>
    <t>staining method</t>
  </si>
  <si>
    <t>fixation method</t>
  </si>
  <si>
    <t>passage number</t>
  </si>
  <si>
    <t>growth mode</t>
  </si>
  <si>
    <t>This describes the growth mode of a cell line, whether it grows attached to the culture dish (adherent) or floating (suspension) in the culture medium or partially attached (mixed adherent and suspension).</t>
  </si>
  <si>
    <t>transfection method</t>
  </si>
  <si>
    <t>infection method</t>
  </si>
  <si>
    <t>construct sequence</t>
  </si>
  <si>
    <t>It describes whether the gene that is inserted in the construct is wild type or mutated, truncated, etc.</t>
  </si>
  <si>
    <t>construct selectable marker</t>
  </si>
  <si>
    <t>shRNA</t>
  </si>
  <si>
    <t>siRNA</t>
  </si>
  <si>
    <t>culture serum</t>
  </si>
  <si>
    <t>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t>
  </si>
  <si>
    <t>culture medium</t>
  </si>
  <si>
    <t>The liquid broth used to grow cells, which is optimized for each cell type and includes additives such as growth factors, buffers, amino acids, antibiotics, etc. This information can be obtained from ATCC or found in relevant publications.</t>
  </si>
  <si>
    <t>SQL new element</t>
  </si>
  <si>
    <t>Tree_root</t>
  </si>
  <si>
    <t>ASSAY_DESCRIPTOR</t>
  </si>
  <si>
    <t>BIOLOGY_DESCRIPTOR</t>
  </si>
  <si>
    <t>INSTANCE_DESCRIPTOR</t>
  </si>
  <si>
    <t>RESULT_TYPE</t>
  </si>
  <si>
    <t>UNIT</t>
  </si>
  <si>
    <t>coupled substrate</t>
  </si>
  <si>
    <t>peptide</t>
  </si>
  <si>
    <t>readout</t>
  </si>
  <si>
    <t>nucleotide</t>
  </si>
  <si>
    <t>Vehicle Components</t>
  </si>
  <si>
    <t>assay mode</t>
  </si>
  <si>
    <t>in vitro</t>
  </si>
  <si>
    <t>in vivo</t>
  </si>
  <si>
    <t>in silico</t>
  </si>
  <si>
    <t>concentration</t>
  </si>
  <si>
    <t>incubation temperature</t>
  </si>
  <si>
    <t>software</t>
  </si>
  <si>
    <t>Number of exclusions</t>
  </si>
  <si>
    <t>measure SQL</t>
  </si>
  <si>
    <t>measure_context SQL</t>
  </si>
  <si>
    <t>SQL</t>
  </si>
  <si>
    <t>result_hierarchy</t>
  </si>
  <si>
    <t>Derives</t>
  </si>
  <si>
    <t>Child</t>
  </si>
  <si>
    <t>assay_id_seq.currval</t>
  </si>
  <si>
    <t>LABORATORY</t>
  </si>
  <si>
    <t>STAGE</t>
  </si>
  <si>
    <t>assay_id_seq.nextval</t>
  </si>
  <si>
    <t>project_id_seq.nextval</t>
  </si>
  <si>
    <t>project_id_seq.currval</t>
  </si>
  <si>
    <t>AC50</t>
  </si>
  <si>
    <t>Marquardt-Levenberg</t>
  </si>
  <si>
    <t>Plasmodium falciparum</t>
  </si>
  <si>
    <t>low oxygen</t>
  </si>
  <si>
    <t>RPMI/Albumax_4.16mg/mL</t>
  </si>
  <si>
    <t>measurement wavelength</t>
  </si>
  <si>
    <t>excitation wavelength</t>
  </si>
  <si>
    <t>measure context ID</t>
  </si>
  <si>
    <t>experiment_id_seq.nextval</t>
  </si>
  <si>
    <t>macromolecule type</t>
  </si>
  <si>
    <t>mammary gland</t>
  </si>
  <si>
    <t>measured profile</t>
  </si>
  <si>
    <t>measured value</t>
  </si>
  <si>
    <t>measurement throughput</t>
  </si>
  <si>
    <t>A description of the throughput qualities of measurements performed on each sample (i.e., perturbagen) in the instance; includes instance-specific information not intrinsic to the assay, such as number of replicates and number of sample concentrations tested.</t>
  </si>
  <si>
    <t>measurement type</t>
  </si>
  <si>
    <t>A description of whether a change in an assay is measured once at a fixed end-point, or over a period of time at several time points.</t>
  </si>
  <si>
    <t>alternate assay component</t>
  </si>
  <si>
    <t>alternate assay parameter</t>
  </si>
  <si>
    <t>physicochemical assay</t>
  </si>
  <si>
    <t>metabolite-production method</t>
  </si>
  <si>
    <t>MIC</t>
  </si>
  <si>
    <t>construct gene form</t>
  </si>
  <si>
    <t>microarray</t>
  </si>
  <si>
    <t>microtiter plate</t>
  </si>
  <si>
    <t>mixed</t>
  </si>
  <si>
    <t>mixed phase</t>
  </si>
  <si>
    <t>mixed source</t>
  </si>
  <si>
    <t>moles-per-liter</t>
  </si>
  <si>
    <t>monochrometer-based method</t>
  </si>
  <si>
    <t>mucus</t>
  </si>
  <si>
    <t>multi-feature extraction</t>
  </si>
  <si>
    <t>multi-parameter</t>
  </si>
  <si>
    <t>multiple concentration</t>
  </si>
  <si>
    <t>multiple repetition</t>
  </si>
  <si>
    <t>muscle</t>
  </si>
  <si>
    <t>muscular tissue</t>
  </si>
  <si>
    <t>nail</t>
  </si>
  <si>
    <t>natural product</t>
  </si>
  <si>
    <t>nerve</t>
  </si>
  <si>
    <t>nervous tissue</t>
  </si>
  <si>
    <t>number</t>
  </si>
  <si>
    <t>number-per-liter</t>
  </si>
  <si>
    <t>number-per-well</t>
  </si>
  <si>
    <t>optical density</t>
  </si>
  <si>
    <t>A concentration of suspensions as measured by the optical density, usually at 600 nM (typically used for cultures of microorganisms).</t>
  </si>
  <si>
    <t>ovary</t>
  </si>
  <si>
    <t>pancreas</t>
  </si>
  <si>
    <t>parameter number</t>
  </si>
  <si>
    <t>parathyroid</t>
  </si>
  <si>
    <t>percent activation</t>
  </si>
  <si>
    <t>percent activity</t>
  </si>
  <si>
    <t>percent bound</t>
  </si>
  <si>
    <t>percent effect</t>
  </si>
  <si>
    <t>percent purity</t>
  </si>
  <si>
    <t>percent recovery</t>
  </si>
  <si>
    <t>peritoneal fluid</t>
  </si>
  <si>
    <t>detection method type</t>
  </si>
  <si>
    <t>assay measurement</t>
  </si>
  <si>
    <t>result detail</t>
  </si>
  <si>
    <t>mg/kg</t>
  </si>
  <si>
    <t>millgrams per kilo - dose measure</t>
  </si>
  <si>
    <t>dose</t>
  </si>
  <si>
    <t>dose measure</t>
  </si>
  <si>
    <t>permeability A-B</t>
  </si>
  <si>
    <t>permeability B-A</t>
  </si>
  <si>
    <t>pharynx</t>
  </si>
  <si>
    <t>photo-uncaging method</t>
  </si>
  <si>
    <t>physical property endpoint</t>
  </si>
  <si>
    <t>A measurement of an intrinsic property of a molecular entity.</t>
  </si>
  <si>
    <t>pineal gland</t>
  </si>
  <si>
    <t>pituitary gland</t>
  </si>
  <si>
    <t>pKa</t>
  </si>
  <si>
    <t>pleural fluid</t>
  </si>
  <si>
    <t>pooled mixture</t>
  </si>
  <si>
    <t>prostate</t>
  </si>
  <si>
    <t>PubChem CID</t>
  </si>
  <si>
    <t>A compound identifier of a ined chemical structure, assigned by PubChem.</t>
  </si>
  <si>
    <t>assay panel</t>
  </si>
  <si>
    <t>0.5-uL tube</t>
  </si>
  <si>
    <t>1.5-uL tube</t>
  </si>
  <si>
    <t>fluorescence-activated cell-sorter</t>
  </si>
  <si>
    <t>EXTERNAL (MULTI-USE) DICTIONARY</t>
  </si>
  <si>
    <t>1536-well plate</t>
  </si>
  <si>
    <t>15-mL conical tube</t>
  </si>
  <si>
    <t>2.0-uL tube</t>
  </si>
  <si>
    <t>24-well plate</t>
  </si>
  <si>
    <t>250-mL conical tube</t>
  </si>
  <si>
    <t>3456-well plate</t>
  </si>
  <si>
    <t>384-well plate</t>
  </si>
  <si>
    <t>48-well plate</t>
  </si>
  <si>
    <t>50-mL conical tube</t>
  </si>
  <si>
    <t>GO:biological process (EXTERNAL ONTOLOGY)</t>
  </si>
  <si>
    <t>DO:disease (HUMAN DISEASE)</t>
  </si>
  <si>
    <t>6-well plate</t>
  </si>
  <si>
    <t>96-well plate</t>
  </si>
  <si>
    <t>academic chemist</t>
  </si>
  <si>
    <t>nucleic-acid format</t>
  </si>
  <si>
    <t>activity threshold</t>
  </si>
  <si>
    <t>adenoid</t>
  </si>
  <si>
    <t>adherent</t>
  </si>
  <si>
    <t>adrenal gland</t>
  </si>
  <si>
    <t>amniotic fluid</t>
  </si>
  <si>
    <t>aqueous humor</t>
  </si>
  <si>
    <t>assay phase</t>
  </si>
  <si>
    <t>radiation-based method</t>
  </si>
  <si>
    <t>area-under-curve</t>
  </si>
  <si>
    <t>Area (e.g., integral) under a curve.</t>
  </si>
  <si>
    <t>assay component concentration</t>
  </si>
  <si>
    <t>assay component type</t>
  </si>
  <si>
    <t>assay detection method</t>
  </si>
  <si>
    <t>assay humidity</t>
  </si>
  <si>
    <t>assay incubation time</t>
  </si>
  <si>
    <t>assay panel ID</t>
  </si>
  <si>
    <t>Assay panel IDs of assay panels (within a project) included in a screening campaign.</t>
  </si>
  <si>
    <t>assay percent carbon dioxide</t>
  </si>
  <si>
    <t>assay percent oxygen</t>
  </si>
  <si>
    <t>assay pH</t>
  </si>
  <si>
    <t>assay pressure</t>
  </si>
  <si>
    <t>assay readout type</t>
  </si>
  <si>
    <t>assay temperature</t>
  </si>
  <si>
    <t>auto-fluorescence method</t>
  </si>
  <si>
    <t>bi-directional</t>
  </si>
  <si>
    <t>A trend in which the desired signal for perturbagens of interest can be either an increase or a decrease in the raw assay measurement.</t>
  </si>
  <si>
    <t>bile</t>
  </si>
  <si>
    <t>biological fluid type</t>
  </si>
  <si>
    <t>BL1</t>
  </si>
  <si>
    <t>BL2</t>
  </si>
  <si>
    <t>BL2+</t>
  </si>
  <si>
    <t>BL3</t>
  </si>
  <si>
    <t>BL4</t>
  </si>
  <si>
    <t>bladder</t>
  </si>
  <si>
    <t>blood</t>
  </si>
  <si>
    <t>blood vessel</t>
  </si>
  <si>
    <t>bone</t>
  </si>
  <si>
    <t>brain</t>
  </si>
  <si>
    <t>breast milk</t>
  </si>
  <si>
    <t>bronchus</t>
  </si>
  <si>
    <t>calculated value</t>
  </si>
  <si>
    <t>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t>
  </si>
  <si>
    <t>cartilage</t>
  </si>
  <si>
    <t>CC50</t>
  </si>
  <si>
    <t>cell-culture component</t>
  </si>
  <si>
    <t>Components of a specific medium in which a cell culture is prepared, which is optimized for its growth; includes medium additives such as serum, growth factors, buffers, amino acids, and antibiotics (this information may be obtained from ATCC or found in relevant publications).</t>
  </si>
  <si>
    <t>cell-culture condition</t>
  </si>
  <si>
    <t>cell-fusion method</t>
  </si>
  <si>
    <t>cell-processing method</t>
  </si>
  <si>
    <t>cell-proliferation method</t>
  </si>
  <si>
    <t>cerebrospinal fluid</t>
  </si>
  <si>
    <t>cerumen</t>
  </si>
  <si>
    <t>circulatory tissue</t>
  </si>
  <si>
    <t>Cmax</t>
  </si>
  <si>
    <t>A maximal concentration achieved in a dosing experiment (maximum point of a concentration curve).</t>
  </si>
  <si>
    <t>colon</t>
  </si>
  <si>
    <t>commercial vendor</t>
  </si>
  <si>
    <t>concentration throughput</t>
  </si>
  <si>
    <t>concentration unit</t>
  </si>
  <si>
    <t>concentration value</t>
  </si>
  <si>
    <t>concentration-point number</t>
  </si>
  <si>
    <t>conical tube</t>
  </si>
  <si>
    <t>construct regulatory region</t>
  </si>
  <si>
    <t>A name of a promoter or artificial regulatory element inserted upstream of a reporter gene in a DNA construct.</t>
  </si>
  <si>
    <t>construct vector name</t>
  </si>
  <si>
    <t>A name for a vector, an extrachromosomal, self-replicating DNA molecule that is used as a vehicle to deliver a DNA construct into cells, e.g., plasmid vector (pGEM-T, pBluescript), lentiviral vector, retroviral vector.</t>
  </si>
  <si>
    <t>cps</t>
  </si>
  <si>
    <t>Counts per second</t>
  </si>
  <si>
    <t>culture additive</t>
  </si>
  <si>
    <t>culture antibiotic</t>
  </si>
  <si>
    <t>cultured cell name</t>
  </si>
  <si>
    <t>degradation method</t>
  </si>
  <si>
    <t>detection method filter</t>
  </si>
  <si>
    <t>diaphragm</t>
  </si>
  <si>
    <t>difference</t>
  </si>
  <si>
    <t>digestive tissue</t>
  </si>
  <si>
    <t>DNA microarray</t>
  </si>
  <si>
    <t>EC50</t>
  </si>
  <si>
    <t>electrophysiology method</t>
  </si>
  <si>
    <t>emission</t>
  </si>
  <si>
    <t>emission filter</t>
  </si>
  <si>
    <t>endocrine tissue</t>
  </si>
  <si>
    <t>endolymph</t>
  </si>
  <si>
    <t>engineered gene form</t>
  </si>
  <si>
    <t>engineered genotype name</t>
  </si>
  <si>
    <t>engineered organism</t>
  </si>
  <si>
    <t>engineered regulatory region</t>
  </si>
  <si>
    <t>engineered selectable marker</t>
  </si>
  <si>
    <t>engineered sequence</t>
  </si>
  <si>
    <t>Eppendorf tube</t>
  </si>
  <si>
    <t>esophagus</t>
  </si>
  <si>
    <t>excitation</t>
  </si>
  <si>
    <t>excitation filter</t>
  </si>
  <si>
    <t>excretory tissue</t>
  </si>
  <si>
    <t>extract</t>
  </si>
  <si>
    <t>extract fraction</t>
  </si>
  <si>
    <t>fallopian tube</t>
  </si>
  <si>
    <t>feature number</t>
  </si>
  <si>
    <t>filter-based method</t>
  </si>
  <si>
    <t>fluorescence anisotropy</t>
  </si>
  <si>
    <t>fluorescence polarization</t>
  </si>
  <si>
    <t>fold change</t>
  </si>
  <si>
    <t>frequency</t>
  </si>
  <si>
    <t>A unit of measure for observations based on a number of events counted, including collection of photons by an instrument as in fluorescence or luminescence assays.</t>
  </si>
  <si>
    <t>gain-of-signal</t>
  </si>
  <si>
    <t>A trend in which the desired signal for perturbagens of interest is an increase in the raw assay measurement.</t>
  </si>
  <si>
    <t>gall bladder</t>
  </si>
  <si>
    <t>gastric juice</t>
  </si>
  <si>
    <t>GO:molecular function (EXTERNAL ONTOLOGY)</t>
  </si>
  <si>
    <t>grams-per-liter</t>
  </si>
  <si>
    <t>graphical calculation endpoint</t>
  </si>
  <si>
    <t>An endpoint derived from calculus-based analysis of graphical measures.</t>
  </si>
  <si>
    <t>hair</t>
  </si>
  <si>
    <t>heart</t>
  </si>
  <si>
    <t>hyper-flask</t>
  </si>
  <si>
    <t>hypothalamus</t>
  </si>
  <si>
    <t>IC90</t>
  </si>
  <si>
    <t>image-based</t>
  </si>
  <si>
    <t>immune tissue</t>
  </si>
  <si>
    <t>individual</t>
  </si>
  <si>
    <t>integumentary tissue</t>
  </si>
  <si>
    <t>intended activator</t>
  </si>
  <si>
    <t>intended inhibitor</t>
  </si>
  <si>
    <t>intended modulator</t>
  </si>
  <si>
    <t>intestine</t>
  </si>
  <si>
    <t>Kd</t>
  </si>
  <si>
    <t>Ki</t>
  </si>
  <si>
    <t>kidney</t>
  </si>
  <si>
    <t>Km</t>
  </si>
  <si>
    <t>A Michaelis-Menten binding constant.</t>
  </si>
  <si>
    <t>larynx</t>
  </si>
  <si>
    <t>LD50</t>
  </si>
  <si>
    <t>ligament</t>
  </si>
  <si>
    <t>liver</t>
  </si>
  <si>
    <t>logD</t>
  </si>
  <si>
    <t>logP</t>
  </si>
  <si>
    <t>loss-of-signal</t>
  </si>
  <si>
    <t>A trend in which the desired signal for perturbagens of interest is a decrease in the raw assay measurement.</t>
  </si>
  <si>
    <t>lung</t>
  </si>
  <si>
    <t>lymph node</t>
  </si>
  <si>
    <t>macromolecule</t>
  </si>
  <si>
    <t>macromolecule description</t>
  </si>
  <si>
    <t>macromolecule identifier</t>
  </si>
  <si>
    <t>macromolecule identifier source</t>
  </si>
  <si>
    <t>A trusted international source (e.g., Entrez, UniProt) of the gene or protein name.</t>
  </si>
  <si>
    <t>perilymph</t>
  </si>
  <si>
    <t>macromolecule name</t>
  </si>
  <si>
    <t>quality assessment</t>
  </si>
  <si>
    <t>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t>
  </si>
  <si>
    <t>ratio</t>
  </si>
  <si>
    <t>reaction vessel</t>
  </si>
  <si>
    <t>repetition throughput</t>
  </si>
  <si>
    <t>repetition-point number</t>
  </si>
  <si>
    <t>reproductive tissue</t>
  </si>
  <si>
    <t>resonance-energy method</t>
  </si>
  <si>
    <t>respiratory tissue</t>
  </si>
  <si>
    <t>result endpoint</t>
  </si>
  <si>
    <t>result source</t>
  </si>
  <si>
    <t>Assay instance IDs and assay readout IDs of assay instances and their assay readouts from which a result is derived.</t>
  </si>
  <si>
    <t>RFU</t>
  </si>
  <si>
    <t>Relative fluorescence units, a standard raw measurement for fluorescence-based assays, either direct fluorescence intensity (FI) measurements or energy transfer assays such as FRET.</t>
  </si>
  <si>
    <t>RLU</t>
  </si>
  <si>
    <t>Relative light units, a standard measurement unit for luminescence assays.</t>
  </si>
  <si>
    <t>saliva</t>
  </si>
  <si>
    <t>salivary gland</t>
  </si>
  <si>
    <t>sebum</t>
  </si>
  <si>
    <t>semen</t>
  </si>
  <si>
    <t>serum</t>
  </si>
  <si>
    <t>single concentration</t>
  </si>
  <si>
    <t>single parameter</t>
  </si>
  <si>
    <t>single repetition</t>
  </si>
  <si>
    <t>single-feature extraction</t>
  </si>
  <si>
    <t>skeletal tissue</t>
  </si>
  <si>
    <t>skin</t>
  </si>
  <si>
    <t>slope</t>
  </si>
  <si>
    <t>small-molecule format</t>
  </si>
  <si>
    <t>An assay format with no biological component that is intended to measure the physical properties of a compound and not its effect on a biological system.</t>
  </si>
  <si>
    <t>small-molecule microarray</t>
  </si>
  <si>
    <t>solid phase</t>
  </si>
  <si>
    <t>solubility</t>
  </si>
  <si>
    <t>solution phase</t>
  </si>
  <si>
    <t>species (BINOMIAL NOMENCLATURE)</t>
  </si>
  <si>
    <t>spinal cord</t>
  </si>
  <si>
    <t>spleen</t>
  </si>
  <si>
    <t>stomach</t>
  </si>
  <si>
    <t>substrate-conversion method</t>
  </si>
  <si>
    <t>sum</t>
  </si>
  <si>
    <t>summary assay</t>
  </si>
  <si>
    <t>suspension</t>
  </si>
  <si>
    <t>sweat</t>
  </si>
  <si>
    <t>An endpoint expressiong half-life.</t>
  </si>
  <si>
    <t>T-175</t>
  </si>
  <si>
    <t>T-225</t>
  </si>
  <si>
    <t>T-25</t>
  </si>
  <si>
    <t>T-75</t>
  </si>
  <si>
    <t>tears</t>
  </si>
  <si>
    <t>tendon</t>
  </si>
  <si>
    <t>testis</t>
  </si>
  <si>
    <t>thymus</t>
  </si>
  <si>
    <t>thyroid</t>
  </si>
  <si>
    <t>time</t>
  </si>
  <si>
    <t>time endpoint</t>
  </si>
  <si>
    <t>time-course</t>
  </si>
  <si>
    <t>tissue type</t>
  </si>
  <si>
    <t>tissue-culture flask</t>
  </si>
  <si>
    <t>tonsil</t>
  </si>
  <si>
    <t>trachea</t>
  </si>
  <si>
    <t>triple-flask</t>
  </si>
  <si>
    <t>ureter</t>
  </si>
  <si>
    <t>urethra</t>
  </si>
  <si>
    <t>urine</t>
  </si>
  <si>
    <t>uterus</t>
  </si>
  <si>
    <t>vaginal secretion</t>
  </si>
  <si>
    <t>vitreous humor</t>
  </si>
  <si>
    <t>vomit</t>
  </si>
  <si>
    <t>X-fold dilution</t>
  </si>
  <si>
    <t>A unit that is a multiple of some standard inition of a kit of solution (e.g., 0.5x TBE or 2X PBS).</t>
  </si>
  <si>
    <t>z-factor</t>
  </si>
  <si>
    <t>z-prime factor</t>
  </si>
  <si>
    <t>label</t>
  </si>
  <si>
    <t>ID again</t>
  </si>
  <si>
    <t>environment</t>
  </si>
  <si>
    <t>20-36 h</t>
  </si>
  <si>
    <t xml:space="preserve">Seed ID = </t>
  </si>
  <si>
    <t>AC10</t>
  </si>
  <si>
    <t>The concentration at which the fitted curve passes activity threshold 10.</t>
  </si>
  <si>
    <t>AC1000</t>
  </si>
  <si>
    <t>The concentration at which the fitted curve passes activity threshold 1000.</t>
  </si>
  <si>
    <t>AC35</t>
  </si>
  <si>
    <t>The concentration at which the fitted curve passes activity threshold 35.</t>
  </si>
  <si>
    <t>AC40</t>
  </si>
  <si>
    <t>The concentration at which the fitted curve passes activity threshold 40.</t>
  </si>
  <si>
    <t>AC500</t>
  </si>
  <si>
    <t>The concentration at which the fitted curve passes activity threshold 500.</t>
  </si>
  <si>
    <t>activation voltage</t>
  </si>
  <si>
    <t>half activation voltage</t>
  </si>
  <si>
    <t>AUC</t>
  </si>
  <si>
    <t>Area under the curve</t>
  </si>
  <si>
    <t>confidence limit - 95%</t>
  </si>
  <si>
    <t>95% confidence interval boundaries</t>
  </si>
  <si>
    <t>cytotoxicity</t>
  </si>
  <si>
    <t>proportion cells that died</t>
  </si>
  <si>
    <t>deactivation time</t>
  </si>
  <si>
    <t>deactivation time constant</t>
  </si>
  <si>
    <t>EC20</t>
  </si>
  <si>
    <t>The concentration at which the fitted curve passes efficacy threshold 20%</t>
  </si>
  <si>
    <t>EC30</t>
  </si>
  <si>
    <t>The concentration at which the fitted curve passes efficacy threshold 30%</t>
  </si>
  <si>
    <t>EC80</t>
  </si>
  <si>
    <t>The concentration at which the fitted curve passes efficacy threshold 80%</t>
  </si>
  <si>
    <t>EC90</t>
  </si>
  <si>
    <t>The concentration at which the fitted curve passes efficacy threshold 90%</t>
  </si>
  <si>
    <t>electrical endpoint</t>
  </si>
  <si>
    <t>FOC</t>
  </si>
  <si>
    <t>Fold of 620 nm signal over DMSO control at 6.25 uM; average of triplicate measurement.</t>
  </si>
  <si>
    <t>fold activation</t>
  </si>
  <si>
    <t>The maximal fold activation is observed at the lowest concentration.</t>
  </si>
  <si>
    <t>fold selectivity</t>
  </si>
  <si>
    <t>The ratio of the test compound concentration at which less than 50% inhibition of the anti-target is observed over the test compound concentration at which greater than or equal to 50% inhibition</t>
  </si>
  <si>
    <t>half life</t>
  </si>
  <si>
    <t>hill ds</t>
  </si>
  <si>
    <t>hill s0</t>
  </si>
  <si>
    <t>hill sinf</t>
  </si>
  <si>
    <t>IC80</t>
  </si>
  <si>
    <t>Concentration of 80% Inhibition</t>
  </si>
  <si>
    <t>Km/Vmax</t>
  </si>
  <si>
    <t>The slope of the Lineweaver-Burke plot, defined as the ratio Km/Vmax, at the indicated inhibitor test concentration</t>
  </si>
  <si>
    <t>log AC50</t>
  </si>
  <si>
    <t>log CC50</t>
  </si>
  <si>
    <t>Log10 of the qualified CC50 from the cytotoxicity assay</t>
  </si>
  <si>
    <t>log EC50</t>
  </si>
  <si>
    <t>base 10 logarithm of EC50 value</t>
  </si>
  <si>
    <t>log IC50</t>
  </si>
  <si>
    <t>log MIC</t>
  </si>
  <si>
    <t>Log10 of the qualified MIC from the inhibitor assay</t>
  </si>
  <si>
    <t>log virus titer change</t>
  </si>
  <si>
    <t>Virus titer change observed in log scale</t>
  </si>
  <si>
    <t>luminescence</t>
  </si>
  <si>
    <t>luminescence signal</t>
  </si>
  <si>
    <t>melting point</t>
  </si>
  <si>
    <t>Melting temperature of the substance under test</t>
  </si>
  <si>
    <t>peak current</t>
  </si>
  <si>
    <t>peak current normalized by peak current in the absence of compound</t>
  </si>
  <si>
    <t>percent augmentation</t>
  </si>
  <si>
    <t>%Augmentation</t>
  </si>
  <si>
    <t>percent count</t>
  </si>
  <si>
    <t>The percentage count of cells exceeding</t>
  </si>
  <si>
    <t>percent current</t>
  </si>
  <si>
    <t>% current remaining</t>
  </si>
  <si>
    <t>percent displacement</t>
  </si>
  <si>
    <t>% displacement</t>
  </si>
  <si>
    <t>percent efficacy</t>
  </si>
  <si>
    <t>% Efficacy in primary screening</t>
  </si>
  <si>
    <t>percent efflux</t>
  </si>
  <si>
    <t>Percentage of Efflux</t>
  </si>
  <si>
    <t>percent emax bottom</t>
  </si>
  <si>
    <t>Average percentage of maximum effect in kinetic time window</t>
  </si>
  <si>
    <t>percent emax top</t>
  </si>
  <si>
    <t>percent of control</t>
  </si>
  <si>
    <t>percent of control - activity or inhibition</t>
  </si>
  <si>
    <t>percent survival</t>
  </si>
  <si>
    <t>% cell survival</t>
  </si>
  <si>
    <t>percent toxicity</t>
  </si>
  <si>
    <t>% toxicity = 1-(cell density in sample well / average cell density of all MIN controls on the plate)*100</t>
  </si>
  <si>
    <t>percent viability</t>
  </si>
  <si>
    <t>pubchem score</t>
  </si>
  <si>
    <t>arbitrary score assigned to an experimental result by PubChem users - Not to be used for new assays</t>
  </si>
  <si>
    <t>selectivity endpoint</t>
  </si>
  <si>
    <t>usually a ratio measurement</t>
  </si>
  <si>
    <t>selectivity index</t>
  </si>
  <si>
    <t>Ration of IC50 in one assay to IC50 in another assay</t>
  </si>
  <si>
    <t>zone diameter</t>
  </si>
  <si>
    <t xml:space="preserve">Size of the growth inhibition zone for a disc loaded with test compounds </t>
  </si>
  <si>
    <t>Published</t>
  </si>
  <si>
    <t>Status</t>
  </si>
  <si>
    <t>Measure_ID</t>
  </si>
  <si>
    <t>Measure_context_id</t>
  </si>
  <si>
    <t>test</t>
  </si>
  <si>
    <t>measure_context_id</t>
  </si>
  <si>
    <t>run_date_from</t>
  </si>
  <si>
    <t>run_date_to</t>
  </si>
  <si>
    <t>Uploaded by</t>
  </si>
  <si>
    <t>&lt;description of how the hit threshold was calculated/estimated&gt;</t>
  </si>
  <si>
    <t>&lt;use the name of the summary assay&gt;</t>
  </si>
  <si>
    <t>Comments</t>
  </si>
  <si>
    <t>measure_ID_seq.nextval</t>
  </si>
  <si>
    <t>human dissociated islet cells</t>
  </si>
  <si>
    <t>RPMI</t>
  </si>
  <si>
    <t>FBS</t>
  </si>
  <si>
    <t>TNF-alpha</t>
  </si>
  <si>
    <t>IFN-gamma</t>
  </si>
  <si>
    <t>IL-1</t>
  </si>
  <si>
    <t>ELISA</t>
  </si>
  <si>
    <t>glucose</t>
  </si>
  <si>
    <t>reference wavelength</t>
  </si>
  <si>
    <t>ECM from HTB-9 cells</t>
  </si>
  <si>
    <t>KRBH</t>
  </si>
  <si>
    <t>rat insulin ELISA kit</t>
  </si>
  <si>
    <t>mM</t>
  </si>
  <si>
    <t>absorbance</t>
  </si>
  <si>
    <t>Range</t>
  </si>
  <si>
    <t>List</t>
  </si>
  <si>
    <t>Keywords: insulin, beta cell, ELISA, primary human pancreatic beta islets
Assay Overview:
This assay measures glucose-induced insulin secretion, the gold standard for beta-cell function. The insulin stimulatory index can be measured by ELISA, after 1-hour incubation with "high glucose" (typically 16.7 mM) in the experimental buffer, in comparison with "low glucose" (typically 1.67 mM). The rat INS-1E cell line is derived from a clone selected for high levels of insulin secretion in response to glucose, and thus serves as a good model of beta-cell function. Beta cells treated with cytokines lose their insulin secretory response to glucose. Small molecules that can promote beta-cell survival should restore insulin secretion.</t>
  </si>
  <si>
    <t>Cell and Human Islet Culture. Human islets were obtained through the Islet Cell Resource Consortium (http://icr.coh.org/) and through the National Disease Research Interchange (http://www.ndriresource.org/). The purity and viability of human islets are reported to be 70-93% and 70-98%, respectively, and the average age of cadaveric donors was 40.7 +/- 9.0 y (range 32-57 y; n = 6). Islets were washed with PBS and incubated in CMRL medium supplemented with 10% FBS, 2 mM glutamine, 100 U/mL penicillin, and 100 ug/mL streptomycin. Islets were gently dissociated into a cell suspension by incubating in Accutase (37 deg C, 10 min), and seeded in 96-well plates containing extracellular matrix secreted by the HTB-9 human bladder carcinoma cell line.
Primary human islets were incubated for 6 days in 100 uL of fresh RPMI containing 1% FBS and the cytokine cocktail, in the presence or absence of compounds. Media was refreshed after 3 days. Cells were washed and incubated for 2 h in KRBH (135 mM NaCl, 3.6 mM KCl, 5 mM NaHCO3, 0.5 mM NaH2PO4, 0.5 mM MgCl2, 1.5 mM CaCl2, 10 mM HEPES, pH 7.4, 0.1% BSA) without glucose. Cells were subsequently incubated with KRBH containing 2 or 15 mM glucose for 1 hour. The supernatant was taken for measurement of released insulin. Insulin was measured with a rat insulin ELISA kit (Alpco).
ALPCO INSULIN ELISA PROTOCOL
Bring all reagents and microplate strips to room temperature prior to use. Gently mix all reagents before use. A standard curve must be performed with each assay and with each microplate if more than one is run at a time. All standards, samples, and the control should be run in duplicate.
1. Ensure that microplates are at room temperature prior to opening foil pouch. Designate enough microplate strips for the standards, desired number of samples, and control. The remaining strips should be stored at 2-8 deg C in the tightly sealed foil pouch containing the desiccant.
2. Pipette 5 ul of each standard, reconstituted control (see Reagent Preparation), or sample into its respective wells.
3. Pipette 75 ul of Working Strength Conjugate (see Reagent Preparation) into each well.
4. Incubate for 2 hours, shaking at 700-900 rpm on a horizontal microplate shaker at room temperature (18-25 deg C).
5. Wash the microplate 6 times with Working Strength Wash Buffer (see Reagent Preparation) with a microplate washer. Alternatively, use a wash bottle to fill the wells, and then discard the liquid, inverting and firmly tapping the microplate on absorbent paper towels between washes. After the final wash with either the microplate washer or wsah bottle, remove any residual Wash Buffer and bubbles from the wells by inverting and firmly tapping the microplate on absorbent paper towels (See Microplate Locking Diagram below).
6. Pipette 100 ul of TMB Substrate into each well.
7. Incubate for 15 minutes at room temperature (18-25 deg C) on a horizontal microplate shaker (700-900 rpm).
8. Pipette 100 ul of Stop Solution into each well. Gently shake the microplate to stop the reaction. Remove bubbles before reading with microplate reader.
9. Place the microplate in a microplate reader capable of reading the absorbance at 450nm with a reference wavelength of 620-650nm. The microplate should be analyzed within 30 minutes following the addition of Stop Solution.</t>
  </si>
  <si>
    <t>&lt;large amounts of text, up to 2GB&gt;PRESENCE OF CONTROLS: Neutral control wells (NC) and positive control wells (PC) were included on every plate. The positive control condition was absence of cytokine.
EXPECTED OUTCOME: Active compounds result in increasing readout signal.
ACTIVE CONCENTRATION LIMIT:
For each sample, the highest valid tested concentration (HVC) was determined and the active concentration limit (AC_limit) was set to equal (10)(HVC).
NORMALIZATION:
A standard curve run was run on each assay plate using reference material provided in the ELISA kit. Background-subtracted absorbance values were calculated for each well as (Abs450 - Abs620), and used to extrapolate quantity of insulin secreted in micro International Units (uIU) from the standard curve. No further data normalization methods were applied.
PATTERN CORRECTION: No plate pattern correction algorithm from Genedata Condoseo (v.7.0.3) was applied.
MEASUREMENT USED TO DETERMINE ACTIVE CONCENTRATION(AC): AC50
AC values were calculated using the curve fitting strategies in Genedata Screener Condoseo (7.0.3).
AC values were calculated up to the active concentration limit described for each sample.
PUBCHEM_ACTIVITY_OUTCOME:
Activity_Outcome = 1 (inactive) when:
a) curve fit is constant where activity is &gt; -30% and &lt; 30% at all tested concentrations, or
b) AC &gt; AC_limit, or
c) compound shows activity but in a direction opposite to the expected outcome
in these cases, values describing curve fitting parameters (Sinf, S0, Hill Slope, log_AC50, log_AC50_SE) are set to null
Activity_Outcome = 2 (active) when:
AC &lt;= AC_limit
Activity_Outcome = 3 (inconclusive) when:
a) Curve fitting strategy resulted in a constant fit with activity &gt;= 30% but &lt;= 70%, or
b) The fit was not valid due to poor fit quality.
PUBCHEM_ACTIVITY_SCORE:
PUBCHEM_ACTIVITY_SCORE = 0 when PUBCHEM_ACTIVITY_OUTCOME = 1 (inactive) or 3 (inconclusive)
PUBCHEM_ACTIVITY_SCORE = (-10)[Log(AC)], where AC is in molar, when PUBCHEM_ACTIVITY_OUTCOME = 2 (active)
Scores relate to AC in this manner:
120 = 1 pM
90 = 1 nM
60 = 1 uM
30 = 1 mM
0 = 1 M
PUBCHEM_ACTIVITY_SCORE = 100 when the curve fit is constant and showing full inhibition at all tested concentrations.
NOTE:
The individual dose data point columns ('Activity_at_xxuM') reported here represent the median of valid (unmasked) replicate observations at each concentration. These values are the inputs to a curve fitting algorithm.
All other data columns represent values which are derived during the curve fitting algorithm; this may sometimes include automatic further masking of some replicate data points.
Occasionally this results in perceived inconsistencies: for example, between the derived 'Maximal_Activity' and the apparent most active data point.</t>
  </si>
</sst>
</file>

<file path=xl/styles.xml><?xml version="1.0" encoding="utf-8"?>
<styleSheet xmlns="http://schemas.openxmlformats.org/spreadsheetml/2006/main">
  <fonts count="9">
    <font>
      <sz val="11"/>
      <color theme="1"/>
      <name val="Calibri"/>
      <family val="2"/>
    </font>
    <font>
      <b/>
      <sz val="11"/>
      <color theme="1"/>
      <name val="Calibri"/>
      <family val="2"/>
    </font>
    <font>
      <sz val="9"/>
      <color indexed="81"/>
      <name val="Tahoma"/>
      <family val="2"/>
    </font>
    <font>
      <b/>
      <sz val="9"/>
      <color indexed="81"/>
      <name val="Tahoma"/>
      <family val="2"/>
    </font>
    <font>
      <b/>
      <sz val="10"/>
      <color theme="1"/>
      <name val="Calibri"/>
      <family val="2"/>
    </font>
    <font>
      <sz val="10"/>
      <color theme="1"/>
      <name val="Calibri"/>
      <family val="2"/>
    </font>
    <font>
      <sz val="11"/>
      <name val="Calibri"/>
      <family val="2"/>
    </font>
    <font>
      <b/>
      <sz val="11"/>
      <color rgb="FFFF0000"/>
      <name val="Calibri"/>
      <family val="2"/>
    </font>
    <font>
      <b/>
      <sz val="10"/>
      <color rgb="FFFF0000"/>
      <name val="Calibri"/>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51">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0" fontId="0" fillId="0" borderId="0" xfId="0" applyAlignment="1">
      <alignment horizontal="right"/>
    </xf>
    <xf numFmtId="0" fontId="1" fillId="0" borderId="0" xfId="0" applyFont="1" applyAlignment="1">
      <alignment horizontal="right"/>
    </xf>
    <xf numFmtId="0" fontId="1" fillId="0" borderId="0" xfId="0" applyFont="1" applyAlignment="1">
      <alignment horizontal="left"/>
    </xf>
    <xf numFmtId="0" fontId="1" fillId="0" borderId="0" xfId="0" applyFont="1" applyAlignment="1">
      <alignment wrapText="1"/>
    </xf>
    <xf numFmtId="14" fontId="0" fillId="0" borderId="0" xfId="0" applyNumberFormat="1"/>
    <xf numFmtId="0" fontId="0" fillId="0" borderId="0" xfId="0" applyAlignment="1">
      <alignment horizontal="left" vertical="top" wrapText="1"/>
    </xf>
    <xf numFmtId="0" fontId="0" fillId="0" borderId="0" xfId="0" applyAlignment="1">
      <alignment wrapText="1"/>
    </xf>
    <xf numFmtId="0" fontId="0" fillId="0" borderId="0" xfId="0" applyAlignment="1">
      <alignment vertical="top"/>
    </xf>
    <xf numFmtId="0" fontId="0" fillId="0" borderId="0" xfId="0" applyAlignment="1">
      <alignment horizontal="right" vertical="top"/>
    </xf>
    <xf numFmtId="0" fontId="0" fillId="0" borderId="0" xfId="0" applyNumberFormat="1" applyAlignment="1">
      <alignment horizontal="right" vertical="top"/>
    </xf>
    <xf numFmtId="0" fontId="1" fillId="0" borderId="0" xfId="0" applyFont="1" applyAlignment="1">
      <alignment vertical="top"/>
    </xf>
    <xf numFmtId="0" fontId="1" fillId="0" borderId="0" xfId="0" applyFont="1" applyAlignment="1">
      <alignment horizontal="right" vertical="top"/>
    </xf>
    <xf numFmtId="0" fontId="0" fillId="0" borderId="0" xfId="0" applyAlignment="1"/>
    <xf numFmtId="0" fontId="0" fillId="0" borderId="5" xfId="0" applyBorder="1" applyAlignment="1">
      <alignment vertical="top"/>
    </xf>
    <xf numFmtId="0" fontId="0" fillId="0" borderId="6" xfId="0" applyBorder="1" applyAlignment="1">
      <alignment vertical="top"/>
    </xf>
    <xf numFmtId="0" fontId="0" fillId="0" borderId="1" xfId="0" applyBorder="1" applyAlignment="1"/>
    <xf numFmtId="0" fontId="0" fillId="0" borderId="2" xfId="0" applyBorder="1" applyAlignment="1"/>
    <xf numFmtId="0" fontId="0" fillId="0" borderId="0" xfId="0" applyAlignment="1">
      <alignment horizontal="center"/>
    </xf>
    <xf numFmtId="0" fontId="1" fillId="0" borderId="0" xfId="0" applyFont="1" applyAlignment="1">
      <alignment horizontal="left" vertical="top"/>
    </xf>
    <xf numFmtId="0" fontId="0" fillId="0" borderId="0" xfId="0" quotePrefix="1" applyAlignment="1">
      <alignment horizontal="left" vertical="top"/>
    </xf>
    <xf numFmtId="0" fontId="0" fillId="0" borderId="0" xfId="0" applyAlignment="1">
      <alignment horizontal="left" vertical="top"/>
    </xf>
    <xf numFmtId="0" fontId="0" fillId="0" borderId="0" xfId="0" applyNumberFormat="1" applyAlignment="1">
      <alignment horizontal="left" vertical="top"/>
    </xf>
    <xf numFmtId="0" fontId="0" fillId="0" borderId="0" xfId="0" applyAlignment="1">
      <alignment horizontal="left"/>
    </xf>
    <xf numFmtId="0" fontId="0" fillId="2" borderId="7" xfId="0" applyFill="1" applyBorder="1" applyAlignment="1">
      <alignment horizontal="left" vertical="top" wrapText="1"/>
    </xf>
    <xf numFmtId="0" fontId="0" fillId="0" borderId="1" xfId="0"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4" xfId="0" applyBorder="1" applyAlignment="1">
      <alignment vertical="top"/>
    </xf>
    <xf numFmtId="0" fontId="0" fillId="0" borderId="0" xfId="0" applyNumberFormat="1" applyAlignment="1">
      <alignment horizontal="left" vertical="top" wrapText="1"/>
    </xf>
    <xf numFmtId="0" fontId="0" fillId="3" borderId="7" xfId="0" applyFill="1" applyBorder="1" applyAlignment="1">
      <alignment horizontal="left" vertical="top" wrapText="1"/>
    </xf>
    <xf numFmtId="0" fontId="0" fillId="3" borderId="7" xfId="0" applyFill="1" applyBorder="1"/>
    <xf numFmtId="0" fontId="0" fillId="2" borderId="7" xfId="0" applyFill="1" applyBorder="1" applyAlignment="1">
      <alignment horizontal="center"/>
    </xf>
    <xf numFmtId="0" fontId="4" fillId="0" borderId="0" xfId="0" applyFont="1"/>
    <xf numFmtId="0" fontId="4" fillId="0" borderId="0" xfId="0" applyFont="1" applyAlignment="1">
      <alignment horizontal="center"/>
    </xf>
    <xf numFmtId="0" fontId="5" fillId="0" borderId="0" xfId="0" applyFont="1"/>
    <xf numFmtId="0" fontId="5" fillId="0" borderId="0" xfId="0" applyFont="1" applyAlignment="1">
      <alignment horizontal="center"/>
    </xf>
    <xf numFmtId="0" fontId="5" fillId="2" borderId="7" xfId="0" applyFont="1" applyFill="1" applyBorder="1"/>
    <xf numFmtId="0" fontId="5" fillId="3" borderId="7" xfId="0" applyFont="1" applyFill="1" applyBorder="1"/>
    <xf numFmtId="0" fontId="4" fillId="0" borderId="0" xfId="0" applyFont="1" applyFill="1" applyBorder="1"/>
    <xf numFmtId="0" fontId="6" fillId="0" borderId="0" xfId="0" applyFont="1"/>
    <xf numFmtId="14" fontId="0" fillId="2" borderId="7" xfId="0" applyNumberFormat="1" applyFill="1" applyBorder="1"/>
    <xf numFmtId="0" fontId="0" fillId="2" borderId="7" xfId="0" applyFill="1" applyBorder="1"/>
    <xf numFmtId="0" fontId="0" fillId="0" borderId="8" xfId="0" applyFill="1" applyBorder="1" applyAlignment="1">
      <alignment horizontal="left"/>
    </xf>
    <xf numFmtId="0" fontId="7" fillId="0" borderId="0" xfId="0" applyFont="1"/>
    <xf numFmtId="0" fontId="8" fillId="0" borderId="0" xfId="0" applyFont="1"/>
    <xf numFmtId="0" fontId="5" fillId="2" borderId="7" xfId="0" applyFont="1" applyFill="1" applyBorder="1" applyAlignment="1">
      <alignment horizontal="center"/>
    </xf>
    <xf numFmtId="0" fontId="0" fillId="0" borderId="0" xfId="0" applyAlignment="1">
      <alignment horizontal="center"/>
    </xf>
  </cellXfs>
  <cellStyles count="1">
    <cellStyle name="Normal" xfId="0" builtinId="0"/>
  </cellStyles>
  <dxfs count="6">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4" tint="0.79998168889431442"/>
        </patternFill>
      </fill>
    </dxf>
    <dxf>
      <fill>
        <patternFill>
          <bgColor theme="6" tint="0.59996337778862885"/>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6810375</xdr:colOff>
      <xdr:row>0</xdr:row>
      <xdr:rowOff>180974</xdr:rowOff>
    </xdr:from>
    <xdr:to>
      <xdr:col>7</xdr:col>
      <xdr:colOff>257175</xdr:colOff>
      <xdr:row>17</xdr:row>
      <xdr:rowOff>57149</xdr:rowOff>
    </xdr:to>
    <xdr:sp macro="" textlink="">
      <xdr:nvSpPr>
        <xdr:cNvPr id="2" name="TextBox 1"/>
        <xdr:cNvSpPr txBox="1"/>
      </xdr:nvSpPr>
      <xdr:spPr>
        <a:xfrm>
          <a:off x="8096250" y="180974"/>
          <a:ext cx="3971925" cy="3114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rgbClr val="C00000"/>
              </a:solidFill>
            </a:rPr>
            <a:t>Instructions:</a:t>
          </a:r>
        </a:p>
        <a:p>
          <a:r>
            <a:rPr lang="en-US" sz="1100">
              <a:solidFill>
                <a:srgbClr val="C00000"/>
              </a:solidFill>
            </a:rPr>
            <a:t>0.  Work through the tabs from left to right; you can leave a tab incomplete when moving to the next,</a:t>
          </a:r>
          <a:r>
            <a:rPr lang="en-US" sz="1100" baseline="0">
              <a:solidFill>
                <a:srgbClr val="C00000"/>
              </a:solidFill>
            </a:rPr>
            <a:t> just remember to come back to it</a:t>
          </a:r>
          <a:endParaRPr lang="en-US" sz="1100">
            <a:solidFill>
              <a:srgbClr val="C00000"/>
            </a:solidFill>
          </a:endParaRPr>
        </a:p>
        <a:p>
          <a:r>
            <a:rPr lang="en-US" sz="1100">
              <a:solidFill>
                <a:srgbClr val="C00000"/>
              </a:solidFill>
            </a:rPr>
            <a:t>1.  Fill out ONLY the colored cells;  white ones usually contain formulae.</a:t>
          </a:r>
        </a:p>
        <a:p>
          <a:r>
            <a:rPr lang="en-US" sz="1100">
              <a:solidFill>
                <a:srgbClr val="C00000"/>
              </a:solidFill>
            </a:rPr>
            <a:t>2.  Pink cells are NOT controlled by</a:t>
          </a:r>
          <a:r>
            <a:rPr lang="en-US" sz="1100" baseline="0">
              <a:solidFill>
                <a:srgbClr val="C00000"/>
              </a:solidFill>
            </a:rPr>
            <a:t> the ontology (dictionary).</a:t>
          </a:r>
        </a:p>
        <a:p>
          <a:r>
            <a:rPr lang="en-US" sz="1100" baseline="0">
              <a:solidFill>
                <a:srgbClr val="C00000"/>
              </a:solidFill>
            </a:rPr>
            <a:t>3.  Some cells (pink) have dropdown lists.</a:t>
          </a:r>
        </a:p>
        <a:p>
          <a:r>
            <a:rPr lang="en-US" sz="1100" baseline="0">
              <a:solidFill>
                <a:srgbClr val="C00000"/>
              </a:solidFill>
            </a:rPr>
            <a:t>4.  Blue cells should have terms from the dictionary.  If you enter something not in the dictionary,  you have two choices: a. add it to the dictionary, b. choose another term (or correct the spelling!)</a:t>
          </a:r>
        </a:p>
        <a:p>
          <a:r>
            <a:rPr lang="en-US" sz="1100" baseline="0">
              <a:solidFill>
                <a:srgbClr val="C00000"/>
              </a:solidFill>
            </a:rPr>
            <a:t>for each blue cell, there is a "Test" column next to it to warn you of potential errors.</a:t>
          </a:r>
        </a:p>
        <a:p>
          <a:endParaRPr lang="en-US" sz="1100" baseline="0">
            <a:solidFill>
              <a:srgbClr val="C00000"/>
            </a:solidFill>
          </a:endParaRPr>
        </a:p>
        <a:p>
          <a:r>
            <a:rPr lang="en-US" sz="1100" baseline="0">
              <a:solidFill>
                <a:srgbClr val="C00000"/>
              </a:solidFill>
            </a:rPr>
            <a:t>When  enough info is filled out, the SQL columns will swap from #N/A to a SQL insert statement.</a:t>
          </a:r>
        </a:p>
        <a:p>
          <a:r>
            <a:rPr lang="en-US" sz="1100" baseline="0">
              <a:solidFill>
                <a:srgbClr val="C00000"/>
              </a:solidFill>
            </a:rPr>
            <a:t>The dictionary is in alphabetical order (no hierarchy)</a:t>
          </a:r>
          <a:endParaRPr lang="en-US" sz="1100">
            <a:solidFill>
              <a:srgbClr val="C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D21"/>
  <sheetViews>
    <sheetView topLeftCell="A5" workbookViewId="0">
      <selection activeCell="B8" sqref="B8"/>
    </sheetView>
  </sheetViews>
  <sheetFormatPr defaultRowHeight="15"/>
  <cols>
    <col min="1" max="1" width="19.28515625" style="1" customWidth="1"/>
    <col min="2" max="2" width="112.140625" style="9" customWidth="1"/>
  </cols>
  <sheetData>
    <row r="1" spans="1:4">
      <c r="A1" s="1" t="s">
        <v>0</v>
      </c>
    </row>
    <row r="2" spans="1:4">
      <c r="A2" s="5" t="s">
        <v>3</v>
      </c>
      <c r="B2" s="9" t="s">
        <v>433</v>
      </c>
    </row>
    <row r="3" spans="1:4">
      <c r="A3" s="5" t="s">
        <v>1</v>
      </c>
      <c r="B3" s="27"/>
      <c r="D3" t="str">
        <f>"insert into assay (assay_id, assay_name, description, assay_status_id, designed_by) values ("&amp;B2&amp;", '"&amp;B3&amp;"', '"&amp;B7&amp;"', 2, '"&amp;B4&amp;"');"</f>
        <v>insert into assay (assay_id, assay_name, description, assay_status_id, designed_by) values (assay_id_seq.nextval, '', 'Keywords: insulin, beta cell, ELISA, primary human pancreatic beta islets
Assay Overview:
This assay measures glucose-induced insulin secretion, the gold standard for beta-cell function. The insulin stimulatory index can be measured by ELISA, after 1-hour incubation with "high glucose" (typically 16.7 mM) in the experimental buffer, in comparison with "low glucose" (typically 1.67 mM). The rat INS-1E cell line is derived from a clone selected for high levels of insulin secretion in response to glucose, and thus serves as a good model of beta-cell function. Beta cells treated with cytokines lose their insulin secretory response to glucose. Small molecules that can promote beta-cell survival should restore insulin secretion.', 2, '');</v>
      </c>
    </row>
    <row r="4" spans="1:4">
      <c r="A4" s="5" t="s">
        <v>2</v>
      </c>
      <c r="B4" s="27"/>
    </row>
    <row r="5" spans="1:4">
      <c r="A5" s="5" t="s">
        <v>4</v>
      </c>
      <c r="B5" s="27" t="s">
        <v>8</v>
      </c>
      <c r="D5" t="str">
        <f>"insert into external_system (external_system_id, system_name, owner, system_url) values (1, 'PubChem', 'NIH', 'http://pubchem.ncbi.nlm.nih.gov/assay/assay.cgi?');"</f>
        <v>insert into external_system (external_system_id, system_name, owner, system_url) values (1, 'PubChem', 'NIH', 'http://pubchem.ncbi.nlm.nih.gov/assay/assay.cgi?');</v>
      </c>
    </row>
    <row r="6" spans="1:4">
      <c r="A6" s="5" t="s">
        <v>5</v>
      </c>
      <c r="B6" s="27"/>
      <c r="D6" t="str">
        <f>"insert into external_assay (external_system_id, assay_id, ext_assay_id) values ("&amp;B2&amp;", assay_id_seq.currval, '"&amp;B6&amp;"');"</f>
        <v>insert into external_assay (external_system_id, assay_id, ext_assay_id) values (assay_id_seq.nextval, assay_id_seq.currval, '');</v>
      </c>
    </row>
    <row r="7" spans="1:4" ht="135">
      <c r="A7" s="5" t="s">
        <v>6</v>
      </c>
      <c r="B7" s="27" t="s">
        <v>876</v>
      </c>
      <c r="D7" t="str">
        <f>"insert into protocol (protocol_id, assay_id, protocol_name) values (1, "&amp;B2&amp;", '"&amp;B3&amp;"');"</f>
        <v>insert into protocol (protocol_id, assay_id, protocol_name) values (1, assay_id_seq.nextval, '');</v>
      </c>
    </row>
    <row r="8" spans="1:4" ht="409.5">
      <c r="A8" s="5" t="s">
        <v>7</v>
      </c>
      <c r="B8" s="27" t="s">
        <v>877</v>
      </c>
      <c r="D8" t="str">
        <f>"update protocol set protocol_document = '"&amp;SUBSTITUTE(B8,"'","*")&amp;"' where protocol_id = "&amp;B2&amp;";"</f>
        <v>update protocol set protocol_document = 'Cell and Human Islet Culture. Human islets were obtained through the Islet Cell Resource Consortium (http://icr.coh.org/) and through the National Disease Research Interchange (http://www.ndriresource.org/). The purity and viability of human islets are reported to be 70-93% and 70-98%, respectively, and the average age of cadaveric donors was 40.7 +/- 9.0 y (range 32-57 y; n = 6). Islets were washed with PBS and incubated in CMRL medium supplemented with 10% FBS, 2 mM glutamine, 100 U/mL penicillin, and 100 ug/mL streptomycin. Islets were gently dissociated into a cell suspension by incubating in Accutase (37 deg C, 10 min), and seeded in 96-well plates containing extracellular matrix secreted by the HTB-9 human bladder carcinoma cell line.
Primary human islets were incubated for 6 days in 100 uL of fresh RPMI containing 1% FBS and the cytokine cocktail, in the presence or absence of compounds. Media was refreshed after 3 days. Cells were washed and incubated for 2 h in KRBH (135 mM NaCl, 3.6 mM KCl, 5 mM NaHCO3, 0.5 mM NaH2PO4, 0.5 mM MgCl2, 1.5 mM CaCl2, 10 mM HEPES, pH 7.4, 0.1% BSA) without glucose. Cells were subsequently incubated with KRBH containing 2 or 15 mM glucose for 1 hour. The supernatant was taken for measurement of released insulin. Insulin was measured with a rat insulin ELISA kit (Alpco).
ALPCO INSULIN ELISA PROTOCOL
Bring all reagents and microplate strips to room temperature prior to use. Gently mix all reagents before use. A standard curve must be performed with each assay and with each microplate if more than one is run at a time. All standards, samples, and the control should be run in duplicate.
1. Ensure that microplates are at room temperature prior to opening foil pouch. Designate enough microplate strips for the standards, desired number of samples, and control. The remaining strips should be stored at 2-8 deg C in the tightly sealed foil pouch containing the desiccant.
2. Pipette 5 ul of each standard, reconstituted control (see Reagent Preparation), or sample into its respective wells.
3. Pipette 75 ul of Working Strength Conjugate (see Reagent Preparation) into each well.
4. Incubate for 2 hours, shaking at 700-900 rpm on a horizontal microplate shaker at room temperature (18-25 deg C).
5. Wash the microplate 6 times with Working Strength Wash Buffer (see Reagent Preparation) with a microplate washer. Alternatively, use a wash bottle to fill the wells, and then discard the liquid, inverting and firmly tapping the microplate on absorbent paper towels between washes. After the final wash with either the microplate washer or wsah bottle, remove any residual Wash Buffer and bubbles from the wells by inverting and firmly tapping the microplate on absorbent paper towels (See Microplate Locking Diagram below).
6. Pipette 100 ul of TMB Substrate into each well.
7. Incubate for 15 minutes at room temperature (18-25 deg C) on a horizontal microplate shaker (700-900 rpm).
8. Pipette 100 ul of Stop Solution into each well. Gently shake the microplate to stop the reaction. Remove bubbles before reading with microplate reader.
9. Place the microplate in a microplate reader capable of reading the absorbance at 450nm with a reference wavelength of 620-650nm. The microplate should be analyzed within 30 minutes following the addition of Stop Solution.' where protocol_id = assay_id_seq.nextval;</v>
      </c>
    </row>
    <row r="9" spans="1:4" ht="409.5">
      <c r="A9" s="5" t="s">
        <v>858</v>
      </c>
      <c r="B9" s="27" t="s">
        <v>878</v>
      </c>
    </row>
    <row r="10" spans="1:4">
      <c r="A10" s="5"/>
    </row>
    <row r="11" spans="1:4">
      <c r="A11" s="6" t="s">
        <v>33</v>
      </c>
    </row>
    <row r="12" spans="1:4">
      <c r="A12" s="5" t="s">
        <v>38</v>
      </c>
      <c r="B12" s="9" t="s">
        <v>434</v>
      </c>
      <c r="D12" t="str">
        <f>"insert into project (project_id, project_name, group_type, description) values ("&amp;B18&amp;", '"&amp;B13&amp;"', 'Project', '');"</f>
        <v>insert into project (project_id, project_name, group_type, description) values (project_id_seq.currval, '&lt;use the name of the summary assay&gt;', 'Project', '');</v>
      </c>
    </row>
    <row r="13" spans="1:4">
      <c r="A13" s="5" t="s">
        <v>39</v>
      </c>
      <c r="B13" s="27" t="s">
        <v>857</v>
      </c>
    </row>
    <row r="14" spans="1:4">
      <c r="A14" s="5"/>
    </row>
    <row r="15" spans="1:4">
      <c r="A15" s="5"/>
    </row>
    <row r="16" spans="1:4">
      <c r="A16" s="6" t="s">
        <v>34</v>
      </c>
    </row>
    <row r="17" spans="1:4">
      <c r="A17" s="5" t="s">
        <v>35</v>
      </c>
      <c r="B17" s="9" t="s">
        <v>430</v>
      </c>
      <c r="D17" t="str">
        <f>"insert into project_assay (project_assay_id, project_id, assay_id, stage, promotion_criteria) values (1, "&amp;B18&amp;", "&amp;B17&amp;", '"&amp;B19&amp;"', '"&amp;B20&amp;"');"</f>
        <v>insert into project_assay (project_assay_id, project_id, assay_id, stage, promotion_criteria) values (1, project_id_seq.currval, assay_id_seq.currval, '', '&lt;description of how the hit threshold was calculated/estimated&gt;');</v>
      </c>
    </row>
    <row r="18" spans="1:4">
      <c r="A18" s="5" t="s">
        <v>36</v>
      </c>
      <c r="B18" s="9" t="s">
        <v>435</v>
      </c>
    </row>
    <row r="19" spans="1:4">
      <c r="A19" s="5" t="s">
        <v>37</v>
      </c>
      <c r="B19" s="33"/>
      <c r="C19" s="47" t="str">
        <f>IF(ISNA(VLOOKUP(B19,Dictionary!$B$2:$F$700,1,FALSE)),"not in dictionary","")</f>
        <v>not in dictionary</v>
      </c>
    </row>
    <row r="20" spans="1:4">
      <c r="A20" s="5" t="s">
        <v>44</v>
      </c>
      <c r="B20" s="27" t="s">
        <v>856</v>
      </c>
      <c r="C20" s="1"/>
    </row>
    <row r="21" spans="1:4">
      <c r="A21" s="5" t="s">
        <v>45</v>
      </c>
      <c r="B21" s="27"/>
      <c r="C21" s="47" t="str">
        <f>IF(ISBLANK(B21),"",IF(ISNUMBER(B21),"","must be a number"))</f>
        <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J7"/>
  <sheetViews>
    <sheetView workbookViewId="0">
      <selection activeCell="B2" sqref="B2"/>
    </sheetView>
  </sheetViews>
  <sheetFormatPr defaultRowHeight="15"/>
  <cols>
    <col min="1" max="1" width="20" customWidth="1"/>
    <col min="2" max="2" width="13.28515625" bestFit="1" customWidth="1"/>
    <col min="3" max="3" width="4.85546875" bestFit="1" customWidth="1"/>
    <col min="4" max="4" width="13.7109375" style="21" customWidth="1"/>
    <col min="5" max="5" width="18.28515625" bestFit="1" customWidth="1"/>
    <col min="6" max="6" width="4.85546875" customWidth="1"/>
    <col min="7" max="7" width="15.85546875" customWidth="1"/>
    <col min="8" max="8" width="21.42578125" customWidth="1"/>
    <col min="9" max="9" width="23.85546875" customWidth="1"/>
    <col min="10" max="10" width="19.28515625" customWidth="1"/>
    <col min="11" max="12" width="15.28515625" bestFit="1" customWidth="1"/>
  </cols>
  <sheetData>
    <row r="1" spans="1:10" s="1" customFormat="1">
      <c r="A1" s="1" t="s">
        <v>9</v>
      </c>
      <c r="B1" s="1" t="s">
        <v>73</v>
      </c>
      <c r="C1" s="1" t="s">
        <v>10</v>
      </c>
      <c r="D1" s="3" t="s">
        <v>849</v>
      </c>
      <c r="E1" s="1" t="s">
        <v>11</v>
      </c>
      <c r="F1" s="1" t="s">
        <v>850</v>
      </c>
      <c r="G1" s="1" t="s">
        <v>25</v>
      </c>
      <c r="H1" s="47" t="s">
        <v>851</v>
      </c>
      <c r="I1" s="1" t="s">
        <v>425</v>
      </c>
      <c r="J1" s="1" t="s">
        <v>424</v>
      </c>
    </row>
    <row r="2" spans="1:10">
      <c r="A2" t="s">
        <v>430</v>
      </c>
      <c r="B2" s="34"/>
      <c r="C2" s="34"/>
      <c r="D2" s="46" t="s">
        <v>859</v>
      </c>
      <c r="E2" t="str">
        <f>IF(F2=F1,E1,"Context for "&amp;B2)</f>
        <v xml:space="preserve">Context for </v>
      </c>
      <c r="F2" s="35">
        <v>3</v>
      </c>
      <c r="G2" s="34"/>
      <c r="H2" s="47" t="str">
        <f>IF(ISNA(VLOOKUP(B2,Dictionary!$B$2:$F$700,1,FALSE)),"result_type not in dictionary",IF(AND(ISNA(VLOOKUP(C2,Dictionary!$B$2:$F$700,1,FALSE)),NOT(ISBLANK(C2))),"unit not in dictionary",IF(AND(ISNA(VLOOKUP(G2,$B$2:$B$16,1,FALSE)),NOT(ISBLANK(G2))),"parent not in result_type","")))</f>
        <v>result_type not in dictionary</v>
      </c>
      <c r="I2" t="str">
        <f t="shared" ref="I2:I7" si="0">IF(F2=F1,"","insert into measure_context (assay_id, measure_context_id, context_name) values ("&amp;A2&amp;", "&amp;F2&amp;", '"&amp;E2&amp;"');")</f>
        <v>insert into measure_context (assay_id, measure_context_id, context_name) values (assay_id_seq.currval, 3, 'Context for ');</v>
      </c>
      <c r="J2" t="e">
        <f>"insert into measure (assay_id, measure_id, result_type_id, measure_context_id, entry_unit, parent_measure_id) values ("&amp;A2&amp;", "&amp;D2&amp;", "&amp;VLOOKUP(B2,Dictionary!$B$2:$F$609,4,FALSE)&amp;", '"&amp;Measures!F2&amp;"', '"&amp;Measures!C2&amp;"', "&amp;IF(ISNA(VLOOKUP(G2,$B$2:$B$7,4,FALSE)),"''",VLOOKUP(G2,$B$2:$D$7,3,FALSE))&amp;");"</f>
        <v>#N/A</v>
      </c>
    </row>
    <row r="3" spans="1:10">
      <c r="A3" t="s">
        <v>430</v>
      </c>
      <c r="B3" s="34"/>
      <c r="C3" s="34"/>
      <c r="D3" s="46" t="s">
        <v>859</v>
      </c>
      <c r="E3" t="str">
        <f t="shared" ref="E3:E7" si="1">IF(F3=F2,E2,"Context for "&amp;B3)</f>
        <v xml:space="preserve">Context for </v>
      </c>
      <c r="F3" s="35">
        <v>4</v>
      </c>
      <c r="G3" s="34"/>
      <c r="H3" s="47" t="str">
        <f>IF(ISNA(VLOOKUP(B3,Dictionary!$B$2:$F$700,1,FALSE)),"result_type not in dictionary",IF(AND(ISNA(VLOOKUP(C3,Dictionary!$B$2:$F$700,1,FALSE)),NOT(ISBLANK(C3))),"unit not in dictionary",IF(AND(ISNA(VLOOKUP(G3,$B$2:$B$16,1,FALSE)),NOT(ISBLANK(G3))),"parent not in result_type","")))</f>
        <v>result_type not in dictionary</v>
      </c>
      <c r="I3" t="str">
        <f t="shared" si="0"/>
        <v>insert into measure_context (assay_id, measure_context_id, context_name) values (assay_id_seq.currval, 4, 'Context for ');</v>
      </c>
      <c r="J3" t="e">
        <f>"insert into measure (assay_id, measure_id, result_type_id, measure_context_id, entry_unit, parent_measure_id) values ("&amp;A3&amp;", "&amp;D3&amp;", "&amp;VLOOKUP(B3,Dictionary!$B$2:$F$609,4,FALSE)&amp;", '"&amp;Measures!F3&amp;"', '"&amp;Measures!C3&amp;"', "&amp;IF(ISNA(VLOOKUP(G3,$B$2:$B$7,4,FALSE)),"''",VLOOKUP(G3,$B$2:$D$7,3,FALSE))&amp;");"</f>
        <v>#N/A</v>
      </c>
    </row>
    <row r="4" spans="1:10">
      <c r="A4" t="s">
        <v>430</v>
      </c>
      <c r="B4" s="34"/>
      <c r="C4" s="34"/>
      <c r="D4" s="46" t="s">
        <v>859</v>
      </c>
      <c r="E4" t="str">
        <f t="shared" si="1"/>
        <v xml:space="preserve">Context for </v>
      </c>
      <c r="F4" s="35">
        <v>4</v>
      </c>
      <c r="G4" s="34"/>
      <c r="H4" s="47" t="str">
        <f>IF(ISNA(VLOOKUP(B4,Dictionary!$B$2:$F$700,1,FALSE)),"result_type not in dictionary",IF(AND(ISNA(VLOOKUP(C4,Dictionary!$B$2:$F$700,1,FALSE)),NOT(ISBLANK(C4))),"unit not in dictionary",IF(AND(ISNA(VLOOKUP(G4,$B$2:$B$16,1,FALSE)),NOT(ISBLANK(G4))),"parent not in result_type","")))</f>
        <v>result_type not in dictionary</v>
      </c>
      <c r="I4" t="str">
        <f t="shared" si="0"/>
        <v/>
      </c>
      <c r="J4" t="e">
        <f>"insert into measure (assay_id, measure_id, result_type_id, measure_context_id, entry_unit, parent_measure_id) values ("&amp;A4&amp;", "&amp;D4&amp;", "&amp;VLOOKUP(B4,Dictionary!$B$2:$F$609,4,FALSE)&amp;", '"&amp;Measures!F4&amp;"', '"&amp;Measures!C4&amp;"', "&amp;IF(ISNA(VLOOKUP(G4,$B$2:$B$7,4,FALSE)),"''",VLOOKUP(G4,$B$2:$D$7,3,FALSE))&amp;");"</f>
        <v>#N/A</v>
      </c>
    </row>
    <row r="5" spans="1:10">
      <c r="A5" t="s">
        <v>430</v>
      </c>
      <c r="B5" s="34"/>
      <c r="C5" s="34"/>
      <c r="D5" s="46" t="s">
        <v>859</v>
      </c>
      <c r="E5" t="str">
        <f t="shared" si="1"/>
        <v xml:space="preserve">Context for </v>
      </c>
      <c r="F5" s="35">
        <v>4</v>
      </c>
      <c r="G5" s="34"/>
      <c r="H5" s="47" t="str">
        <f>IF(ISNA(VLOOKUP(B5,Dictionary!$B$2:$F$700,1,FALSE)),"result_type not in dictionary",IF(AND(ISNA(VLOOKUP(C5,Dictionary!$B$2:$F$700,1,FALSE)),NOT(ISBLANK(C5))),"unit not in dictionary",IF(AND(ISNA(VLOOKUP(G5,$B$2:$B$16,1,FALSE)),NOT(ISBLANK(G5))),"parent not in result_type","")))</f>
        <v>result_type not in dictionary</v>
      </c>
      <c r="I5" t="str">
        <f t="shared" si="0"/>
        <v/>
      </c>
      <c r="J5" t="e">
        <f>"insert into measure (assay_id, measure_id, result_type_id, measure_context_id, entry_unit, parent_measure_id) values ("&amp;A5&amp;", "&amp;D5&amp;", "&amp;VLOOKUP(B5,Dictionary!$B$2:$F$609,4,FALSE)&amp;", '"&amp;Measures!F5&amp;"', '"&amp;Measures!C5&amp;"', "&amp;IF(ISNA(VLOOKUP(G5,$B$2:$B$7,4,FALSE)),"''",VLOOKUP(G5,$B$2:$D$7,3,FALSE))&amp;");"</f>
        <v>#N/A</v>
      </c>
    </row>
    <row r="6" spans="1:10">
      <c r="A6" t="s">
        <v>430</v>
      </c>
      <c r="B6" s="34"/>
      <c r="C6" s="34"/>
      <c r="D6" s="46" t="s">
        <v>859</v>
      </c>
      <c r="E6" t="str">
        <f t="shared" si="1"/>
        <v xml:space="preserve">Context for </v>
      </c>
      <c r="F6" s="35">
        <v>4</v>
      </c>
      <c r="G6" s="34"/>
      <c r="H6" s="47" t="str">
        <f>IF(ISNA(VLOOKUP(B6,Dictionary!$B$2:$F$700,1,FALSE)),"result_type not in dictionary",IF(AND(ISNA(VLOOKUP(C6,Dictionary!$B$2:$F$700,1,FALSE)),NOT(ISBLANK(C6))),"unit not in dictionary",IF(AND(ISNA(VLOOKUP(G6,$B$2:$B$16,1,FALSE)),NOT(ISBLANK(G6))),"parent not in result_type","")))</f>
        <v>result_type not in dictionary</v>
      </c>
      <c r="I6" t="str">
        <f t="shared" si="0"/>
        <v/>
      </c>
      <c r="J6" t="e">
        <f>"insert into measure (assay_id, measure_id, result_type_id, measure_context_id, entry_unit, parent_measure_id) values ("&amp;A6&amp;", "&amp;D6&amp;", "&amp;VLOOKUP(B6,Dictionary!$B$2:$F$609,4,FALSE)&amp;", '"&amp;Measures!F6&amp;"', '"&amp;Measures!C6&amp;"', "&amp;IF(ISNA(VLOOKUP(G6,$B$2:$B$7,4,FALSE)),"''",VLOOKUP(G6,$B$2:$D$7,3,FALSE))&amp;");"</f>
        <v>#N/A</v>
      </c>
    </row>
    <row r="7" spans="1:10">
      <c r="A7" t="s">
        <v>430</v>
      </c>
      <c r="B7" s="34"/>
      <c r="C7" s="34"/>
      <c r="D7" s="46" t="s">
        <v>859</v>
      </c>
      <c r="E7" t="str">
        <f t="shared" si="1"/>
        <v xml:space="preserve">Context for </v>
      </c>
      <c r="F7" s="35">
        <v>4</v>
      </c>
      <c r="G7" s="34"/>
      <c r="H7" s="47" t="str">
        <f>IF(ISNA(VLOOKUP(B7,Dictionary!$B$2:$F$700,1,FALSE)),"result_type not in dictionary",IF(AND(ISNA(VLOOKUP(C7,Dictionary!$B$2:$F$700,1,FALSE)),NOT(ISBLANK(C7))),"unit not in dictionary",IF(AND(ISNA(VLOOKUP(G7,$B$2:$B$16,1,FALSE)),NOT(ISBLANK(G7))),"parent not in result_type","")))</f>
        <v>result_type not in dictionary</v>
      </c>
      <c r="I7" t="str">
        <f t="shared" si="0"/>
        <v/>
      </c>
      <c r="J7" t="e">
        <f>"insert into measure (assay_id, measure_id, result_type_id, measure_context_id, entry_unit, parent_measure_id) values ("&amp;A7&amp;", "&amp;D7&amp;", "&amp;VLOOKUP(B7,Dictionary!$B$2:$F$609,4,FALSE)&amp;", '"&amp;Measures!F7&amp;"', '"&amp;Measures!C7&amp;"', "&amp;IF(ISNA(VLOOKUP(G7,$B$2:$B$7,4,FALSE)),"''",VLOOKUP(G7,$B$2:$D$7,3,FALSE))&amp;");"</f>
        <v>#N/A</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5"/>
  <sheetViews>
    <sheetView tabSelected="1" topLeftCell="D1" zoomScaleNormal="100" workbookViewId="0">
      <selection activeCell="Q2" sqref="Q2"/>
    </sheetView>
  </sheetViews>
  <sheetFormatPr defaultRowHeight="12.75"/>
  <cols>
    <col min="1" max="1" width="7.28515625" style="38" bestFit="1" customWidth="1"/>
    <col min="2" max="2" width="8.5703125" style="39" customWidth="1"/>
    <col min="3" max="3" width="7.140625" style="38" bestFit="1" customWidth="1"/>
    <col min="4" max="4" width="22.85546875" style="38" bestFit="1" customWidth="1"/>
    <col min="5" max="5" width="4.140625" style="36" bestFit="1" customWidth="1"/>
    <col min="6" max="6" width="8.5703125" style="38" customWidth="1"/>
    <col min="7" max="7" width="24.42578125" style="38" bestFit="1" customWidth="1"/>
    <col min="8" max="8" width="10.85546875" style="38" customWidth="1"/>
    <col min="9" max="9" width="10.28515625" style="38" customWidth="1"/>
    <col min="10" max="10" width="10.5703125" style="38" customWidth="1"/>
    <col min="11" max="11" width="9.7109375" style="36" bestFit="1" customWidth="1"/>
    <col min="12" max="12" width="7.140625" style="38" bestFit="1" customWidth="1"/>
    <col min="13" max="13" width="7.140625" style="42" customWidth="1"/>
    <col min="14" max="14" width="39.85546875" style="38" customWidth="1"/>
    <col min="15" max="15" width="6" style="38" customWidth="1"/>
    <col min="16" max="16" width="6.28515625" style="38" customWidth="1"/>
    <col min="17" max="16384" width="9.140625" style="38"/>
  </cols>
  <sheetData>
    <row r="1" spans="1:18">
      <c r="A1" s="36" t="s">
        <v>11</v>
      </c>
      <c r="B1" s="37" t="s">
        <v>26</v>
      </c>
      <c r="C1" s="36" t="s">
        <v>75</v>
      </c>
      <c r="D1" s="36" t="s">
        <v>17</v>
      </c>
      <c r="E1" s="36" t="s">
        <v>851</v>
      </c>
      <c r="F1" s="36" t="s">
        <v>18</v>
      </c>
      <c r="G1" s="36" t="s">
        <v>19</v>
      </c>
      <c r="H1" s="36" t="s">
        <v>20</v>
      </c>
      <c r="I1" s="36" t="s">
        <v>21</v>
      </c>
      <c r="J1" s="36" t="s">
        <v>22</v>
      </c>
      <c r="K1" s="36" t="s">
        <v>851</v>
      </c>
      <c r="L1" s="36" t="s">
        <v>10</v>
      </c>
      <c r="M1" s="42" t="s">
        <v>851</v>
      </c>
      <c r="N1" s="36" t="s">
        <v>23</v>
      </c>
      <c r="O1" s="38" t="s">
        <v>852</v>
      </c>
      <c r="P1" s="38" t="s">
        <v>443</v>
      </c>
      <c r="R1" s="38" t="s">
        <v>426</v>
      </c>
    </row>
    <row r="2" spans="1:18" ht="15">
      <c r="B2" s="49">
        <v>1</v>
      </c>
      <c r="C2" s="40" t="s">
        <v>31</v>
      </c>
      <c r="D2" s="41" t="s">
        <v>127</v>
      </c>
      <c r="E2" s="47" t="str">
        <f>IF(ISBLANK(D2),"needs entry",IF(ISNA(VLOOKUP(D2,Dictionary!$B$2:$F$700,1,FALSE)),"not in dictionary",""))</f>
        <v/>
      </c>
      <c r="F2" s="40"/>
      <c r="G2" s="41" t="s">
        <v>861</v>
      </c>
      <c r="H2" s="41"/>
      <c r="I2" s="41"/>
      <c r="J2" s="41"/>
      <c r="K2" s="48" t="str">
        <f>IF(ISBLANK(G2),IF(AND(ISBLANK(H2),ISBLANK(I2),ISBLANK(J2)),IF(C2="Free","","need entry" ),"" ),IF(AND(ISBLANK(H2),ISBLANK(I2),ISBLANK(J2)), IF(AND(D2&lt;&gt;"Assay Component",D2&lt;&gt;"Vehicle Components"), IF(ISNA(VLOOKUP(G2,Dictionary!$B$2:$F$700,4,FALSE)),"Val not in Dict", ""  ),"ext val" ),"Too many vals" ) )</f>
        <v>Val not in Dict</v>
      </c>
      <c r="L2" s="41"/>
      <c r="M2" s="47" t="str">
        <f>IF(ISBLANK(L2),"",IF(ISNA(VLOOKUP(L2,Dictionary!$B$2:$F$700,1,FALSE)),"not in dictionary",""))</f>
        <v/>
      </c>
      <c r="N2" s="38" t="str">
        <f>IF(ISBLANK(D2), "", D2&amp;IF(ISBLANK(F2),IF(ISBLANK(J2)," = ", " IN "), " "&amp;F2&amp;" "))&amp;G2&amp;H2&amp;I2&amp;IF(ISBLANK(J2),""," - "&amp;J2)&amp;IF(ISBLANK(L2),""," "&amp;L2)</f>
        <v>growth medium = RPMI</v>
      </c>
      <c r="O2" s="40">
        <v>300</v>
      </c>
      <c r="P2" s="40"/>
      <c r="R2" s="38" t="str">
        <f>"insert into measure_context_item ( MEASURE_CONTEXT_ITEM_ID, GROUP_MEASURE_CONTEXT_ITEM_ID, ASSAY_ID, MEASURE_CONTEXT_ID, ATTRIBUTE_TYPE,  ATTRIBUTE_ID,  QUALIFIER,  VALUE_ID, VALUE_DISPLAY, VALUE_NUM, VALUE_MIN, VALUE_MAX) values ("&amp;O2&amp;", "&amp;VLOOKUP(B2,$B$2:$O$35,12,FALSE)&amp;", assay_id_seq.currval, '"&amp;P2&amp;"', '"&amp;C2&amp;"', "&amp;VLOOKUP(D2,Dictionary!$B$2:$F$609,4,FALSE)&amp;", '', '"&amp;IF(ISNA(VLOOKUP(Context!G8,Dictionary!$B$2:$F$609,4,FALSE)),"",VLOOKUP(Context!G8,Dictionary!$B$2:$F$609,4,FALSE))&amp;"', '"&amp;Context!N8&amp;"', '"&amp;Context!H8&amp;"', '"&amp;I2&amp;"', '"&amp;J2&amp;"');"</f>
        <v>insert into measure_context_item ( MEASURE_CONTEXT_ITEM_ID, GROUP_MEASURE_CONTEXT_ITEM_ID, ASSAY_ID, MEASURE_CONTEXT_ID, ATTRIBUTE_TYPE,  ATTRIBUTE_ID,  QUALIFIER,  VALUE_ID, VALUE_DISPLAY, VALUE_NUM, VALUE_MIN, VALUE_MAX) values (300, , assay_id_seq.currval, '', 'Fixed', Published, '', '', 'growth factor = TNF-alpha', '', '', '');</v>
      </c>
    </row>
    <row r="3" spans="1:18" ht="15">
      <c r="B3" s="49">
        <v>1</v>
      </c>
      <c r="C3" s="40" t="s">
        <v>31</v>
      </c>
      <c r="D3" s="41" t="s">
        <v>125</v>
      </c>
      <c r="E3" s="47" t="str">
        <f>IF(ISBLANK(D3),"needs entry",IF(ISNA(VLOOKUP(D3,Dictionary!$B$2:$F$700,1,FALSE)),"not in dictionary",""))</f>
        <v/>
      </c>
      <c r="F3" s="40"/>
      <c r="G3" s="41" t="s">
        <v>869</v>
      </c>
      <c r="H3" s="41"/>
      <c r="I3" s="41"/>
      <c r="J3" s="41"/>
      <c r="K3" s="48" t="str">
        <f>IF(ISBLANK(G3),IF(AND(ISBLANK(H3),ISBLANK(I3),ISBLANK(J3)),IF(C3="Free","","need entry" ),"" ),IF(AND(ISBLANK(H3),ISBLANK(I3),ISBLANK(J3)), IF(AND(D3&lt;&gt;"Assay Component",D3&lt;&gt;"Vehicle Components"), IF(ISNA(VLOOKUP(G3,Dictionary!$B$2:$F$700,4,FALSE)),"Val not in Dict", ""  ),"ext val" ),"Too many vals" ) )</f>
        <v>Val not in Dict</v>
      </c>
      <c r="L3" s="41"/>
      <c r="M3" s="47" t="str">
        <f>IF(ISBLANK(L3),"",IF(ISNA(VLOOKUP(L3,Dictionary!$B$2:$F$700,1,FALSE)),"not in dictionary",""))</f>
        <v/>
      </c>
      <c r="N3" s="38" t="str">
        <f t="shared" ref="N3:N19" si="0">IF(ISBLANK(D3), "", D3&amp;IF(ISBLANK(F3),IF(ISBLANK(J3)," = ", " IN "), " "&amp;F3&amp;" "))&amp;G3&amp;H3&amp;I3&amp;IF(ISBLANK(J3),""," - "&amp;J3)&amp;IF(ISBLANK(L3),""," "&amp;L3)</f>
        <v>substrate = ECM from HTB-9 cells</v>
      </c>
      <c r="O3" s="43">
        <f>O2+1</f>
        <v>301</v>
      </c>
      <c r="P3" s="40"/>
      <c r="R3" s="38" t="str">
        <f>"insert into measure_context_item ( MEASURE_CONTEXT_ITEM_ID, GROUP_MEASURE_CONTEXT_ITEM_ID, ASSAY_ID, MEASURE_CONTEXT_ID, ATTRIBUTE_TYPE,  ATTRIBUTE_ID,  QUALIFIER,  VALUE_ID, VALUE_DISPLAY, VALUE_NUM, VALUE_MIN, VALUE_MAX) values ("&amp;O3&amp;", "&amp;VLOOKUP(B3,$B$2:$O$35,12,FALSE)&amp;", assay_id_seq.currval, '"&amp;P3&amp;"', '"&amp;C3&amp;"', "&amp;VLOOKUP(D3,Dictionary!$B$2:$F$609,4,FALSE)&amp;", '', '"&amp;IF(ISNA(VLOOKUP(Context!G21,Dictionary!$B$2:$F$609,4,FALSE)),"",VLOOKUP(Context!G21,Dictionary!$B$2:$F$609,4,FALSE))&amp;"', '"&amp;Context!N21&amp;"', '"&amp;Context!H21&amp;"', '"&amp;I3&amp;"', '"&amp;J3&amp;"');"</f>
        <v>insert into measure_context_item ( MEASURE_CONTEXT_ITEM_ID, GROUP_MEASURE_CONTEXT_ITEM_ID, ASSAY_ID, MEASURE_CONTEXT_ID, ATTRIBUTE_TYPE,  ATTRIBUTE_ID,  QUALIFIER,  VALUE_ID, VALUE_DISPLAY, VALUE_NUM, VALUE_MIN, VALUE_MAX) values (301, , assay_id_seq.currval, '', 'Fixed', Published, '', '', 'excitation wavelength = 450', '450', '', '');</v>
      </c>
    </row>
    <row r="4" spans="1:18" ht="15">
      <c r="B4" s="49">
        <v>1</v>
      </c>
      <c r="C4" s="40" t="s">
        <v>31</v>
      </c>
      <c r="D4" s="41" t="s">
        <v>302</v>
      </c>
      <c r="E4" s="47" t="str">
        <f>IF(ISBLANK(D4),"needs entry",IF(ISNA(VLOOKUP(D4,Dictionary!$B$2:$F$700,1,FALSE)),"not in dictionary",""))</f>
        <v/>
      </c>
      <c r="F4" s="40"/>
      <c r="G4" s="41" t="s">
        <v>860</v>
      </c>
      <c r="H4" s="41"/>
      <c r="I4" s="41"/>
      <c r="J4" s="41"/>
      <c r="K4" s="48" t="str">
        <f>IF(ISBLANK(G4),IF(AND(ISBLANK(H4),ISBLANK(I4),ISBLANK(J4)),IF(C4="Free","","need entry" ),"" ),IF(AND(ISBLANK(H4),ISBLANK(I4),ISBLANK(J4)), IF(AND(D4&lt;&gt;"Assay Component",D4&lt;&gt;"Vehicle Components"), IF(ISNA(VLOOKUP(G4,Dictionary!$B$2:$F$700,4,FALSE)),"Val not in Dict", ""  ),"ext val" ),"Too many vals" ) )</f>
        <v>Val not in Dict</v>
      </c>
      <c r="L4" s="41"/>
      <c r="M4" s="47" t="str">
        <f>IF(ISBLANK(L4),"",IF(ISNA(VLOOKUP(L4,Dictionary!$B$2:$F$700,1,FALSE)),"not in dictionary",""))</f>
        <v/>
      </c>
      <c r="N4" s="38" t="str">
        <f t="shared" si="0"/>
        <v>primary cell name = human dissociated islet cells</v>
      </c>
      <c r="O4" s="43">
        <f t="shared" ref="O4:O35" si="1">O3+1</f>
        <v>302</v>
      </c>
      <c r="P4" s="40"/>
      <c r="R4" s="38" t="str">
        <f>"insert into measure_context_item ( MEASURE_CONTEXT_ITEM_ID, GROUP_MEASURE_CONTEXT_ITEM_ID, ASSAY_ID, MEASURE_CONTEXT_ID, ATTRIBUTE_TYPE,  ATTRIBUTE_ID,  QUALIFIER,  VALUE_ID, VALUE_DISPLAY, VALUE_NUM, VALUE_MIN, VALUE_MAX) values ("&amp;O4&amp;", "&amp;VLOOKUP(B4,$B$2:$O$35,12,FALSE)&amp;", assay_id_seq.currval, '"&amp;P4&amp;"', '"&amp;C4&amp;"', "&amp;VLOOKUP(D4,Dictionary!$B$2:$F$609,4,FALSE)&amp;", '', '"&amp;IF(ISNA(VLOOKUP(Context!G2,Dictionary!$B$2:$F$609,4,FALSE)),"",VLOOKUP(Context!G2,Dictionary!$B$2:$F$609,4,FALSE))&amp;"', '"&amp;Context!N2&amp;"', '"&amp;Context!H2&amp;"', '"&amp;I4&amp;"', '"&amp;J4&amp;"');"</f>
        <v>insert into measure_context_item ( MEASURE_CONTEXT_ITEM_ID, GROUP_MEASURE_CONTEXT_ITEM_ID, ASSAY_ID, MEASURE_CONTEXT_ID, ATTRIBUTE_TYPE,  ATTRIBUTE_ID,  QUALIFIER,  VALUE_ID, VALUE_DISPLAY, VALUE_NUM, VALUE_MIN, VALUE_MAX) values (302, , assay_id_seq.currval, '', 'Fixed', Published, '', '', 'growth medium = RPMI', '', '', '');</v>
      </c>
    </row>
    <row r="5" spans="1:18" ht="15">
      <c r="B5" s="49">
        <v>2</v>
      </c>
      <c r="C5" s="40" t="s">
        <v>31</v>
      </c>
      <c r="D5" s="41" t="s">
        <v>420</v>
      </c>
      <c r="E5" s="47" t="str">
        <f>IF(ISBLANK(D5),"needs entry",IF(ISNA(VLOOKUP(D5,Dictionary!$B$2:$F$700,1,FALSE)),"not in dictionary",""))</f>
        <v/>
      </c>
      <c r="F5" s="40"/>
      <c r="G5" s="41"/>
      <c r="H5" s="41">
        <v>10</v>
      </c>
      <c r="I5" s="41"/>
      <c r="J5" s="41"/>
      <c r="K5" s="48" t="str">
        <f>IF(ISBLANK(G5),IF(AND(ISBLANK(H5),ISBLANK(I5),ISBLANK(J5)),IF(C5="Free","","need entry" ),"" ),IF(AND(ISBLANK(H5),ISBLANK(I5),ISBLANK(J5)), IF(AND(D5&lt;&gt;"Assay Component",D5&lt;&gt;"Vehicle Components"), IF(ISNA(VLOOKUP(G5,Dictionary!$B$2:$F$700,4,FALSE)),"Val not in Dict", ""  ),"ext val" ),"Too many vals" ) )</f>
        <v/>
      </c>
      <c r="L5" s="41" t="s">
        <v>15</v>
      </c>
      <c r="M5" s="47" t="str">
        <f>IF(ISBLANK(L5),"",IF(ISNA(VLOOKUP(L5,Dictionary!$B$2:$F$700,1,FALSE)),"not in dictionary",""))</f>
        <v/>
      </c>
      <c r="N5" s="38" t="str">
        <f t="shared" si="0"/>
        <v>concentration = 10 %</v>
      </c>
      <c r="O5" s="43">
        <f t="shared" si="1"/>
        <v>303</v>
      </c>
      <c r="P5" s="40"/>
      <c r="R5" s="38" t="str">
        <f>"insert into measure_context_item ( MEASURE_CONTEXT_ITEM_ID, GROUP_MEASURE_CONTEXT_ITEM_ID, ASSAY_ID, MEASURE_CONTEXT_ID, ATTRIBUTE_TYPE,  ATTRIBUTE_ID,  QUALIFIER,  VALUE_ID, VALUE_DISPLAY, VALUE_NUM, VALUE_MIN, VALUE_MAX) values ("&amp;O5&amp;", "&amp;VLOOKUP(B5,$B$2:$O$35,12,FALSE)&amp;", assay_id_seq.currval, '"&amp;P5&amp;"', '"&amp;C5&amp;"', "&amp;VLOOKUP(D5,Dictionary!$B$2:$F$609,4,FALSE)&amp;", '', '"&amp;IF(ISNA(VLOOKUP(Context!G10,Dictionary!$B$2:$F$609,4,FALSE)),"",VLOOKUP(Context!G10,Dictionary!$B$2:$F$609,4,FALSE))&amp;"', '"&amp;Context!N10&amp;"', '"&amp;Context!H10&amp;"', '"&amp;I5&amp;"', '"&amp;J5&amp;"');"</f>
        <v>insert into measure_context_item ( MEASURE_CONTEXT_ITEM_ID, GROUP_MEASURE_CONTEXT_ITEM_ID, ASSAY_ID, MEASURE_CONTEXT_ID, ATTRIBUTE_TYPE,  ATTRIBUTE_ID,  QUALIFIER,  VALUE_ID, VALUE_DISPLAY, VALUE_NUM, VALUE_MIN, VALUE_MAX) values (303, , assay_id_seq.currval, '', 'Fixed', Published, '', '', 'growth factor = IL-1', '', '', '');</v>
      </c>
    </row>
    <row r="6" spans="1:18" ht="15">
      <c r="B6" s="49">
        <v>2</v>
      </c>
      <c r="C6" s="40" t="s">
        <v>31</v>
      </c>
      <c r="D6" s="41" t="s">
        <v>701</v>
      </c>
      <c r="E6" s="47" t="str">
        <f>IF(ISBLANK(D6),"needs entry",IF(ISNA(VLOOKUP(D6,Dictionary!$B$2:$F$700,1,FALSE)),"not in dictionary",""))</f>
        <v/>
      </c>
      <c r="F6" s="40"/>
      <c r="G6" s="41" t="s">
        <v>862</v>
      </c>
      <c r="H6" s="41"/>
      <c r="I6" s="41"/>
      <c r="J6" s="41"/>
      <c r="K6" s="48" t="str">
        <f>IF(ISBLANK(G6),IF(AND(ISBLANK(H6),ISBLANK(I6),ISBLANK(J6)),IF(C6="Free","","need entry" ),"" ),IF(AND(ISBLANK(H6),ISBLANK(I6),ISBLANK(J6)), IF(AND(D6&lt;&gt;"Assay Component",D6&lt;&gt;"Vehicle Components"), IF(ISNA(VLOOKUP(G6,Dictionary!$B$2:$F$700,4,FALSE)),"Val not in Dict", ""  ),"ext val" ),"Too many vals" ) )</f>
        <v>Val not in Dict</v>
      </c>
      <c r="L6" s="41"/>
      <c r="M6" s="47" t="str">
        <f>IF(ISBLANK(L6),"",IF(ISNA(VLOOKUP(L6,Dictionary!$B$2:$F$700,1,FALSE)),"not in dictionary",""))</f>
        <v/>
      </c>
      <c r="N6" s="38" t="str">
        <f t="shared" si="0"/>
        <v>serum = FBS</v>
      </c>
      <c r="O6" s="43">
        <f t="shared" si="1"/>
        <v>304</v>
      </c>
      <c r="P6" s="40"/>
      <c r="R6" s="38" t="str">
        <f>"insert into measure_context_item ( MEASURE_CONTEXT_ITEM_ID, GROUP_MEASURE_CONTEXT_ITEM_ID, ASSAY_ID, MEASURE_CONTEXT_ID, ATTRIBUTE_TYPE,  ATTRIBUTE_ID,  QUALIFIER,  VALUE_ID, VALUE_DISPLAY, VALUE_NUM, VALUE_MIN, VALUE_MAX) values ("&amp;O6&amp;", "&amp;VLOOKUP(B6,$B$2:$O$35,12,FALSE)&amp;", assay_id_seq.currval, '"&amp;P6&amp;"', '"&amp;C6&amp;"', "&amp;VLOOKUP(D6,Dictionary!$B$2:$F$609,4,FALSE)&amp;", '', '"&amp;IF(ISNA(VLOOKUP(Context!G9,Dictionary!$B$2:$F$609,4,FALSE)),"",VLOOKUP(Context!G9,Dictionary!$B$2:$F$609,4,FALSE))&amp;"', '"&amp;Context!N9&amp;"', '"&amp;Context!H9&amp;"', '"&amp;I6&amp;"', '"&amp;J6&amp;"');"</f>
        <v>insert into measure_context_item ( MEASURE_CONTEXT_ITEM_ID, GROUP_MEASURE_CONTEXT_ITEM_ID, ASSAY_ID, MEASURE_CONTEXT_ID, ATTRIBUTE_TYPE,  ATTRIBUTE_ID,  QUALIFIER,  VALUE_ID, VALUE_DISPLAY, VALUE_NUM, VALUE_MIN, VALUE_MAX) values (304, , assay_id_seq.currval, '', 'Fixed', Published, '', '', 'growth factor = IFN-gamma', '', '', '');</v>
      </c>
    </row>
    <row r="7" spans="1:18" ht="15">
      <c r="B7" s="49">
        <v>3</v>
      </c>
      <c r="C7" s="40" t="s">
        <v>31</v>
      </c>
      <c r="D7" s="41" t="s">
        <v>548</v>
      </c>
      <c r="E7" s="47" t="str">
        <f>IF(ISBLANK(D7),"needs entry",IF(ISNA(VLOOKUP(D7,Dictionary!$B$2:$F$700,1,FALSE)),"not in dictionary",""))</f>
        <v/>
      </c>
      <c r="F7" s="40"/>
      <c r="G7" s="41"/>
      <c r="H7" s="41">
        <f>6*24*3600</f>
        <v>518400</v>
      </c>
      <c r="I7" s="41"/>
      <c r="J7" s="41"/>
      <c r="K7" s="48" t="str">
        <f>IF(ISBLANK(G7),IF(AND(ISBLANK(H7),ISBLANK(I7),ISBLANK(J7)),IF(C7="Free","","need entry" ),"" ),IF(AND(ISBLANK(H7),ISBLANK(I7),ISBLANK(J7)), IF(AND(D7&lt;&gt;"Assay Component",D7&lt;&gt;"Vehicle Components"), IF(ISNA(VLOOKUP(G7,Dictionary!$B$2:$F$700,4,FALSE)),"Val not in Dict", ""  ),"ext val" ),"Too many vals" ) )</f>
        <v/>
      </c>
      <c r="L7" s="41" t="s">
        <v>66</v>
      </c>
      <c r="M7" s="47" t="str">
        <f>IF(ISBLANK(L7),"",IF(ISNA(VLOOKUP(L7,Dictionary!$B$2:$F$700,1,FALSE)),"not in dictionary",""))</f>
        <v/>
      </c>
      <c r="N7" s="38" t="str">
        <f t="shared" si="0"/>
        <v>assay incubation time = 518400 s</v>
      </c>
      <c r="O7" s="43">
        <f t="shared" si="1"/>
        <v>305</v>
      </c>
      <c r="P7" s="40"/>
      <c r="R7" s="38" t="str">
        <f>"insert into measure_context_item ( MEASURE_CONTEXT_ITEM_ID, GROUP_MEASURE_CONTEXT_ITEM_ID, ASSAY_ID, MEASURE_CONTEXT_ID, ATTRIBUTE_TYPE,  ATTRIBUTE_ID,  QUALIFIER,  VALUE_ID, VALUE_DISPLAY, VALUE_NUM, VALUE_MIN, VALUE_MAX) values ("&amp;O7&amp;", "&amp;VLOOKUP(B7,$B$2:$O$35,12,FALSE)&amp;", assay_id_seq.currval, '"&amp;P7&amp;"', '"&amp;C7&amp;"', "&amp;VLOOKUP(D7,Dictionary!$B$2:$F$609,4,FALSE)&amp;", '', '"&amp;IF(ISNA(VLOOKUP(Context!G3,Dictionary!$B$2:$F$609,4,FALSE)),"",VLOOKUP(Context!G3,Dictionary!$B$2:$F$609,4,FALSE))&amp;"', '"&amp;Context!N3&amp;"', '"&amp;Context!H3&amp;"', '"&amp;I7&amp;"', '"&amp;J7&amp;"');"</f>
        <v>insert into measure_context_item ( MEASURE_CONTEXT_ITEM_ID, GROUP_MEASURE_CONTEXT_ITEM_ID, ASSAY_ID, MEASURE_CONTEXT_ID, ATTRIBUTE_TYPE,  ATTRIBUTE_ID,  QUALIFIER,  VALUE_ID, VALUE_DISPLAY, VALUE_NUM, VALUE_MIN, VALUE_MAX) values (305, , assay_id_seq.currval, '', 'Fixed', Published, '', '', 'substrate = ECM from HTB-9 cells', '', '', '');</v>
      </c>
    </row>
    <row r="8" spans="1:18" ht="15">
      <c r="B8" s="49">
        <v>3</v>
      </c>
      <c r="C8" s="40" t="s">
        <v>31</v>
      </c>
      <c r="D8" s="41" t="s">
        <v>113</v>
      </c>
      <c r="E8" s="47" t="str">
        <f>IF(ISBLANK(D8),"needs entry",IF(ISNA(VLOOKUP(D8,Dictionary!$B$2:$F$700,1,FALSE)),"not in dictionary",""))</f>
        <v/>
      </c>
      <c r="F8" s="40"/>
      <c r="G8" s="41" t="s">
        <v>863</v>
      </c>
      <c r="H8" s="41"/>
      <c r="I8" s="41"/>
      <c r="J8" s="41"/>
      <c r="K8" s="48" t="str">
        <f>IF(ISBLANK(G8),IF(AND(ISBLANK(H8),ISBLANK(I8),ISBLANK(J8)),IF(C8="Free","","need entry" ),"" ),IF(AND(ISBLANK(H8),ISBLANK(I8),ISBLANK(J8)), IF(AND(D8&lt;&gt;"Assay Component",D8&lt;&gt;"Vehicle Components"), IF(ISNA(VLOOKUP(G8,Dictionary!$B$2:$F$700,4,FALSE)),"Val not in Dict", ""  ),"ext val" ),"Too many vals" ) )</f>
        <v>Val not in Dict</v>
      </c>
      <c r="L8" s="41"/>
      <c r="M8" s="47" t="str">
        <f>IF(ISBLANK(L8),"",IF(ISNA(VLOOKUP(L8,Dictionary!$B$2:$F$700,1,FALSE)),"not in dictionary",""))</f>
        <v/>
      </c>
      <c r="N8" s="38" t="str">
        <f t="shared" si="0"/>
        <v>growth factor = TNF-alpha</v>
      </c>
      <c r="O8" s="43">
        <f t="shared" si="1"/>
        <v>306</v>
      </c>
      <c r="P8" s="40"/>
      <c r="R8" s="38" t="str">
        <f>"insert into measure_context_item ( MEASURE_CONTEXT_ITEM_ID, GROUP_MEASURE_CONTEXT_ITEM_ID, ASSAY_ID, MEASURE_CONTEXT_ID, ATTRIBUTE_TYPE,  ATTRIBUTE_ID,  QUALIFIER,  VALUE_ID, VALUE_DISPLAY, VALUE_NUM, VALUE_MIN, VALUE_MAX) values ("&amp;O8&amp;", "&amp;VLOOKUP(B8,$B$2:$O$35,12,FALSE)&amp;", assay_id_seq.currval, '"&amp;P8&amp;"', '"&amp;C8&amp;"', "&amp;VLOOKUP(D8,Dictionary!$B$2:$F$609,4,FALSE)&amp;", '', '"&amp;IF(ISNA(VLOOKUP(Context!G11,Dictionary!$B$2:$F$609,4,FALSE)),"",VLOOKUP(Context!G11,Dictionary!$B$2:$F$609,4,FALSE))&amp;"', '"&amp;Context!N11&amp;"', '"&amp;Context!H11&amp;"', '"&amp;I8&amp;"', '"&amp;J8&amp;"');"</f>
        <v>insert into measure_context_item ( MEASURE_CONTEXT_ITEM_ID, GROUP_MEASURE_CONTEXT_ITEM_ID, ASSAY_ID, MEASURE_CONTEXT_ID, ATTRIBUTE_TYPE,  ATTRIBUTE_ID,  QUALIFIER,  VALUE_ID, VALUE_DISPLAY, VALUE_NUM, VALUE_MIN, VALUE_MAX) values (306, , assay_id_seq.currval, '', 'Fixed', Published, '', '', 'incubation temperature = 37 deg C', '37', '', '');</v>
      </c>
    </row>
    <row r="9" spans="1:18" ht="15">
      <c r="B9" s="49">
        <v>3</v>
      </c>
      <c r="C9" s="40" t="s">
        <v>31</v>
      </c>
      <c r="D9" s="41" t="s">
        <v>113</v>
      </c>
      <c r="E9" s="47" t="str">
        <f>IF(ISBLANK(D9),"needs entry",IF(ISNA(VLOOKUP(D9,Dictionary!$B$2:$F$700,1,FALSE)),"not in dictionary",""))</f>
        <v/>
      </c>
      <c r="F9" s="40"/>
      <c r="G9" s="41" t="s">
        <v>864</v>
      </c>
      <c r="H9" s="41"/>
      <c r="I9" s="41"/>
      <c r="J9" s="41"/>
      <c r="K9" s="48" t="str">
        <f>IF(ISBLANK(G9),IF(AND(ISBLANK(H9),ISBLANK(I9),ISBLANK(J9)),IF(C9="Free","","need entry" ),"" ),IF(AND(ISBLANK(H9),ISBLANK(I9),ISBLANK(J9)), IF(AND(D9&lt;&gt;"Assay Component",D9&lt;&gt;"Vehicle Components"), IF(ISNA(VLOOKUP(G9,Dictionary!$B$2:$F$700,4,FALSE)),"Val not in Dict", ""  ),"ext val" ),"Too many vals" ) )</f>
        <v>Val not in Dict</v>
      </c>
      <c r="L9" s="41"/>
      <c r="M9" s="47" t="str">
        <f>IF(ISBLANK(L9),"",IF(ISNA(VLOOKUP(L9,Dictionary!$B$2:$F$700,1,FALSE)),"not in dictionary",""))</f>
        <v/>
      </c>
      <c r="N9" s="38" t="str">
        <f t="shared" si="0"/>
        <v>growth factor = IFN-gamma</v>
      </c>
      <c r="O9" s="43">
        <f t="shared" si="1"/>
        <v>307</v>
      </c>
      <c r="P9" s="40"/>
      <c r="R9" s="38" t="str">
        <f>"insert into measure_context_item ( MEASURE_CONTEXT_ITEM_ID, GROUP_MEASURE_CONTEXT_ITEM_ID, ASSAY_ID, MEASURE_CONTEXT_ID, ATTRIBUTE_TYPE,  ATTRIBUTE_ID,  QUALIFIER,  VALUE_ID, VALUE_DISPLAY, VALUE_NUM, VALUE_MIN, VALUE_MAX) values ("&amp;O9&amp;", "&amp;VLOOKUP(B9,$B$2:$O$35,12,FALSE)&amp;", assay_id_seq.currval, '"&amp;P9&amp;"', '"&amp;C9&amp;"', "&amp;VLOOKUP(D9,Dictionary!$B$2:$F$609,4,FALSE)&amp;", '', '"&amp;IF(ISNA(VLOOKUP(Context!G12,Dictionary!$B$2:$F$609,4,FALSE)),"",VLOOKUP(Context!G12,Dictionary!$B$2:$F$609,4,FALSE))&amp;"', '"&amp;Context!N12&amp;"', '"&amp;Context!H12&amp;"', '"&amp;I9&amp;"', '"&amp;J9&amp;"');"</f>
        <v>insert into measure_context_item ( MEASURE_CONTEXT_ITEM_ID, GROUP_MEASURE_CONTEXT_ITEM_ID, ASSAY_ID, MEASURE_CONTEXT_ID, ATTRIBUTE_TYPE,  ATTRIBUTE_ID,  QUALIFIER,  VALUE_ID, VALUE_DISPLAY, VALUE_NUM, VALUE_MIN, VALUE_MAX) values (307, , assay_id_seq.currval, '', 'Fixed', Published, '', '', 'buffer = KRBH', '', '', '');</v>
      </c>
    </row>
    <row r="10" spans="1:18" ht="15">
      <c r="B10" s="49">
        <v>3</v>
      </c>
      <c r="C10" s="40" t="s">
        <v>31</v>
      </c>
      <c r="D10" s="41" t="s">
        <v>113</v>
      </c>
      <c r="E10" s="47" t="str">
        <f>IF(ISBLANK(D10),"needs entry",IF(ISNA(VLOOKUP(D10,Dictionary!$B$2:$F$700,1,FALSE)),"not in dictionary",""))</f>
        <v/>
      </c>
      <c r="F10" s="40"/>
      <c r="G10" s="41" t="s">
        <v>865</v>
      </c>
      <c r="H10" s="41"/>
      <c r="I10" s="41"/>
      <c r="J10" s="41"/>
      <c r="K10" s="48" t="str">
        <f>IF(ISBLANK(G10),IF(AND(ISBLANK(H10),ISBLANK(I10),ISBLANK(J10)),IF(C10="Free","","need entry" ),"" ),IF(AND(ISBLANK(H10),ISBLANK(I10),ISBLANK(J10)), IF(AND(D10&lt;&gt;"Assay Component",D10&lt;&gt;"Vehicle Components"), IF(ISNA(VLOOKUP(G10,Dictionary!$B$2:$F$700,4,FALSE)),"Val not in Dict", ""  ),"ext val" ),"Too many vals" ) )</f>
        <v>Val not in Dict</v>
      </c>
      <c r="L10" s="41"/>
      <c r="M10" s="47" t="str">
        <f>IF(ISBLANK(L10),"",IF(ISNA(VLOOKUP(L10,Dictionary!$B$2:$F$700,1,FALSE)),"not in dictionary",""))</f>
        <v/>
      </c>
      <c r="N10" s="38" t="str">
        <f t="shared" si="0"/>
        <v>growth factor = IL-1</v>
      </c>
      <c r="O10" s="43">
        <f t="shared" si="1"/>
        <v>308</v>
      </c>
      <c r="P10" s="40"/>
      <c r="R10" s="38" t="str">
        <f>"insert into measure_context_item ( MEASURE_CONTEXT_ITEM_ID, GROUP_MEASURE_CONTEXT_ITEM_ID, ASSAY_ID, MEASURE_CONTEXT_ID, ATTRIBUTE_TYPE,  ATTRIBUTE_ID,  QUALIFIER,  VALUE_ID, VALUE_DISPLAY, VALUE_NUM, VALUE_MIN, VALUE_MAX) values ("&amp;O10&amp;", "&amp;VLOOKUP(B10,$B$2:$O$35,12,FALSE)&amp;", assay_id_seq.currval, '"&amp;P10&amp;"', '"&amp;C10&amp;"', "&amp;VLOOKUP(D10,Dictionary!$B$2:$F$609,4,FALSE)&amp;", '', '"&amp;IF(ISNA(VLOOKUP(Context!G13,Dictionary!$B$2:$F$609,4,FALSE)),"",VLOOKUP(Context!G13,Dictionary!$B$2:$F$609,4,FALSE))&amp;"', '"&amp;Context!N13&amp;"', '"&amp;Context!H13&amp;"', '"&amp;I10&amp;"', '"&amp;J10&amp;"');"</f>
        <v>insert into measure_context_item ( MEASURE_CONTEXT_ITEM_ID, GROUP_MEASURE_CONTEXT_ITEM_ID, ASSAY_ID, MEASURE_CONTEXT_ID, ATTRIBUTE_TYPE,  ATTRIBUTE_ID,  QUALIFIER,  VALUE_ID, VALUE_DISPLAY, VALUE_NUM, VALUE_MIN, VALUE_MAX) values (308, , assay_id_seq.currval, '', 'Fixed', Published, '', '', 'incubation time = 7200 s', '7200', '', '');</v>
      </c>
    </row>
    <row r="11" spans="1:18" ht="15">
      <c r="B11" s="49">
        <v>3</v>
      </c>
      <c r="C11" s="40" t="s">
        <v>31</v>
      </c>
      <c r="D11" s="41" t="s">
        <v>421</v>
      </c>
      <c r="E11" s="47" t="str">
        <f>IF(ISBLANK(D11),"needs entry",IF(ISNA(VLOOKUP(D11,Dictionary!$B$2:$F$700,1,FALSE)),"not in dictionary",""))</f>
        <v/>
      </c>
      <c r="F11" s="40"/>
      <c r="G11" s="41"/>
      <c r="H11" s="41">
        <v>37</v>
      </c>
      <c r="I11" s="41"/>
      <c r="J11" s="41"/>
      <c r="K11" s="48" t="str">
        <f>IF(ISBLANK(G11),IF(AND(ISBLANK(H11),ISBLANK(I11),ISBLANK(J11)),IF(C11="Free","","need entry" ),"" ),IF(AND(ISBLANK(H11),ISBLANK(I11),ISBLANK(J11)), IF(AND(D11&lt;&gt;"Assay Component",D11&lt;&gt;"Vehicle Components"), IF(ISNA(VLOOKUP(G11,Dictionary!$B$2:$F$700,4,FALSE)),"Val not in Dict", ""  ),"ext val" ),"Too many vals" ) )</f>
        <v/>
      </c>
      <c r="L11" s="41" t="s">
        <v>65</v>
      </c>
      <c r="M11" s="47" t="str">
        <f>IF(ISBLANK(L11),"",IF(ISNA(VLOOKUP(L11,Dictionary!$B$2:$F$700,1,FALSE)),"not in dictionary",""))</f>
        <v/>
      </c>
      <c r="N11" s="38" t="str">
        <f t="shared" si="0"/>
        <v>incubation temperature = 37 deg C</v>
      </c>
      <c r="O11" s="43">
        <f t="shared" si="1"/>
        <v>309</v>
      </c>
      <c r="P11" s="40"/>
      <c r="R11" s="38" t="str">
        <f>"insert into measure_context_item ( MEASURE_CONTEXT_ITEM_ID, GROUP_MEASURE_CONTEXT_ITEM_ID, ASSAY_ID, MEASURE_CONTEXT_ID, ATTRIBUTE_TYPE,  ATTRIBUTE_ID,  QUALIFIER,  VALUE_ID, VALUE_DISPLAY, VALUE_NUM, VALUE_MIN, VALUE_MAX) values ("&amp;O11&amp;", "&amp;VLOOKUP(B11,$B$2:$O$35,12,FALSE)&amp;", assay_id_seq.currval, '"&amp;P11&amp;"', '"&amp;C11&amp;"', "&amp;VLOOKUP(D11,Dictionary!$B$2:$F$609,4,FALSE)&amp;", '', '"&amp;IF(ISNA(VLOOKUP(Context!G4,Dictionary!$B$2:$F$609,4,FALSE)),"",VLOOKUP(Context!G4,Dictionary!$B$2:$F$609,4,FALSE))&amp;"', '"&amp;Context!N4&amp;"', '"&amp;Context!H4&amp;"', '"&amp;I11&amp;"', '"&amp;J11&amp;"');"</f>
        <v>insert into measure_context_item ( MEASURE_CONTEXT_ITEM_ID, GROUP_MEASURE_CONTEXT_ITEM_ID, ASSAY_ID, MEASURE_CONTEXT_ID, ATTRIBUTE_TYPE,  ATTRIBUTE_ID,  QUALIFIER,  VALUE_ID, VALUE_DISPLAY, VALUE_NUM, VALUE_MIN, VALUE_MAX) values (309, , assay_id_seq.currval, '', 'Fixed', Published, '', '', 'primary cell name = human dissociated islet cells', '', '', '');</v>
      </c>
    </row>
    <row r="12" spans="1:18" ht="15">
      <c r="B12" s="49">
        <v>4</v>
      </c>
      <c r="C12" s="40" t="s">
        <v>31</v>
      </c>
      <c r="D12" s="41" t="s">
        <v>130</v>
      </c>
      <c r="E12" s="47" t="str">
        <f>IF(ISBLANK(D12),"needs entry",IF(ISNA(VLOOKUP(D12,Dictionary!$B$2:$F$700,1,FALSE)),"not in dictionary",""))</f>
        <v/>
      </c>
      <c r="F12" s="40"/>
      <c r="G12" s="41" t="s">
        <v>870</v>
      </c>
      <c r="H12" s="41"/>
      <c r="I12" s="41"/>
      <c r="J12" s="41"/>
      <c r="K12" s="48" t="str">
        <f>IF(ISBLANK(G12),IF(AND(ISBLANK(H12),ISBLANK(I12),ISBLANK(J12)),IF(C12="Free","","need entry" ),"" ),IF(AND(ISBLANK(H12),ISBLANK(I12),ISBLANK(J12)), IF(AND(D12&lt;&gt;"Assay Component",D12&lt;&gt;"Vehicle Components"), IF(ISNA(VLOOKUP(G12,Dictionary!$B$2:$F$700,4,FALSE)),"Val not in Dict", ""  ),"ext val" ),"Too many vals" ) )</f>
        <v>Val not in Dict</v>
      </c>
      <c r="L12" s="41"/>
      <c r="M12" s="47" t="str">
        <f>IF(ISBLANK(L12),"",IF(ISNA(VLOOKUP(L12,Dictionary!$B$2:$F$700,1,FALSE)),"not in dictionary",""))</f>
        <v/>
      </c>
      <c r="N12" s="38" t="str">
        <f t="shared" si="0"/>
        <v>buffer = KRBH</v>
      </c>
      <c r="O12" s="43">
        <f t="shared" si="1"/>
        <v>310</v>
      </c>
      <c r="P12" s="40"/>
      <c r="R12" s="38" t="str">
        <f>"insert into measure_context_item ( MEASURE_CONTEXT_ITEM_ID, GROUP_MEASURE_CONTEXT_ITEM_ID, ASSAY_ID, MEASURE_CONTEXT_ID, ATTRIBUTE_TYPE,  ATTRIBUTE_ID,  QUALIFIER,  VALUE_ID, VALUE_DISPLAY, VALUE_NUM, VALUE_MIN, VALUE_MAX) values ("&amp;O12&amp;", "&amp;VLOOKUP(B12,$B$2:$O$35,12,FALSE)&amp;", assay_id_seq.currval, '"&amp;P12&amp;"', '"&amp;C12&amp;"', "&amp;VLOOKUP(D12,Dictionary!$B$2:$F$609,4,FALSE)&amp;", '', '"&amp;IF(ISNA(VLOOKUP(Context!G7,Dictionary!$B$2:$F$609,4,FALSE)),"",VLOOKUP(Context!G7,Dictionary!$B$2:$F$609,4,FALSE))&amp;"', '"&amp;Context!N7&amp;"', '"&amp;Context!H7&amp;"', '"&amp;I12&amp;"', '"&amp;J12&amp;"');"</f>
        <v>insert into measure_context_item ( MEASURE_CONTEXT_ITEM_ID, GROUP_MEASURE_CONTEXT_ITEM_ID, ASSAY_ID, MEASURE_CONTEXT_ID, ATTRIBUTE_TYPE,  ATTRIBUTE_ID,  QUALIFIER,  VALUE_ID, VALUE_DISPLAY, VALUE_NUM, VALUE_MIN, VALUE_MAX) values (310, , assay_id_seq.currval, '', 'Fixed', Published, '', '', 'assay incubation time = 518400 s', '518400', '', '');</v>
      </c>
    </row>
    <row r="13" spans="1:18" ht="15">
      <c r="B13" s="49">
        <v>4</v>
      </c>
      <c r="C13" s="40" t="s">
        <v>31</v>
      </c>
      <c r="D13" s="41" t="s">
        <v>368</v>
      </c>
      <c r="E13" s="47" t="str">
        <f>IF(ISBLANK(D13),"needs entry",IF(ISNA(VLOOKUP(D13,Dictionary!$B$2:$F$700,1,FALSE)),"not in dictionary",""))</f>
        <v/>
      </c>
      <c r="F13" s="40"/>
      <c r="G13" s="41"/>
      <c r="H13" s="41">
        <v>7200</v>
      </c>
      <c r="I13" s="41"/>
      <c r="J13" s="41"/>
      <c r="K13" s="48" t="str">
        <f>IF(ISBLANK(G13),IF(AND(ISBLANK(H13),ISBLANK(I13),ISBLANK(J13)),IF(C13="Free","","need entry" ),"" ),IF(AND(ISBLANK(H13),ISBLANK(I13),ISBLANK(J13)), IF(AND(D13&lt;&gt;"Assay Component",D13&lt;&gt;"Vehicle Components"), IF(ISNA(VLOOKUP(G13,Dictionary!$B$2:$F$700,4,FALSE)),"Val not in Dict", ""  ),"ext val" ),"Too many vals" ) )</f>
        <v/>
      </c>
      <c r="L13" s="41" t="s">
        <v>66</v>
      </c>
      <c r="M13" s="47" t="str">
        <f>IF(ISBLANK(L13),"",IF(ISNA(VLOOKUP(L13,Dictionary!$B$2:$F$700,1,FALSE)),"not in dictionary",""))</f>
        <v/>
      </c>
      <c r="N13" s="38" t="str">
        <f t="shared" si="0"/>
        <v>incubation time = 7200 s</v>
      </c>
      <c r="O13" s="43">
        <f t="shared" si="1"/>
        <v>311</v>
      </c>
      <c r="P13" s="40"/>
      <c r="R13" s="38" t="str">
        <f>"insert into measure_context_item ( MEASURE_CONTEXT_ITEM_ID, GROUP_MEASURE_CONTEXT_ITEM_ID, ASSAY_ID, MEASURE_CONTEXT_ID, ATTRIBUTE_TYPE,  ATTRIBUTE_ID,  QUALIFIER,  VALUE_ID, VALUE_DISPLAY, VALUE_NUM, VALUE_MIN, VALUE_MAX) values ("&amp;O13&amp;", "&amp;VLOOKUP(B13,$B$2:$O$35,12,FALSE)&amp;", assay_id_seq.currval, '"&amp;P13&amp;"', '"&amp;C13&amp;"', "&amp;VLOOKUP(D13,Dictionary!$B$2:$F$609,4,FALSE)&amp;", '', '"&amp;IF(ISNA(VLOOKUP(Context!G5,Dictionary!$B$2:$F$609,4,FALSE)),"",VLOOKUP(Context!G5,Dictionary!$B$2:$F$609,4,FALSE))&amp;"', '"&amp;Context!N5&amp;"', '"&amp;Context!H5&amp;"', '"&amp;I13&amp;"', '"&amp;J13&amp;"');"</f>
        <v>insert into measure_context_item ( MEASURE_CONTEXT_ITEM_ID, GROUP_MEASURE_CONTEXT_ITEM_ID, ASSAY_ID, MEASURE_CONTEXT_ID, ATTRIBUTE_TYPE,  ATTRIBUTE_ID,  QUALIFIER,  VALUE_ID, VALUE_DISPLAY, VALUE_NUM, VALUE_MIN, VALUE_MAX) values (311, , assay_id_seq.currval, '', 'Fixed', Published, '', '', 'concentration = 10 %', '10', '', '');</v>
      </c>
    </row>
    <row r="14" spans="1:18" ht="15">
      <c r="B14" s="49">
        <v>4</v>
      </c>
      <c r="C14" s="40" t="s">
        <v>31</v>
      </c>
      <c r="D14" s="41" t="s">
        <v>118</v>
      </c>
      <c r="E14" s="47" t="str">
        <f>IF(ISBLANK(D14),"needs entry",IF(ISNA(VLOOKUP(D14,Dictionary!$B$2:$F$700,1,FALSE)),"not in dictionary",""))</f>
        <v/>
      </c>
      <c r="F14" s="40"/>
      <c r="G14" s="41" t="s">
        <v>867</v>
      </c>
      <c r="H14" s="41"/>
      <c r="I14" s="41"/>
      <c r="J14" s="41"/>
      <c r="K14" s="48" t="str">
        <f>IF(ISBLANK(G14),IF(AND(ISBLANK(H14),ISBLANK(I14),ISBLANK(J14)),IF(C14="Free","","need entry" ),"" ),IF(AND(ISBLANK(H14),ISBLANK(I14),ISBLANK(J14)), IF(AND(D14&lt;&gt;"Assay Component",D14&lt;&gt;"Vehicle Components"), IF(ISNA(VLOOKUP(G14,Dictionary!$B$2:$F$700,4,FALSE)),"Val not in Dict", ""  ),"ext val" ),"Too many vals" ) )</f>
        <v/>
      </c>
      <c r="L14" s="41"/>
      <c r="M14" s="47" t="str">
        <f>IF(ISBLANK(L14),"",IF(ISNA(VLOOKUP(L14,Dictionary!$B$2:$F$700,1,FALSE)),"not in dictionary",""))</f>
        <v/>
      </c>
      <c r="N14" s="38" t="str">
        <f t="shared" si="0"/>
        <v>modulator = glucose</v>
      </c>
      <c r="O14" s="43">
        <f t="shared" si="1"/>
        <v>312</v>
      </c>
      <c r="P14" s="40"/>
      <c r="R14" s="38" t="str">
        <f>"insert into measure_context_item ( MEASURE_CONTEXT_ITEM_ID, GROUP_MEASURE_CONTEXT_ITEM_ID, ASSAY_ID, MEASURE_CONTEXT_ID, ATTRIBUTE_TYPE,  ATTRIBUTE_ID,  QUALIFIER,  VALUE_ID, VALUE_DISPLAY, VALUE_NUM, VALUE_MIN, VALUE_MAX) values ("&amp;O14&amp;", "&amp;VLOOKUP(B14,$B$2:$O$35,12,FALSE)&amp;", assay_id_seq.currval, '"&amp;P14&amp;"', '"&amp;C14&amp;"', "&amp;VLOOKUP(D14,Dictionary!$B$2:$F$609,4,FALSE)&amp;", '', '"&amp;IF(ISNA(VLOOKUP(Context!G15,Dictionary!$B$2:$F$609,4,FALSE)),"",VLOOKUP(Context!G15,Dictionary!$B$2:$F$609,4,FALSE))&amp;"', '"&amp;Context!N15&amp;"', '"&amp;Context!H15&amp;"', '"&amp;I14&amp;"', '"&amp;J14&amp;"');"</f>
        <v>insert into measure_context_item ( MEASURE_CONTEXT_ITEM_ID, GROUP_MEASURE_CONTEXT_ITEM_ID, ASSAY_ID, MEASURE_CONTEXT_ID, ATTRIBUTE_TYPE,  ATTRIBUTE_ID,  QUALIFIER,  VALUE_ID, VALUE_DISPLAY, VALUE_NUM, VALUE_MIN, VALUE_MAX) values (312, , assay_id_seq.currval, '', 'Fixed', Published, '', '', 'concentration = 2 mM', '2', '', '');</v>
      </c>
    </row>
    <row r="15" spans="1:18" ht="15">
      <c r="B15" s="49">
        <v>4</v>
      </c>
      <c r="C15" s="40" t="s">
        <v>875</v>
      </c>
      <c r="D15" s="41" t="s">
        <v>420</v>
      </c>
      <c r="E15" s="47" t="str">
        <f>IF(ISBLANK(D15),"needs entry",IF(ISNA(VLOOKUP(D15,Dictionary!$B$2:$F$700,1,FALSE)),"not in dictionary",""))</f>
        <v/>
      </c>
      <c r="F15" s="40"/>
      <c r="G15" s="41"/>
      <c r="H15" s="41">
        <v>2</v>
      </c>
      <c r="I15" s="41"/>
      <c r="J15" s="41"/>
      <c r="K15" s="48" t="str">
        <f>IF(ISBLANK(G15),IF(AND(ISBLANK(H15),ISBLANK(I15),ISBLANK(J15)),IF(C15="Free","","need entry" ),"" ),IF(AND(ISBLANK(H15),ISBLANK(I15),ISBLANK(J15)), IF(AND(D15&lt;&gt;"Assay Component",D15&lt;&gt;"Vehicle Components"), IF(ISNA(VLOOKUP(G15,Dictionary!$B$2:$F$700,4,FALSE)),"Val not in Dict", ""  ),"ext val" ),"Too many vals" ) )</f>
        <v/>
      </c>
      <c r="L15" s="41" t="s">
        <v>872</v>
      </c>
      <c r="M15" s="47" t="str">
        <f>IF(ISBLANK(L15),"",IF(ISNA(VLOOKUP(L15,Dictionary!$B$2:$F$700,1,FALSE)),"not in dictionary",""))</f>
        <v/>
      </c>
      <c r="N15" s="38" t="str">
        <f t="shared" si="0"/>
        <v>concentration = 2 mM</v>
      </c>
      <c r="O15" s="43">
        <f t="shared" si="1"/>
        <v>313</v>
      </c>
      <c r="P15" s="40"/>
      <c r="R15" s="38" t="str">
        <f>"insert into measure_context_item ( MEASURE_CONTEXT_ITEM_ID, GROUP_MEASURE_CONTEXT_ITEM_ID, ASSAY_ID, MEASURE_CONTEXT_ID, ATTRIBUTE_TYPE,  ATTRIBUTE_ID,  QUALIFIER,  VALUE_ID, VALUE_DISPLAY, VALUE_NUM, VALUE_MIN, VALUE_MAX) values ("&amp;O15&amp;", "&amp;VLOOKUP(B15,$B$2:$O$35,12,FALSE)&amp;", assay_id_seq.currval, '"&amp;P15&amp;"', '"&amp;C15&amp;"', "&amp;VLOOKUP(D15,Dictionary!$B$2:$F$609,4,FALSE)&amp;", '', '"&amp;IF(ISNA(VLOOKUP(Context!G17,Dictionary!$B$2:$F$609,4,FALSE)),"",VLOOKUP(Context!G17,Dictionary!$B$2:$F$609,4,FALSE))&amp;"', '"&amp;Context!N17&amp;"', '"&amp;Context!H17&amp;"', '"&amp;I15&amp;"', '"&amp;J15&amp;"');"</f>
        <v>insert into measure_context_item ( MEASURE_CONTEXT_ITEM_ID, GROUP_MEASURE_CONTEXT_ITEM_ID, ASSAY_ID, MEASURE_CONTEXT_ID, ATTRIBUTE_TYPE,  ATTRIBUTE_ID,  QUALIFIER,  VALUE_ID, VALUE_DISPLAY, VALUE_NUM, VALUE_MIN, VALUE_MAX) values (313, , assay_id_seq.currval, '', 'List', Published, '', '', 'assay kit = rat insulin ELISA kit', '', '', '');</v>
      </c>
    </row>
    <row r="16" spans="1:18" ht="15">
      <c r="B16" s="49">
        <v>4</v>
      </c>
      <c r="C16" s="40" t="s">
        <v>875</v>
      </c>
      <c r="D16" s="41" t="s">
        <v>420</v>
      </c>
      <c r="E16" s="47" t="str">
        <f>IF(ISBLANK(D16),"needs entry",IF(ISNA(VLOOKUP(D16,Dictionary!$B$2:$F$700,1,FALSE)),"not in dictionary",""))</f>
        <v/>
      </c>
      <c r="F16" s="40"/>
      <c r="G16" s="41"/>
      <c r="H16" s="41">
        <v>15</v>
      </c>
      <c r="I16" s="41"/>
      <c r="J16" s="41"/>
      <c r="K16" s="48" t="str">
        <f>IF(ISBLANK(G16),IF(AND(ISBLANK(H16),ISBLANK(I16),ISBLANK(J16)),IF(C16="Free","","need entry" ),"" ),IF(AND(ISBLANK(H16),ISBLANK(I16),ISBLANK(J16)), IF(AND(D16&lt;&gt;"Assay Component",D16&lt;&gt;"Vehicle Components"), IF(ISNA(VLOOKUP(G16,Dictionary!$B$2:$F$700,4,FALSE)),"Val not in Dict", ""  ),"ext val" ),"Too many vals" ) )</f>
        <v/>
      </c>
      <c r="L16" s="41" t="s">
        <v>872</v>
      </c>
      <c r="M16" s="47" t="str">
        <f>IF(ISBLANK(L16),"",IF(ISNA(VLOOKUP(L16,Dictionary!$B$2:$F$700,1,FALSE)),"not in dictionary",""))</f>
        <v/>
      </c>
      <c r="N16" s="38" t="str">
        <f t="shared" si="0"/>
        <v>concentration = 15 mM</v>
      </c>
      <c r="O16" s="43">
        <f t="shared" si="1"/>
        <v>314</v>
      </c>
      <c r="P16" s="40"/>
      <c r="R16" s="38" t="str">
        <f>"insert into measure_context_item ( MEASURE_CONTEXT_ITEM_ID, GROUP_MEASURE_CONTEXT_ITEM_ID, ASSAY_ID, MEASURE_CONTEXT_ID, ATTRIBUTE_TYPE,  ATTRIBUTE_ID,  QUALIFIER,  VALUE_ID, VALUE_DISPLAY, VALUE_NUM, VALUE_MIN, VALUE_MAX) values ("&amp;O16&amp;", "&amp;VLOOKUP(B16,$B$2:$O$35,12,FALSE)&amp;", assay_id_seq.currval, '"&amp;P16&amp;"', '"&amp;C16&amp;"', "&amp;VLOOKUP(D16,Dictionary!$B$2:$F$609,4,FALSE)&amp;", '', '"&amp;IF(ISNA(VLOOKUP(Context!G18,Dictionary!$B$2:$F$609,4,FALSE)),"",VLOOKUP(Context!G18,Dictionary!$B$2:$F$609,4,FALSE))&amp;"', '"&amp;Context!N18&amp;"', '"&amp;Context!H18&amp;"', '"&amp;I16&amp;"', '"&amp;J16&amp;"');"</f>
        <v>insert into measure_context_item ( MEASURE_CONTEXT_ITEM_ID, GROUP_MEASURE_CONTEXT_ITEM_ID, ASSAY_ID, MEASURE_CONTEXT_ID, ATTRIBUTE_TYPE,  ATTRIBUTE_ID,  QUALIFIER,  VALUE_ID, VALUE_DISPLAY, VALUE_NUM, VALUE_MIN, VALUE_MAX) values (314, , assay_id_seq.currval, '', 'List', Published, '', '', 'detection instrument = ELISA', '', '', '');</v>
      </c>
    </row>
    <row r="17" spans="2:18" ht="15">
      <c r="B17" s="49">
        <v>5</v>
      </c>
      <c r="C17" s="40" t="s">
        <v>31</v>
      </c>
      <c r="D17" s="41" t="s">
        <v>82</v>
      </c>
      <c r="E17" s="47" t="str">
        <f>IF(ISBLANK(D17),"needs entry",IF(ISNA(VLOOKUP(D17,Dictionary!$B$2:$F$700,1,FALSE)),"not in dictionary",""))</f>
        <v/>
      </c>
      <c r="F17" s="40"/>
      <c r="G17" s="41" t="s">
        <v>871</v>
      </c>
      <c r="H17" s="41"/>
      <c r="I17" s="41"/>
      <c r="J17" s="41"/>
      <c r="K17" s="48" t="str">
        <f>IF(ISBLANK(G17),IF(AND(ISBLANK(H17),ISBLANK(I17),ISBLANK(J17)),IF(C17="Free","","need entry" ),"" ),IF(AND(ISBLANK(H17),ISBLANK(I17),ISBLANK(J17)), IF(AND(D17&lt;&gt;"Assay Component",D17&lt;&gt;"Vehicle Components"), IF(ISNA(VLOOKUP(G17,Dictionary!$B$2:$F$700,4,FALSE)),"Val not in Dict", ""  ),"ext val" ),"Too many vals" ) )</f>
        <v>Val not in Dict</v>
      </c>
      <c r="L17" s="41"/>
      <c r="M17" s="47" t="str">
        <f>IF(ISBLANK(L17),"",IF(ISNA(VLOOKUP(L17,Dictionary!$B$2:$F$700,1,FALSE)),"not in dictionary",""))</f>
        <v/>
      </c>
      <c r="N17" s="38" t="str">
        <f t="shared" si="0"/>
        <v>assay kit = rat insulin ELISA kit</v>
      </c>
      <c r="O17" s="43">
        <f t="shared" si="1"/>
        <v>315</v>
      </c>
      <c r="P17" s="40"/>
      <c r="R17" s="38" t="str">
        <f>"insert into measure_context_item ( MEASURE_CONTEXT_ITEM_ID, GROUP_MEASURE_CONTEXT_ITEM_ID, ASSAY_ID, MEASURE_CONTEXT_ID, ATTRIBUTE_TYPE,  ATTRIBUTE_ID,  QUALIFIER,  VALUE_ID, VALUE_DISPLAY, VALUE_NUM, VALUE_MIN, VALUE_MAX) values ("&amp;O17&amp;", "&amp;VLOOKUP(B17,$B$2:$O$35,12,FALSE)&amp;", assay_id_seq.currval, '"&amp;P17&amp;"', '"&amp;C17&amp;"', "&amp;VLOOKUP(D17,Dictionary!$B$2:$F$609,4,FALSE)&amp;", '', '"&amp;IF(ISNA(VLOOKUP(Context!G6,Dictionary!$B$2:$F$609,4,FALSE)),"",VLOOKUP(Context!G6,Dictionary!$B$2:$F$609,4,FALSE))&amp;"', '"&amp;Context!N6&amp;"', '"&amp;Context!H6&amp;"', '"&amp;I17&amp;"', '"&amp;J17&amp;"');"</f>
        <v>insert into measure_context_item ( MEASURE_CONTEXT_ITEM_ID, GROUP_MEASURE_CONTEXT_ITEM_ID, ASSAY_ID, MEASURE_CONTEXT_ID, ATTRIBUTE_TYPE,  ATTRIBUTE_ID,  QUALIFIER,  VALUE_ID, VALUE_DISPLAY, VALUE_NUM, VALUE_MIN, VALUE_MAX) values (315, , assay_id_seq.currval, '', 'Fixed', Published, '', '', 'serum = FBS', '', '', '');</v>
      </c>
    </row>
    <row r="18" spans="2:18" ht="15">
      <c r="B18" s="49">
        <v>5</v>
      </c>
      <c r="C18" s="40" t="s">
        <v>31</v>
      </c>
      <c r="D18" s="41" t="s">
        <v>303</v>
      </c>
      <c r="E18" s="47" t="str">
        <f>IF(ISBLANK(D18),"needs entry",IF(ISNA(VLOOKUP(D18,Dictionary!$B$2:$F$700,1,FALSE)),"not in dictionary",""))</f>
        <v/>
      </c>
      <c r="F18" s="40"/>
      <c r="G18" s="41" t="s">
        <v>866</v>
      </c>
      <c r="H18" s="41"/>
      <c r="I18" s="41"/>
      <c r="J18" s="41"/>
      <c r="K18" s="48" t="str">
        <f>IF(ISBLANK(G18),IF(AND(ISBLANK(H18),ISBLANK(I18),ISBLANK(J18)),IF(C18="Free","","need entry" ),"" ),IF(AND(ISBLANK(H18),ISBLANK(I18),ISBLANK(J18)), IF(AND(D18&lt;&gt;"Assay Component",D18&lt;&gt;"Vehicle Components"), IF(ISNA(VLOOKUP(G18,Dictionary!$B$2:$F$700,4,FALSE)),"Val not in Dict", ""  ),"ext val" ),"Too many vals" ) )</f>
        <v/>
      </c>
      <c r="L18" s="41"/>
      <c r="M18" s="47" t="str">
        <f>IF(ISBLANK(L18),"",IF(ISNA(VLOOKUP(L18,Dictionary!$B$2:$F$700,1,FALSE)),"not in dictionary",""))</f>
        <v/>
      </c>
      <c r="N18" s="38" t="str">
        <f t="shared" si="0"/>
        <v>detection instrument = ELISA</v>
      </c>
      <c r="O18" s="43">
        <f t="shared" si="1"/>
        <v>316</v>
      </c>
      <c r="P18" s="40"/>
      <c r="R18" s="38" t="str">
        <f>"insert into measure_context_item ( MEASURE_CONTEXT_ITEM_ID, GROUP_MEASURE_CONTEXT_ITEM_ID, ASSAY_ID, MEASURE_CONTEXT_ID, ATTRIBUTE_TYPE,  ATTRIBUTE_ID,  QUALIFIER,  VALUE_ID, VALUE_DISPLAY, VALUE_NUM, VALUE_MIN, VALUE_MAX) values ("&amp;O18&amp;", "&amp;VLOOKUP(B18,$B$2:$O$35,12,FALSE)&amp;", assay_id_seq.currval, '"&amp;P18&amp;"', '"&amp;C18&amp;"', "&amp;VLOOKUP(D18,Dictionary!$B$2:$F$609,4,FALSE)&amp;", '', '"&amp;IF(ISNA(VLOOKUP(Context!G14,Dictionary!$B$2:$F$609,4,FALSE)),"",VLOOKUP(Context!G14,Dictionary!$B$2:$F$609,4,FALSE))&amp;"', '"&amp;Context!N14&amp;"', '"&amp;Context!H14&amp;"', '"&amp;I18&amp;"', '"&amp;J18&amp;"');"</f>
        <v>insert into measure_context_item ( MEASURE_CONTEXT_ITEM_ID, GROUP_MEASURE_CONTEXT_ITEM_ID, ASSAY_ID, MEASURE_CONTEXT_ID, ATTRIBUTE_TYPE,  ATTRIBUTE_ID,  QUALIFIER,  VALUE_ID, VALUE_DISPLAY, VALUE_NUM, VALUE_MIN, VALUE_MAX) values (316, , assay_id_seq.currval, '', 'Fixed', Published, '', '', 'modulator = glucose', '', '', '');</v>
      </c>
    </row>
    <row r="19" spans="2:18" ht="15">
      <c r="B19" s="49">
        <v>6</v>
      </c>
      <c r="C19" s="40" t="s">
        <v>31</v>
      </c>
      <c r="D19" s="41" t="s">
        <v>546</v>
      </c>
      <c r="E19" s="47" t="str">
        <f>IF(ISBLANK(D19),"needs entry",IF(ISNA(VLOOKUP(D19,Dictionary!$B$2:$F$700,1,FALSE)),"not in dictionary",""))</f>
        <v/>
      </c>
      <c r="F19" s="40"/>
      <c r="G19" s="41" t="s">
        <v>873</v>
      </c>
      <c r="H19" s="41"/>
      <c r="I19" s="41"/>
      <c r="J19" s="41"/>
      <c r="K19" s="48" t="str">
        <f>IF(ISBLANK(G19),IF(AND(ISBLANK(H19),ISBLANK(I19),ISBLANK(J19)),IF(C19="Free","","need entry" ),"" ),IF(AND(ISBLANK(H19),ISBLANK(I19),ISBLANK(J19)), IF(AND(D19&lt;&gt;"Assay Component",D19&lt;&gt;"Vehicle Components"), IF(ISNA(VLOOKUP(G19,Dictionary!$B$2:$F$700,4,FALSE)),"Val not in Dict", ""  ),"ext val" ),"Too many vals" ) )</f>
        <v/>
      </c>
      <c r="L19" s="41"/>
      <c r="M19" s="47" t="str">
        <f>IF(ISBLANK(L19),"",IF(ISNA(VLOOKUP(L19,Dictionary!$B$2:$F$700,1,FALSE)),"not in dictionary",""))</f>
        <v/>
      </c>
      <c r="N19" s="38" t="str">
        <f t="shared" si="0"/>
        <v>assay detection method = absorbance</v>
      </c>
      <c r="O19" s="43">
        <f t="shared" si="1"/>
        <v>317</v>
      </c>
      <c r="P19" s="40"/>
      <c r="R19" s="38" t="str">
        <f>"insert into measure_context_item ( MEASURE_CONTEXT_ITEM_ID, GROUP_MEASURE_CONTEXT_ITEM_ID, ASSAY_ID, MEASURE_CONTEXT_ID, ATTRIBUTE_TYPE,  ATTRIBUTE_ID,  QUALIFIER,  VALUE_ID, VALUE_DISPLAY, VALUE_NUM, VALUE_MIN, VALUE_MAX) values ("&amp;O19&amp;", "&amp;VLOOKUP(B19,$B$2:$O$35,12,FALSE)&amp;", assay_id_seq.currval, '"&amp;P19&amp;"', '"&amp;C19&amp;"', "&amp;VLOOKUP(D19,Dictionary!$B$2:$F$609,4,FALSE)&amp;", '', '"&amp;IF(ISNA(VLOOKUP(Context!G18,Dictionary!$B$2:$F$609,4,FALSE)),"",VLOOKUP(Context!G18,Dictionary!$B$2:$F$609,4,FALSE))&amp;"', '"&amp;Context!N18&amp;"', '"&amp;Context!H18&amp;"', '"&amp;I19&amp;"', '"&amp;J19&amp;"');"</f>
        <v>insert into measure_context_item ( MEASURE_CONTEXT_ITEM_ID, GROUP_MEASURE_CONTEXT_ITEM_ID, ASSAY_ID, MEASURE_CONTEXT_ID, ATTRIBUTE_TYPE,  ATTRIBUTE_ID,  QUALIFIER,  VALUE_ID, VALUE_DISPLAY, VALUE_NUM, VALUE_MIN, VALUE_MAX) values (317, , assay_id_seq.currval, '', 'Fixed', Published, '', '', 'detection instrument = ELISA', '', '', '');</v>
      </c>
    </row>
    <row r="20" spans="2:18" ht="15">
      <c r="B20" s="49">
        <v>6</v>
      </c>
      <c r="C20" s="40" t="s">
        <v>874</v>
      </c>
      <c r="D20" s="41" t="s">
        <v>441</v>
      </c>
      <c r="E20" s="47" t="str">
        <f>IF(ISBLANK(D20),"needs entry",IF(ISNA(VLOOKUP(D20,Dictionary!$B$2:$F$700,1,FALSE)),"not in dictionary",""))</f>
        <v/>
      </c>
      <c r="F20" s="40"/>
      <c r="G20" s="41"/>
      <c r="H20" s="41"/>
      <c r="I20" s="41">
        <v>620</v>
      </c>
      <c r="J20" s="41">
        <v>650</v>
      </c>
      <c r="K20" s="48" t="str">
        <f>IF(ISBLANK(G20),IF(AND(ISBLANK(H20),ISBLANK(I20),ISBLANK(J20)),IF(C20="Free","","need entry" ),"" ),IF(AND(ISBLANK(H20),ISBLANK(I20),ISBLANK(J20)), IF(AND(D20&lt;&gt;"Assay Component",D20&lt;&gt;"Vehicle Components"), IF(ISNA(VLOOKUP(G20,Dictionary!$B$2:$F$700,4,FALSE)),"Val not in Dict", ""  ),"ext val" ),"Too many vals" ) )</f>
        <v/>
      </c>
      <c r="L20" s="41"/>
      <c r="M20" s="47" t="str">
        <f>IF(ISBLANK(L20),"",IF(ISNA(VLOOKUP(L20,Dictionary!$B$2:$F$700,1,FALSE)),"not in dictionary",""))</f>
        <v/>
      </c>
      <c r="N20" s="38" t="str">
        <f>IF(ISBLANK(D20), "", D20&amp;IF(ISBLANK(F20),IF(ISBLANK(J20)," = ", " IN "), " "&amp;F20&amp;" "))&amp;G20&amp;H20&amp;I20&amp;IF(ISBLANK(J20),""," - "&amp;J20)&amp;IF(ISBLANK(L20),""," "&amp;L20)</f>
        <v>measurement wavelength IN 620 - 650</v>
      </c>
      <c r="O20" s="43">
        <f t="shared" si="1"/>
        <v>318</v>
      </c>
      <c r="P20" s="40"/>
      <c r="R20" s="38" t="str">
        <f>"insert into measure_context_item ( MEASURE_CONTEXT_ITEM_ID, GROUP_MEASURE_CONTEXT_ITEM_ID, ASSAY_ID, MEASURE_CONTEXT_ID, ATTRIBUTE_TYPE,  ATTRIBUTE_ID,  QUALIFIER,  VALUE_ID, VALUE_DISPLAY, VALUE_NUM, VALUE_MIN, VALUE_MAX) values ("&amp;O20&amp;", "&amp;VLOOKUP(B20,$B$2:$O$35,12,FALSE)&amp;", assay_id_seq.currval, '"&amp;P20&amp;"', '"&amp;C20&amp;"', "&amp;VLOOKUP(D20,Dictionary!$B$2:$F$609,4,FALSE)&amp;", '', '"&amp;IF(ISNA(VLOOKUP(Context!G20,Dictionary!$B$2:$F$609,4,FALSE)),"",VLOOKUP(Context!G20,Dictionary!$B$2:$F$609,4,FALSE))&amp;"', '"&amp;Context!N20&amp;"', '"&amp;Context!H20&amp;"', '"&amp;I20&amp;"', '"&amp;J20&amp;"');"</f>
        <v>insert into measure_context_item ( MEASURE_CONTEXT_ITEM_ID, GROUP_MEASURE_CONTEXT_ITEM_ID, ASSAY_ID, MEASURE_CONTEXT_ID, ATTRIBUTE_TYPE,  ATTRIBUTE_ID,  QUALIFIER,  VALUE_ID, VALUE_DISPLAY, VALUE_NUM, VALUE_MIN, VALUE_MAX) values (318, , assay_id_seq.currval, '', 'Range', Published, '', '', 'measurement wavelength IN 620 - 650', '', '620', '650');</v>
      </c>
    </row>
    <row r="21" spans="2:18" ht="15">
      <c r="B21" s="49">
        <v>6</v>
      </c>
      <c r="C21" s="40" t="s">
        <v>31</v>
      </c>
      <c r="D21" s="41" t="s">
        <v>442</v>
      </c>
      <c r="E21" s="47" t="str">
        <f>IF(ISBLANK(D21),"needs entry",IF(ISNA(VLOOKUP(D21,Dictionary!$B$2:$F$700,1,FALSE)),"not in dictionary",""))</f>
        <v/>
      </c>
      <c r="F21" s="40"/>
      <c r="G21" s="41"/>
      <c r="H21" s="41">
        <v>450</v>
      </c>
      <c r="I21" s="41"/>
      <c r="J21" s="41"/>
      <c r="K21" s="48" t="str">
        <f>IF(ISBLANK(G21),IF(AND(ISBLANK(H21),ISBLANK(I21),ISBLANK(J21)),IF(C21="Free","","need entry" ),"" ),IF(AND(ISBLANK(H21),ISBLANK(I21),ISBLANK(J21)), IF(AND(D21&lt;&gt;"Assay Component",D21&lt;&gt;"Vehicle Components"), IF(ISNA(VLOOKUP(G21,Dictionary!$B$2:$F$700,4,FALSE)),"Val not in Dict", ""  ),"ext val" ),"Too many vals" ) )</f>
        <v/>
      </c>
      <c r="L21" s="41"/>
      <c r="M21" s="47" t="str">
        <f>IF(ISBLANK(L21),"",IF(ISNA(VLOOKUP(L21,Dictionary!$B$2:$F$700,1,FALSE)),"not in dictionary",""))</f>
        <v/>
      </c>
      <c r="N21" s="38" t="str">
        <f t="shared" ref="N21:N35" si="2">IF(ISBLANK(D21), "", D21&amp;IF(ISBLANK(F21),IF(ISBLANK(J21)," = ", " IN "), " "&amp;F21&amp;" "))&amp;G21&amp;H21&amp;I21&amp;IF(ISBLANK(J21),""," - "&amp;J21)&amp;IF(ISBLANK(L21),""," "&amp;L21)</f>
        <v>excitation wavelength = 450</v>
      </c>
      <c r="O21" s="43">
        <f t="shared" si="1"/>
        <v>319</v>
      </c>
      <c r="P21" s="40"/>
      <c r="R21" s="38" t="str">
        <f>"insert into measure_context_item ( MEASURE_CONTEXT_ITEM_ID, GROUP_MEASURE_CONTEXT_ITEM_ID, ASSAY_ID, MEASURE_CONTEXT_ID, ATTRIBUTE_TYPE,  ATTRIBUTE_ID,  QUALIFIER,  VALUE_ID, VALUE_DISPLAY, VALUE_NUM, VALUE_MIN, VALUE_MAX) values ("&amp;O21&amp;", "&amp;VLOOKUP(B21,$B$2:$O$35,12,FALSE)&amp;", assay_id_seq.currval, '"&amp;P21&amp;"', '"&amp;C21&amp;"', "&amp;VLOOKUP(D21,Dictionary!$B$2:$F$609,4,FALSE)&amp;", '', '"&amp;IF(ISNA(VLOOKUP(Context!G19,Dictionary!$B$2:$F$609,4,FALSE)),"",VLOOKUP(Context!G19,Dictionary!$B$2:$F$609,4,FALSE))&amp;"', '"&amp;Context!N19&amp;"', '"&amp;Context!H19&amp;"', '"&amp;I21&amp;"', '"&amp;J21&amp;"');"</f>
        <v>insert into measure_context_item ( MEASURE_CONTEXT_ITEM_ID, GROUP_MEASURE_CONTEXT_ITEM_ID, ASSAY_ID, MEASURE_CONTEXT_ID, ATTRIBUTE_TYPE,  ATTRIBUTE_ID,  QUALIFIER,  VALUE_ID, VALUE_DISPLAY, VALUE_NUM, VALUE_MIN, VALUE_MAX) values (319, , assay_id_seq.currval, '', 'Fixed', Published, '', '', 'assay detection method = absorbance', '', '', '');</v>
      </c>
    </row>
    <row r="22" spans="2:18" ht="15">
      <c r="B22" s="49">
        <v>10</v>
      </c>
      <c r="C22" s="40"/>
      <c r="D22" s="41"/>
      <c r="E22" s="47" t="str">
        <f>IF(ISBLANK(D22),"needs entry",IF(ISNA(VLOOKUP(D22,Dictionary!$B$2:$F$700,1,FALSE)),"not in dictionary",""))</f>
        <v>needs entry</v>
      </c>
      <c r="F22" s="40"/>
      <c r="G22" s="41"/>
      <c r="H22" s="41"/>
      <c r="I22" s="41"/>
      <c r="J22" s="41"/>
      <c r="K22" s="48" t="str">
        <f>IF(ISBLANK(G22),IF(AND(ISBLANK(H22),ISBLANK(I22),ISBLANK(J22)),IF(C22="Free","","need entry" ),"" ),IF(AND(ISBLANK(H22),ISBLANK(I22),ISBLANK(J22)), IF(AND(D22&lt;&gt;"Assay Component",D22&lt;&gt;"Vehicle Components"), IF(ISNA(VLOOKUP(G22,Dictionary!$B$2:$F$700,4,FALSE)),"Val not in Dict", ""  ),"ext val" ),"Too many vals" ) )</f>
        <v>need entry</v>
      </c>
      <c r="L22" s="41"/>
      <c r="M22" s="47" t="str">
        <f>IF(ISBLANK(L22),"",IF(ISNA(VLOOKUP(L22,Dictionary!$B$2:$F$700,1,FALSE)),"not in dictionary",""))</f>
        <v/>
      </c>
      <c r="N22" s="38" t="str">
        <f t="shared" si="2"/>
        <v/>
      </c>
      <c r="O22" s="43">
        <f t="shared" si="1"/>
        <v>320</v>
      </c>
      <c r="P22" s="40"/>
      <c r="R22" s="38" t="e">
        <f>"insert into measure_context_item ( MEASURE_CONTEXT_ITEM_ID, GROUP_MEASURE_CONTEXT_ITEM_ID, ASSAY_ID, MEASURE_CONTEXT_ID, ATTRIBUTE_TYPE,  ATTRIBUTE_ID,  QUALIFIER,  VALUE_ID, VALUE_DISPLAY, VALUE_NUM, VALUE_MIN, VALUE_MAX) values ("&amp;O22&amp;", "&amp;VLOOKUP(B22,$B$2:$O$35,12,FALSE)&amp;", assay_id_seq.currval, '"&amp;P22&amp;"', '"&amp;C22&amp;"', "&amp;VLOOKUP(D22,Dictionary!$B$2:$F$609,4,FALSE)&amp;", '', '"&amp;IF(ISNA(VLOOKUP(Context!G22,Dictionary!$B$2:$F$609,4,FALSE)),"",VLOOKUP(Context!G22,Dictionary!$B$2:$F$609,4,FALSE))&amp;"', '"&amp;Context!N22&amp;"', '"&amp;Context!H22&amp;"', '"&amp;I22&amp;"', '"&amp;J22&amp;"');"</f>
        <v>#N/A</v>
      </c>
    </row>
    <row r="23" spans="2:18" ht="15">
      <c r="B23" s="49">
        <v>10</v>
      </c>
      <c r="C23" s="40"/>
      <c r="D23" s="41"/>
      <c r="E23" s="47" t="str">
        <f>IF(ISBLANK(D23),"needs entry",IF(ISNA(VLOOKUP(D23,Dictionary!$B$2:$F$700,1,FALSE)),"not in dictionary",""))</f>
        <v>needs entry</v>
      </c>
      <c r="F23" s="40"/>
      <c r="G23" s="41"/>
      <c r="H23" s="41"/>
      <c r="I23" s="41"/>
      <c r="J23" s="41"/>
      <c r="K23" s="48" t="str">
        <f>IF(ISBLANK(G23),IF(AND(ISBLANK(H23),ISBLANK(I23),ISBLANK(J23)),IF(C23="Free","","need entry" ),"" ),IF(AND(ISBLANK(H23),ISBLANK(I23),ISBLANK(J23)), IF(AND(D23&lt;&gt;"Assay Component",D23&lt;&gt;"Vehicle Components"), IF(ISNA(VLOOKUP(G23,Dictionary!$B$2:$F$700,4,FALSE)),"Val not in Dict", ""  ),"ext val" ),"Too many vals" ) )</f>
        <v>need entry</v>
      </c>
      <c r="L23" s="41"/>
      <c r="M23" s="47" t="str">
        <f>IF(ISBLANK(L23),"",IF(ISNA(VLOOKUP(L23,Dictionary!$B$2:$F$700,1,FALSE)),"not in dictionary",""))</f>
        <v/>
      </c>
      <c r="N23" s="38" t="str">
        <f t="shared" si="2"/>
        <v/>
      </c>
      <c r="O23" s="43">
        <f t="shared" si="1"/>
        <v>321</v>
      </c>
      <c r="P23" s="40"/>
      <c r="R23" s="38" t="e">
        <f>"insert into measure_context_item ( MEASURE_CONTEXT_ITEM_ID, GROUP_MEASURE_CONTEXT_ITEM_ID, ASSAY_ID, MEASURE_CONTEXT_ID, ATTRIBUTE_TYPE,  ATTRIBUTE_ID,  QUALIFIER,  VALUE_ID, VALUE_DISPLAY, VALUE_NUM, VALUE_MIN, VALUE_MAX) values ("&amp;O23&amp;", "&amp;VLOOKUP(B23,$B$2:$O$35,12,FALSE)&amp;", assay_id_seq.currval, '"&amp;P23&amp;"', '"&amp;C23&amp;"', "&amp;VLOOKUP(D23,Dictionary!$B$2:$F$609,4,FALSE)&amp;", '', '"&amp;IF(ISNA(VLOOKUP(Context!G23,Dictionary!$B$2:$F$609,4,FALSE)),"",VLOOKUP(Context!G23,Dictionary!$B$2:$F$609,4,FALSE))&amp;"', '"&amp;Context!N23&amp;"', '"&amp;Context!H23&amp;"', '"&amp;I23&amp;"', '"&amp;J23&amp;"');"</f>
        <v>#N/A</v>
      </c>
    </row>
    <row r="24" spans="2:18" ht="15">
      <c r="B24" s="49">
        <v>10</v>
      </c>
      <c r="C24" s="40"/>
      <c r="D24" s="41"/>
      <c r="E24" s="47" t="str">
        <f>IF(ISBLANK(D24),"needs entry",IF(ISNA(VLOOKUP(D24,Dictionary!$B$2:$F$700,1,FALSE)),"not in dictionary",""))</f>
        <v>needs entry</v>
      </c>
      <c r="F24" s="40"/>
      <c r="G24" s="41"/>
      <c r="H24" s="41"/>
      <c r="I24" s="41"/>
      <c r="J24" s="41"/>
      <c r="K24" s="48" t="str">
        <f>IF(ISBLANK(G24),IF(AND(ISBLANK(H24),ISBLANK(I24),ISBLANK(J24)),IF(C24="Free","","need entry" ),"" ),IF(AND(ISBLANK(H24),ISBLANK(I24),ISBLANK(J24)), IF(AND(D24&lt;&gt;"Assay Component",D24&lt;&gt;"Vehicle Components"), IF(ISNA(VLOOKUP(G24,Dictionary!$B$2:$F$700,4,FALSE)),"Val not in Dict", ""  ),"ext val" ),"Too many vals" ) )</f>
        <v>need entry</v>
      </c>
      <c r="L24" s="41"/>
      <c r="M24" s="47" t="str">
        <f>IF(ISBLANK(L24),"",IF(ISNA(VLOOKUP(L24,Dictionary!$B$2:$F$700,1,FALSE)),"not in dictionary",""))</f>
        <v/>
      </c>
      <c r="N24" s="38" t="str">
        <f t="shared" si="2"/>
        <v/>
      </c>
      <c r="O24" s="43">
        <f t="shared" si="1"/>
        <v>322</v>
      </c>
      <c r="P24" s="40"/>
      <c r="R24" s="38" t="e">
        <f>"insert into measure_context_item ( MEASURE_CONTEXT_ITEM_ID, GROUP_MEASURE_CONTEXT_ITEM_ID, ASSAY_ID, MEASURE_CONTEXT_ID, ATTRIBUTE_TYPE,  ATTRIBUTE_ID,  QUALIFIER,  VALUE_ID, VALUE_DISPLAY, VALUE_NUM, VALUE_MIN, VALUE_MAX) values ("&amp;O24&amp;", "&amp;VLOOKUP(B24,$B$2:$O$35,12,FALSE)&amp;", assay_id_seq.currval, '"&amp;P24&amp;"', '"&amp;C24&amp;"', "&amp;VLOOKUP(D24,Dictionary!$B$2:$F$609,4,FALSE)&amp;", '', '"&amp;IF(ISNA(VLOOKUP(Context!G24,Dictionary!$B$2:$F$609,4,FALSE)),"",VLOOKUP(Context!G24,Dictionary!$B$2:$F$609,4,FALSE))&amp;"', '"&amp;Context!N24&amp;"', '"&amp;Context!H24&amp;"', '"&amp;I24&amp;"', '"&amp;J24&amp;"');"</f>
        <v>#N/A</v>
      </c>
    </row>
    <row r="25" spans="2:18" ht="15">
      <c r="B25" s="49">
        <v>10</v>
      </c>
      <c r="C25" s="40"/>
      <c r="D25" s="41"/>
      <c r="E25" s="47" t="str">
        <f>IF(ISBLANK(D25),"needs entry",IF(ISNA(VLOOKUP(D25,Dictionary!$B$2:$F$700,1,FALSE)),"not in dictionary",""))</f>
        <v>needs entry</v>
      </c>
      <c r="F25" s="40"/>
      <c r="G25" s="41"/>
      <c r="H25" s="41"/>
      <c r="I25" s="41"/>
      <c r="J25" s="41"/>
      <c r="K25" s="48" t="str">
        <f>IF(ISBLANK(G25),IF(AND(ISBLANK(H25),ISBLANK(I25),ISBLANK(J25)),IF(C25="Free","","need entry" ),"" ),IF(AND(ISBLANK(H25),ISBLANK(I25),ISBLANK(J25)), IF(AND(D25&lt;&gt;"Assay Component",D25&lt;&gt;"Vehicle Components"), IF(ISNA(VLOOKUP(G25,Dictionary!$B$2:$F$700,4,FALSE)),"Val not in Dict", ""  ),"ext val" ),"Too many vals" ) )</f>
        <v>need entry</v>
      </c>
      <c r="L25" s="41"/>
      <c r="M25" s="47" t="str">
        <f>IF(ISBLANK(L25),"",IF(ISNA(VLOOKUP(L25,Dictionary!$B$2:$F$700,1,FALSE)),"not in dictionary",""))</f>
        <v/>
      </c>
      <c r="N25" s="38" t="str">
        <f t="shared" si="2"/>
        <v/>
      </c>
      <c r="O25" s="43">
        <f t="shared" si="1"/>
        <v>323</v>
      </c>
      <c r="P25" s="40"/>
      <c r="R25" s="38" t="e">
        <f>"insert into measure_context_item ( MEASURE_CONTEXT_ITEM_ID, GROUP_MEASURE_CONTEXT_ITEM_ID, ASSAY_ID, MEASURE_CONTEXT_ID, ATTRIBUTE_TYPE,  ATTRIBUTE_ID,  QUALIFIER,  VALUE_ID, VALUE_DISPLAY, VALUE_NUM, VALUE_MIN, VALUE_MAX) values ("&amp;O25&amp;", "&amp;VLOOKUP(B25,$B$2:$O$35,12,FALSE)&amp;", assay_id_seq.currval, '"&amp;P25&amp;"', '"&amp;C25&amp;"', "&amp;VLOOKUP(D25,Dictionary!$B$2:$F$609,4,FALSE)&amp;", '', '"&amp;IF(ISNA(VLOOKUP(Context!G25,Dictionary!$B$2:$F$609,4,FALSE)),"",VLOOKUP(Context!G25,Dictionary!$B$2:$F$609,4,FALSE))&amp;"', '"&amp;Context!N25&amp;"', '"&amp;Context!H25&amp;"', '"&amp;I25&amp;"', '"&amp;J25&amp;"');"</f>
        <v>#N/A</v>
      </c>
    </row>
    <row r="26" spans="2:18" ht="15">
      <c r="B26" s="49">
        <v>10</v>
      </c>
      <c r="C26" s="40"/>
      <c r="D26" s="41"/>
      <c r="E26" s="47" t="str">
        <f>IF(ISBLANK(D26),"needs entry",IF(ISNA(VLOOKUP(D26,Dictionary!$B$2:$F$700,1,FALSE)),"not in dictionary",""))</f>
        <v>needs entry</v>
      </c>
      <c r="F26" s="40"/>
      <c r="G26" s="41"/>
      <c r="H26" s="41"/>
      <c r="I26" s="41"/>
      <c r="J26" s="41"/>
      <c r="K26" s="48" t="str">
        <f>IF(ISBLANK(G26),IF(AND(ISBLANK(H26),ISBLANK(I26),ISBLANK(J26)),IF(C26="Free","","need entry" ),"" ),IF(AND(ISBLANK(H26),ISBLANK(I26),ISBLANK(J26)), IF(AND(D26&lt;&gt;"Assay Component",D26&lt;&gt;"Vehicle Components"), IF(ISNA(VLOOKUP(G26,Dictionary!$B$2:$F$700,4,FALSE)),"Val not in Dict", ""  ),"ext val" ),"Too many vals" ) )</f>
        <v>need entry</v>
      </c>
      <c r="L26" s="41"/>
      <c r="M26" s="47" t="str">
        <f>IF(ISBLANK(L26),"",IF(ISNA(VLOOKUP(L26,Dictionary!$B$2:$F$700,1,FALSE)),"not in dictionary",""))</f>
        <v/>
      </c>
      <c r="N26" s="38" t="str">
        <f t="shared" si="2"/>
        <v/>
      </c>
      <c r="O26" s="43">
        <f t="shared" si="1"/>
        <v>324</v>
      </c>
      <c r="P26" s="40"/>
      <c r="R26" s="38" t="e">
        <f>"insert into measure_context_item ( MEASURE_CONTEXT_ITEM_ID, GROUP_MEASURE_CONTEXT_ITEM_ID, ASSAY_ID, MEASURE_CONTEXT_ID, ATTRIBUTE_TYPE,  ATTRIBUTE_ID,  QUALIFIER,  VALUE_ID, VALUE_DISPLAY, VALUE_NUM, VALUE_MIN, VALUE_MAX) values ("&amp;O26&amp;", "&amp;VLOOKUP(B26,$B$2:$O$35,12,FALSE)&amp;", assay_id_seq.currval, '"&amp;P26&amp;"', '"&amp;C26&amp;"', "&amp;VLOOKUP(D26,Dictionary!$B$2:$F$609,4,FALSE)&amp;", '', '"&amp;IF(ISNA(VLOOKUP(Context!G26,Dictionary!$B$2:$F$609,4,FALSE)),"",VLOOKUP(Context!G26,Dictionary!$B$2:$F$609,4,FALSE))&amp;"', '"&amp;Context!N26&amp;"', '"&amp;Context!H26&amp;"', '"&amp;I26&amp;"', '"&amp;J26&amp;"');"</f>
        <v>#N/A</v>
      </c>
    </row>
    <row r="27" spans="2:18" ht="15">
      <c r="B27" s="49">
        <v>10</v>
      </c>
      <c r="C27" s="40"/>
      <c r="D27" s="41"/>
      <c r="E27" s="47" t="str">
        <f>IF(ISBLANK(D27),"needs entry",IF(ISNA(VLOOKUP(D27,Dictionary!$B$2:$F$700,1,FALSE)),"not in dictionary",""))</f>
        <v>needs entry</v>
      </c>
      <c r="F27" s="40"/>
      <c r="G27" s="41"/>
      <c r="H27" s="41"/>
      <c r="I27" s="41"/>
      <c r="J27" s="41"/>
      <c r="K27" s="48" t="str">
        <f>IF(ISBLANK(G27),IF(AND(ISBLANK(H27),ISBLANK(I27),ISBLANK(J27)),IF(C27="Free","","need entry" ),"" ),IF(AND(ISBLANK(H27),ISBLANK(I27),ISBLANK(J27)), IF(AND(D27&lt;&gt;"Assay Component",D27&lt;&gt;"Vehicle Components"), IF(ISNA(VLOOKUP(G27,Dictionary!$B$2:$F$700,4,FALSE)),"Val not in Dict", ""  ),"ext val" ),"Too many vals" ) )</f>
        <v>need entry</v>
      </c>
      <c r="L27" s="41"/>
      <c r="M27" s="47" t="str">
        <f>IF(ISBLANK(L27),"",IF(ISNA(VLOOKUP(L27,Dictionary!$B$2:$F$700,1,FALSE)),"not in dictionary",""))</f>
        <v/>
      </c>
      <c r="N27" s="38" t="str">
        <f t="shared" si="2"/>
        <v/>
      </c>
      <c r="O27" s="43">
        <f t="shared" si="1"/>
        <v>325</v>
      </c>
      <c r="P27" s="40"/>
      <c r="R27" s="38" t="e">
        <f>"insert into measure_context_item ( MEASURE_CONTEXT_ITEM_ID, GROUP_MEASURE_CONTEXT_ITEM_ID, ASSAY_ID, MEASURE_CONTEXT_ID, ATTRIBUTE_TYPE,  ATTRIBUTE_ID,  QUALIFIER,  VALUE_ID, VALUE_DISPLAY, VALUE_NUM, VALUE_MIN, VALUE_MAX) values ("&amp;O27&amp;", "&amp;VLOOKUP(B27,$B$2:$O$35,12,FALSE)&amp;", assay_id_seq.currval, '"&amp;P27&amp;"', '"&amp;C27&amp;"', "&amp;VLOOKUP(D27,Dictionary!$B$2:$F$609,4,FALSE)&amp;", '', '"&amp;IF(ISNA(VLOOKUP(Context!G27,Dictionary!$B$2:$F$609,4,FALSE)),"",VLOOKUP(Context!G27,Dictionary!$B$2:$F$609,4,FALSE))&amp;"', '"&amp;Context!N27&amp;"', '"&amp;Context!H27&amp;"', '"&amp;I27&amp;"', '"&amp;J27&amp;"');"</f>
        <v>#N/A</v>
      </c>
    </row>
    <row r="28" spans="2:18" ht="15">
      <c r="B28" s="49">
        <v>10</v>
      </c>
      <c r="C28" s="40"/>
      <c r="D28" s="41"/>
      <c r="E28" s="47" t="str">
        <f>IF(ISBLANK(D28),"needs entry",IF(ISNA(VLOOKUP(D28,Dictionary!$B$2:$F$700,1,FALSE)),"not in dictionary",""))</f>
        <v>needs entry</v>
      </c>
      <c r="F28" s="40"/>
      <c r="G28" s="41"/>
      <c r="H28" s="41"/>
      <c r="I28" s="41"/>
      <c r="J28" s="41"/>
      <c r="K28" s="48" t="str">
        <f>IF(ISBLANK(G28),IF(AND(ISBLANK(H28),ISBLANK(I28),ISBLANK(J28)),IF(C28="Free","","need entry" ),"" ),IF(AND(ISBLANK(H28),ISBLANK(I28),ISBLANK(J28)), IF(AND(D28&lt;&gt;"Assay Component",D28&lt;&gt;"Vehicle Components"), IF(ISNA(VLOOKUP(G28,Dictionary!$B$2:$F$700,4,FALSE)),"Val not in Dict", ""  ),"ext val" ),"Too many vals" ) )</f>
        <v>need entry</v>
      </c>
      <c r="L28" s="41"/>
      <c r="M28" s="47" t="str">
        <f>IF(ISBLANK(L28),"",IF(ISNA(VLOOKUP(L28,Dictionary!$B$2:$F$700,1,FALSE)),"not in dictionary",""))</f>
        <v/>
      </c>
      <c r="N28" s="38" t="str">
        <f t="shared" si="2"/>
        <v/>
      </c>
      <c r="O28" s="43">
        <f t="shared" si="1"/>
        <v>326</v>
      </c>
      <c r="P28" s="40"/>
      <c r="R28" s="38" t="e">
        <f>"insert into measure_context_item ( MEASURE_CONTEXT_ITEM_ID, GROUP_MEASURE_CONTEXT_ITEM_ID, ASSAY_ID, MEASURE_CONTEXT_ID, ATTRIBUTE_TYPE,  ATTRIBUTE_ID,  QUALIFIER,  VALUE_ID, VALUE_DISPLAY, VALUE_NUM, VALUE_MIN, VALUE_MAX) values ("&amp;O28&amp;", "&amp;VLOOKUP(B28,$B$2:$O$35,12,FALSE)&amp;", assay_id_seq.currval, '"&amp;P28&amp;"', '"&amp;C28&amp;"', "&amp;VLOOKUP(D28,Dictionary!$B$2:$F$609,4,FALSE)&amp;", '', '"&amp;IF(ISNA(VLOOKUP(Context!G28,Dictionary!$B$2:$F$609,4,FALSE)),"",VLOOKUP(Context!G28,Dictionary!$B$2:$F$609,4,FALSE))&amp;"', '"&amp;Context!N28&amp;"', '"&amp;Context!H28&amp;"', '"&amp;I28&amp;"', '"&amp;J28&amp;"');"</f>
        <v>#N/A</v>
      </c>
    </row>
    <row r="29" spans="2:18" ht="15">
      <c r="B29" s="49">
        <v>10</v>
      </c>
      <c r="C29" s="40"/>
      <c r="D29" s="41"/>
      <c r="E29" s="47" t="str">
        <f>IF(ISBLANK(D29),"needs entry",IF(ISNA(VLOOKUP(D29,Dictionary!$B$2:$F$700,1,FALSE)),"not in dictionary",""))</f>
        <v>needs entry</v>
      </c>
      <c r="F29" s="40"/>
      <c r="G29" s="41"/>
      <c r="H29" s="41"/>
      <c r="I29" s="41"/>
      <c r="J29" s="41"/>
      <c r="K29" s="48" t="str">
        <f>IF(ISBLANK(G29),IF(AND(ISBLANK(H29),ISBLANK(I29),ISBLANK(J29)),IF(C29="Free","","need entry" ),"" ),IF(AND(ISBLANK(H29),ISBLANK(I29),ISBLANK(J29)), IF(AND(D29&lt;&gt;"Assay Component",D29&lt;&gt;"Vehicle Components"), IF(ISNA(VLOOKUP(G29,Dictionary!$B$2:$F$700,4,FALSE)),"Val not in Dict", ""  ),"ext val" ),"Too many vals" ) )</f>
        <v>need entry</v>
      </c>
      <c r="L29" s="41"/>
      <c r="M29" s="47" t="str">
        <f>IF(ISBLANK(L29),"",IF(ISNA(VLOOKUP(L29,Dictionary!$B$2:$F$700,1,FALSE)),"not in dictionary",""))</f>
        <v/>
      </c>
      <c r="N29" s="38" t="str">
        <f t="shared" si="2"/>
        <v/>
      </c>
      <c r="O29" s="43">
        <f t="shared" si="1"/>
        <v>327</v>
      </c>
      <c r="P29" s="40"/>
      <c r="R29" s="38" t="e">
        <f>"insert into measure_context_item ( MEASURE_CONTEXT_ITEM_ID, GROUP_MEASURE_CONTEXT_ITEM_ID, ASSAY_ID, MEASURE_CONTEXT_ID, ATTRIBUTE_TYPE,  ATTRIBUTE_ID,  QUALIFIER,  VALUE_ID, VALUE_DISPLAY, VALUE_NUM, VALUE_MIN, VALUE_MAX) values ("&amp;O29&amp;", "&amp;VLOOKUP(B29,$B$2:$O$35,12,FALSE)&amp;", assay_id_seq.currval, '"&amp;P29&amp;"', '"&amp;C29&amp;"', "&amp;VLOOKUP(D29,Dictionary!$B$2:$F$609,4,FALSE)&amp;", '', '"&amp;IF(ISNA(VLOOKUP(Context!G29,Dictionary!$B$2:$F$609,4,FALSE)),"",VLOOKUP(Context!G29,Dictionary!$B$2:$F$609,4,FALSE))&amp;"', '"&amp;Context!N29&amp;"', '"&amp;Context!H29&amp;"', '"&amp;I29&amp;"', '"&amp;J29&amp;"');"</f>
        <v>#N/A</v>
      </c>
    </row>
    <row r="30" spans="2:18" ht="15">
      <c r="B30" s="49">
        <v>10</v>
      </c>
      <c r="C30" s="40"/>
      <c r="D30" s="41"/>
      <c r="E30" s="47" t="str">
        <f>IF(ISBLANK(D30),"needs entry",IF(ISNA(VLOOKUP(D30,Dictionary!$B$2:$F$700,1,FALSE)),"not in dictionary",""))</f>
        <v>needs entry</v>
      </c>
      <c r="F30" s="40"/>
      <c r="G30" s="41"/>
      <c r="H30" s="41"/>
      <c r="I30" s="41"/>
      <c r="J30" s="41"/>
      <c r="K30" s="48" t="str">
        <f>IF(ISBLANK(G30),IF(AND(ISBLANK(H30),ISBLANK(I30),ISBLANK(J30)),IF(C30="Free","","need entry" ),"" ),IF(AND(ISBLANK(H30),ISBLANK(I30),ISBLANK(J30)), IF(AND(D30&lt;&gt;"Assay Component",D30&lt;&gt;"Vehicle Components"), IF(ISNA(VLOOKUP(G30,Dictionary!$B$2:$F$700,4,FALSE)),"Val not in Dict", ""  ),"ext val" ),"Too many vals" ) )</f>
        <v>need entry</v>
      </c>
      <c r="L30" s="41"/>
      <c r="M30" s="47" t="str">
        <f>IF(ISBLANK(L30),"",IF(ISNA(VLOOKUP(L30,Dictionary!$B$2:$F$700,1,FALSE)),"not in dictionary",""))</f>
        <v/>
      </c>
      <c r="N30" s="38" t="str">
        <f t="shared" si="2"/>
        <v/>
      </c>
      <c r="O30" s="43">
        <f t="shared" si="1"/>
        <v>328</v>
      </c>
      <c r="P30" s="40"/>
      <c r="R30" s="38" t="e">
        <f>"insert into measure_context_item ( MEASURE_CONTEXT_ITEM_ID, GROUP_MEASURE_CONTEXT_ITEM_ID, ASSAY_ID, MEASURE_CONTEXT_ID, ATTRIBUTE_TYPE,  ATTRIBUTE_ID,  QUALIFIER,  VALUE_ID, VALUE_DISPLAY, VALUE_NUM, VALUE_MIN, VALUE_MAX) values ("&amp;O30&amp;", "&amp;VLOOKUP(B30,$B$2:$O$35,12,FALSE)&amp;", assay_id_seq.currval, '"&amp;P30&amp;"', '"&amp;C30&amp;"', "&amp;VLOOKUP(D30,Dictionary!$B$2:$F$609,4,FALSE)&amp;", '', '"&amp;IF(ISNA(VLOOKUP(Context!G30,Dictionary!$B$2:$F$609,4,FALSE)),"",VLOOKUP(Context!G30,Dictionary!$B$2:$F$609,4,FALSE))&amp;"', '"&amp;Context!N30&amp;"', '"&amp;Context!H30&amp;"', '"&amp;I30&amp;"', '"&amp;J30&amp;"');"</f>
        <v>#N/A</v>
      </c>
    </row>
    <row r="31" spans="2:18" ht="15">
      <c r="B31" s="49">
        <v>10</v>
      </c>
      <c r="C31" s="40"/>
      <c r="D31" s="41"/>
      <c r="E31" s="47" t="str">
        <f>IF(ISBLANK(D31),"needs entry",IF(ISNA(VLOOKUP(D31,Dictionary!$B$2:$F$700,1,FALSE)),"not in dictionary",""))</f>
        <v>needs entry</v>
      </c>
      <c r="F31" s="40"/>
      <c r="G31" s="41"/>
      <c r="H31" s="41"/>
      <c r="I31" s="41"/>
      <c r="J31" s="41"/>
      <c r="K31" s="48" t="str">
        <f>IF(ISBLANK(G31),IF(AND(ISBLANK(H31),ISBLANK(I31),ISBLANK(J31)),IF(C31="Free","","need entry" ),"" ),IF(AND(ISBLANK(H31),ISBLANK(I31),ISBLANK(J31)), IF(AND(D31&lt;&gt;"Assay Component",D31&lt;&gt;"Vehicle Components"), IF(ISNA(VLOOKUP(G31,Dictionary!$B$2:$F$700,4,FALSE)),"Val not in Dict", ""  ),"ext val" ),"Too many vals" ) )</f>
        <v>need entry</v>
      </c>
      <c r="L31" s="41"/>
      <c r="M31" s="47" t="str">
        <f>IF(ISBLANK(L31),"",IF(ISNA(VLOOKUP(L31,Dictionary!$B$2:$F$700,1,FALSE)),"not in dictionary",""))</f>
        <v/>
      </c>
      <c r="N31" s="38" t="str">
        <f t="shared" si="2"/>
        <v/>
      </c>
      <c r="O31" s="43">
        <f t="shared" si="1"/>
        <v>329</v>
      </c>
      <c r="P31" s="40"/>
      <c r="R31" s="38" t="e">
        <f>"insert into measure_context_item ( MEASURE_CONTEXT_ITEM_ID, GROUP_MEASURE_CONTEXT_ITEM_ID, ASSAY_ID, MEASURE_CONTEXT_ID, ATTRIBUTE_TYPE,  ATTRIBUTE_ID,  QUALIFIER,  VALUE_ID, VALUE_DISPLAY, VALUE_NUM, VALUE_MIN, VALUE_MAX) values ("&amp;O31&amp;", "&amp;VLOOKUP(B31,$B$2:$O$35,12,FALSE)&amp;", assay_id_seq.currval, '"&amp;P31&amp;"', '"&amp;C31&amp;"', "&amp;VLOOKUP(D31,Dictionary!$B$2:$F$609,4,FALSE)&amp;", '', '"&amp;IF(ISNA(VLOOKUP(Context!G31,Dictionary!$B$2:$F$609,4,FALSE)),"",VLOOKUP(Context!G31,Dictionary!$B$2:$F$609,4,FALSE))&amp;"', '"&amp;Context!N31&amp;"', '"&amp;Context!H31&amp;"', '"&amp;I31&amp;"', '"&amp;J31&amp;"');"</f>
        <v>#N/A</v>
      </c>
    </row>
    <row r="32" spans="2:18" ht="15">
      <c r="B32" s="49">
        <v>10</v>
      </c>
      <c r="C32" s="40"/>
      <c r="D32" s="41"/>
      <c r="E32" s="47" t="str">
        <f>IF(ISBLANK(D32),"needs entry",IF(ISNA(VLOOKUP(D32,Dictionary!$B$2:$F$700,1,FALSE)),"not in dictionary",""))</f>
        <v>needs entry</v>
      </c>
      <c r="F32" s="40"/>
      <c r="G32" s="41"/>
      <c r="H32" s="41"/>
      <c r="I32" s="41"/>
      <c r="J32" s="41"/>
      <c r="K32" s="48" t="str">
        <f>IF(ISBLANK(G32),IF(AND(ISBLANK(H32),ISBLANK(I32),ISBLANK(J32)),IF(C32="Free","","need entry" ),"" ),IF(AND(ISBLANK(H32),ISBLANK(I32),ISBLANK(J32)), IF(AND(D32&lt;&gt;"Assay Component",D32&lt;&gt;"Vehicle Components"), IF(ISNA(VLOOKUP(G32,Dictionary!$B$2:$F$700,4,FALSE)),"Val not in Dict", ""  ),"ext val" ),"Too many vals" ) )</f>
        <v>need entry</v>
      </c>
      <c r="L32" s="41"/>
      <c r="M32" s="47" t="str">
        <f>IF(ISBLANK(L32),"",IF(ISNA(VLOOKUP(L32,Dictionary!$B$2:$F$700,1,FALSE)),"not in dictionary",""))</f>
        <v/>
      </c>
      <c r="N32" s="38" t="str">
        <f t="shared" si="2"/>
        <v/>
      </c>
      <c r="O32" s="43">
        <f t="shared" si="1"/>
        <v>330</v>
      </c>
      <c r="P32" s="40"/>
      <c r="R32" s="38" t="e">
        <f>"insert into measure_context_item ( MEASURE_CONTEXT_ITEM_ID, GROUP_MEASURE_CONTEXT_ITEM_ID, ASSAY_ID, MEASURE_CONTEXT_ID, ATTRIBUTE_TYPE,  ATTRIBUTE_ID,  QUALIFIER,  VALUE_ID, VALUE_DISPLAY, VALUE_NUM, VALUE_MIN, VALUE_MAX) values ("&amp;O32&amp;", "&amp;VLOOKUP(B32,$B$2:$O$35,12,FALSE)&amp;", assay_id_seq.currval, '"&amp;P32&amp;"', '"&amp;C32&amp;"', "&amp;VLOOKUP(D32,Dictionary!$B$2:$F$609,4,FALSE)&amp;", '', '"&amp;IF(ISNA(VLOOKUP(Context!G32,Dictionary!$B$2:$F$609,4,FALSE)),"",VLOOKUP(Context!G32,Dictionary!$B$2:$F$609,4,FALSE))&amp;"', '"&amp;Context!N32&amp;"', '"&amp;Context!H32&amp;"', '"&amp;I32&amp;"', '"&amp;J32&amp;"');"</f>
        <v>#N/A</v>
      </c>
    </row>
    <row r="33" spans="2:18" ht="15">
      <c r="B33" s="49">
        <v>10</v>
      </c>
      <c r="C33" s="40"/>
      <c r="D33" s="41"/>
      <c r="E33" s="47" t="str">
        <f>IF(ISBLANK(D33),"needs entry",IF(ISNA(VLOOKUP(D33,Dictionary!$B$2:$F$700,1,FALSE)),"not in dictionary",""))</f>
        <v>needs entry</v>
      </c>
      <c r="F33" s="40"/>
      <c r="G33" s="41"/>
      <c r="H33" s="41"/>
      <c r="I33" s="41"/>
      <c r="J33" s="41"/>
      <c r="K33" s="48" t="str">
        <f>IF(ISBLANK(G33),IF(AND(ISBLANK(H33),ISBLANK(I33),ISBLANK(J33)),IF(C33="Free","","need entry" ),"" ),IF(AND(ISBLANK(H33),ISBLANK(I33),ISBLANK(J33)), IF(AND(D33&lt;&gt;"Assay Component",D33&lt;&gt;"Vehicle Components"), IF(ISNA(VLOOKUP(G33,Dictionary!$B$2:$F$700,4,FALSE)),"Val not in Dict", ""  ),"ext val" ),"Too many vals" ) )</f>
        <v>need entry</v>
      </c>
      <c r="L33" s="41"/>
      <c r="M33" s="47" t="str">
        <f>IF(ISBLANK(L33),"",IF(ISNA(VLOOKUP(L33,Dictionary!$B$2:$F$700,1,FALSE)),"not in dictionary",""))</f>
        <v/>
      </c>
      <c r="N33" s="38" t="str">
        <f t="shared" si="2"/>
        <v/>
      </c>
      <c r="O33" s="43">
        <f t="shared" si="1"/>
        <v>331</v>
      </c>
      <c r="P33" s="40"/>
      <c r="R33" s="38" t="e">
        <f>"insert into measure_context_item ( MEASURE_CONTEXT_ITEM_ID, GROUP_MEASURE_CONTEXT_ITEM_ID, ASSAY_ID, MEASURE_CONTEXT_ID, ATTRIBUTE_TYPE,  ATTRIBUTE_ID,  QUALIFIER,  VALUE_ID, VALUE_DISPLAY, VALUE_NUM, VALUE_MIN, VALUE_MAX) values ("&amp;O33&amp;", "&amp;VLOOKUP(B33,$B$2:$O$35,12,FALSE)&amp;", assay_id_seq.currval, '"&amp;P33&amp;"', '"&amp;C33&amp;"', "&amp;VLOOKUP(D33,Dictionary!$B$2:$F$609,4,FALSE)&amp;", '', '"&amp;IF(ISNA(VLOOKUP(Context!G33,Dictionary!$B$2:$F$609,4,FALSE)),"",VLOOKUP(Context!G33,Dictionary!$B$2:$F$609,4,FALSE))&amp;"', '"&amp;Context!N33&amp;"', '"&amp;Context!H33&amp;"', '"&amp;I33&amp;"', '"&amp;J33&amp;"');"</f>
        <v>#N/A</v>
      </c>
    </row>
    <row r="34" spans="2:18" ht="15">
      <c r="B34" s="49">
        <v>10</v>
      </c>
      <c r="C34" s="40"/>
      <c r="D34" s="41"/>
      <c r="E34" s="47" t="str">
        <f>IF(ISBLANK(D34),"needs entry",IF(ISNA(VLOOKUP(D34,Dictionary!$B$2:$F$700,1,FALSE)),"not in dictionary",""))</f>
        <v>needs entry</v>
      </c>
      <c r="F34" s="40"/>
      <c r="G34" s="41"/>
      <c r="H34" s="41"/>
      <c r="I34" s="41"/>
      <c r="J34" s="41"/>
      <c r="K34" s="48" t="str">
        <f>IF(ISBLANK(G34),IF(AND(ISBLANK(H34),ISBLANK(I34),ISBLANK(J34)),IF(C34="Free","","need entry" ),"" ),IF(AND(ISBLANK(H34),ISBLANK(I34),ISBLANK(J34)), IF(AND(D34&lt;&gt;"Assay Component",D34&lt;&gt;"Vehicle Components"), IF(ISNA(VLOOKUP(G34,Dictionary!$B$2:$F$700,4,FALSE)),"Val not in Dict", ""  ),"ext val" ),"Too many vals" ) )</f>
        <v>need entry</v>
      </c>
      <c r="L34" s="41"/>
      <c r="M34" s="47" t="str">
        <f>IF(ISBLANK(L34),"",IF(ISNA(VLOOKUP(L34,Dictionary!$B$2:$F$700,1,FALSE)),"not in dictionary",""))</f>
        <v/>
      </c>
      <c r="N34" s="38" t="str">
        <f t="shared" si="2"/>
        <v/>
      </c>
      <c r="O34" s="43">
        <f t="shared" si="1"/>
        <v>332</v>
      </c>
      <c r="P34" s="40"/>
      <c r="R34" s="38" t="e">
        <f>"insert into measure_context_item ( MEASURE_CONTEXT_ITEM_ID, GROUP_MEASURE_CONTEXT_ITEM_ID, ASSAY_ID, MEASURE_CONTEXT_ID, ATTRIBUTE_TYPE,  ATTRIBUTE_ID,  QUALIFIER,  VALUE_ID, VALUE_DISPLAY, VALUE_NUM, VALUE_MIN, VALUE_MAX) values ("&amp;O34&amp;", "&amp;VLOOKUP(B34,$B$2:$O$35,12,FALSE)&amp;", assay_id_seq.currval, '"&amp;P34&amp;"', '"&amp;C34&amp;"', "&amp;VLOOKUP(D34,Dictionary!$B$2:$F$609,4,FALSE)&amp;", '', '"&amp;IF(ISNA(VLOOKUP(Context!G34,Dictionary!$B$2:$F$609,4,FALSE)),"",VLOOKUP(Context!G34,Dictionary!$B$2:$F$609,4,FALSE))&amp;"', '"&amp;Context!N34&amp;"', '"&amp;Context!H34&amp;"', '"&amp;I34&amp;"', '"&amp;J34&amp;"');"</f>
        <v>#N/A</v>
      </c>
    </row>
    <row r="35" spans="2:18" ht="15">
      <c r="B35" s="49">
        <v>10</v>
      </c>
      <c r="C35" s="40"/>
      <c r="D35" s="41"/>
      <c r="E35" s="47" t="str">
        <f>IF(ISBLANK(D35),"needs entry",IF(ISNA(VLOOKUP(D35,Dictionary!$B$2:$F$700,1,FALSE)),"not in dictionary",""))</f>
        <v>needs entry</v>
      </c>
      <c r="F35" s="40"/>
      <c r="G35" s="41"/>
      <c r="H35" s="41"/>
      <c r="I35" s="41"/>
      <c r="J35" s="41"/>
      <c r="K35" s="48" t="str">
        <f>IF(ISBLANK(G35),IF(AND(ISBLANK(H35),ISBLANK(I35),ISBLANK(J35)),IF(C35="Free","","need entry" ),"" ),IF(AND(ISBLANK(H35),ISBLANK(I35),ISBLANK(J35)), IF(AND(D35&lt;&gt;"Assay Component",D35&lt;&gt;"Vehicle Components"), IF(ISNA(VLOOKUP(G35,Dictionary!$B$2:$F$700,4,FALSE)),"Val not in Dict", ""  ),"ext val" ),"Too many vals" ) )</f>
        <v>need entry</v>
      </c>
      <c r="L35" s="41"/>
      <c r="M35" s="47" t="str">
        <f>IF(ISBLANK(L35),"",IF(ISNA(VLOOKUP(L35,Dictionary!$B$2:$F$700,1,FALSE)),"not in dictionary",""))</f>
        <v/>
      </c>
      <c r="N35" s="38" t="str">
        <f t="shared" si="2"/>
        <v/>
      </c>
      <c r="O35" s="43">
        <f t="shared" si="1"/>
        <v>333</v>
      </c>
      <c r="P35" s="40"/>
      <c r="R35" s="38" t="e">
        <f>"insert into measure_context_item ( MEASURE_CONTEXT_ITEM_ID, GROUP_MEASURE_CONTEXT_ITEM_ID, ASSAY_ID, MEASURE_CONTEXT_ID, ATTRIBUTE_TYPE,  ATTRIBUTE_ID,  QUALIFIER,  VALUE_ID, VALUE_DISPLAY, VALUE_NUM, VALUE_MIN, VALUE_MAX) values ("&amp;O35&amp;", "&amp;VLOOKUP(B35,$B$2:$O$35,12,FALSE)&amp;", assay_id_seq.currval, '"&amp;P35&amp;"', '"&amp;C35&amp;"', "&amp;VLOOKUP(D35,Dictionary!$B$2:$F$609,4,FALSE)&amp;", '', '"&amp;IF(ISNA(VLOOKUP(Context!G35,Dictionary!$B$2:$F$609,4,FALSE)),"",VLOOKUP(Context!G35,Dictionary!$B$2:$F$609,4,FALSE))&amp;"', '"&amp;Context!N35&amp;"', '"&amp;Context!H35&amp;"', '"&amp;I35&amp;"', '"&amp;J35&amp;"');"</f>
        <v>#N/A</v>
      </c>
    </row>
  </sheetData>
  <sortState ref="A2:XFD45">
    <sortCondition ref="B2:B45"/>
    <sortCondition ref="C2:C45"/>
    <sortCondition ref="D2:D45"/>
  </sortState>
  <conditionalFormatting sqref="A2:P35">
    <cfRule type="expression" dxfId="5" priority="14">
      <formula>(MOD($B2,2)=0)</formula>
    </cfRule>
  </conditionalFormatting>
  <conditionalFormatting sqref="O2:O35">
    <cfRule type="expression" dxfId="4" priority="6">
      <formula>(MOD($B2,2)=0)</formula>
    </cfRule>
  </conditionalFormatting>
  <conditionalFormatting sqref="K2:K35">
    <cfRule type="expression" dxfId="3" priority="2">
      <formula>(MOD($B2,2)=0)</formula>
    </cfRule>
  </conditionalFormatting>
  <conditionalFormatting sqref="K2:K35">
    <cfRule type="expression" dxfId="2" priority="1">
      <formula>(MOD($B2,2)=0)</formula>
    </cfRule>
  </conditionalFormatting>
  <dataValidations count="2">
    <dataValidation type="list" allowBlank="1" showInputMessage="1" showErrorMessage="1" sqref="C2:C35">
      <formula1>"Fixed, Range, List, Free"</formula1>
    </dataValidation>
    <dataValidation type="list" allowBlank="1" showInputMessage="1" showErrorMessage="1" sqref="F2:F35">
      <formula1>"&lt;,&gt;,&lt;=,&gt;=,~,&lt;&lt;,&gt;&gt;"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dimension ref="A1:I26"/>
  <sheetViews>
    <sheetView workbookViewId="0">
      <selection activeCell="C11" sqref="C11"/>
    </sheetView>
  </sheetViews>
  <sheetFormatPr defaultRowHeight="15"/>
  <cols>
    <col min="1" max="1" width="17.5703125" bestFit="1" customWidth="1"/>
    <col min="2" max="2" width="10.85546875" bestFit="1" customWidth="1"/>
    <col min="9" max="9" width="106.140625" customWidth="1"/>
  </cols>
  <sheetData>
    <row r="1" spans="1:9">
      <c r="A1" s="1" t="s">
        <v>40</v>
      </c>
      <c r="I1" t="s">
        <v>426</v>
      </c>
    </row>
    <row r="2" spans="1:9">
      <c r="A2" t="s">
        <v>41</v>
      </c>
      <c r="B2" t="s">
        <v>444</v>
      </c>
    </row>
    <row r="3" spans="1:9" ht="60">
      <c r="A3" t="s">
        <v>853</v>
      </c>
      <c r="B3" s="44"/>
      <c r="I3" s="10" t="str">
        <f>"insert into experiment (project_id, assay_id, experiment_id, experiment_name,run_date_from, run_date_to, description, hold_until_date, experiment_status_id, modified_by) values (project_id_seq.currval, assay_id_seq.currval, experiment_id_seq.nextval, '"&amp;B6&amp;"', to_date('"&amp;TEXT(B3,"mm/dd/yyyy")&amp;"', 'MM/DD/YYYY'), to_date('"&amp;TEXT(B3,"mm/dd/yyyy")&amp;"', 'MM/DD/YYYY'), '', '', 2, '"&amp;B8&amp;"');"</f>
        <v>insert into experiment (project_id, assay_id, experiment_id, experiment_name,run_date_from, run_date_to, description, hold_until_date, experiment_status_id, modified_by) values (project_id_seq.currval, assay_id_seq.currval, experiment_id_seq.nextval, ': 1', to_date('01/00/1900', 'MM/DD/YYYY'), to_date('01/00/1900', 'MM/DD/YYYY'), '', '', 2, '');</v>
      </c>
    </row>
    <row r="4" spans="1:9">
      <c r="A4" t="s">
        <v>854</v>
      </c>
      <c r="B4" s="44"/>
      <c r="I4" s="10"/>
    </row>
    <row r="5" spans="1:9">
      <c r="A5" t="s">
        <v>42</v>
      </c>
      <c r="B5" s="45"/>
    </row>
    <row r="6" spans="1:9">
      <c r="A6" t="s">
        <v>43</v>
      </c>
      <c r="B6" t="str">
        <f>Assay!B3&amp;": 1"</f>
        <v>: 1</v>
      </c>
    </row>
    <row r="7" spans="1:9">
      <c r="A7" t="s">
        <v>74</v>
      </c>
      <c r="B7" s="44"/>
    </row>
    <row r="8" spans="1:9">
      <c r="A8" t="s">
        <v>855</v>
      </c>
      <c r="B8" s="45"/>
    </row>
    <row r="16" spans="1:9">
      <c r="A16" s="6"/>
    </row>
    <row r="17" spans="1:1">
      <c r="A17" s="4"/>
    </row>
    <row r="18" spans="1:1">
      <c r="A18" s="4"/>
    </row>
    <row r="19" spans="1:1">
      <c r="A19" s="4"/>
    </row>
    <row r="20" spans="1:1">
      <c r="A20" s="4"/>
    </row>
    <row r="21" spans="1:1">
      <c r="A21" s="4"/>
    </row>
    <row r="22" spans="1:1">
      <c r="A22" s="4"/>
    </row>
    <row r="23" spans="1:1">
      <c r="A23" s="6"/>
    </row>
    <row r="24" spans="1:1">
      <c r="A24" s="4"/>
    </row>
    <row r="25" spans="1:1">
      <c r="A25" s="4"/>
    </row>
    <row r="26" spans="1:1">
      <c r="A26"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48"/>
  <sheetViews>
    <sheetView workbookViewId="0">
      <pane xSplit="3" ySplit="8" topLeftCell="D124" activePane="bottomRight" state="frozen"/>
      <selection activeCell="F4" sqref="F4"/>
      <selection pane="topRight" activeCell="F4" sqref="F4"/>
      <selection pane="bottomLeft" activeCell="F4" sqref="F4"/>
      <selection pane="bottomRight" activeCell="F4" sqref="F4"/>
    </sheetView>
  </sheetViews>
  <sheetFormatPr defaultRowHeight="15"/>
  <cols>
    <col min="2" max="2" width="17.28515625" bestFit="1" customWidth="1"/>
    <col min="3" max="3" width="9" customWidth="1"/>
    <col min="5" max="5" width="9.42578125" bestFit="1" customWidth="1"/>
    <col min="10" max="10" width="13.7109375" bestFit="1" customWidth="1"/>
    <col min="11" max="11" width="10.85546875" customWidth="1"/>
  </cols>
  <sheetData>
    <row r="1" spans="1:16">
      <c r="B1" t="s">
        <v>49</v>
      </c>
      <c r="C1" t="str">
        <f>Experiment!B2</f>
        <v>experiment_id_seq.nextval</v>
      </c>
    </row>
    <row r="2" spans="1:16">
      <c r="B2" t="s">
        <v>50</v>
      </c>
      <c r="D2" s="8"/>
    </row>
    <row r="3" spans="1:16">
      <c r="B3" t="s">
        <v>42</v>
      </c>
      <c r="D3" s="8"/>
    </row>
    <row r="4" spans="1:16">
      <c r="B4" t="s">
        <v>51</v>
      </c>
      <c r="C4" t="str">
        <f>Experiment!B6</f>
        <v>: 1</v>
      </c>
    </row>
    <row r="5" spans="1:16">
      <c r="B5" t="s">
        <v>368</v>
      </c>
      <c r="C5">
        <v>28</v>
      </c>
      <c r="D5" t="s">
        <v>756</v>
      </c>
    </row>
    <row r="7" spans="1:16" s="7" customFormat="1" ht="30">
      <c r="A7" s="7" t="s">
        <v>53</v>
      </c>
      <c r="B7" s="7" t="s">
        <v>52</v>
      </c>
      <c r="C7" s="7" t="s">
        <v>54</v>
      </c>
      <c r="D7" s="7">
        <f>Measures!B2</f>
        <v>0</v>
      </c>
      <c r="E7" s="7">
        <f>Measures!B3</f>
        <v>0</v>
      </c>
      <c r="F7" s="7">
        <f>Measures!B4</f>
        <v>0</v>
      </c>
      <c r="G7" s="7">
        <f>Measures!B5</f>
        <v>0</v>
      </c>
      <c r="H7" s="7">
        <f>Measures!B6</f>
        <v>0</v>
      </c>
      <c r="I7" s="7">
        <f>Measures!B7</f>
        <v>0</v>
      </c>
      <c r="J7" s="7" t="s">
        <v>24</v>
      </c>
      <c r="K7" s="7" t="s">
        <v>47</v>
      </c>
      <c r="M7"/>
      <c r="N7"/>
    </row>
    <row r="8" spans="1:16">
      <c r="D8" t="s">
        <v>15</v>
      </c>
      <c r="E8" t="s">
        <v>16</v>
      </c>
      <c r="H8" t="s">
        <v>15</v>
      </c>
      <c r="I8" t="s">
        <v>15</v>
      </c>
      <c r="J8" t="s">
        <v>16</v>
      </c>
    </row>
    <row r="9" spans="1:16">
      <c r="A9">
        <v>1</v>
      </c>
    </row>
    <row r="10" spans="1:16">
      <c r="A10">
        <v>2</v>
      </c>
    </row>
    <row r="11" spans="1:16">
      <c r="A11">
        <v>3</v>
      </c>
    </row>
    <row r="12" spans="1:16">
      <c r="A12">
        <v>4</v>
      </c>
    </row>
    <row r="13" spans="1:16">
      <c r="A13">
        <v>5</v>
      </c>
      <c r="P13" s="7"/>
    </row>
    <row r="14" spans="1:16">
      <c r="A14">
        <v>6</v>
      </c>
      <c r="P14" s="7"/>
    </row>
    <row r="15" spans="1:16">
      <c r="A15">
        <v>7</v>
      </c>
      <c r="P15" s="7"/>
    </row>
    <row r="16" spans="1:16">
      <c r="A16">
        <v>8</v>
      </c>
      <c r="P16" s="7"/>
    </row>
    <row r="17" spans="1:16">
      <c r="A17">
        <v>9</v>
      </c>
      <c r="P17" s="7"/>
    </row>
    <row r="18" spans="1:16">
      <c r="A18">
        <v>10</v>
      </c>
    </row>
    <row r="19" spans="1:16">
      <c r="A19">
        <v>11</v>
      </c>
    </row>
    <row r="20" spans="1:16">
      <c r="A20">
        <v>12</v>
      </c>
    </row>
    <row r="21" spans="1:16">
      <c r="A21">
        <v>13</v>
      </c>
    </row>
    <row r="22" spans="1:16">
      <c r="A22">
        <v>14</v>
      </c>
    </row>
    <row r="23" spans="1:16">
      <c r="A23">
        <v>15</v>
      </c>
    </row>
    <row r="24" spans="1:16">
      <c r="A24">
        <v>16</v>
      </c>
    </row>
    <row r="25" spans="1:16">
      <c r="A25">
        <v>17</v>
      </c>
    </row>
    <row r="26" spans="1:16">
      <c r="A26">
        <v>18</v>
      </c>
    </row>
    <row r="27" spans="1:16">
      <c r="A27">
        <v>19</v>
      </c>
    </row>
    <row r="28" spans="1:16">
      <c r="A28">
        <v>20</v>
      </c>
    </row>
    <row r="29" spans="1:16">
      <c r="A29">
        <v>21</v>
      </c>
    </row>
    <row r="30" spans="1:16">
      <c r="A30">
        <v>22</v>
      </c>
    </row>
    <row r="31" spans="1:16">
      <c r="A31">
        <v>23</v>
      </c>
    </row>
    <row r="32" spans="1:16">
      <c r="A32">
        <v>24</v>
      </c>
    </row>
    <row r="33" spans="1:1">
      <c r="A33">
        <v>25</v>
      </c>
    </row>
    <row r="34" spans="1:1">
      <c r="A34">
        <v>26</v>
      </c>
    </row>
    <row r="35" spans="1:1">
      <c r="A35">
        <v>27</v>
      </c>
    </row>
    <row r="36" spans="1:1">
      <c r="A36">
        <v>28</v>
      </c>
    </row>
    <row r="37" spans="1:1">
      <c r="A37">
        <v>29</v>
      </c>
    </row>
    <row r="38" spans="1:1">
      <c r="A38">
        <v>30</v>
      </c>
    </row>
    <row r="39" spans="1:1">
      <c r="A39">
        <v>31</v>
      </c>
    </row>
    <row r="40" spans="1:1">
      <c r="A40">
        <v>32</v>
      </c>
    </row>
    <row r="41" spans="1:1">
      <c r="A41">
        <v>33</v>
      </c>
    </row>
    <row r="42" spans="1:1">
      <c r="A42">
        <v>34</v>
      </c>
    </row>
    <row r="43" spans="1:1">
      <c r="A43">
        <v>35</v>
      </c>
    </row>
    <row r="44" spans="1:1">
      <c r="A44">
        <v>36</v>
      </c>
    </row>
    <row r="45" spans="1:1">
      <c r="A45">
        <v>37</v>
      </c>
    </row>
    <row r="46" spans="1:1">
      <c r="A46">
        <v>38</v>
      </c>
    </row>
    <row r="47" spans="1:1">
      <c r="A47">
        <v>39</v>
      </c>
    </row>
    <row r="48" spans="1:1">
      <c r="A48">
        <v>40</v>
      </c>
    </row>
    <row r="49" spans="1:1">
      <c r="A49">
        <v>41</v>
      </c>
    </row>
    <row r="50" spans="1:1">
      <c r="A50">
        <v>42</v>
      </c>
    </row>
    <row r="51" spans="1:1">
      <c r="A51">
        <v>43</v>
      </c>
    </row>
    <row r="52" spans="1:1">
      <c r="A52">
        <v>44</v>
      </c>
    </row>
    <row r="53" spans="1:1">
      <c r="A53">
        <v>45</v>
      </c>
    </row>
    <row r="54" spans="1:1">
      <c r="A54">
        <v>46</v>
      </c>
    </row>
    <row r="55" spans="1:1">
      <c r="A55">
        <v>47</v>
      </c>
    </row>
    <row r="56" spans="1:1">
      <c r="A56">
        <v>48</v>
      </c>
    </row>
    <row r="57" spans="1:1">
      <c r="A57">
        <v>49</v>
      </c>
    </row>
    <row r="58" spans="1:1">
      <c r="A58">
        <v>50</v>
      </c>
    </row>
    <row r="59" spans="1:1">
      <c r="A59">
        <v>51</v>
      </c>
    </row>
    <row r="60" spans="1:1">
      <c r="A60">
        <v>52</v>
      </c>
    </row>
    <row r="61" spans="1:1">
      <c r="A61">
        <v>53</v>
      </c>
    </row>
    <row r="62" spans="1:1">
      <c r="A62">
        <v>54</v>
      </c>
    </row>
    <row r="63" spans="1:1">
      <c r="A63">
        <v>55</v>
      </c>
    </row>
    <row r="64" spans="1:1">
      <c r="A64">
        <v>56</v>
      </c>
    </row>
    <row r="65" spans="1:1">
      <c r="A65">
        <v>57</v>
      </c>
    </row>
    <row r="66" spans="1:1">
      <c r="A66">
        <v>58</v>
      </c>
    </row>
    <row r="67" spans="1:1">
      <c r="A67">
        <v>59</v>
      </c>
    </row>
    <row r="68" spans="1:1">
      <c r="A68">
        <v>60</v>
      </c>
    </row>
    <row r="69" spans="1:1">
      <c r="A69">
        <v>61</v>
      </c>
    </row>
    <row r="70" spans="1:1">
      <c r="A70">
        <v>62</v>
      </c>
    </row>
    <row r="71" spans="1:1">
      <c r="A71">
        <v>63</v>
      </c>
    </row>
    <row r="72" spans="1:1">
      <c r="A72">
        <v>64</v>
      </c>
    </row>
    <row r="73" spans="1:1">
      <c r="A73">
        <v>65</v>
      </c>
    </row>
    <row r="74" spans="1:1">
      <c r="A74">
        <v>66</v>
      </c>
    </row>
    <row r="75" spans="1:1">
      <c r="A75">
        <v>67</v>
      </c>
    </row>
    <row r="76" spans="1:1">
      <c r="A76">
        <v>68</v>
      </c>
    </row>
    <row r="77" spans="1:1">
      <c r="A77">
        <v>69</v>
      </c>
    </row>
    <row r="78" spans="1:1">
      <c r="A78">
        <v>70</v>
      </c>
    </row>
    <row r="79" spans="1:1">
      <c r="A79">
        <v>71</v>
      </c>
    </row>
    <row r="80" spans="1:1">
      <c r="A80">
        <v>72</v>
      </c>
    </row>
    <row r="81" spans="1:1">
      <c r="A81">
        <v>73</v>
      </c>
    </row>
    <row r="82" spans="1:1">
      <c r="A82">
        <v>74</v>
      </c>
    </row>
    <row r="83" spans="1:1">
      <c r="A83">
        <v>75</v>
      </c>
    </row>
    <row r="84" spans="1:1">
      <c r="A84">
        <v>76</v>
      </c>
    </row>
    <row r="85" spans="1:1">
      <c r="A85">
        <v>77</v>
      </c>
    </row>
    <row r="86" spans="1:1">
      <c r="A86">
        <v>78</v>
      </c>
    </row>
    <row r="87" spans="1:1">
      <c r="A87">
        <v>79</v>
      </c>
    </row>
    <row r="88" spans="1:1">
      <c r="A88">
        <v>80</v>
      </c>
    </row>
    <row r="89" spans="1:1">
      <c r="A89">
        <v>81</v>
      </c>
    </row>
    <row r="90" spans="1:1">
      <c r="A90">
        <v>82</v>
      </c>
    </row>
    <row r="91" spans="1:1">
      <c r="A91">
        <v>83</v>
      </c>
    </row>
    <row r="92" spans="1:1">
      <c r="A92">
        <v>84</v>
      </c>
    </row>
    <row r="93" spans="1:1">
      <c r="A93">
        <v>85</v>
      </c>
    </row>
    <row r="94" spans="1:1">
      <c r="A94">
        <v>86</v>
      </c>
    </row>
    <row r="95" spans="1:1">
      <c r="A95">
        <v>87</v>
      </c>
    </row>
    <row r="96" spans="1:1">
      <c r="A96">
        <v>88</v>
      </c>
    </row>
    <row r="97" spans="1:1">
      <c r="A97">
        <v>89</v>
      </c>
    </row>
    <row r="98" spans="1:1">
      <c r="A98">
        <v>90</v>
      </c>
    </row>
    <row r="99" spans="1:1">
      <c r="A99">
        <v>91</v>
      </c>
    </row>
    <row r="100" spans="1:1">
      <c r="A100">
        <v>92</v>
      </c>
    </row>
    <row r="101" spans="1:1">
      <c r="A101">
        <v>93</v>
      </c>
    </row>
    <row r="102" spans="1:1">
      <c r="A102">
        <v>94</v>
      </c>
    </row>
    <row r="103" spans="1:1">
      <c r="A103">
        <v>95</v>
      </c>
    </row>
    <row r="104" spans="1:1">
      <c r="A104">
        <v>96</v>
      </c>
    </row>
    <row r="105" spans="1:1">
      <c r="A105">
        <v>97</v>
      </c>
    </row>
    <row r="106" spans="1:1">
      <c r="A106">
        <v>98</v>
      </c>
    </row>
    <row r="107" spans="1:1">
      <c r="A107">
        <v>99</v>
      </c>
    </row>
    <row r="108" spans="1:1">
      <c r="A108">
        <v>100</v>
      </c>
    </row>
    <row r="109" spans="1:1">
      <c r="A109">
        <v>101</v>
      </c>
    </row>
    <row r="110" spans="1:1">
      <c r="A110">
        <v>102</v>
      </c>
    </row>
    <row r="111" spans="1:1">
      <c r="A111">
        <v>103</v>
      </c>
    </row>
    <row r="112" spans="1:1">
      <c r="A112">
        <v>104</v>
      </c>
    </row>
    <row r="113" spans="1:1">
      <c r="A113">
        <v>105</v>
      </c>
    </row>
    <row r="114" spans="1:1">
      <c r="A114">
        <v>106</v>
      </c>
    </row>
    <row r="115" spans="1:1">
      <c r="A115">
        <v>107</v>
      </c>
    </row>
    <row r="116" spans="1:1">
      <c r="A116">
        <v>108</v>
      </c>
    </row>
    <row r="117" spans="1:1">
      <c r="A117">
        <v>109</v>
      </c>
    </row>
    <row r="118" spans="1:1">
      <c r="A118">
        <v>110</v>
      </c>
    </row>
    <row r="119" spans="1:1">
      <c r="A119">
        <v>111</v>
      </c>
    </row>
    <row r="120" spans="1:1">
      <c r="A120">
        <v>112</v>
      </c>
    </row>
    <row r="121" spans="1:1">
      <c r="A121">
        <v>113</v>
      </c>
    </row>
    <row r="122" spans="1:1">
      <c r="A122">
        <v>114</v>
      </c>
    </row>
    <row r="123" spans="1:1">
      <c r="A123">
        <v>115</v>
      </c>
    </row>
    <row r="124" spans="1:1">
      <c r="A124">
        <v>116</v>
      </c>
    </row>
    <row r="125" spans="1:1">
      <c r="A125">
        <v>117</v>
      </c>
    </row>
    <row r="126" spans="1:1">
      <c r="A126">
        <v>118</v>
      </c>
    </row>
    <row r="127" spans="1:1">
      <c r="A127">
        <v>119</v>
      </c>
    </row>
    <row r="128" spans="1:1">
      <c r="A128">
        <v>120</v>
      </c>
    </row>
    <row r="129" spans="1:1">
      <c r="A129">
        <v>121</v>
      </c>
    </row>
    <row r="130" spans="1:1">
      <c r="A130">
        <v>122</v>
      </c>
    </row>
    <row r="131" spans="1:1">
      <c r="A131">
        <v>123</v>
      </c>
    </row>
    <row r="132" spans="1:1">
      <c r="A132">
        <v>124</v>
      </c>
    </row>
    <row r="133" spans="1:1">
      <c r="A133">
        <v>125</v>
      </c>
    </row>
    <row r="134" spans="1:1">
      <c r="A134">
        <v>126</v>
      </c>
    </row>
    <row r="135" spans="1:1">
      <c r="A135">
        <v>127</v>
      </c>
    </row>
    <row r="136" spans="1:1">
      <c r="A136">
        <v>128</v>
      </c>
    </row>
    <row r="137" spans="1:1">
      <c r="A137">
        <v>129</v>
      </c>
    </row>
    <row r="138" spans="1:1">
      <c r="A138">
        <v>130</v>
      </c>
    </row>
    <row r="139" spans="1:1">
      <c r="A139">
        <v>131</v>
      </c>
    </row>
    <row r="140" spans="1:1">
      <c r="A140">
        <v>132</v>
      </c>
    </row>
    <row r="141" spans="1:1">
      <c r="A141">
        <v>133</v>
      </c>
    </row>
    <row r="142" spans="1:1">
      <c r="A142">
        <v>134</v>
      </c>
    </row>
    <row r="143" spans="1:1">
      <c r="A143">
        <v>135</v>
      </c>
    </row>
    <row r="144" spans="1:1">
      <c r="A144">
        <v>136</v>
      </c>
    </row>
    <row r="145" spans="1:1">
      <c r="A145">
        <v>137</v>
      </c>
    </row>
    <row r="146" spans="1:1">
      <c r="A146">
        <v>138</v>
      </c>
    </row>
    <row r="147" spans="1:1">
      <c r="A147">
        <v>139</v>
      </c>
    </row>
    <row r="148" spans="1:1">
      <c r="A148">
        <v>140</v>
      </c>
    </row>
    <row r="149" spans="1:1">
      <c r="A149">
        <v>141</v>
      </c>
    </row>
    <row r="150" spans="1:1">
      <c r="A150">
        <v>142</v>
      </c>
    </row>
    <row r="151" spans="1:1">
      <c r="A151">
        <v>143</v>
      </c>
    </row>
    <row r="152" spans="1:1">
      <c r="A152">
        <v>144</v>
      </c>
    </row>
    <row r="153" spans="1:1">
      <c r="A153">
        <v>145</v>
      </c>
    </row>
    <row r="154" spans="1:1">
      <c r="A154">
        <v>146</v>
      </c>
    </row>
    <row r="155" spans="1:1">
      <c r="A155">
        <v>147</v>
      </c>
    </row>
    <row r="156" spans="1:1">
      <c r="A156">
        <v>148</v>
      </c>
    </row>
    <row r="157" spans="1:1">
      <c r="A157">
        <v>149</v>
      </c>
    </row>
    <row r="158" spans="1:1">
      <c r="A158">
        <v>150</v>
      </c>
    </row>
    <row r="159" spans="1:1">
      <c r="A159">
        <v>151</v>
      </c>
    </row>
    <row r="160" spans="1:1">
      <c r="A160">
        <v>152</v>
      </c>
    </row>
    <row r="161" spans="1:1">
      <c r="A161">
        <v>153</v>
      </c>
    </row>
    <row r="162" spans="1:1">
      <c r="A162">
        <v>154</v>
      </c>
    </row>
    <row r="163" spans="1:1">
      <c r="A163">
        <v>155</v>
      </c>
    </row>
    <row r="164" spans="1:1">
      <c r="A164">
        <v>156</v>
      </c>
    </row>
    <row r="165" spans="1:1">
      <c r="A165">
        <v>157</v>
      </c>
    </row>
    <row r="166" spans="1:1">
      <c r="A166">
        <v>158</v>
      </c>
    </row>
    <row r="167" spans="1:1">
      <c r="A167">
        <v>159</v>
      </c>
    </row>
    <row r="168" spans="1:1">
      <c r="A168">
        <v>160</v>
      </c>
    </row>
    <row r="169" spans="1:1">
      <c r="A169">
        <v>161</v>
      </c>
    </row>
    <row r="170" spans="1:1">
      <c r="A170">
        <v>162</v>
      </c>
    </row>
    <row r="171" spans="1:1">
      <c r="A171">
        <v>163</v>
      </c>
    </row>
    <row r="172" spans="1:1">
      <c r="A172">
        <v>164</v>
      </c>
    </row>
    <row r="173" spans="1:1">
      <c r="A173">
        <v>165</v>
      </c>
    </row>
    <row r="174" spans="1:1">
      <c r="A174">
        <v>166</v>
      </c>
    </row>
    <row r="175" spans="1:1">
      <c r="A175">
        <v>167</v>
      </c>
    </row>
    <row r="176" spans="1:1">
      <c r="A176">
        <v>168</v>
      </c>
    </row>
    <row r="177" spans="1:1">
      <c r="A177">
        <v>169</v>
      </c>
    </row>
    <row r="178" spans="1:1">
      <c r="A178">
        <v>170</v>
      </c>
    </row>
    <row r="179" spans="1:1">
      <c r="A179">
        <v>171</v>
      </c>
    </row>
    <row r="180" spans="1:1">
      <c r="A180">
        <v>172</v>
      </c>
    </row>
    <row r="181" spans="1:1">
      <c r="A181">
        <v>173</v>
      </c>
    </row>
    <row r="182" spans="1:1">
      <c r="A182">
        <v>174</v>
      </c>
    </row>
    <row r="183" spans="1:1">
      <c r="A183">
        <v>175</v>
      </c>
    </row>
    <row r="184" spans="1:1">
      <c r="A184">
        <v>176</v>
      </c>
    </row>
    <row r="185" spans="1:1">
      <c r="A185">
        <v>177</v>
      </c>
    </row>
    <row r="186" spans="1:1">
      <c r="A186">
        <v>178</v>
      </c>
    </row>
    <row r="187" spans="1:1">
      <c r="A187">
        <v>179</v>
      </c>
    </row>
    <row r="188" spans="1:1">
      <c r="A188">
        <v>180</v>
      </c>
    </row>
    <row r="189" spans="1:1">
      <c r="A189">
        <v>181</v>
      </c>
    </row>
    <row r="190" spans="1:1">
      <c r="A190">
        <v>182</v>
      </c>
    </row>
    <row r="191" spans="1:1">
      <c r="A191">
        <v>183</v>
      </c>
    </row>
    <row r="192" spans="1:1">
      <c r="A192">
        <v>184</v>
      </c>
    </row>
    <row r="193" spans="1:1">
      <c r="A193">
        <v>185</v>
      </c>
    </row>
    <row r="194" spans="1:1">
      <c r="A194">
        <v>186</v>
      </c>
    </row>
    <row r="195" spans="1:1">
      <c r="A195">
        <v>187</v>
      </c>
    </row>
    <row r="196" spans="1:1">
      <c r="A196">
        <v>188</v>
      </c>
    </row>
    <row r="197" spans="1:1">
      <c r="A197">
        <v>189</v>
      </c>
    </row>
    <row r="198" spans="1:1">
      <c r="A198">
        <v>190</v>
      </c>
    </row>
    <row r="199" spans="1:1">
      <c r="A199">
        <v>191</v>
      </c>
    </row>
    <row r="200" spans="1:1">
      <c r="A200">
        <v>192</v>
      </c>
    </row>
    <row r="201" spans="1:1">
      <c r="A201">
        <v>193</v>
      </c>
    </row>
    <row r="202" spans="1:1">
      <c r="A202">
        <v>194</v>
      </c>
    </row>
    <row r="203" spans="1:1">
      <c r="A203">
        <v>195</v>
      </c>
    </row>
    <row r="204" spans="1:1">
      <c r="A204">
        <v>196</v>
      </c>
    </row>
    <row r="205" spans="1:1">
      <c r="A205">
        <v>197</v>
      </c>
    </row>
    <row r="206" spans="1:1">
      <c r="A206">
        <v>198</v>
      </c>
    </row>
    <row r="207" spans="1:1">
      <c r="A207">
        <v>199</v>
      </c>
    </row>
    <row r="208" spans="1:1">
      <c r="A208">
        <v>200</v>
      </c>
    </row>
    <row r="209" spans="1:1">
      <c r="A209">
        <v>201</v>
      </c>
    </row>
    <row r="210" spans="1:1">
      <c r="A210">
        <v>202</v>
      </c>
    </row>
    <row r="211" spans="1:1">
      <c r="A211">
        <v>203</v>
      </c>
    </row>
    <row r="212" spans="1:1">
      <c r="A212">
        <v>204</v>
      </c>
    </row>
    <row r="213" spans="1:1">
      <c r="A213">
        <v>205</v>
      </c>
    </row>
    <row r="214" spans="1:1">
      <c r="A214">
        <v>206</v>
      </c>
    </row>
    <row r="215" spans="1:1">
      <c r="A215">
        <v>207</v>
      </c>
    </row>
    <row r="216" spans="1:1">
      <c r="A216">
        <v>208</v>
      </c>
    </row>
    <row r="217" spans="1:1">
      <c r="A217">
        <v>209</v>
      </c>
    </row>
    <row r="218" spans="1:1">
      <c r="A218">
        <v>210</v>
      </c>
    </row>
    <row r="219" spans="1:1">
      <c r="A219">
        <v>211</v>
      </c>
    </row>
    <row r="220" spans="1:1">
      <c r="A220">
        <v>212</v>
      </c>
    </row>
    <row r="221" spans="1:1">
      <c r="A221">
        <v>213</v>
      </c>
    </row>
    <row r="222" spans="1:1">
      <c r="A222">
        <v>214</v>
      </c>
    </row>
    <row r="223" spans="1:1">
      <c r="A223">
        <v>215</v>
      </c>
    </row>
    <row r="224" spans="1:1">
      <c r="A224">
        <v>216</v>
      </c>
    </row>
    <row r="225" spans="1:1">
      <c r="A225">
        <v>217</v>
      </c>
    </row>
    <row r="226" spans="1:1">
      <c r="A226">
        <v>218</v>
      </c>
    </row>
    <row r="227" spans="1:1">
      <c r="A227">
        <v>219</v>
      </c>
    </row>
    <row r="228" spans="1:1">
      <c r="A228">
        <v>220</v>
      </c>
    </row>
    <row r="229" spans="1:1">
      <c r="A229">
        <v>221</v>
      </c>
    </row>
    <row r="230" spans="1:1">
      <c r="A230">
        <v>222</v>
      </c>
    </row>
    <row r="231" spans="1:1">
      <c r="A231">
        <v>223</v>
      </c>
    </row>
    <row r="232" spans="1:1">
      <c r="A232">
        <v>224</v>
      </c>
    </row>
    <row r="233" spans="1:1">
      <c r="A233">
        <v>225</v>
      </c>
    </row>
    <row r="234" spans="1:1">
      <c r="A234">
        <v>226</v>
      </c>
    </row>
    <row r="235" spans="1:1">
      <c r="A235">
        <v>227</v>
      </c>
    </row>
    <row r="236" spans="1:1">
      <c r="A236">
        <v>228</v>
      </c>
    </row>
    <row r="237" spans="1:1">
      <c r="A237">
        <v>229</v>
      </c>
    </row>
    <row r="238" spans="1:1">
      <c r="A238">
        <v>230</v>
      </c>
    </row>
    <row r="239" spans="1:1">
      <c r="A239">
        <v>231</v>
      </c>
    </row>
    <row r="240" spans="1:1">
      <c r="A240">
        <v>232</v>
      </c>
    </row>
    <row r="241" spans="1:1">
      <c r="A241">
        <v>233</v>
      </c>
    </row>
    <row r="242" spans="1:1">
      <c r="A242">
        <v>234</v>
      </c>
    </row>
    <row r="243" spans="1:1">
      <c r="A243">
        <v>235</v>
      </c>
    </row>
    <row r="244" spans="1:1">
      <c r="A244">
        <v>236</v>
      </c>
    </row>
    <row r="245" spans="1:1">
      <c r="A245">
        <v>237</v>
      </c>
    </row>
    <row r="246" spans="1:1">
      <c r="A246">
        <v>238</v>
      </c>
    </row>
    <row r="247" spans="1:1">
      <c r="A247">
        <v>239</v>
      </c>
    </row>
    <row r="248" spans="1:1">
      <c r="A248">
        <v>240</v>
      </c>
    </row>
    <row r="249" spans="1:1">
      <c r="A249">
        <v>241</v>
      </c>
    </row>
    <row r="250" spans="1:1">
      <c r="A250">
        <v>242</v>
      </c>
    </row>
    <row r="251" spans="1:1">
      <c r="A251">
        <v>243</v>
      </c>
    </row>
    <row r="252" spans="1:1">
      <c r="A252">
        <v>244</v>
      </c>
    </row>
    <row r="253" spans="1:1">
      <c r="A253">
        <v>245</v>
      </c>
    </row>
    <row r="254" spans="1:1">
      <c r="A254">
        <v>246</v>
      </c>
    </row>
    <row r="255" spans="1:1">
      <c r="A255">
        <v>247</v>
      </c>
    </row>
    <row r="256" spans="1:1">
      <c r="A256">
        <v>248</v>
      </c>
    </row>
    <row r="257" spans="1:1">
      <c r="A257">
        <v>249</v>
      </c>
    </row>
    <row r="258" spans="1:1">
      <c r="A258">
        <v>250</v>
      </c>
    </row>
    <row r="259" spans="1:1">
      <c r="A259">
        <v>251</v>
      </c>
    </row>
    <row r="260" spans="1:1">
      <c r="A260">
        <v>252</v>
      </c>
    </row>
    <row r="261" spans="1:1">
      <c r="A261">
        <v>253</v>
      </c>
    </row>
    <row r="262" spans="1:1">
      <c r="A262">
        <v>254</v>
      </c>
    </row>
    <row r="263" spans="1:1">
      <c r="A263">
        <v>255</v>
      </c>
    </row>
    <row r="264" spans="1:1">
      <c r="A264">
        <v>256</v>
      </c>
    </row>
    <row r="265" spans="1:1">
      <c r="A265">
        <v>257</v>
      </c>
    </row>
    <row r="266" spans="1:1">
      <c r="A266">
        <v>258</v>
      </c>
    </row>
    <row r="267" spans="1:1">
      <c r="A267">
        <v>259</v>
      </c>
    </row>
    <row r="268" spans="1:1">
      <c r="A268">
        <v>260</v>
      </c>
    </row>
    <row r="269" spans="1:1">
      <c r="A269">
        <v>261</v>
      </c>
    </row>
    <row r="270" spans="1:1">
      <c r="A270">
        <v>262</v>
      </c>
    </row>
    <row r="271" spans="1:1">
      <c r="A271">
        <v>263</v>
      </c>
    </row>
    <row r="272" spans="1:1">
      <c r="A272">
        <v>264</v>
      </c>
    </row>
    <row r="273" spans="1:1">
      <c r="A273">
        <v>265</v>
      </c>
    </row>
    <row r="274" spans="1:1">
      <c r="A274">
        <v>266</v>
      </c>
    </row>
    <row r="275" spans="1:1">
      <c r="A275">
        <v>267</v>
      </c>
    </row>
    <row r="276" spans="1:1">
      <c r="A276">
        <v>268</v>
      </c>
    </row>
    <row r="277" spans="1:1">
      <c r="A277">
        <v>269</v>
      </c>
    </row>
    <row r="278" spans="1:1">
      <c r="A278">
        <v>270</v>
      </c>
    </row>
    <row r="279" spans="1:1">
      <c r="A279">
        <v>271</v>
      </c>
    </row>
    <row r="280" spans="1:1">
      <c r="A280">
        <v>272</v>
      </c>
    </row>
    <row r="281" spans="1:1">
      <c r="A281">
        <v>273</v>
      </c>
    </row>
    <row r="282" spans="1:1">
      <c r="A282">
        <v>274</v>
      </c>
    </row>
    <row r="283" spans="1:1">
      <c r="A283">
        <v>275</v>
      </c>
    </row>
    <row r="284" spans="1:1">
      <c r="A284">
        <v>276</v>
      </c>
    </row>
    <row r="285" spans="1:1">
      <c r="A285">
        <v>277</v>
      </c>
    </row>
    <row r="286" spans="1:1">
      <c r="A286">
        <v>278</v>
      </c>
    </row>
    <row r="287" spans="1:1">
      <c r="A287">
        <v>279</v>
      </c>
    </row>
    <row r="288" spans="1:1">
      <c r="A288">
        <v>280</v>
      </c>
    </row>
    <row r="289" spans="1:1">
      <c r="A289">
        <v>281</v>
      </c>
    </row>
    <row r="290" spans="1:1">
      <c r="A290">
        <v>282</v>
      </c>
    </row>
    <row r="291" spans="1:1">
      <c r="A291">
        <v>283</v>
      </c>
    </row>
    <row r="292" spans="1:1">
      <c r="A292">
        <v>284</v>
      </c>
    </row>
    <row r="293" spans="1:1">
      <c r="A293">
        <v>285</v>
      </c>
    </row>
    <row r="294" spans="1:1">
      <c r="A294">
        <v>286</v>
      </c>
    </row>
    <row r="295" spans="1:1">
      <c r="A295">
        <v>287</v>
      </c>
    </row>
    <row r="296" spans="1:1">
      <c r="A296">
        <v>288</v>
      </c>
    </row>
    <row r="297" spans="1:1">
      <c r="A297">
        <v>289</v>
      </c>
    </row>
    <row r="298" spans="1:1">
      <c r="A298">
        <v>290</v>
      </c>
    </row>
    <row r="299" spans="1:1">
      <c r="A299">
        <v>291</v>
      </c>
    </row>
    <row r="300" spans="1:1">
      <c r="A300">
        <v>292</v>
      </c>
    </row>
    <row r="301" spans="1:1">
      <c r="A301">
        <v>293</v>
      </c>
    </row>
    <row r="302" spans="1:1">
      <c r="A302">
        <v>294</v>
      </c>
    </row>
    <row r="303" spans="1:1">
      <c r="A303">
        <v>295</v>
      </c>
    </row>
    <row r="304" spans="1:1">
      <c r="A304">
        <v>296</v>
      </c>
    </row>
    <row r="305" spans="1:1">
      <c r="A305">
        <v>297</v>
      </c>
    </row>
    <row r="306" spans="1:1">
      <c r="A306">
        <v>298</v>
      </c>
    </row>
    <row r="307" spans="1:1">
      <c r="A307">
        <v>299</v>
      </c>
    </row>
    <row r="308" spans="1:1">
      <c r="A308">
        <v>300</v>
      </c>
    </row>
    <row r="309" spans="1:1">
      <c r="A309">
        <v>301</v>
      </c>
    </row>
    <row r="310" spans="1:1">
      <c r="A310">
        <v>302</v>
      </c>
    </row>
    <row r="311" spans="1:1">
      <c r="A311">
        <v>303</v>
      </c>
    </row>
    <row r="312" spans="1:1">
      <c r="A312">
        <v>304</v>
      </c>
    </row>
    <row r="313" spans="1:1">
      <c r="A313">
        <v>305</v>
      </c>
    </row>
    <row r="314" spans="1:1">
      <c r="A314">
        <v>306</v>
      </c>
    </row>
    <row r="315" spans="1:1">
      <c r="A315">
        <v>307</v>
      </c>
    </row>
    <row r="316" spans="1:1">
      <c r="A316">
        <v>308</v>
      </c>
    </row>
    <row r="317" spans="1:1">
      <c r="A317">
        <v>309</v>
      </c>
    </row>
    <row r="318" spans="1:1">
      <c r="A318">
        <v>310</v>
      </c>
    </row>
    <row r="319" spans="1:1">
      <c r="A319">
        <v>311</v>
      </c>
    </row>
    <row r="320" spans="1:1">
      <c r="A320">
        <v>312</v>
      </c>
    </row>
    <row r="321" spans="1:1">
      <c r="A321">
        <v>313</v>
      </c>
    </row>
    <row r="322" spans="1:1">
      <c r="A322">
        <v>314</v>
      </c>
    </row>
    <row r="323" spans="1:1">
      <c r="A323">
        <v>315</v>
      </c>
    </row>
    <row r="324" spans="1:1">
      <c r="A324">
        <v>316</v>
      </c>
    </row>
    <row r="325" spans="1:1">
      <c r="A325">
        <v>317</v>
      </c>
    </row>
    <row r="326" spans="1:1">
      <c r="A326">
        <v>318</v>
      </c>
    </row>
    <row r="327" spans="1:1">
      <c r="A327">
        <v>319</v>
      </c>
    </row>
    <row r="328" spans="1:1">
      <c r="A328">
        <v>320</v>
      </c>
    </row>
    <row r="329" spans="1:1">
      <c r="A329">
        <v>321</v>
      </c>
    </row>
    <row r="330" spans="1:1">
      <c r="A330">
        <v>322</v>
      </c>
    </row>
    <row r="331" spans="1:1">
      <c r="A331">
        <v>323</v>
      </c>
    </row>
    <row r="332" spans="1:1">
      <c r="A332">
        <v>324</v>
      </c>
    </row>
    <row r="333" spans="1:1">
      <c r="A333">
        <v>325</v>
      </c>
    </row>
    <row r="334" spans="1:1">
      <c r="A334">
        <v>326</v>
      </c>
    </row>
    <row r="335" spans="1:1">
      <c r="A335">
        <v>327</v>
      </c>
    </row>
    <row r="336" spans="1:1">
      <c r="A336">
        <v>328</v>
      </c>
    </row>
    <row r="337" spans="1:1">
      <c r="A337">
        <v>329</v>
      </c>
    </row>
    <row r="338" spans="1:1">
      <c r="A338">
        <v>330</v>
      </c>
    </row>
    <row r="339" spans="1:1">
      <c r="A339">
        <v>331</v>
      </c>
    </row>
    <row r="340" spans="1:1">
      <c r="A340">
        <v>332</v>
      </c>
    </row>
    <row r="341" spans="1:1">
      <c r="A341">
        <v>333</v>
      </c>
    </row>
    <row r="342" spans="1:1">
      <c r="A342">
        <v>334</v>
      </c>
    </row>
    <row r="343" spans="1:1">
      <c r="A343">
        <v>335</v>
      </c>
    </row>
    <row r="344" spans="1:1">
      <c r="A344">
        <v>336</v>
      </c>
    </row>
    <row r="345" spans="1:1">
      <c r="A345">
        <v>337</v>
      </c>
    </row>
    <row r="346" spans="1:1">
      <c r="A346">
        <v>338</v>
      </c>
    </row>
    <row r="347" spans="1:1">
      <c r="A347">
        <v>339</v>
      </c>
    </row>
    <row r="348" spans="1:1">
      <c r="A348">
        <v>340</v>
      </c>
    </row>
    <row r="349" spans="1:1">
      <c r="A349">
        <v>341</v>
      </c>
    </row>
    <row r="350" spans="1:1">
      <c r="A350">
        <v>342</v>
      </c>
    </row>
    <row r="351" spans="1:1">
      <c r="A351">
        <v>343</v>
      </c>
    </row>
    <row r="352" spans="1:1">
      <c r="A352">
        <v>344</v>
      </c>
    </row>
    <row r="353" spans="1:1">
      <c r="A353">
        <v>345</v>
      </c>
    </row>
    <row r="354" spans="1:1">
      <c r="A354">
        <v>346</v>
      </c>
    </row>
    <row r="355" spans="1:1">
      <c r="A355">
        <v>347</v>
      </c>
    </row>
    <row r="356" spans="1:1">
      <c r="A356">
        <v>348</v>
      </c>
    </row>
    <row r="357" spans="1:1">
      <c r="A357">
        <v>349</v>
      </c>
    </row>
    <row r="358" spans="1:1">
      <c r="A358">
        <v>350</v>
      </c>
    </row>
    <row r="359" spans="1:1">
      <c r="A359">
        <v>351</v>
      </c>
    </row>
    <row r="360" spans="1:1">
      <c r="A360">
        <v>352</v>
      </c>
    </row>
    <row r="361" spans="1:1">
      <c r="A361">
        <v>353</v>
      </c>
    </row>
    <row r="362" spans="1:1">
      <c r="A362">
        <v>354</v>
      </c>
    </row>
    <row r="363" spans="1:1">
      <c r="A363">
        <v>355</v>
      </c>
    </row>
    <row r="364" spans="1:1">
      <c r="A364">
        <v>356</v>
      </c>
    </row>
    <row r="365" spans="1:1">
      <c r="A365">
        <v>357</v>
      </c>
    </row>
    <row r="366" spans="1:1">
      <c r="A366">
        <v>358</v>
      </c>
    </row>
    <row r="367" spans="1:1">
      <c r="A367">
        <v>359</v>
      </c>
    </row>
    <row r="368" spans="1:1">
      <c r="A368">
        <v>360</v>
      </c>
    </row>
    <row r="369" spans="1:1">
      <c r="A369">
        <v>361</v>
      </c>
    </row>
    <row r="370" spans="1:1">
      <c r="A370">
        <v>362</v>
      </c>
    </row>
    <row r="371" spans="1:1">
      <c r="A371">
        <v>363</v>
      </c>
    </row>
    <row r="372" spans="1:1">
      <c r="A372">
        <v>364</v>
      </c>
    </row>
    <row r="373" spans="1:1">
      <c r="A373">
        <v>365</v>
      </c>
    </row>
    <row r="374" spans="1:1">
      <c r="A374">
        <v>366</v>
      </c>
    </row>
    <row r="375" spans="1:1">
      <c r="A375">
        <v>367</v>
      </c>
    </row>
    <row r="376" spans="1:1">
      <c r="A376">
        <v>368</v>
      </c>
    </row>
    <row r="377" spans="1:1">
      <c r="A377">
        <v>369</v>
      </c>
    </row>
    <row r="378" spans="1:1">
      <c r="A378">
        <v>370</v>
      </c>
    </row>
    <row r="379" spans="1:1">
      <c r="A379">
        <v>371</v>
      </c>
    </row>
    <row r="380" spans="1:1">
      <c r="A380">
        <v>372</v>
      </c>
    </row>
    <row r="381" spans="1:1">
      <c r="A381">
        <v>373</v>
      </c>
    </row>
    <row r="382" spans="1:1">
      <c r="A382">
        <v>374</v>
      </c>
    </row>
    <row r="383" spans="1:1">
      <c r="A383">
        <v>375</v>
      </c>
    </row>
    <row r="384" spans="1:1">
      <c r="A384">
        <v>376</v>
      </c>
    </row>
    <row r="385" spans="1:1">
      <c r="A385">
        <v>377</v>
      </c>
    </row>
    <row r="386" spans="1:1">
      <c r="A386">
        <v>378</v>
      </c>
    </row>
    <row r="387" spans="1:1">
      <c r="A387">
        <v>379</v>
      </c>
    </row>
    <row r="388" spans="1:1">
      <c r="A388">
        <v>380</v>
      </c>
    </row>
    <row r="389" spans="1:1">
      <c r="A389">
        <v>381</v>
      </c>
    </row>
    <row r="390" spans="1:1">
      <c r="A390">
        <v>382</v>
      </c>
    </row>
    <row r="391" spans="1:1">
      <c r="A391">
        <v>383</v>
      </c>
    </row>
    <row r="392" spans="1:1">
      <c r="A392">
        <v>384</v>
      </c>
    </row>
    <row r="393" spans="1:1">
      <c r="A393">
        <v>385</v>
      </c>
    </row>
    <row r="394" spans="1:1">
      <c r="A394">
        <v>386</v>
      </c>
    </row>
    <row r="395" spans="1:1">
      <c r="A395">
        <v>387</v>
      </c>
    </row>
    <row r="396" spans="1:1">
      <c r="A396">
        <v>388</v>
      </c>
    </row>
    <row r="397" spans="1:1">
      <c r="A397">
        <v>389</v>
      </c>
    </row>
    <row r="398" spans="1:1">
      <c r="A398">
        <v>390</v>
      </c>
    </row>
    <row r="399" spans="1:1">
      <c r="A399">
        <v>391</v>
      </c>
    </row>
    <row r="400" spans="1:1">
      <c r="A400">
        <v>392</v>
      </c>
    </row>
    <row r="401" spans="1:1">
      <c r="A401">
        <v>393</v>
      </c>
    </row>
    <row r="402" spans="1:1">
      <c r="A402">
        <v>394</v>
      </c>
    </row>
    <row r="403" spans="1:1">
      <c r="A403">
        <v>395</v>
      </c>
    </row>
    <row r="404" spans="1:1">
      <c r="A404">
        <v>396</v>
      </c>
    </row>
    <row r="405" spans="1:1">
      <c r="A405">
        <v>397</v>
      </c>
    </row>
    <row r="406" spans="1:1">
      <c r="A406">
        <v>398</v>
      </c>
    </row>
    <row r="407" spans="1:1">
      <c r="A407">
        <v>399</v>
      </c>
    </row>
    <row r="408" spans="1:1">
      <c r="A408">
        <v>400</v>
      </c>
    </row>
    <row r="409" spans="1:1">
      <c r="A409">
        <v>401</v>
      </c>
    </row>
    <row r="410" spans="1:1">
      <c r="A410">
        <v>402</v>
      </c>
    </row>
    <row r="411" spans="1:1">
      <c r="A411">
        <v>403</v>
      </c>
    </row>
    <row r="412" spans="1:1">
      <c r="A412">
        <v>404</v>
      </c>
    </row>
    <row r="413" spans="1:1">
      <c r="A413">
        <v>405</v>
      </c>
    </row>
    <row r="414" spans="1:1">
      <c r="A414">
        <v>406</v>
      </c>
    </row>
    <row r="415" spans="1:1">
      <c r="A415">
        <v>407</v>
      </c>
    </row>
    <row r="416" spans="1:1">
      <c r="A416">
        <v>408</v>
      </c>
    </row>
    <row r="417" spans="1:1">
      <c r="A417">
        <v>409</v>
      </c>
    </row>
    <row r="418" spans="1:1">
      <c r="A418">
        <v>410</v>
      </c>
    </row>
    <row r="419" spans="1:1">
      <c r="A419">
        <v>411</v>
      </c>
    </row>
    <row r="420" spans="1:1">
      <c r="A420">
        <v>412</v>
      </c>
    </row>
    <row r="421" spans="1:1">
      <c r="A421">
        <v>413</v>
      </c>
    </row>
    <row r="422" spans="1:1">
      <c r="A422">
        <v>414</v>
      </c>
    </row>
    <row r="423" spans="1:1">
      <c r="A423">
        <v>415</v>
      </c>
    </row>
    <row r="424" spans="1:1">
      <c r="A424">
        <v>416</v>
      </c>
    </row>
    <row r="425" spans="1:1">
      <c r="A425">
        <v>417</v>
      </c>
    </row>
    <row r="426" spans="1:1">
      <c r="A426">
        <v>418</v>
      </c>
    </row>
    <row r="427" spans="1:1">
      <c r="A427">
        <v>419</v>
      </c>
    </row>
    <row r="428" spans="1:1">
      <c r="A428">
        <v>420</v>
      </c>
    </row>
    <row r="429" spans="1:1">
      <c r="A429">
        <v>421</v>
      </c>
    </row>
    <row r="430" spans="1:1">
      <c r="A430">
        <v>422</v>
      </c>
    </row>
    <row r="431" spans="1:1">
      <c r="A431">
        <v>423</v>
      </c>
    </row>
    <row r="432" spans="1:1">
      <c r="A432">
        <v>424</v>
      </c>
    </row>
    <row r="433" spans="1:1">
      <c r="A433">
        <v>425</v>
      </c>
    </row>
    <row r="434" spans="1:1">
      <c r="A434">
        <v>426</v>
      </c>
    </row>
    <row r="435" spans="1:1">
      <c r="A435">
        <v>427</v>
      </c>
    </row>
    <row r="436" spans="1:1">
      <c r="A436">
        <v>428</v>
      </c>
    </row>
    <row r="437" spans="1:1">
      <c r="A437">
        <v>429</v>
      </c>
    </row>
    <row r="438" spans="1:1">
      <c r="A438">
        <v>430</v>
      </c>
    </row>
    <row r="439" spans="1:1">
      <c r="A439">
        <v>431</v>
      </c>
    </row>
    <row r="440" spans="1:1">
      <c r="A440">
        <v>432</v>
      </c>
    </row>
    <row r="441" spans="1:1">
      <c r="A441">
        <v>433</v>
      </c>
    </row>
    <row r="442" spans="1:1">
      <c r="A442">
        <v>434</v>
      </c>
    </row>
    <row r="443" spans="1:1">
      <c r="A443">
        <v>435</v>
      </c>
    </row>
    <row r="444" spans="1:1">
      <c r="A444">
        <v>436</v>
      </c>
    </row>
    <row r="445" spans="1:1">
      <c r="A445">
        <v>437</v>
      </c>
    </row>
    <row r="446" spans="1:1">
      <c r="A446">
        <v>438</v>
      </c>
    </row>
    <row r="447" spans="1:1">
      <c r="A447">
        <v>439</v>
      </c>
    </row>
    <row r="448" spans="1:1">
      <c r="A448">
        <v>440</v>
      </c>
    </row>
  </sheetData>
  <sortState ref="A48:C447">
    <sortCondition ref="C48:C447"/>
    <sortCondition ref="A48:A447"/>
  </sortState>
  <dataValidations count="1">
    <dataValidation type="list" allowBlank="1" showInputMessage="1" showErrorMessage="1" sqref="J9:J448">
      <formula1>Concentration_List</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O170"/>
  <sheetViews>
    <sheetView workbookViewId="0">
      <selection activeCell="F4" sqref="F4"/>
    </sheetView>
  </sheetViews>
  <sheetFormatPr defaultRowHeight="15"/>
  <cols>
    <col min="1" max="1" width="12.7109375" customWidth="1"/>
    <col min="2" max="2" width="12.42578125" customWidth="1"/>
    <col min="3" max="3" width="8.42578125" customWidth="1"/>
    <col min="4" max="4" width="12" customWidth="1"/>
    <col min="6" max="8" width="12.140625" customWidth="1"/>
    <col min="10" max="10" width="14.7109375" customWidth="1"/>
    <col min="11" max="11" width="13.42578125" customWidth="1"/>
    <col min="12" max="12" width="70" customWidth="1"/>
    <col min="13" max="13" width="59.85546875" customWidth="1"/>
  </cols>
  <sheetData>
    <row r="1" spans="1:15">
      <c r="A1" s="4" t="s">
        <v>757</v>
      </c>
      <c r="B1">
        <v>600</v>
      </c>
      <c r="L1" s="50"/>
      <c r="M1" s="50"/>
      <c r="N1" s="50"/>
      <c r="O1" s="50"/>
    </row>
    <row r="2" spans="1:15" ht="30">
      <c r="A2" s="7" t="s">
        <v>52</v>
      </c>
      <c r="B2" s="7" t="s">
        <v>60</v>
      </c>
      <c r="C2" s="7" t="s">
        <v>54</v>
      </c>
      <c r="D2" s="7" t="s">
        <v>56</v>
      </c>
      <c r="E2" s="7" t="s">
        <v>58</v>
      </c>
      <c r="F2" s="7" t="s">
        <v>57</v>
      </c>
      <c r="G2" s="7" t="s">
        <v>21</v>
      </c>
      <c r="H2" s="7" t="s">
        <v>22</v>
      </c>
      <c r="I2" s="7" t="s">
        <v>10</v>
      </c>
      <c r="J2" s="7" t="s">
        <v>59</v>
      </c>
      <c r="K2" s="7" t="s">
        <v>23</v>
      </c>
      <c r="L2" s="7" t="s">
        <v>277</v>
      </c>
      <c r="M2" s="7" t="s">
        <v>427</v>
      </c>
    </row>
    <row r="3" spans="1:15">
      <c r="A3">
        <f>'Result import'!B9</f>
        <v>0</v>
      </c>
      <c r="B3">
        <f>B1+1</f>
        <v>601</v>
      </c>
      <c r="D3">
        <f>'Result import'!E$7</f>
        <v>0</v>
      </c>
      <c r="E3" t="str">
        <f>IF(ISERR(FIND(" ",'Result import'!E9)),"",LEFT('Result import'!E9,FIND(" ",'Result import'!E9)-2))</f>
        <v/>
      </c>
      <c r="F3">
        <f>IF(ISERR(FIND(" ",'Result import'!E9)),'Result import'!E9,VALUE(MID('Result import'!E9,FIND(" ",'Result import'!E9)+1,10)))</f>
        <v>0</v>
      </c>
      <c r="I3" t="s">
        <v>16</v>
      </c>
      <c r="K3" t="str">
        <f>E3&amp;" "&amp;F3&amp;IF(ISBLANK(G3), "", G3&amp;" - "&amp;H3)&amp;IF(ISBLANK(I3),""," "&amp;I3)</f>
        <v xml:space="preserve"> 0 uM</v>
      </c>
      <c r="L3" s="16" t="e">
        <f>"insert into result (RESULT_ID, VALUE_DISPLAY, VALUE_NUM, VALUE_MIN, VALUE_MAX, QUALIFIER, RESULT_STATUS_ID, EXPERIMENT_ID, SUBSTANCE_ID, RESULT_TYPE_ID ) values ("&amp;B3&amp;", '"&amp;K3&amp;"', "&amp;F3&amp;", '"&amp;G3&amp;"', '"&amp;H3&amp;"', '"&amp;TRIM(E3)&amp;"', 2, experiment_id_seq.currval, "&amp;A3&amp;", "&amp;VLOOKUP(D3,Dictionary!$B$2:$F$609,4,FALSE)&amp;");"</f>
        <v>#N/A</v>
      </c>
      <c r="M3" t="str">
        <f t="shared" ref="M3:M34" si="0">IF(ISBLANK(J3),"","insert into result_hierarchy(result_id, parent_result_id, hierarchy_type) values ("&amp;B3&amp;", "&amp;C3&amp;", '"&amp;J3&amp;"');")</f>
        <v/>
      </c>
    </row>
    <row r="4" spans="1:15">
      <c r="A4">
        <f>'Result import'!B10</f>
        <v>0</v>
      </c>
      <c r="B4">
        <f>B3+1</f>
        <v>602</v>
      </c>
      <c r="D4">
        <f>'Result import'!E$7</f>
        <v>0</v>
      </c>
      <c r="E4" t="str">
        <f>IF(ISERR(FIND(" ",'Result import'!E10)),"",LEFT('Result import'!E10,FIND(" ",'Result import'!E10)-1))</f>
        <v/>
      </c>
      <c r="F4">
        <f>IF(ISERR(FIND(" ",'Result import'!E10)),'Result import'!E10,VALUE(MID('Result import'!E10,FIND(" ",'Result import'!E10)+1,10)))</f>
        <v>0</v>
      </c>
      <c r="I4" t="s">
        <v>16</v>
      </c>
      <c r="K4" t="str">
        <f t="shared" ref="K4:K67" si="1">E4&amp;" "&amp;F4&amp;IF(ISBLANK(G4), "", G4&amp;" - "&amp;H4)&amp;IF(ISBLANK(I4),""," "&amp;I4)</f>
        <v xml:space="preserve"> 0 uM</v>
      </c>
      <c r="L4" s="16" t="e">
        <f>"insert into result (RESULT_ID, VALUE_DISPLAY, VALUE_NUM, VALUE_MIN, VALUE_MAX, QUALIFIER, RESULT_STATUS_ID, EXPERIMENT_ID, SUBSTANCE_ID, RESULT_TYPE_ID ) values ("&amp;B4&amp;", '"&amp;K4&amp;"', "&amp;F4&amp;", '"&amp;G4&amp;"', '"&amp;H4&amp;"', '"&amp;TRIM(E4)&amp;"', 2, experiment_id_seq.currval, "&amp;A4&amp;", "&amp;VLOOKUP(D4,Dictionary!$B$2:$F$609,4,FALSE)&amp;");"</f>
        <v>#N/A</v>
      </c>
      <c r="M4" t="str">
        <f t="shared" si="0"/>
        <v/>
      </c>
    </row>
    <row r="5" spans="1:15">
      <c r="A5">
        <f>'Result import'!B11</f>
        <v>0</v>
      </c>
      <c r="B5">
        <f t="shared" ref="B5:B68" si="2">B4+1</f>
        <v>603</v>
      </c>
      <c r="D5">
        <f>'Result import'!E$7</f>
        <v>0</v>
      </c>
      <c r="E5" t="str">
        <f>IF(ISERR(FIND(" ",'Result import'!E11)),"",LEFT('Result import'!E11,FIND(" ",'Result import'!E11)-1))</f>
        <v/>
      </c>
      <c r="F5">
        <f>IF(ISERR(FIND(" ",'Result import'!E11)),'Result import'!E11,VALUE(MID('Result import'!E11,FIND(" ",'Result import'!E11)+1,10)))</f>
        <v>0</v>
      </c>
      <c r="I5" t="s">
        <v>16</v>
      </c>
      <c r="K5" t="str">
        <f t="shared" si="1"/>
        <v xml:space="preserve"> 0 uM</v>
      </c>
      <c r="L5" s="16" t="e">
        <f>"insert into result (RESULT_ID, VALUE_DISPLAY, VALUE_NUM, VALUE_MIN, VALUE_MAX, QUALIFIER, RESULT_STATUS_ID, EXPERIMENT_ID, SUBSTANCE_ID, RESULT_TYPE_ID ) values ("&amp;B5&amp;", '"&amp;K5&amp;"', "&amp;F5&amp;", '"&amp;G5&amp;"', '"&amp;H5&amp;"', '"&amp;TRIM(E5)&amp;"', 2, experiment_id_seq.currval, "&amp;A5&amp;", "&amp;VLOOKUP(D5,Dictionary!$B$2:$F$609,4,FALSE)&amp;");"</f>
        <v>#N/A</v>
      </c>
      <c r="M5" t="str">
        <f t="shared" si="0"/>
        <v/>
      </c>
    </row>
    <row r="6" spans="1:15">
      <c r="A6">
        <f>'Result import'!B12</f>
        <v>0</v>
      </c>
      <c r="B6">
        <f t="shared" si="2"/>
        <v>604</v>
      </c>
      <c r="D6">
        <f>'Result import'!E$7</f>
        <v>0</v>
      </c>
      <c r="E6" t="str">
        <f>IF(ISERR(FIND(" ",'Result import'!E12)),"",LEFT('Result import'!E12,FIND(" ",'Result import'!E12)-1))</f>
        <v/>
      </c>
      <c r="F6">
        <f>IF(ISERR(FIND(" ",'Result import'!E12)),'Result import'!E12,VALUE(MID('Result import'!E12,FIND(" ",'Result import'!E12)+1,10)))</f>
        <v>0</v>
      </c>
      <c r="I6" t="s">
        <v>16</v>
      </c>
      <c r="K6" t="str">
        <f t="shared" si="1"/>
        <v xml:space="preserve"> 0 uM</v>
      </c>
      <c r="L6" s="16" t="e">
        <f>"insert into result (RESULT_ID, VALUE_DISPLAY, VALUE_NUM, VALUE_MIN, VALUE_MAX, QUALIFIER, RESULT_STATUS_ID, EXPERIMENT_ID, SUBSTANCE_ID, RESULT_TYPE_ID ) values ("&amp;B6&amp;", '"&amp;K6&amp;"', "&amp;F6&amp;", '"&amp;G6&amp;"', '"&amp;H6&amp;"', '"&amp;TRIM(E6)&amp;"', 2, experiment_id_seq.currval, "&amp;A6&amp;", "&amp;VLOOKUP(D6,Dictionary!$B$2:$F$609,4,FALSE)&amp;");"</f>
        <v>#N/A</v>
      </c>
      <c r="M6" t="str">
        <f t="shared" si="0"/>
        <v/>
      </c>
    </row>
    <row r="7" spans="1:15">
      <c r="A7">
        <f>'Result import'!B13</f>
        <v>0</v>
      </c>
      <c r="B7">
        <f t="shared" si="2"/>
        <v>605</v>
      </c>
      <c r="D7">
        <f>'Result import'!E$7</f>
        <v>0</v>
      </c>
      <c r="E7" t="str">
        <f>IF(ISERR(FIND(" ",'Result import'!E13)),"",LEFT('Result import'!E13,FIND(" ",'Result import'!E13)-1))</f>
        <v/>
      </c>
      <c r="F7">
        <f>IF(ISERR(FIND(" ",'Result import'!E13)),'Result import'!E13,VALUE(MID('Result import'!E13,FIND(" ",'Result import'!E13)+1,10)))</f>
        <v>0</v>
      </c>
      <c r="I7" t="s">
        <v>16</v>
      </c>
      <c r="K7" t="str">
        <f t="shared" si="1"/>
        <v xml:space="preserve"> 0 uM</v>
      </c>
      <c r="L7" s="16" t="e">
        <f>"insert into result (RESULT_ID, VALUE_DISPLAY, VALUE_NUM, VALUE_MIN, VALUE_MAX, QUALIFIER, RESULT_STATUS_ID, EXPERIMENT_ID, SUBSTANCE_ID, RESULT_TYPE_ID ) values ("&amp;B7&amp;", '"&amp;K7&amp;"', "&amp;F7&amp;", '"&amp;G7&amp;"', '"&amp;H7&amp;"', '"&amp;TRIM(E7)&amp;"', 2, experiment_id_seq.currval, "&amp;A7&amp;", "&amp;VLOOKUP(D7,Dictionary!$B$2:$F$609,4,FALSE)&amp;");"</f>
        <v>#N/A</v>
      </c>
      <c r="M7" t="str">
        <f t="shared" si="0"/>
        <v/>
      </c>
    </row>
    <row r="8" spans="1:15">
      <c r="A8">
        <f>'Result import'!B14</f>
        <v>0</v>
      </c>
      <c r="B8">
        <f t="shared" si="2"/>
        <v>606</v>
      </c>
      <c r="D8">
        <f>'Result import'!E$7</f>
        <v>0</v>
      </c>
      <c r="E8" t="str">
        <f>IF(ISERR(FIND(" ",'Result import'!E14)),"",LEFT('Result import'!E14,FIND(" ",'Result import'!E14)-1))</f>
        <v/>
      </c>
      <c r="F8">
        <f>IF(ISERR(FIND(" ",'Result import'!E14)),'Result import'!E14,VALUE(MID('Result import'!E14,FIND(" ",'Result import'!E14)+1,10)))</f>
        <v>0</v>
      </c>
      <c r="I8" t="s">
        <v>16</v>
      </c>
      <c r="K8" t="str">
        <f t="shared" si="1"/>
        <v xml:space="preserve"> 0 uM</v>
      </c>
      <c r="L8" s="16" t="e">
        <f>"insert into result (RESULT_ID, VALUE_DISPLAY, VALUE_NUM, VALUE_MIN, VALUE_MAX, QUALIFIER, RESULT_STATUS_ID, EXPERIMENT_ID, SUBSTANCE_ID, RESULT_TYPE_ID ) values ("&amp;B8&amp;", '"&amp;K8&amp;"', "&amp;F8&amp;", '"&amp;G8&amp;"', '"&amp;H8&amp;"', '"&amp;TRIM(E8)&amp;"', 2, experiment_id_seq.currval, "&amp;A8&amp;", "&amp;VLOOKUP(D8,Dictionary!$B$2:$F$609,4,FALSE)&amp;");"</f>
        <v>#N/A</v>
      </c>
      <c r="M8" t="str">
        <f t="shared" si="0"/>
        <v/>
      </c>
    </row>
    <row r="9" spans="1:15">
      <c r="A9">
        <f>'Result import'!B15</f>
        <v>0</v>
      </c>
      <c r="B9">
        <f t="shared" si="2"/>
        <v>607</v>
      </c>
      <c r="D9">
        <f>'Result import'!E$7</f>
        <v>0</v>
      </c>
      <c r="E9" t="str">
        <f>IF(ISERR(FIND(" ",'Result import'!E15)),"",LEFT('Result import'!E15,FIND(" ",'Result import'!E15)-1))</f>
        <v/>
      </c>
      <c r="F9">
        <f>IF(ISERR(FIND(" ",'Result import'!E15)),'Result import'!E15,VALUE(MID('Result import'!E15,FIND(" ",'Result import'!E15)+1,10)))</f>
        <v>0</v>
      </c>
      <c r="I9" t="s">
        <v>16</v>
      </c>
      <c r="K9" t="str">
        <f t="shared" si="1"/>
        <v xml:space="preserve"> 0 uM</v>
      </c>
      <c r="L9" s="16" t="e">
        <f>"insert into result (RESULT_ID, VALUE_DISPLAY, VALUE_NUM, VALUE_MIN, VALUE_MAX, QUALIFIER, RESULT_STATUS_ID, EXPERIMENT_ID, SUBSTANCE_ID, RESULT_TYPE_ID ) values ("&amp;B9&amp;", '"&amp;K9&amp;"', "&amp;F9&amp;", '"&amp;G9&amp;"', '"&amp;H9&amp;"', '"&amp;TRIM(E9)&amp;"', 2, experiment_id_seq.currval, "&amp;A9&amp;", "&amp;VLOOKUP(D9,Dictionary!$B$2:$F$609,4,FALSE)&amp;");"</f>
        <v>#N/A</v>
      </c>
      <c r="M9" t="str">
        <f t="shared" si="0"/>
        <v/>
      </c>
    </row>
    <row r="10" spans="1:15">
      <c r="A10">
        <f>'Result import'!B16</f>
        <v>0</v>
      </c>
      <c r="B10">
        <f t="shared" si="2"/>
        <v>608</v>
      </c>
      <c r="D10">
        <f>'Result import'!E$7</f>
        <v>0</v>
      </c>
      <c r="E10" t="str">
        <f>IF(ISERR(FIND(" ",'Result import'!E16)),"",LEFT('Result import'!E16,FIND(" ",'Result import'!E16)-1))</f>
        <v/>
      </c>
      <c r="F10">
        <f>IF(ISERR(FIND(" ",'Result import'!E16)),'Result import'!E16,VALUE(MID('Result import'!E16,FIND(" ",'Result import'!E16)+1,10)))</f>
        <v>0</v>
      </c>
      <c r="I10" t="s">
        <v>16</v>
      </c>
      <c r="K10" t="str">
        <f t="shared" si="1"/>
        <v xml:space="preserve"> 0 uM</v>
      </c>
      <c r="L10" s="16" t="e">
        <f>"insert into result (RESULT_ID, VALUE_DISPLAY, VALUE_NUM, VALUE_MIN, VALUE_MAX, QUALIFIER, RESULT_STATUS_ID, EXPERIMENT_ID, SUBSTANCE_ID, RESULT_TYPE_ID ) values ("&amp;B10&amp;", '"&amp;K10&amp;"', "&amp;F10&amp;", '"&amp;G10&amp;"', '"&amp;H10&amp;"', '"&amp;TRIM(E10)&amp;"', 2, experiment_id_seq.currval, "&amp;A10&amp;", "&amp;VLOOKUP(D10,Dictionary!$B$2:$F$609,4,FALSE)&amp;");"</f>
        <v>#N/A</v>
      </c>
      <c r="M10" t="str">
        <f t="shared" si="0"/>
        <v/>
      </c>
    </row>
    <row r="11" spans="1:15">
      <c r="A11">
        <f>'Result import'!B17</f>
        <v>0</v>
      </c>
      <c r="B11">
        <f t="shared" si="2"/>
        <v>609</v>
      </c>
      <c r="D11">
        <f>'Result import'!E$7</f>
        <v>0</v>
      </c>
      <c r="E11" t="str">
        <f>IF(ISERR(FIND(" ",'Result import'!E17)),"",LEFT('Result import'!E17,FIND(" ",'Result import'!E17)-1))</f>
        <v/>
      </c>
      <c r="F11">
        <f>IF(ISERR(FIND(" ",'Result import'!E17)),'Result import'!E17,VALUE(MID('Result import'!E17,FIND(" ",'Result import'!E17)+1,10)))</f>
        <v>0</v>
      </c>
      <c r="I11" t="s">
        <v>16</v>
      </c>
      <c r="K11" t="str">
        <f t="shared" si="1"/>
        <v xml:space="preserve"> 0 uM</v>
      </c>
      <c r="L11" s="16" t="e">
        <f>"insert into result (RESULT_ID, VALUE_DISPLAY, VALUE_NUM, VALUE_MIN, VALUE_MAX, QUALIFIER, RESULT_STATUS_ID, EXPERIMENT_ID, SUBSTANCE_ID, RESULT_TYPE_ID ) values ("&amp;B11&amp;", '"&amp;K11&amp;"', "&amp;F11&amp;", '"&amp;G11&amp;"', '"&amp;H11&amp;"', '"&amp;TRIM(E11)&amp;"', 2, experiment_id_seq.currval, "&amp;A11&amp;", "&amp;VLOOKUP(D11,Dictionary!$B$2:$F$609,4,FALSE)&amp;");"</f>
        <v>#N/A</v>
      </c>
      <c r="M11" t="str">
        <f t="shared" si="0"/>
        <v/>
      </c>
    </row>
    <row r="12" spans="1:15">
      <c r="A12">
        <f>'Result import'!B18</f>
        <v>0</v>
      </c>
      <c r="B12">
        <f t="shared" si="2"/>
        <v>610</v>
      </c>
      <c r="D12">
        <f>'Result import'!E$7</f>
        <v>0</v>
      </c>
      <c r="E12" t="str">
        <f>IF(ISERR(FIND(" ",'Result import'!E18)),"",LEFT('Result import'!E18,FIND(" ",'Result import'!E18)-1))</f>
        <v/>
      </c>
      <c r="F12">
        <v>5</v>
      </c>
      <c r="I12" t="s">
        <v>16</v>
      </c>
      <c r="K12" t="str">
        <f t="shared" si="1"/>
        <v xml:space="preserve"> 5 uM</v>
      </c>
      <c r="L12" s="16" t="e">
        <f>"insert into result (RESULT_ID, VALUE_DISPLAY, VALUE_NUM, VALUE_MIN, VALUE_MAX, QUALIFIER, RESULT_STATUS_ID, EXPERIMENT_ID, SUBSTANCE_ID, RESULT_TYPE_ID ) values ("&amp;B12&amp;", '"&amp;K12&amp;"', "&amp;F12&amp;", '"&amp;G12&amp;"', '"&amp;H12&amp;"', '"&amp;TRIM(E12)&amp;"', 2, experiment_id_seq.currval, "&amp;A12&amp;", "&amp;VLOOKUP(D12,Dictionary!$B$2:$F$609,4,FALSE)&amp;");"</f>
        <v>#N/A</v>
      </c>
      <c r="M12" t="str">
        <f t="shared" si="0"/>
        <v/>
      </c>
    </row>
    <row r="13" spans="1:15">
      <c r="A13">
        <v>104179292</v>
      </c>
      <c r="B13">
        <f t="shared" si="2"/>
        <v>611</v>
      </c>
      <c r="C13" t="e">
        <f>VLOOKUP(A13,$A$3:$B$12,2,FALSE)</f>
        <v>#N/A</v>
      </c>
      <c r="D13">
        <f>'Result import'!F$7</f>
        <v>0</v>
      </c>
      <c r="E13" t="str">
        <f>IF(ISERR(FIND(" ",'Result import'!E19)),"",LEFT('Result import'!E19,FIND(" ",'Result import'!E19)-1))</f>
        <v/>
      </c>
      <c r="F13">
        <f>IF(ISERR(FIND(" ",'Result import'!F9)),'Result import'!F9,VALUE(MID('Result import'!F9,FIND(" ",'Result import'!F9)+1,10)))</f>
        <v>0</v>
      </c>
      <c r="I13" t="s">
        <v>16</v>
      </c>
      <c r="J13" t="s">
        <v>429</v>
      </c>
      <c r="K13" t="str">
        <f t="shared" si="1"/>
        <v xml:space="preserve"> 0 uM</v>
      </c>
      <c r="L13" s="16" t="e">
        <f>"insert into result (RESULT_ID, VALUE_DISPLAY, VALUE_NUM, VALUE_MIN, VALUE_MAX, QUALIFIER, RESULT_STATUS_ID, EXPERIMENT_ID, SUBSTANCE_ID, RESULT_TYPE_ID ) values ("&amp;B13&amp;", '"&amp;K13&amp;"', "&amp;F13&amp;", '"&amp;G13&amp;"', '"&amp;H13&amp;"', '"&amp;TRIM(E13)&amp;"', 2, experiment_id_seq.currval, "&amp;A13&amp;", "&amp;VLOOKUP(D13,Dictionary!$B$2:$F$609,4,FALSE)&amp;");"</f>
        <v>#N/A</v>
      </c>
      <c r="M13" s="26" t="e">
        <f t="shared" si="0"/>
        <v>#N/A</v>
      </c>
    </row>
    <row r="14" spans="1:15">
      <c r="A14">
        <v>104179286</v>
      </c>
      <c r="B14">
        <f t="shared" si="2"/>
        <v>612</v>
      </c>
      <c r="C14" t="e">
        <f t="shared" ref="C14:C77" si="3">VLOOKUP(A14,$A$3:$B$12,2,FALSE)</f>
        <v>#N/A</v>
      </c>
      <c r="D14">
        <f>'Result import'!F$7</f>
        <v>0</v>
      </c>
      <c r="E14" t="str">
        <f>IF(ISERR(FIND(" ",'Result import'!E20)),"",LEFT('Result import'!E20,FIND(" ",'Result import'!E20)-1))</f>
        <v/>
      </c>
      <c r="F14">
        <f>IF(ISERR(FIND(" ",'Result import'!F10)),'Result import'!F10,VALUE(MID('Result import'!F10,FIND(" ",'Result import'!F10)+1,10)))</f>
        <v>0</v>
      </c>
      <c r="I14" t="s">
        <v>16</v>
      </c>
      <c r="J14" t="s">
        <v>429</v>
      </c>
      <c r="K14" t="str">
        <f t="shared" si="1"/>
        <v xml:space="preserve"> 0 uM</v>
      </c>
      <c r="L14" s="16" t="e">
        <f>"insert into result (RESULT_ID, VALUE_DISPLAY, VALUE_NUM, VALUE_MIN, VALUE_MAX, QUALIFIER, RESULT_STATUS_ID, EXPERIMENT_ID, SUBSTANCE_ID, RESULT_TYPE_ID ) values ("&amp;B14&amp;", '"&amp;K14&amp;"', "&amp;F14&amp;", '"&amp;G14&amp;"', '"&amp;H14&amp;"', '"&amp;TRIM(E14)&amp;"', 2, experiment_id_seq.currval, "&amp;A14&amp;", "&amp;VLOOKUP(D14,Dictionary!$B$2:$F$609,4,FALSE)&amp;");"</f>
        <v>#N/A</v>
      </c>
      <c r="M14" t="e">
        <f t="shared" si="0"/>
        <v>#N/A</v>
      </c>
    </row>
    <row r="15" spans="1:15">
      <c r="A15">
        <v>104179288</v>
      </c>
      <c r="B15">
        <f t="shared" si="2"/>
        <v>613</v>
      </c>
      <c r="C15" t="e">
        <f t="shared" si="3"/>
        <v>#N/A</v>
      </c>
      <c r="D15">
        <f>'Result import'!F$7</f>
        <v>0</v>
      </c>
      <c r="E15" t="str">
        <f>IF(ISERR(FIND(" ",'Result import'!E21)),"",LEFT('Result import'!E21,FIND(" ",'Result import'!E21)-1))</f>
        <v/>
      </c>
      <c r="F15">
        <f>IF(ISERR(FIND(" ",'Result import'!F11)),'Result import'!F11,VALUE(MID('Result import'!F11,FIND(" ",'Result import'!F11)+1,10)))</f>
        <v>0</v>
      </c>
      <c r="I15" t="s">
        <v>16</v>
      </c>
      <c r="J15" t="s">
        <v>429</v>
      </c>
      <c r="K15" t="str">
        <f t="shared" si="1"/>
        <v xml:space="preserve"> 0 uM</v>
      </c>
      <c r="L15" s="16" t="e">
        <f>"insert into result (RESULT_ID, VALUE_DISPLAY, VALUE_NUM, VALUE_MIN, VALUE_MAX, QUALIFIER, RESULT_STATUS_ID, EXPERIMENT_ID, SUBSTANCE_ID, RESULT_TYPE_ID ) values ("&amp;B15&amp;", '"&amp;K15&amp;"', "&amp;F15&amp;", '"&amp;G15&amp;"', '"&amp;H15&amp;"', '"&amp;TRIM(E15)&amp;"', 2, experiment_id_seq.currval, "&amp;A15&amp;", "&amp;VLOOKUP(D15,Dictionary!$B$2:$F$609,4,FALSE)&amp;");"</f>
        <v>#N/A</v>
      </c>
      <c r="M15" t="e">
        <f t="shared" si="0"/>
        <v>#N/A</v>
      </c>
    </row>
    <row r="16" spans="1:15">
      <c r="A16">
        <v>85790386</v>
      </c>
      <c r="B16">
        <f t="shared" si="2"/>
        <v>614</v>
      </c>
      <c r="C16" t="e">
        <f t="shared" si="3"/>
        <v>#N/A</v>
      </c>
      <c r="D16">
        <f>'Result import'!F$7</f>
        <v>0</v>
      </c>
      <c r="E16" t="str">
        <f>IF(ISERR(FIND(" ",'Result import'!E22)),"",LEFT('Result import'!E22,FIND(" ",'Result import'!E22)-1))</f>
        <v/>
      </c>
      <c r="F16">
        <f>IF(ISERR(FIND(" ",'Result import'!F12)),'Result import'!F12,VALUE(MID('Result import'!F12,FIND(" ",'Result import'!F12)+1,10)))</f>
        <v>0</v>
      </c>
      <c r="I16" t="s">
        <v>16</v>
      </c>
      <c r="J16" t="s">
        <v>429</v>
      </c>
      <c r="K16" t="str">
        <f t="shared" si="1"/>
        <v xml:space="preserve"> 0 uM</v>
      </c>
      <c r="L16" s="16" t="e">
        <f>"insert into result (RESULT_ID, VALUE_DISPLAY, VALUE_NUM, VALUE_MIN, VALUE_MAX, QUALIFIER, RESULT_STATUS_ID, EXPERIMENT_ID, SUBSTANCE_ID, RESULT_TYPE_ID ) values ("&amp;B16&amp;", '"&amp;K16&amp;"', "&amp;F16&amp;", '"&amp;G16&amp;"', '"&amp;H16&amp;"', '"&amp;TRIM(E16)&amp;"', 2, experiment_id_seq.currval, "&amp;A16&amp;", "&amp;VLOOKUP(D16,Dictionary!$B$2:$F$609,4,FALSE)&amp;");"</f>
        <v>#N/A</v>
      </c>
      <c r="M16" t="e">
        <f t="shared" si="0"/>
        <v>#N/A</v>
      </c>
    </row>
    <row r="17" spans="1:13">
      <c r="A17">
        <v>104179262</v>
      </c>
      <c r="B17">
        <f t="shared" si="2"/>
        <v>615</v>
      </c>
      <c r="C17" t="e">
        <f t="shared" si="3"/>
        <v>#N/A</v>
      </c>
      <c r="D17">
        <f>'Result import'!F$7</f>
        <v>0</v>
      </c>
      <c r="E17" t="str">
        <f>IF(ISERR(FIND(" ",'Result import'!E23)),"",LEFT('Result import'!E23,FIND(" ",'Result import'!E23)-1))</f>
        <v/>
      </c>
      <c r="F17">
        <f>IF(ISERR(FIND(" ",'Result import'!F13)),'Result import'!F13,VALUE(MID('Result import'!F13,FIND(" ",'Result import'!F13)+1,10)))</f>
        <v>0</v>
      </c>
      <c r="I17" t="s">
        <v>16</v>
      </c>
      <c r="J17" t="s">
        <v>429</v>
      </c>
      <c r="K17" t="str">
        <f t="shared" si="1"/>
        <v xml:space="preserve"> 0 uM</v>
      </c>
      <c r="L17" s="16" t="e">
        <f>"insert into result (RESULT_ID, VALUE_DISPLAY, VALUE_NUM, VALUE_MIN, VALUE_MAX, QUALIFIER, RESULT_STATUS_ID, EXPERIMENT_ID, SUBSTANCE_ID, RESULT_TYPE_ID ) values ("&amp;B17&amp;", '"&amp;K17&amp;"', "&amp;F17&amp;", '"&amp;G17&amp;"', '"&amp;H17&amp;"', '"&amp;TRIM(E17)&amp;"', 2, experiment_id_seq.currval, "&amp;A17&amp;", "&amp;VLOOKUP(D17,Dictionary!$B$2:$F$609,4,FALSE)&amp;");"</f>
        <v>#N/A</v>
      </c>
      <c r="M17" t="e">
        <f t="shared" si="0"/>
        <v>#N/A</v>
      </c>
    </row>
    <row r="18" spans="1:13">
      <c r="A18">
        <v>104179266</v>
      </c>
      <c r="B18">
        <f t="shared" si="2"/>
        <v>616</v>
      </c>
      <c r="C18" t="e">
        <f t="shared" si="3"/>
        <v>#N/A</v>
      </c>
      <c r="D18">
        <f>'Result import'!F$7</f>
        <v>0</v>
      </c>
      <c r="E18" t="str">
        <f>IF(ISERR(FIND(" ",'Result import'!E24)),"",LEFT('Result import'!E24,FIND(" ",'Result import'!E24)-1))</f>
        <v/>
      </c>
      <c r="F18">
        <f>IF(ISERR(FIND(" ",'Result import'!F14)),'Result import'!F14,VALUE(MID('Result import'!F14,FIND(" ",'Result import'!F14)+1,10)))</f>
        <v>0</v>
      </c>
      <c r="I18" t="s">
        <v>16</v>
      </c>
      <c r="J18" t="s">
        <v>429</v>
      </c>
      <c r="K18" t="str">
        <f t="shared" si="1"/>
        <v xml:space="preserve"> 0 uM</v>
      </c>
      <c r="L18" s="16" t="e">
        <f>"insert into result (RESULT_ID, VALUE_DISPLAY, VALUE_NUM, VALUE_MIN, VALUE_MAX, QUALIFIER, RESULT_STATUS_ID, EXPERIMENT_ID, SUBSTANCE_ID, RESULT_TYPE_ID ) values ("&amp;B18&amp;", '"&amp;K18&amp;"', "&amp;F18&amp;", '"&amp;G18&amp;"', '"&amp;H18&amp;"', '"&amp;TRIM(E18)&amp;"', 2, experiment_id_seq.currval, "&amp;A18&amp;", "&amp;VLOOKUP(D18,Dictionary!$B$2:$F$609,4,FALSE)&amp;");"</f>
        <v>#N/A</v>
      </c>
      <c r="M18" t="e">
        <f t="shared" si="0"/>
        <v>#N/A</v>
      </c>
    </row>
    <row r="19" spans="1:13">
      <c r="A19">
        <v>104179295</v>
      </c>
      <c r="B19">
        <f t="shared" si="2"/>
        <v>617</v>
      </c>
      <c r="C19" t="e">
        <f t="shared" si="3"/>
        <v>#N/A</v>
      </c>
      <c r="D19">
        <f>'Result import'!F$7</f>
        <v>0</v>
      </c>
      <c r="E19" t="str">
        <f>IF(ISERR(FIND(" ",'Result import'!E25)),"",LEFT('Result import'!E25,FIND(" ",'Result import'!E25)-1))</f>
        <v/>
      </c>
      <c r="F19">
        <f>IF(ISERR(FIND(" ",'Result import'!F15)),'Result import'!F15,VALUE(MID('Result import'!F15,FIND(" ",'Result import'!F15)+1,10)))</f>
        <v>0</v>
      </c>
      <c r="I19" t="s">
        <v>16</v>
      </c>
      <c r="J19" t="s">
        <v>429</v>
      </c>
      <c r="K19" t="str">
        <f t="shared" si="1"/>
        <v xml:space="preserve"> 0 uM</v>
      </c>
      <c r="L19" s="16" t="e">
        <f>"insert into result (RESULT_ID, VALUE_DISPLAY, VALUE_NUM, VALUE_MIN, VALUE_MAX, QUALIFIER, RESULT_STATUS_ID, EXPERIMENT_ID, SUBSTANCE_ID, RESULT_TYPE_ID ) values ("&amp;B19&amp;", '"&amp;K19&amp;"', "&amp;F19&amp;", '"&amp;G19&amp;"', '"&amp;H19&amp;"', '"&amp;TRIM(E19)&amp;"', 2, experiment_id_seq.currval, "&amp;A19&amp;", "&amp;VLOOKUP(D19,Dictionary!$B$2:$F$609,4,FALSE)&amp;");"</f>
        <v>#N/A</v>
      </c>
      <c r="M19" t="e">
        <f t="shared" si="0"/>
        <v>#N/A</v>
      </c>
    </row>
    <row r="20" spans="1:13">
      <c r="A20">
        <v>104179267</v>
      </c>
      <c r="B20">
        <f t="shared" si="2"/>
        <v>618</v>
      </c>
      <c r="C20" t="e">
        <f t="shared" si="3"/>
        <v>#N/A</v>
      </c>
      <c r="D20">
        <f>'Result import'!F$7</f>
        <v>0</v>
      </c>
      <c r="E20" t="str">
        <f>IF(ISERR(FIND(" ",'Result import'!E26)),"",LEFT('Result import'!E26,FIND(" ",'Result import'!E26)-1))</f>
        <v/>
      </c>
      <c r="F20">
        <f>IF(ISERR(FIND(" ",'Result import'!F16)),'Result import'!F16,VALUE(MID('Result import'!F16,FIND(" ",'Result import'!F16)+1,10)))</f>
        <v>0</v>
      </c>
      <c r="I20" t="s">
        <v>16</v>
      </c>
      <c r="J20" t="s">
        <v>429</v>
      </c>
      <c r="K20" t="str">
        <f t="shared" si="1"/>
        <v xml:space="preserve"> 0 uM</v>
      </c>
      <c r="L20" s="16" t="e">
        <f>"insert into result (RESULT_ID, VALUE_DISPLAY, VALUE_NUM, VALUE_MIN, VALUE_MAX, QUALIFIER, RESULT_STATUS_ID, EXPERIMENT_ID, SUBSTANCE_ID, RESULT_TYPE_ID ) values ("&amp;B20&amp;", '"&amp;K20&amp;"', "&amp;F20&amp;", '"&amp;G20&amp;"', '"&amp;H20&amp;"', '"&amp;TRIM(E20)&amp;"', 2, experiment_id_seq.currval, "&amp;A20&amp;", "&amp;VLOOKUP(D20,Dictionary!$B$2:$F$609,4,FALSE)&amp;");"</f>
        <v>#N/A</v>
      </c>
      <c r="M20" t="e">
        <f t="shared" si="0"/>
        <v>#N/A</v>
      </c>
    </row>
    <row r="21" spans="1:13">
      <c r="A21">
        <v>104179284</v>
      </c>
      <c r="B21">
        <f t="shared" si="2"/>
        <v>619</v>
      </c>
      <c r="C21" t="e">
        <f t="shared" si="3"/>
        <v>#N/A</v>
      </c>
      <c r="D21">
        <f>'Result import'!F$7</f>
        <v>0</v>
      </c>
      <c r="E21" t="str">
        <f>IF(ISERR(FIND(" ",'Result import'!E27)),"",LEFT('Result import'!E27,FIND(" ",'Result import'!E27)-1))</f>
        <v/>
      </c>
      <c r="F21">
        <f>IF(ISERR(FIND(" ",'Result import'!F17)),'Result import'!F17,VALUE(MID('Result import'!F17,FIND(" ",'Result import'!F17)+1,10)))</f>
        <v>0</v>
      </c>
      <c r="I21" t="s">
        <v>16</v>
      </c>
      <c r="J21" t="s">
        <v>429</v>
      </c>
      <c r="K21" t="str">
        <f t="shared" si="1"/>
        <v xml:space="preserve"> 0 uM</v>
      </c>
      <c r="L21" s="16" t="e">
        <f>"insert into result (RESULT_ID, VALUE_DISPLAY, VALUE_NUM, VALUE_MIN, VALUE_MAX, QUALIFIER, RESULT_STATUS_ID, EXPERIMENT_ID, SUBSTANCE_ID, RESULT_TYPE_ID ) values ("&amp;B21&amp;", '"&amp;K21&amp;"', "&amp;F21&amp;", '"&amp;G21&amp;"', '"&amp;H21&amp;"', '"&amp;TRIM(E21)&amp;"', 2, experiment_id_seq.currval, "&amp;A21&amp;", "&amp;VLOOKUP(D21,Dictionary!$B$2:$F$609,4,FALSE)&amp;");"</f>
        <v>#N/A</v>
      </c>
      <c r="M21" t="e">
        <f t="shared" si="0"/>
        <v>#N/A</v>
      </c>
    </row>
    <row r="22" spans="1:13">
      <c r="A22">
        <v>104179275</v>
      </c>
      <c r="B22">
        <f t="shared" si="2"/>
        <v>620</v>
      </c>
      <c r="C22" t="e">
        <f t="shared" si="3"/>
        <v>#N/A</v>
      </c>
      <c r="D22">
        <f>'Result import'!F$7</f>
        <v>0</v>
      </c>
      <c r="E22" t="str">
        <f>IF(ISERR(FIND(" ",'Result import'!E28)),"",LEFT('Result import'!E28,FIND(" ",'Result import'!E28)-1))</f>
        <v/>
      </c>
      <c r="F22">
        <f>IF(ISERR(FIND(" ",'Result import'!F18)),'Result import'!F18,VALUE(MID('Result import'!F18,FIND(" ",'Result import'!F18)+1,10)))</f>
        <v>0</v>
      </c>
      <c r="I22" t="s">
        <v>16</v>
      </c>
      <c r="J22" t="s">
        <v>429</v>
      </c>
      <c r="K22" t="str">
        <f t="shared" si="1"/>
        <v xml:space="preserve"> 0 uM</v>
      </c>
      <c r="L22" s="16" t="e">
        <f>"insert into result (RESULT_ID, VALUE_DISPLAY, VALUE_NUM, VALUE_MIN, VALUE_MAX, QUALIFIER, RESULT_STATUS_ID, EXPERIMENT_ID, SUBSTANCE_ID, RESULT_TYPE_ID ) values ("&amp;B22&amp;", '"&amp;K22&amp;"', "&amp;F22&amp;", '"&amp;G22&amp;"', '"&amp;H22&amp;"', '"&amp;TRIM(E22)&amp;"', 2, experiment_id_seq.currval, "&amp;A22&amp;", "&amp;VLOOKUP(D22,Dictionary!$B$2:$F$609,4,FALSE)&amp;");"</f>
        <v>#N/A</v>
      </c>
      <c r="M22" t="e">
        <f t="shared" si="0"/>
        <v>#N/A</v>
      </c>
    </row>
    <row r="23" spans="1:13">
      <c r="A23">
        <v>104179292</v>
      </c>
      <c r="B23">
        <f t="shared" si="2"/>
        <v>621</v>
      </c>
      <c r="C23" t="e">
        <f t="shared" si="3"/>
        <v>#N/A</v>
      </c>
      <c r="D23">
        <f>'Result import'!G$7</f>
        <v>0</v>
      </c>
      <c r="E23" t="str">
        <f>IF(ISERR(FIND(" ",'Result import'!E29)),"",LEFT('Result import'!E29,FIND(" ",'Result import'!E29)-1))</f>
        <v/>
      </c>
      <c r="F23">
        <f>IF(ISERR(FIND(" ",'Result import'!G9)),'Result import'!G9,VALUE(MID('Result import'!G9,FIND(" ",'Result import'!G9)+1,10)))</f>
        <v>0</v>
      </c>
      <c r="I23" t="s">
        <v>16</v>
      </c>
      <c r="J23" t="s">
        <v>429</v>
      </c>
      <c r="K23" t="str">
        <f t="shared" si="1"/>
        <v xml:space="preserve"> 0 uM</v>
      </c>
      <c r="L23" s="16" t="e">
        <f>"insert into result (RESULT_ID, VALUE_DISPLAY, VALUE_NUM, VALUE_MIN, VALUE_MAX, QUALIFIER, RESULT_STATUS_ID, EXPERIMENT_ID, SUBSTANCE_ID, RESULT_TYPE_ID ) values ("&amp;B23&amp;", '"&amp;K23&amp;"', "&amp;F23&amp;", '"&amp;G23&amp;"', '"&amp;H23&amp;"', '"&amp;TRIM(E23)&amp;"', 2, experiment_id_seq.currval, "&amp;A23&amp;", "&amp;VLOOKUP(D23,Dictionary!$B$2:$F$609,4,FALSE)&amp;");"</f>
        <v>#N/A</v>
      </c>
      <c r="M23" t="e">
        <f t="shared" si="0"/>
        <v>#N/A</v>
      </c>
    </row>
    <row r="24" spans="1:13">
      <c r="A24">
        <v>104179286</v>
      </c>
      <c r="B24">
        <f t="shared" si="2"/>
        <v>622</v>
      </c>
      <c r="C24" t="e">
        <f t="shared" si="3"/>
        <v>#N/A</v>
      </c>
      <c r="D24">
        <f>'Result import'!G$7</f>
        <v>0</v>
      </c>
      <c r="E24" t="str">
        <f>IF(ISERR(FIND(" ",'Result import'!E30)),"",LEFT('Result import'!E30,FIND(" ",'Result import'!E30)-1))</f>
        <v/>
      </c>
      <c r="F24">
        <f>IF(ISERR(FIND(" ",'Result import'!G10)),'Result import'!G10,VALUE(MID('Result import'!G10,FIND(" ",'Result import'!G10)+1,10)))</f>
        <v>0</v>
      </c>
      <c r="I24" t="s">
        <v>16</v>
      </c>
      <c r="J24" t="s">
        <v>429</v>
      </c>
      <c r="K24" t="str">
        <f t="shared" si="1"/>
        <v xml:space="preserve"> 0 uM</v>
      </c>
      <c r="L24" s="16" t="e">
        <f>"insert into result (RESULT_ID, VALUE_DISPLAY, VALUE_NUM, VALUE_MIN, VALUE_MAX, QUALIFIER, RESULT_STATUS_ID, EXPERIMENT_ID, SUBSTANCE_ID, RESULT_TYPE_ID ) values ("&amp;B24&amp;", '"&amp;K24&amp;"', "&amp;F24&amp;", '"&amp;G24&amp;"', '"&amp;H24&amp;"', '"&amp;TRIM(E24)&amp;"', 2, experiment_id_seq.currval, "&amp;A24&amp;", "&amp;VLOOKUP(D24,Dictionary!$B$2:$F$609,4,FALSE)&amp;");"</f>
        <v>#N/A</v>
      </c>
      <c r="M24" t="e">
        <f t="shared" si="0"/>
        <v>#N/A</v>
      </c>
    </row>
    <row r="25" spans="1:13">
      <c r="A25">
        <v>104179288</v>
      </c>
      <c r="B25">
        <f t="shared" si="2"/>
        <v>623</v>
      </c>
      <c r="C25" t="e">
        <f t="shared" si="3"/>
        <v>#N/A</v>
      </c>
      <c r="D25">
        <f>'Result import'!G$7</f>
        <v>0</v>
      </c>
      <c r="E25" t="str">
        <f>IF(ISERR(FIND(" ",'Result import'!E31)),"",LEFT('Result import'!E31,FIND(" ",'Result import'!E31)-1))</f>
        <v/>
      </c>
      <c r="F25">
        <f>IF(ISERR(FIND(" ",'Result import'!G11)),'Result import'!G11,VALUE(MID('Result import'!G11,FIND(" ",'Result import'!G11)+1,10)))</f>
        <v>0</v>
      </c>
      <c r="I25" t="s">
        <v>16</v>
      </c>
      <c r="J25" t="s">
        <v>429</v>
      </c>
      <c r="K25" t="str">
        <f t="shared" si="1"/>
        <v xml:space="preserve"> 0 uM</v>
      </c>
      <c r="L25" s="16" t="e">
        <f>"insert into result (RESULT_ID, VALUE_DISPLAY, VALUE_NUM, VALUE_MIN, VALUE_MAX, QUALIFIER, RESULT_STATUS_ID, EXPERIMENT_ID, SUBSTANCE_ID, RESULT_TYPE_ID ) values ("&amp;B25&amp;", '"&amp;K25&amp;"', "&amp;F25&amp;", '"&amp;G25&amp;"', '"&amp;H25&amp;"', '"&amp;TRIM(E25)&amp;"', 2, experiment_id_seq.currval, "&amp;A25&amp;", "&amp;VLOOKUP(D25,Dictionary!$B$2:$F$609,4,FALSE)&amp;");"</f>
        <v>#N/A</v>
      </c>
      <c r="M25" t="e">
        <f t="shared" si="0"/>
        <v>#N/A</v>
      </c>
    </row>
    <row r="26" spans="1:13">
      <c r="A26">
        <v>85790386</v>
      </c>
      <c r="B26">
        <f t="shared" si="2"/>
        <v>624</v>
      </c>
      <c r="C26" t="e">
        <f t="shared" si="3"/>
        <v>#N/A</v>
      </c>
      <c r="D26">
        <f>'Result import'!G$7</f>
        <v>0</v>
      </c>
      <c r="E26" t="str">
        <f>IF(ISERR(FIND(" ",'Result import'!E32)),"",LEFT('Result import'!E32,FIND(" ",'Result import'!E32)-1))</f>
        <v/>
      </c>
      <c r="F26">
        <f>IF(ISERR(FIND(" ",'Result import'!G12)),'Result import'!G12,VALUE(MID('Result import'!G12,FIND(" ",'Result import'!G12)+1,10)))</f>
        <v>0</v>
      </c>
      <c r="I26" t="s">
        <v>16</v>
      </c>
      <c r="J26" t="s">
        <v>429</v>
      </c>
      <c r="K26" t="str">
        <f t="shared" si="1"/>
        <v xml:space="preserve"> 0 uM</v>
      </c>
      <c r="L26" s="16" t="e">
        <f>"insert into result (RESULT_ID, VALUE_DISPLAY, VALUE_NUM, VALUE_MIN, VALUE_MAX, QUALIFIER, RESULT_STATUS_ID, EXPERIMENT_ID, SUBSTANCE_ID, RESULT_TYPE_ID ) values ("&amp;B26&amp;", '"&amp;K26&amp;"', "&amp;F26&amp;", '"&amp;G26&amp;"', '"&amp;H26&amp;"', '"&amp;TRIM(E26)&amp;"', 2, experiment_id_seq.currval, "&amp;A26&amp;", "&amp;VLOOKUP(D26,Dictionary!$B$2:$F$609,4,FALSE)&amp;");"</f>
        <v>#N/A</v>
      </c>
      <c r="M26" t="e">
        <f t="shared" si="0"/>
        <v>#N/A</v>
      </c>
    </row>
    <row r="27" spans="1:13">
      <c r="A27">
        <v>104179262</v>
      </c>
      <c r="B27">
        <f t="shared" si="2"/>
        <v>625</v>
      </c>
      <c r="C27" t="e">
        <f t="shared" si="3"/>
        <v>#N/A</v>
      </c>
      <c r="D27">
        <f>'Result import'!G$7</f>
        <v>0</v>
      </c>
      <c r="E27" t="str">
        <f>IF(ISERR(FIND(" ",'Result import'!E33)),"",LEFT('Result import'!E33,FIND(" ",'Result import'!E33)-1))</f>
        <v/>
      </c>
      <c r="F27">
        <f>IF(ISERR(FIND(" ",'Result import'!G13)),'Result import'!G13,VALUE(MID('Result import'!G13,FIND(" ",'Result import'!G13)+1,10)))</f>
        <v>0</v>
      </c>
      <c r="I27" t="s">
        <v>16</v>
      </c>
      <c r="J27" t="s">
        <v>429</v>
      </c>
      <c r="K27" t="str">
        <f t="shared" si="1"/>
        <v xml:space="preserve"> 0 uM</v>
      </c>
      <c r="L27" s="16" t="e">
        <f>"insert into result (RESULT_ID, VALUE_DISPLAY, VALUE_NUM, VALUE_MIN, VALUE_MAX, QUALIFIER, RESULT_STATUS_ID, EXPERIMENT_ID, SUBSTANCE_ID, RESULT_TYPE_ID ) values ("&amp;B27&amp;", '"&amp;K27&amp;"', "&amp;F27&amp;", '"&amp;G27&amp;"', '"&amp;H27&amp;"', '"&amp;TRIM(E27)&amp;"', 2, experiment_id_seq.currval, "&amp;A27&amp;", "&amp;VLOOKUP(D27,Dictionary!$B$2:$F$609,4,FALSE)&amp;");"</f>
        <v>#N/A</v>
      </c>
      <c r="M27" t="e">
        <f t="shared" si="0"/>
        <v>#N/A</v>
      </c>
    </row>
    <row r="28" spans="1:13">
      <c r="A28">
        <v>104179266</v>
      </c>
      <c r="B28">
        <f t="shared" si="2"/>
        <v>626</v>
      </c>
      <c r="C28" t="e">
        <f t="shared" si="3"/>
        <v>#N/A</v>
      </c>
      <c r="D28">
        <f>'Result import'!G$7</f>
        <v>0</v>
      </c>
      <c r="E28" t="str">
        <f>IF(ISERR(FIND(" ",'Result import'!E34)),"",LEFT('Result import'!E34,FIND(" ",'Result import'!E34)-1))</f>
        <v/>
      </c>
      <c r="F28">
        <f>IF(ISERR(FIND(" ",'Result import'!G14)),'Result import'!G14,VALUE(MID('Result import'!G14,FIND(" ",'Result import'!G14)+1,10)))</f>
        <v>0</v>
      </c>
      <c r="I28" t="s">
        <v>16</v>
      </c>
      <c r="J28" t="s">
        <v>429</v>
      </c>
      <c r="K28" t="str">
        <f t="shared" si="1"/>
        <v xml:space="preserve"> 0 uM</v>
      </c>
      <c r="L28" s="16" t="e">
        <f>"insert into result (RESULT_ID, VALUE_DISPLAY, VALUE_NUM, VALUE_MIN, VALUE_MAX, QUALIFIER, RESULT_STATUS_ID, EXPERIMENT_ID, SUBSTANCE_ID, RESULT_TYPE_ID ) values ("&amp;B28&amp;", '"&amp;K28&amp;"', "&amp;F28&amp;", '"&amp;G28&amp;"', '"&amp;H28&amp;"', '"&amp;TRIM(E28)&amp;"', 2, experiment_id_seq.currval, "&amp;A28&amp;", "&amp;VLOOKUP(D28,Dictionary!$B$2:$F$609,4,FALSE)&amp;");"</f>
        <v>#N/A</v>
      </c>
      <c r="M28" t="e">
        <f t="shared" si="0"/>
        <v>#N/A</v>
      </c>
    </row>
    <row r="29" spans="1:13">
      <c r="A29">
        <v>104179295</v>
      </c>
      <c r="B29">
        <f t="shared" si="2"/>
        <v>627</v>
      </c>
      <c r="C29" t="e">
        <f t="shared" si="3"/>
        <v>#N/A</v>
      </c>
      <c r="D29">
        <f>'Result import'!G$7</f>
        <v>0</v>
      </c>
      <c r="E29" t="str">
        <f>IF(ISERR(FIND(" ",'Result import'!E35)),"",LEFT('Result import'!E35,FIND(" ",'Result import'!E35)-1))</f>
        <v/>
      </c>
      <c r="F29">
        <f>IF(ISERR(FIND(" ",'Result import'!G15)),'Result import'!G15,VALUE(MID('Result import'!G15,FIND(" ",'Result import'!G15)+1,10)))</f>
        <v>0</v>
      </c>
      <c r="I29" t="s">
        <v>16</v>
      </c>
      <c r="J29" t="s">
        <v>429</v>
      </c>
      <c r="K29" t="str">
        <f t="shared" si="1"/>
        <v xml:space="preserve"> 0 uM</v>
      </c>
      <c r="L29" s="16" t="e">
        <f>"insert into result (RESULT_ID, VALUE_DISPLAY, VALUE_NUM, VALUE_MIN, VALUE_MAX, QUALIFIER, RESULT_STATUS_ID, EXPERIMENT_ID, SUBSTANCE_ID, RESULT_TYPE_ID ) values ("&amp;B29&amp;", '"&amp;K29&amp;"', "&amp;F29&amp;", '"&amp;G29&amp;"', '"&amp;H29&amp;"', '"&amp;TRIM(E29)&amp;"', 2, experiment_id_seq.currval, "&amp;A29&amp;", "&amp;VLOOKUP(D29,Dictionary!$B$2:$F$609,4,FALSE)&amp;");"</f>
        <v>#N/A</v>
      </c>
      <c r="M29" t="e">
        <f t="shared" si="0"/>
        <v>#N/A</v>
      </c>
    </row>
    <row r="30" spans="1:13">
      <c r="A30">
        <v>104179267</v>
      </c>
      <c r="B30">
        <f t="shared" si="2"/>
        <v>628</v>
      </c>
      <c r="C30" t="e">
        <f t="shared" si="3"/>
        <v>#N/A</v>
      </c>
      <c r="D30">
        <f>'Result import'!G$7</f>
        <v>0</v>
      </c>
      <c r="E30" t="str">
        <f>IF(ISERR(FIND(" ",'Result import'!E36)),"",LEFT('Result import'!E36,FIND(" ",'Result import'!E36)-1))</f>
        <v/>
      </c>
      <c r="F30">
        <f>IF(ISERR(FIND(" ",'Result import'!G16)),'Result import'!G16,VALUE(MID('Result import'!G16,FIND(" ",'Result import'!G16)+1,10)))</f>
        <v>0</v>
      </c>
      <c r="I30" t="s">
        <v>16</v>
      </c>
      <c r="J30" t="s">
        <v>429</v>
      </c>
      <c r="K30" t="str">
        <f t="shared" si="1"/>
        <v xml:space="preserve"> 0 uM</v>
      </c>
      <c r="L30" s="16" t="e">
        <f>"insert into result (RESULT_ID, VALUE_DISPLAY, VALUE_NUM, VALUE_MIN, VALUE_MAX, QUALIFIER, RESULT_STATUS_ID, EXPERIMENT_ID, SUBSTANCE_ID, RESULT_TYPE_ID ) values ("&amp;B30&amp;", '"&amp;K30&amp;"', "&amp;F30&amp;", '"&amp;G30&amp;"', '"&amp;H30&amp;"', '"&amp;TRIM(E30)&amp;"', 2, experiment_id_seq.currval, "&amp;A30&amp;", "&amp;VLOOKUP(D30,Dictionary!$B$2:$F$609,4,FALSE)&amp;");"</f>
        <v>#N/A</v>
      </c>
      <c r="M30" t="e">
        <f t="shared" si="0"/>
        <v>#N/A</v>
      </c>
    </row>
    <row r="31" spans="1:13">
      <c r="A31">
        <v>104179284</v>
      </c>
      <c r="B31">
        <f t="shared" si="2"/>
        <v>629</v>
      </c>
      <c r="C31" t="e">
        <f t="shared" si="3"/>
        <v>#N/A</v>
      </c>
      <c r="D31">
        <f>'Result import'!G$7</f>
        <v>0</v>
      </c>
      <c r="E31" t="str">
        <f>IF(ISERR(FIND(" ",'Result import'!E37)),"",LEFT('Result import'!E37,FIND(" ",'Result import'!E37)-1))</f>
        <v/>
      </c>
      <c r="F31">
        <f>IF(ISERR(FIND(" ",'Result import'!G17)),'Result import'!G17,VALUE(MID('Result import'!G17,FIND(" ",'Result import'!G17)+1,10)))</f>
        <v>0</v>
      </c>
      <c r="I31" t="s">
        <v>16</v>
      </c>
      <c r="J31" t="s">
        <v>429</v>
      </c>
      <c r="K31" t="str">
        <f t="shared" si="1"/>
        <v xml:space="preserve"> 0 uM</v>
      </c>
      <c r="L31" s="16" t="e">
        <f>"insert into result (RESULT_ID, VALUE_DISPLAY, VALUE_NUM, VALUE_MIN, VALUE_MAX, QUALIFIER, RESULT_STATUS_ID, EXPERIMENT_ID, SUBSTANCE_ID, RESULT_TYPE_ID ) values ("&amp;B31&amp;", '"&amp;K31&amp;"', "&amp;F31&amp;", '"&amp;G31&amp;"', '"&amp;H31&amp;"', '"&amp;TRIM(E31)&amp;"', 2, experiment_id_seq.currval, "&amp;A31&amp;", "&amp;VLOOKUP(D31,Dictionary!$B$2:$F$609,4,FALSE)&amp;");"</f>
        <v>#N/A</v>
      </c>
      <c r="M31" t="e">
        <f t="shared" si="0"/>
        <v>#N/A</v>
      </c>
    </row>
    <row r="32" spans="1:13">
      <c r="A32">
        <v>104179275</v>
      </c>
      <c r="B32">
        <f t="shared" si="2"/>
        <v>630</v>
      </c>
      <c r="C32" t="e">
        <f t="shared" si="3"/>
        <v>#N/A</v>
      </c>
      <c r="D32">
        <f>'Result import'!G$7</f>
        <v>0</v>
      </c>
      <c r="E32" t="str">
        <f>IF(ISERR(FIND(" ",'Result import'!E38)),"",LEFT('Result import'!E38,FIND(" ",'Result import'!E38)-1))</f>
        <v/>
      </c>
      <c r="F32">
        <f>IF(ISERR(FIND(" ",'Result import'!G18)),'Result import'!G18,VALUE(MID('Result import'!G18,FIND(" ",'Result import'!G18)+1,10)))</f>
        <v>0</v>
      </c>
      <c r="I32" t="s">
        <v>16</v>
      </c>
      <c r="J32" t="s">
        <v>429</v>
      </c>
      <c r="K32" t="str">
        <f t="shared" si="1"/>
        <v xml:space="preserve"> 0 uM</v>
      </c>
      <c r="L32" s="16" t="e">
        <f>"insert into result (RESULT_ID, VALUE_DISPLAY, VALUE_NUM, VALUE_MIN, VALUE_MAX, QUALIFIER, RESULT_STATUS_ID, EXPERIMENT_ID, SUBSTANCE_ID, RESULT_TYPE_ID ) values ("&amp;B32&amp;", '"&amp;K32&amp;"', "&amp;F32&amp;", '"&amp;G32&amp;"', '"&amp;H32&amp;"', '"&amp;TRIM(E32)&amp;"', 2, experiment_id_seq.currval, "&amp;A32&amp;", "&amp;VLOOKUP(D32,Dictionary!$B$2:$F$609,4,FALSE)&amp;");"</f>
        <v>#N/A</v>
      </c>
      <c r="M32" t="e">
        <f t="shared" si="0"/>
        <v>#N/A</v>
      </c>
    </row>
    <row r="33" spans="1:13">
      <c r="A33">
        <v>104179292</v>
      </c>
      <c r="B33">
        <f t="shared" si="2"/>
        <v>631</v>
      </c>
      <c r="C33" t="e">
        <f t="shared" si="3"/>
        <v>#N/A</v>
      </c>
      <c r="D33">
        <f>'Result import'!H$7</f>
        <v>0</v>
      </c>
      <c r="E33" t="str">
        <f>IF(ISERR(FIND(" ",'Result import'!E39)),"",LEFT('Result import'!E39,FIND(" ",'Result import'!E39)-1))</f>
        <v/>
      </c>
      <c r="F33">
        <f>IF(ISERR(FIND(" ",'Result import'!H9)),'Result import'!H9,VALUE(MID('Result import'!H9,FIND(" ",'Result import'!H9)+1,10)))</f>
        <v>0</v>
      </c>
      <c r="I33" t="s">
        <v>16</v>
      </c>
      <c r="J33" t="s">
        <v>429</v>
      </c>
      <c r="K33" t="str">
        <f t="shared" si="1"/>
        <v xml:space="preserve"> 0 uM</v>
      </c>
      <c r="L33" s="16" t="e">
        <f>"insert into result (RESULT_ID, VALUE_DISPLAY, VALUE_NUM, VALUE_MIN, VALUE_MAX, QUALIFIER, RESULT_STATUS_ID, EXPERIMENT_ID, SUBSTANCE_ID, RESULT_TYPE_ID ) values ("&amp;B33&amp;", '"&amp;K33&amp;"', "&amp;F33&amp;", '"&amp;G33&amp;"', '"&amp;H33&amp;"', '"&amp;TRIM(E33)&amp;"', 2, experiment_id_seq.currval, "&amp;A33&amp;", "&amp;VLOOKUP(D33,Dictionary!$B$2:$F$609,4,FALSE)&amp;");"</f>
        <v>#N/A</v>
      </c>
      <c r="M33" t="e">
        <f t="shared" si="0"/>
        <v>#N/A</v>
      </c>
    </row>
    <row r="34" spans="1:13">
      <c r="A34">
        <v>104179286</v>
      </c>
      <c r="B34">
        <f t="shared" si="2"/>
        <v>632</v>
      </c>
      <c r="C34" t="e">
        <f t="shared" si="3"/>
        <v>#N/A</v>
      </c>
      <c r="D34">
        <f>'Result import'!H$7</f>
        <v>0</v>
      </c>
      <c r="E34" t="str">
        <f>IF(ISERR(FIND(" ",'Result import'!E40)),"",LEFT('Result import'!E40,FIND(" ",'Result import'!E40)-1))</f>
        <v/>
      </c>
      <c r="F34">
        <f>IF(ISERR(FIND(" ",'Result import'!H10)),'Result import'!H10,VALUE(MID('Result import'!H10,FIND(" ",'Result import'!H10)+1,10)))</f>
        <v>0</v>
      </c>
      <c r="I34" t="s">
        <v>16</v>
      </c>
      <c r="J34" t="s">
        <v>429</v>
      </c>
      <c r="K34" t="str">
        <f t="shared" si="1"/>
        <v xml:space="preserve"> 0 uM</v>
      </c>
      <c r="L34" s="16" t="e">
        <f>"insert into result (RESULT_ID, VALUE_DISPLAY, VALUE_NUM, VALUE_MIN, VALUE_MAX, QUALIFIER, RESULT_STATUS_ID, EXPERIMENT_ID, SUBSTANCE_ID, RESULT_TYPE_ID ) values ("&amp;B34&amp;", '"&amp;K34&amp;"', "&amp;F34&amp;", '"&amp;G34&amp;"', '"&amp;H34&amp;"', '"&amp;TRIM(E34)&amp;"', 2, experiment_id_seq.currval, "&amp;A34&amp;", "&amp;VLOOKUP(D34,Dictionary!$B$2:$F$609,4,FALSE)&amp;");"</f>
        <v>#N/A</v>
      </c>
      <c r="M34" t="e">
        <f t="shared" si="0"/>
        <v>#N/A</v>
      </c>
    </row>
    <row r="35" spans="1:13">
      <c r="A35">
        <v>104179288</v>
      </c>
      <c r="B35">
        <f t="shared" si="2"/>
        <v>633</v>
      </c>
      <c r="C35" t="e">
        <f t="shared" si="3"/>
        <v>#N/A</v>
      </c>
      <c r="D35">
        <f>'Result import'!H$7</f>
        <v>0</v>
      </c>
      <c r="E35" t="str">
        <f>IF(ISERR(FIND(" ",'Result import'!E41)),"",LEFT('Result import'!E41,FIND(" ",'Result import'!E41)-1))</f>
        <v/>
      </c>
      <c r="F35">
        <f>IF(ISERR(FIND(" ",'Result import'!H11)),'Result import'!H11,VALUE(MID('Result import'!H11,FIND(" ",'Result import'!H11)+1,10)))</f>
        <v>0</v>
      </c>
      <c r="I35" t="s">
        <v>16</v>
      </c>
      <c r="J35" t="s">
        <v>429</v>
      </c>
      <c r="K35" t="str">
        <f t="shared" si="1"/>
        <v xml:space="preserve"> 0 uM</v>
      </c>
      <c r="L35" s="16" t="e">
        <f>"insert into result (RESULT_ID, VALUE_DISPLAY, VALUE_NUM, VALUE_MIN, VALUE_MAX, QUALIFIER, RESULT_STATUS_ID, EXPERIMENT_ID, SUBSTANCE_ID, RESULT_TYPE_ID ) values ("&amp;B35&amp;", '"&amp;K35&amp;"', "&amp;F35&amp;", '"&amp;G35&amp;"', '"&amp;H35&amp;"', '"&amp;TRIM(E35)&amp;"', 2, experiment_id_seq.currval, "&amp;A35&amp;", "&amp;VLOOKUP(D35,Dictionary!$B$2:$F$609,4,FALSE)&amp;");"</f>
        <v>#N/A</v>
      </c>
      <c r="M35" t="e">
        <f t="shared" ref="M35:M66" si="4">IF(ISBLANK(J35),"","insert into result_hierarchy(result_id, parent_result_id, hierarchy_type) values ("&amp;B35&amp;", "&amp;C35&amp;", '"&amp;J35&amp;"');")</f>
        <v>#N/A</v>
      </c>
    </row>
    <row r="36" spans="1:13">
      <c r="A36">
        <v>85790386</v>
      </c>
      <c r="B36">
        <f t="shared" si="2"/>
        <v>634</v>
      </c>
      <c r="C36" t="e">
        <f t="shared" si="3"/>
        <v>#N/A</v>
      </c>
      <c r="D36">
        <f>'Result import'!H$7</f>
        <v>0</v>
      </c>
      <c r="E36" t="str">
        <f>IF(ISERR(FIND(" ",'Result import'!E42)),"",LEFT('Result import'!E42,FIND(" ",'Result import'!E42)-1))</f>
        <v/>
      </c>
      <c r="F36">
        <f>IF(ISERR(FIND(" ",'Result import'!H12)),'Result import'!H12,VALUE(MID('Result import'!H12,FIND(" ",'Result import'!H12)+1,10)))</f>
        <v>0</v>
      </c>
      <c r="I36" t="s">
        <v>16</v>
      </c>
      <c r="J36" t="s">
        <v>429</v>
      </c>
      <c r="K36" t="str">
        <f t="shared" si="1"/>
        <v xml:space="preserve"> 0 uM</v>
      </c>
      <c r="L36" s="16" t="e">
        <f>"insert into result (RESULT_ID, VALUE_DISPLAY, VALUE_NUM, VALUE_MIN, VALUE_MAX, QUALIFIER, RESULT_STATUS_ID, EXPERIMENT_ID, SUBSTANCE_ID, RESULT_TYPE_ID ) values ("&amp;B36&amp;", '"&amp;K36&amp;"', "&amp;F36&amp;", '"&amp;G36&amp;"', '"&amp;H36&amp;"', '"&amp;TRIM(E36)&amp;"', 2, experiment_id_seq.currval, "&amp;A36&amp;", "&amp;VLOOKUP(D36,Dictionary!$B$2:$F$609,4,FALSE)&amp;");"</f>
        <v>#N/A</v>
      </c>
      <c r="M36" t="e">
        <f t="shared" si="4"/>
        <v>#N/A</v>
      </c>
    </row>
    <row r="37" spans="1:13">
      <c r="A37">
        <v>104179262</v>
      </c>
      <c r="B37">
        <f t="shared" si="2"/>
        <v>635</v>
      </c>
      <c r="C37" t="e">
        <f t="shared" si="3"/>
        <v>#N/A</v>
      </c>
      <c r="D37">
        <f>'Result import'!H$7</f>
        <v>0</v>
      </c>
      <c r="E37" t="str">
        <f>IF(ISERR(FIND(" ",'Result import'!E43)),"",LEFT('Result import'!E43,FIND(" ",'Result import'!E43)-1))</f>
        <v/>
      </c>
      <c r="F37">
        <f>IF(ISERR(FIND(" ",'Result import'!H13)),'Result import'!H13,VALUE(MID('Result import'!H13,FIND(" ",'Result import'!H13)+1,10)))</f>
        <v>0</v>
      </c>
      <c r="I37" t="s">
        <v>16</v>
      </c>
      <c r="J37" t="s">
        <v>429</v>
      </c>
      <c r="K37" t="str">
        <f t="shared" si="1"/>
        <v xml:space="preserve"> 0 uM</v>
      </c>
      <c r="L37" s="16" t="e">
        <f>"insert into result (RESULT_ID, VALUE_DISPLAY, VALUE_NUM, VALUE_MIN, VALUE_MAX, QUALIFIER, RESULT_STATUS_ID, EXPERIMENT_ID, SUBSTANCE_ID, RESULT_TYPE_ID ) values ("&amp;B37&amp;", '"&amp;K37&amp;"', "&amp;F37&amp;", '"&amp;G37&amp;"', '"&amp;H37&amp;"', '"&amp;TRIM(E37)&amp;"', 2, experiment_id_seq.currval, "&amp;A37&amp;", "&amp;VLOOKUP(D37,Dictionary!$B$2:$F$609,4,FALSE)&amp;");"</f>
        <v>#N/A</v>
      </c>
      <c r="M37" t="e">
        <f t="shared" si="4"/>
        <v>#N/A</v>
      </c>
    </row>
    <row r="38" spans="1:13">
      <c r="A38">
        <v>104179266</v>
      </c>
      <c r="B38">
        <f t="shared" si="2"/>
        <v>636</v>
      </c>
      <c r="C38" t="e">
        <f t="shared" si="3"/>
        <v>#N/A</v>
      </c>
      <c r="D38">
        <f>'Result import'!H$7</f>
        <v>0</v>
      </c>
      <c r="E38" t="str">
        <f>IF(ISERR(FIND(" ",'Result import'!E44)),"",LEFT('Result import'!E44,FIND(" ",'Result import'!E44)-1))</f>
        <v/>
      </c>
      <c r="F38">
        <f>IF(ISERR(FIND(" ",'Result import'!H14)),'Result import'!H14,VALUE(MID('Result import'!H14,FIND(" ",'Result import'!H14)+1,10)))</f>
        <v>0</v>
      </c>
      <c r="I38" t="s">
        <v>16</v>
      </c>
      <c r="J38" t="s">
        <v>429</v>
      </c>
      <c r="K38" t="str">
        <f t="shared" si="1"/>
        <v xml:space="preserve"> 0 uM</v>
      </c>
      <c r="L38" s="16" t="e">
        <f>"insert into result (RESULT_ID, VALUE_DISPLAY, VALUE_NUM, VALUE_MIN, VALUE_MAX, QUALIFIER, RESULT_STATUS_ID, EXPERIMENT_ID, SUBSTANCE_ID, RESULT_TYPE_ID ) values ("&amp;B38&amp;", '"&amp;K38&amp;"', "&amp;F38&amp;", '"&amp;G38&amp;"', '"&amp;H38&amp;"', '"&amp;TRIM(E38)&amp;"', 2, experiment_id_seq.currval, "&amp;A38&amp;", "&amp;VLOOKUP(D38,Dictionary!$B$2:$F$609,4,FALSE)&amp;");"</f>
        <v>#N/A</v>
      </c>
      <c r="M38" t="e">
        <f t="shared" si="4"/>
        <v>#N/A</v>
      </c>
    </row>
    <row r="39" spans="1:13">
      <c r="A39">
        <v>104179295</v>
      </c>
      <c r="B39">
        <f t="shared" si="2"/>
        <v>637</v>
      </c>
      <c r="C39" t="e">
        <f t="shared" si="3"/>
        <v>#N/A</v>
      </c>
      <c r="D39">
        <f>'Result import'!H$7</f>
        <v>0</v>
      </c>
      <c r="E39" t="str">
        <f>IF(ISERR(FIND(" ",'Result import'!E45)),"",LEFT('Result import'!E45,FIND(" ",'Result import'!E45)-1))</f>
        <v/>
      </c>
      <c r="F39">
        <f>IF(ISERR(FIND(" ",'Result import'!H15)),'Result import'!H15,VALUE(MID('Result import'!H15,FIND(" ",'Result import'!H15)+1,10)))</f>
        <v>0</v>
      </c>
      <c r="I39" t="s">
        <v>16</v>
      </c>
      <c r="J39" t="s">
        <v>429</v>
      </c>
      <c r="K39" t="str">
        <f t="shared" si="1"/>
        <v xml:space="preserve"> 0 uM</v>
      </c>
      <c r="L39" s="16" t="e">
        <f>"insert into result (RESULT_ID, VALUE_DISPLAY, VALUE_NUM, VALUE_MIN, VALUE_MAX, QUALIFIER, RESULT_STATUS_ID, EXPERIMENT_ID, SUBSTANCE_ID, RESULT_TYPE_ID ) values ("&amp;B39&amp;", '"&amp;K39&amp;"', "&amp;F39&amp;", '"&amp;G39&amp;"', '"&amp;H39&amp;"', '"&amp;TRIM(E39)&amp;"', 2, experiment_id_seq.currval, "&amp;A39&amp;", "&amp;VLOOKUP(D39,Dictionary!$B$2:$F$609,4,FALSE)&amp;");"</f>
        <v>#N/A</v>
      </c>
      <c r="M39" t="e">
        <f t="shared" si="4"/>
        <v>#N/A</v>
      </c>
    </row>
    <row r="40" spans="1:13">
      <c r="A40">
        <v>104179267</v>
      </c>
      <c r="B40">
        <f t="shared" si="2"/>
        <v>638</v>
      </c>
      <c r="C40" t="e">
        <f t="shared" si="3"/>
        <v>#N/A</v>
      </c>
      <c r="D40">
        <f>'Result import'!H$7</f>
        <v>0</v>
      </c>
      <c r="E40" t="str">
        <f>IF(ISERR(FIND(" ",'Result import'!E46)),"",LEFT('Result import'!E46,FIND(" ",'Result import'!E46)-1))</f>
        <v/>
      </c>
      <c r="F40">
        <f>IF(ISERR(FIND(" ",'Result import'!H16)),'Result import'!H16,VALUE(MID('Result import'!H16,FIND(" ",'Result import'!H16)+1,10)))</f>
        <v>0</v>
      </c>
      <c r="I40" t="s">
        <v>16</v>
      </c>
      <c r="J40" t="s">
        <v>429</v>
      </c>
      <c r="K40" t="str">
        <f t="shared" si="1"/>
        <v xml:space="preserve"> 0 uM</v>
      </c>
      <c r="L40" s="16" t="e">
        <f>"insert into result (RESULT_ID, VALUE_DISPLAY, VALUE_NUM, VALUE_MIN, VALUE_MAX, QUALIFIER, RESULT_STATUS_ID, EXPERIMENT_ID, SUBSTANCE_ID, RESULT_TYPE_ID ) values ("&amp;B40&amp;", '"&amp;K40&amp;"', "&amp;F40&amp;", '"&amp;G40&amp;"', '"&amp;H40&amp;"', '"&amp;TRIM(E40)&amp;"', 2, experiment_id_seq.currval, "&amp;A40&amp;", "&amp;VLOOKUP(D40,Dictionary!$B$2:$F$609,4,FALSE)&amp;");"</f>
        <v>#N/A</v>
      </c>
      <c r="M40" t="e">
        <f t="shared" si="4"/>
        <v>#N/A</v>
      </c>
    </row>
    <row r="41" spans="1:13">
      <c r="A41">
        <v>104179284</v>
      </c>
      <c r="B41">
        <f t="shared" si="2"/>
        <v>639</v>
      </c>
      <c r="C41" t="e">
        <f t="shared" si="3"/>
        <v>#N/A</v>
      </c>
      <c r="D41">
        <f>'Result import'!H$7</f>
        <v>0</v>
      </c>
      <c r="E41" t="str">
        <f>IF(ISERR(FIND(" ",'Result import'!E47)),"",LEFT('Result import'!E47,FIND(" ",'Result import'!E47)-1))</f>
        <v/>
      </c>
      <c r="F41">
        <f>IF(ISERR(FIND(" ",'Result import'!H17)),'Result import'!H17,VALUE(MID('Result import'!H17,FIND(" ",'Result import'!H17)+1,10)))</f>
        <v>0</v>
      </c>
      <c r="I41" t="s">
        <v>16</v>
      </c>
      <c r="J41" t="s">
        <v>429</v>
      </c>
      <c r="K41" t="str">
        <f t="shared" si="1"/>
        <v xml:space="preserve"> 0 uM</v>
      </c>
      <c r="L41" s="16" t="e">
        <f>"insert into result (RESULT_ID, VALUE_DISPLAY, VALUE_NUM, VALUE_MIN, VALUE_MAX, QUALIFIER, RESULT_STATUS_ID, EXPERIMENT_ID, SUBSTANCE_ID, RESULT_TYPE_ID ) values ("&amp;B41&amp;", '"&amp;K41&amp;"', "&amp;F41&amp;", '"&amp;G41&amp;"', '"&amp;H41&amp;"', '"&amp;TRIM(E41)&amp;"', 2, experiment_id_seq.currval, "&amp;A41&amp;", "&amp;VLOOKUP(D41,Dictionary!$B$2:$F$609,4,FALSE)&amp;");"</f>
        <v>#N/A</v>
      </c>
      <c r="M41" t="e">
        <f t="shared" si="4"/>
        <v>#N/A</v>
      </c>
    </row>
    <row r="42" spans="1:13">
      <c r="A42">
        <v>104179275</v>
      </c>
      <c r="B42">
        <f t="shared" si="2"/>
        <v>640</v>
      </c>
      <c r="C42" t="e">
        <f t="shared" si="3"/>
        <v>#N/A</v>
      </c>
      <c r="D42">
        <f>'Result import'!H$7</f>
        <v>0</v>
      </c>
      <c r="E42" t="str">
        <f>IF(ISERR(FIND(" ",'Result import'!E48)),"",LEFT('Result import'!E48,FIND(" ",'Result import'!E48)-1))</f>
        <v/>
      </c>
      <c r="F42">
        <f>IF(ISERR(FIND(" ",'Result import'!H18)),'Result import'!H18,VALUE(MID('Result import'!H18,FIND(" ",'Result import'!H18)+1,10)))</f>
        <v>0</v>
      </c>
      <c r="I42" t="s">
        <v>16</v>
      </c>
      <c r="J42" t="s">
        <v>429</v>
      </c>
      <c r="K42" t="str">
        <f t="shared" si="1"/>
        <v xml:space="preserve"> 0 uM</v>
      </c>
      <c r="L42" s="16" t="e">
        <f>"insert into result (RESULT_ID, VALUE_DISPLAY, VALUE_NUM, VALUE_MIN, VALUE_MAX, QUALIFIER, RESULT_STATUS_ID, EXPERIMENT_ID, SUBSTANCE_ID, RESULT_TYPE_ID ) values ("&amp;B42&amp;", '"&amp;K42&amp;"', "&amp;F42&amp;", '"&amp;G42&amp;"', '"&amp;H42&amp;"', '"&amp;TRIM(E42)&amp;"', 2, experiment_id_seq.currval, "&amp;A42&amp;", "&amp;VLOOKUP(D42,Dictionary!$B$2:$F$609,4,FALSE)&amp;");"</f>
        <v>#N/A</v>
      </c>
      <c r="M42" t="e">
        <f t="shared" si="4"/>
        <v>#N/A</v>
      </c>
    </row>
    <row r="43" spans="1:13">
      <c r="A43">
        <v>104179292</v>
      </c>
      <c r="B43">
        <f t="shared" si="2"/>
        <v>641</v>
      </c>
      <c r="C43" t="e">
        <f t="shared" si="3"/>
        <v>#N/A</v>
      </c>
      <c r="D43">
        <f>'Result import'!I$7</f>
        <v>0</v>
      </c>
      <c r="E43" t="str">
        <f>IF(ISERR(FIND(" ",'Result import'!E49)),"",LEFT('Result import'!E49,FIND(" ",'Result import'!E49)-1))</f>
        <v/>
      </c>
      <c r="F43">
        <f>IF(ISERR(FIND(" ",'Result import'!I9)),'Result import'!I9,VALUE(MID('Result import'!I9,FIND(" ",'Result import'!I9)+1,10)))</f>
        <v>0</v>
      </c>
      <c r="I43" t="s">
        <v>15</v>
      </c>
      <c r="J43" t="s">
        <v>429</v>
      </c>
      <c r="K43" t="str">
        <f t="shared" si="1"/>
        <v xml:space="preserve"> 0 %</v>
      </c>
      <c r="L43" s="16" t="e">
        <f>"insert into result (RESULT_ID, VALUE_DISPLAY, VALUE_NUM, VALUE_MIN, VALUE_MAX, QUALIFIER, RESULT_STATUS_ID, EXPERIMENT_ID, SUBSTANCE_ID, RESULT_TYPE_ID ) values ("&amp;B43&amp;", '"&amp;K43&amp;"', "&amp;F43&amp;", '"&amp;G43&amp;"', '"&amp;H43&amp;"', '"&amp;TRIM(E43)&amp;"', 2, experiment_id_seq.currval, "&amp;A43&amp;", "&amp;VLOOKUP(D43,Dictionary!$B$2:$F$609,4,FALSE)&amp;");"</f>
        <v>#N/A</v>
      </c>
      <c r="M43" t="e">
        <f t="shared" si="4"/>
        <v>#N/A</v>
      </c>
    </row>
    <row r="44" spans="1:13">
      <c r="A44">
        <v>104179286</v>
      </c>
      <c r="B44">
        <f t="shared" si="2"/>
        <v>642</v>
      </c>
      <c r="C44" t="e">
        <f t="shared" si="3"/>
        <v>#N/A</v>
      </c>
      <c r="D44">
        <f>'Result import'!I$7</f>
        <v>0</v>
      </c>
      <c r="E44" t="str">
        <f>IF(ISERR(FIND(" ",'Result import'!E50)),"",LEFT('Result import'!E50,FIND(" ",'Result import'!E50)-1))</f>
        <v/>
      </c>
      <c r="F44">
        <f>IF(ISERR(FIND(" ",'Result import'!I10)),'Result import'!I10,VALUE(MID('Result import'!I10,FIND(" ",'Result import'!I10)+1,10)))</f>
        <v>0</v>
      </c>
      <c r="I44" t="s">
        <v>15</v>
      </c>
      <c r="J44" t="s">
        <v>429</v>
      </c>
      <c r="K44" t="str">
        <f t="shared" si="1"/>
        <v xml:space="preserve"> 0 %</v>
      </c>
      <c r="L44" s="16" t="e">
        <f>"insert into result (RESULT_ID, VALUE_DISPLAY, VALUE_NUM, VALUE_MIN, VALUE_MAX, QUALIFIER, RESULT_STATUS_ID, EXPERIMENT_ID, SUBSTANCE_ID, RESULT_TYPE_ID ) values ("&amp;B44&amp;", '"&amp;K44&amp;"', "&amp;F44&amp;", '"&amp;G44&amp;"', '"&amp;H44&amp;"', '"&amp;TRIM(E44)&amp;"', 2, experiment_id_seq.currval, "&amp;A44&amp;", "&amp;VLOOKUP(D44,Dictionary!$B$2:$F$609,4,FALSE)&amp;");"</f>
        <v>#N/A</v>
      </c>
      <c r="M44" t="e">
        <f t="shared" si="4"/>
        <v>#N/A</v>
      </c>
    </row>
    <row r="45" spans="1:13">
      <c r="A45">
        <v>104179288</v>
      </c>
      <c r="B45">
        <f t="shared" si="2"/>
        <v>643</v>
      </c>
      <c r="C45" t="e">
        <f t="shared" si="3"/>
        <v>#N/A</v>
      </c>
      <c r="D45">
        <f>'Result import'!I$7</f>
        <v>0</v>
      </c>
      <c r="E45" t="str">
        <f>IF(ISERR(FIND(" ",'Result import'!E51)),"",LEFT('Result import'!E51,FIND(" ",'Result import'!E51)-1))</f>
        <v/>
      </c>
      <c r="F45">
        <f>IF(ISERR(FIND(" ",'Result import'!I11)),'Result import'!I11,VALUE(MID('Result import'!I11,FIND(" ",'Result import'!I11)+1,10)))</f>
        <v>0</v>
      </c>
      <c r="I45" t="s">
        <v>15</v>
      </c>
      <c r="J45" t="s">
        <v>429</v>
      </c>
      <c r="K45" t="str">
        <f t="shared" si="1"/>
        <v xml:space="preserve"> 0 %</v>
      </c>
      <c r="L45" s="16" t="e">
        <f>"insert into result (RESULT_ID, VALUE_DISPLAY, VALUE_NUM, VALUE_MIN, VALUE_MAX, QUALIFIER, RESULT_STATUS_ID, EXPERIMENT_ID, SUBSTANCE_ID, RESULT_TYPE_ID ) values ("&amp;B45&amp;", '"&amp;K45&amp;"', "&amp;F45&amp;", '"&amp;G45&amp;"', '"&amp;H45&amp;"', '"&amp;TRIM(E45)&amp;"', 2, experiment_id_seq.currval, "&amp;A45&amp;", "&amp;VLOOKUP(D45,Dictionary!$B$2:$F$609,4,FALSE)&amp;");"</f>
        <v>#N/A</v>
      </c>
      <c r="M45" t="e">
        <f t="shared" si="4"/>
        <v>#N/A</v>
      </c>
    </row>
    <row r="46" spans="1:13">
      <c r="A46">
        <v>85790386</v>
      </c>
      <c r="B46">
        <f t="shared" si="2"/>
        <v>644</v>
      </c>
      <c r="C46" t="e">
        <f t="shared" si="3"/>
        <v>#N/A</v>
      </c>
      <c r="D46">
        <f>'Result import'!I$7</f>
        <v>0</v>
      </c>
      <c r="E46" t="str">
        <f>IF(ISERR(FIND(" ",'Result import'!E52)),"",LEFT('Result import'!E52,FIND(" ",'Result import'!E52)-1))</f>
        <v/>
      </c>
      <c r="F46">
        <f>IF(ISERR(FIND(" ",'Result import'!I12)),'Result import'!I12,VALUE(MID('Result import'!I12,FIND(" ",'Result import'!I12)+1,10)))</f>
        <v>0</v>
      </c>
      <c r="I46" t="s">
        <v>15</v>
      </c>
      <c r="J46" t="s">
        <v>429</v>
      </c>
      <c r="K46" t="str">
        <f t="shared" si="1"/>
        <v xml:space="preserve"> 0 %</v>
      </c>
      <c r="L46" s="16" t="e">
        <f>"insert into result (RESULT_ID, VALUE_DISPLAY, VALUE_NUM, VALUE_MIN, VALUE_MAX, QUALIFIER, RESULT_STATUS_ID, EXPERIMENT_ID, SUBSTANCE_ID, RESULT_TYPE_ID ) values ("&amp;B46&amp;", '"&amp;K46&amp;"', "&amp;F46&amp;", '"&amp;G46&amp;"', '"&amp;H46&amp;"', '"&amp;TRIM(E46)&amp;"', 2, experiment_id_seq.currval, "&amp;A46&amp;", "&amp;VLOOKUP(D46,Dictionary!$B$2:$F$609,4,FALSE)&amp;");"</f>
        <v>#N/A</v>
      </c>
      <c r="M46" t="e">
        <f t="shared" si="4"/>
        <v>#N/A</v>
      </c>
    </row>
    <row r="47" spans="1:13">
      <c r="A47">
        <v>104179262</v>
      </c>
      <c r="B47">
        <f t="shared" si="2"/>
        <v>645</v>
      </c>
      <c r="C47" t="e">
        <f t="shared" si="3"/>
        <v>#N/A</v>
      </c>
      <c r="D47">
        <f>'Result import'!I$7</f>
        <v>0</v>
      </c>
      <c r="E47" t="str">
        <f>IF(ISERR(FIND(" ",'Result import'!E53)),"",LEFT('Result import'!E53,FIND(" ",'Result import'!E53)-1))</f>
        <v/>
      </c>
      <c r="F47">
        <f>IF(ISERR(FIND(" ",'Result import'!I13)),'Result import'!I13,VALUE(MID('Result import'!I13,FIND(" ",'Result import'!I13)+1,10)))</f>
        <v>0</v>
      </c>
      <c r="I47" t="s">
        <v>15</v>
      </c>
      <c r="J47" t="s">
        <v>429</v>
      </c>
      <c r="K47" t="str">
        <f t="shared" si="1"/>
        <v xml:space="preserve"> 0 %</v>
      </c>
      <c r="L47" s="16" t="e">
        <f>"insert into result (RESULT_ID, VALUE_DISPLAY, VALUE_NUM, VALUE_MIN, VALUE_MAX, QUALIFIER, RESULT_STATUS_ID, EXPERIMENT_ID, SUBSTANCE_ID, RESULT_TYPE_ID ) values ("&amp;B47&amp;", '"&amp;K47&amp;"', "&amp;F47&amp;", '"&amp;G47&amp;"', '"&amp;H47&amp;"', '"&amp;TRIM(E47)&amp;"', 2, experiment_id_seq.currval, "&amp;A47&amp;", "&amp;VLOOKUP(D47,Dictionary!$B$2:$F$609,4,FALSE)&amp;");"</f>
        <v>#N/A</v>
      </c>
      <c r="M47" t="e">
        <f t="shared" si="4"/>
        <v>#N/A</v>
      </c>
    </row>
    <row r="48" spans="1:13">
      <c r="A48">
        <v>104179266</v>
      </c>
      <c r="B48">
        <f t="shared" si="2"/>
        <v>646</v>
      </c>
      <c r="C48" t="e">
        <f t="shared" si="3"/>
        <v>#N/A</v>
      </c>
      <c r="D48">
        <f>'Result import'!I$7</f>
        <v>0</v>
      </c>
      <c r="E48" t="str">
        <f>IF(ISERR(FIND(" ",'Result import'!E54)),"",LEFT('Result import'!E54,FIND(" ",'Result import'!E54)-1))</f>
        <v/>
      </c>
      <c r="F48">
        <f>IF(ISERR(FIND(" ",'Result import'!I14)),'Result import'!I14,VALUE(MID('Result import'!I14,FIND(" ",'Result import'!I14)+1,10)))</f>
        <v>0</v>
      </c>
      <c r="I48" t="s">
        <v>15</v>
      </c>
      <c r="J48" t="s">
        <v>429</v>
      </c>
      <c r="K48" t="str">
        <f t="shared" si="1"/>
        <v xml:space="preserve"> 0 %</v>
      </c>
      <c r="L48" s="16" t="e">
        <f>"insert into result (RESULT_ID, VALUE_DISPLAY, VALUE_NUM, VALUE_MIN, VALUE_MAX, QUALIFIER, RESULT_STATUS_ID, EXPERIMENT_ID, SUBSTANCE_ID, RESULT_TYPE_ID ) values ("&amp;B48&amp;", '"&amp;K48&amp;"', "&amp;F48&amp;", '"&amp;G48&amp;"', '"&amp;H48&amp;"', '"&amp;TRIM(E48)&amp;"', 2, experiment_id_seq.currval, "&amp;A48&amp;", "&amp;VLOOKUP(D48,Dictionary!$B$2:$F$609,4,FALSE)&amp;");"</f>
        <v>#N/A</v>
      </c>
      <c r="M48" t="e">
        <f t="shared" si="4"/>
        <v>#N/A</v>
      </c>
    </row>
    <row r="49" spans="1:13">
      <c r="A49">
        <v>104179295</v>
      </c>
      <c r="B49">
        <f t="shared" si="2"/>
        <v>647</v>
      </c>
      <c r="C49" t="e">
        <f t="shared" si="3"/>
        <v>#N/A</v>
      </c>
      <c r="D49">
        <f>'Result import'!I$7</f>
        <v>0</v>
      </c>
      <c r="E49" t="str">
        <f>IF(ISERR(FIND(" ",'Result import'!E55)),"",LEFT('Result import'!E55,FIND(" ",'Result import'!E55)-1))</f>
        <v/>
      </c>
      <c r="F49">
        <f>IF(ISERR(FIND(" ",'Result import'!I15)),'Result import'!I15,VALUE(MID('Result import'!I15,FIND(" ",'Result import'!I15)+1,10)))</f>
        <v>0</v>
      </c>
      <c r="I49" t="s">
        <v>15</v>
      </c>
      <c r="J49" t="s">
        <v>429</v>
      </c>
      <c r="K49" t="str">
        <f t="shared" si="1"/>
        <v xml:space="preserve"> 0 %</v>
      </c>
      <c r="L49" s="16" t="e">
        <f>"insert into result (RESULT_ID, VALUE_DISPLAY, VALUE_NUM, VALUE_MIN, VALUE_MAX, QUALIFIER, RESULT_STATUS_ID, EXPERIMENT_ID, SUBSTANCE_ID, RESULT_TYPE_ID ) values ("&amp;B49&amp;", '"&amp;K49&amp;"', "&amp;F49&amp;", '"&amp;G49&amp;"', '"&amp;H49&amp;"', '"&amp;TRIM(E49)&amp;"', 2, experiment_id_seq.currval, "&amp;A49&amp;", "&amp;VLOOKUP(D49,Dictionary!$B$2:$F$609,4,FALSE)&amp;");"</f>
        <v>#N/A</v>
      </c>
      <c r="M49" t="e">
        <f t="shared" si="4"/>
        <v>#N/A</v>
      </c>
    </row>
    <row r="50" spans="1:13">
      <c r="A50">
        <v>104179267</v>
      </c>
      <c r="B50">
        <f t="shared" si="2"/>
        <v>648</v>
      </c>
      <c r="C50" t="e">
        <f t="shared" si="3"/>
        <v>#N/A</v>
      </c>
      <c r="D50">
        <f>'Result import'!I$7</f>
        <v>0</v>
      </c>
      <c r="E50" t="str">
        <f>IF(ISERR(FIND(" ",'Result import'!E56)),"",LEFT('Result import'!E56,FIND(" ",'Result import'!E56)-1))</f>
        <v/>
      </c>
      <c r="F50">
        <f>IF(ISERR(FIND(" ",'Result import'!I16)),'Result import'!I16,VALUE(MID('Result import'!I16,FIND(" ",'Result import'!I16)+1,10)))</f>
        <v>0</v>
      </c>
      <c r="I50" t="s">
        <v>15</v>
      </c>
      <c r="J50" t="s">
        <v>429</v>
      </c>
      <c r="K50" t="str">
        <f t="shared" si="1"/>
        <v xml:space="preserve"> 0 %</v>
      </c>
      <c r="L50" s="16" t="e">
        <f>"insert into result (RESULT_ID, VALUE_DISPLAY, VALUE_NUM, VALUE_MIN, VALUE_MAX, QUALIFIER, RESULT_STATUS_ID, EXPERIMENT_ID, SUBSTANCE_ID, RESULT_TYPE_ID ) values ("&amp;B50&amp;", '"&amp;K50&amp;"', "&amp;F50&amp;", '"&amp;G50&amp;"', '"&amp;H50&amp;"', '"&amp;TRIM(E50)&amp;"', 2, experiment_id_seq.currval, "&amp;A50&amp;", "&amp;VLOOKUP(D50,Dictionary!$B$2:$F$609,4,FALSE)&amp;");"</f>
        <v>#N/A</v>
      </c>
      <c r="M50" t="e">
        <f t="shared" si="4"/>
        <v>#N/A</v>
      </c>
    </row>
    <row r="51" spans="1:13">
      <c r="A51">
        <v>104179284</v>
      </c>
      <c r="B51">
        <f t="shared" si="2"/>
        <v>649</v>
      </c>
      <c r="C51" t="e">
        <f t="shared" si="3"/>
        <v>#N/A</v>
      </c>
      <c r="D51">
        <f>'Result import'!I$7</f>
        <v>0</v>
      </c>
      <c r="E51" t="str">
        <f>IF(ISERR(FIND(" ",'Result import'!E57)),"",LEFT('Result import'!E57,FIND(" ",'Result import'!E57)-1))</f>
        <v/>
      </c>
      <c r="F51">
        <f>IF(ISERR(FIND(" ",'Result import'!I17)),'Result import'!I17,VALUE(MID('Result import'!I17,FIND(" ",'Result import'!I17)+1,10)))</f>
        <v>0</v>
      </c>
      <c r="I51" t="s">
        <v>15</v>
      </c>
      <c r="J51" t="s">
        <v>429</v>
      </c>
      <c r="K51" t="str">
        <f t="shared" si="1"/>
        <v xml:space="preserve"> 0 %</v>
      </c>
      <c r="L51" s="16" t="e">
        <f>"insert into result (RESULT_ID, VALUE_DISPLAY, VALUE_NUM, VALUE_MIN, VALUE_MAX, QUALIFIER, RESULT_STATUS_ID, EXPERIMENT_ID, SUBSTANCE_ID, RESULT_TYPE_ID ) values ("&amp;B51&amp;", '"&amp;K51&amp;"', "&amp;F51&amp;", '"&amp;G51&amp;"', '"&amp;H51&amp;"', '"&amp;TRIM(E51)&amp;"', 2, experiment_id_seq.currval, "&amp;A51&amp;", "&amp;VLOOKUP(D51,Dictionary!$B$2:$F$609,4,FALSE)&amp;");"</f>
        <v>#N/A</v>
      </c>
      <c r="M51" t="e">
        <f t="shared" si="4"/>
        <v>#N/A</v>
      </c>
    </row>
    <row r="52" spans="1:13">
      <c r="A52">
        <v>104179275</v>
      </c>
      <c r="B52">
        <f t="shared" si="2"/>
        <v>650</v>
      </c>
      <c r="C52" t="e">
        <f t="shared" si="3"/>
        <v>#N/A</v>
      </c>
      <c r="D52">
        <f>'Result import'!I$7</f>
        <v>0</v>
      </c>
      <c r="E52" t="str">
        <f>IF(ISERR(FIND(" ",'Result import'!E58)),"",LEFT('Result import'!E58,FIND(" ",'Result import'!E58)-1))</f>
        <v/>
      </c>
      <c r="F52">
        <f>IF(ISERR(FIND(" ",'Result import'!I18)),'Result import'!I18,VALUE(MID('Result import'!I18,FIND(" ",'Result import'!I18)+1,10)))</f>
        <v>0</v>
      </c>
      <c r="I52" t="s">
        <v>15</v>
      </c>
      <c r="J52" t="s">
        <v>429</v>
      </c>
      <c r="K52" t="str">
        <f t="shared" si="1"/>
        <v xml:space="preserve"> 0 %</v>
      </c>
      <c r="L52" s="16" t="e">
        <f>"insert into result (RESULT_ID, VALUE_DISPLAY, VALUE_NUM, VALUE_MIN, VALUE_MAX, QUALIFIER, RESULT_STATUS_ID, EXPERIMENT_ID, SUBSTANCE_ID, RESULT_TYPE_ID ) values ("&amp;B52&amp;", '"&amp;K52&amp;"', "&amp;F52&amp;", '"&amp;G52&amp;"', '"&amp;H52&amp;"', '"&amp;TRIM(E52)&amp;"', 2, experiment_id_seq.currval, "&amp;A52&amp;", "&amp;VLOOKUP(D52,Dictionary!$B$2:$F$609,4,FALSE)&amp;");"</f>
        <v>#N/A</v>
      </c>
      <c r="M52" t="e">
        <f t="shared" si="4"/>
        <v>#N/A</v>
      </c>
    </row>
    <row r="53" spans="1:13">
      <c r="A53">
        <f>'Result import'!B19</f>
        <v>0</v>
      </c>
      <c r="B53">
        <f t="shared" si="2"/>
        <v>651</v>
      </c>
      <c r="C53">
        <f t="shared" si="3"/>
        <v>601</v>
      </c>
      <c r="D53">
        <f>'Result import'!D$7</f>
        <v>0</v>
      </c>
      <c r="E53" t="str">
        <f>IF(ISERR(FIND(" ",'Result import'!E59)),"",LEFT('Result import'!E59,FIND(" ",'Result import'!E59)-1))</f>
        <v/>
      </c>
      <c r="F53">
        <f>IF(ISERR(FIND(" ",'Result import'!D19)),'Result import'!D19,VALUE(MID('Result import'!D19,FIND(" ",'Result import'!D19)+1,10)))</f>
        <v>0</v>
      </c>
      <c r="I53" t="s">
        <v>15</v>
      </c>
      <c r="J53" t="s">
        <v>428</v>
      </c>
      <c r="K53" t="str">
        <f t="shared" si="1"/>
        <v xml:space="preserve"> 0 %</v>
      </c>
      <c r="L53" s="16" t="e">
        <f>"insert into result (RESULT_ID, VALUE_DISPLAY, VALUE_NUM, VALUE_MIN, VALUE_MAX, QUALIFIER, RESULT_STATUS_ID, EXPERIMENT_ID, SUBSTANCE_ID, RESULT_TYPE_ID ) values ("&amp;B53&amp;", '"&amp;K53&amp;"', "&amp;F53&amp;", '"&amp;G53&amp;"', '"&amp;H53&amp;"', '"&amp;TRIM(E53)&amp;"', 2, experiment_id_seq.currval, "&amp;A53&amp;", "&amp;VLOOKUP(D53,Dictionary!$B$2:$F$609,4,FALSE)&amp;");"</f>
        <v>#N/A</v>
      </c>
      <c r="M53" t="str">
        <f t="shared" si="4"/>
        <v>insert into result_hierarchy(result_id, parent_result_id, hierarchy_type) values (651, 601, 'Derives');</v>
      </c>
    </row>
    <row r="54" spans="1:13">
      <c r="A54">
        <f>'Result import'!B20</f>
        <v>0</v>
      </c>
      <c r="B54">
        <f t="shared" si="2"/>
        <v>652</v>
      </c>
      <c r="C54">
        <f t="shared" si="3"/>
        <v>601</v>
      </c>
      <c r="D54">
        <f>'Result import'!D$7</f>
        <v>0</v>
      </c>
      <c r="E54" t="str">
        <f>IF(ISERR(FIND(" ",'Result import'!E60)),"",LEFT('Result import'!E60,FIND(" ",'Result import'!E60)-1))</f>
        <v/>
      </c>
      <c r="F54">
        <f>IF(ISERR(FIND(" ",'Result import'!D20)),'Result import'!D20,VALUE(MID('Result import'!D20,FIND(" ",'Result import'!D20)+1,10)))</f>
        <v>0</v>
      </c>
      <c r="I54" t="s">
        <v>15</v>
      </c>
      <c r="J54" t="s">
        <v>428</v>
      </c>
      <c r="K54" t="str">
        <f t="shared" si="1"/>
        <v xml:space="preserve"> 0 %</v>
      </c>
      <c r="L54" s="16" t="e">
        <f>"insert into result (RESULT_ID, VALUE_DISPLAY, VALUE_NUM, VALUE_MIN, VALUE_MAX, QUALIFIER, RESULT_STATUS_ID, EXPERIMENT_ID, SUBSTANCE_ID, RESULT_TYPE_ID ) values ("&amp;B54&amp;", '"&amp;K54&amp;"', "&amp;F54&amp;", '"&amp;G54&amp;"', '"&amp;H54&amp;"', '"&amp;TRIM(E54)&amp;"', 2, experiment_id_seq.currval, "&amp;A54&amp;", "&amp;VLOOKUP(D54,Dictionary!$B$2:$F$609,4,FALSE)&amp;");"</f>
        <v>#N/A</v>
      </c>
      <c r="M54" t="str">
        <f t="shared" si="4"/>
        <v>insert into result_hierarchy(result_id, parent_result_id, hierarchy_type) values (652, 601, 'Derives');</v>
      </c>
    </row>
    <row r="55" spans="1:13">
      <c r="A55">
        <f>'Result import'!B21</f>
        <v>0</v>
      </c>
      <c r="B55">
        <f t="shared" si="2"/>
        <v>653</v>
      </c>
      <c r="C55">
        <f t="shared" si="3"/>
        <v>601</v>
      </c>
      <c r="D55">
        <f>'Result import'!D$7</f>
        <v>0</v>
      </c>
      <c r="E55" t="str">
        <f>IF(ISERR(FIND(" ",'Result import'!E61)),"",LEFT('Result import'!E61,FIND(" ",'Result import'!E61)-1))</f>
        <v/>
      </c>
      <c r="F55">
        <f>IF(ISERR(FIND(" ",'Result import'!D21)),'Result import'!D21,VALUE(MID('Result import'!D21,FIND(" ",'Result import'!D21)+1,10)))</f>
        <v>0</v>
      </c>
      <c r="I55" t="s">
        <v>15</v>
      </c>
      <c r="J55" t="s">
        <v>428</v>
      </c>
      <c r="K55" t="str">
        <f t="shared" si="1"/>
        <v xml:space="preserve"> 0 %</v>
      </c>
      <c r="L55" s="16" t="e">
        <f>"insert into result (RESULT_ID, VALUE_DISPLAY, VALUE_NUM, VALUE_MIN, VALUE_MAX, QUALIFIER, RESULT_STATUS_ID, EXPERIMENT_ID, SUBSTANCE_ID, RESULT_TYPE_ID ) values ("&amp;B55&amp;", '"&amp;K55&amp;"', "&amp;F55&amp;", '"&amp;G55&amp;"', '"&amp;H55&amp;"', '"&amp;TRIM(E55)&amp;"', 2, experiment_id_seq.currval, "&amp;A55&amp;", "&amp;VLOOKUP(D55,Dictionary!$B$2:$F$609,4,FALSE)&amp;");"</f>
        <v>#N/A</v>
      </c>
      <c r="M55" t="str">
        <f t="shared" si="4"/>
        <v>insert into result_hierarchy(result_id, parent_result_id, hierarchy_type) values (653, 601, 'Derives');</v>
      </c>
    </row>
    <row r="56" spans="1:13">
      <c r="A56">
        <f>'Result import'!B22</f>
        <v>0</v>
      </c>
      <c r="B56">
        <f t="shared" si="2"/>
        <v>654</v>
      </c>
      <c r="C56">
        <f t="shared" si="3"/>
        <v>601</v>
      </c>
      <c r="D56">
        <f>'Result import'!D$7</f>
        <v>0</v>
      </c>
      <c r="E56" t="str">
        <f>IF(ISERR(FIND(" ",'Result import'!E62)),"",LEFT('Result import'!E62,FIND(" ",'Result import'!E62)-1))</f>
        <v/>
      </c>
      <c r="F56">
        <f>IF(ISERR(FIND(" ",'Result import'!D22)),'Result import'!D22,VALUE(MID('Result import'!D22,FIND(" ",'Result import'!D22)+1,10)))</f>
        <v>0</v>
      </c>
      <c r="I56" t="s">
        <v>15</v>
      </c>
      <c r="J56" t="s">
        <v>428</v>
      </c>
      <c r="K56" t="str">
        <f t="shared" si="1"/>
        <v xml:space="preserve"> 0 %</v>
      </c>
      <c r="L56" s="16" t="e">
        <f>"insert into result (RESULT_ID, VALUE_DISPLAY, VALUE_NUM, VALUE_MIN, VALUE_MAX, QUALIFIER, RESULT_STATUS_ID, EXPERIMENT_ID, SUBSTANCE_ID, RESULT_TYPE_ID ) values ("&amp;B56&amp;", '"&amp;K56&amp;"', "&amp;F56&amp;", '"&amp;G56&amp;"', '"&amp;H56&amp;"', '"&amp;TRIM(E56)&amp;"', 2, experiment_id_seq.currval, "&amp;A56&amp;", "&amp;VLOOKUP(D56,Dictionary!$B$2:$F$609,4,FALSE)&amp;");"</f>
        <v>#N/A</v>
      </c>
      <c r="M56" t="str">
        <f t="shared" si="4"/>
        <v>insert into result_hierarchy(result_id, parent_result_id, hierarchy_type) values (654, 601, 'Derives');</v>
      </c>
    </row>
    <row r="57" spans="1:13">
      <c r="A57">
        <f>'Result import'!B23</f>
        <v>0</v>
      </c>
      <c r="B57">
        <f t="shared" si="2"/>
        <v>655</v>
      </c>
      <c r="C57">
        <f t="shared" si="3"/>
        <v>601</v>
      </c>
      <c r="D57">
        <f>'Result import'!D$7</f>
        <v>0</v>
      </c>
      <c r="E57" t="str">
        <f>IF(ISERR(FIND(" ",'Result import'!E63)),"",LEFT('Result import'!E63,FIND(" ",'Result import'!E63)-1))</f>
        <v/>
      </c>
      <c r="F57">
        <f>IF(ISERR(FIND(" ",'Result import'!D23)),'Result import'!D23,VALUE(MID('Result import'!D23,FIND(" ",'Result import'!D23)+1,10)))</f>
        <v>0</v>
      </c>
      <c r="I57" t="s">
        <v>15</v>
      </c>
      <c r="J57" t="s">
        <v>428</v>
      </c>
      <c r="K57" t="str">
        <f t="shared" si="1"/>
        <v xml:space="preserve"> 0 %</v>
      </c>
      <c r="L57" s="16" t="e">
        <f>"insert into result (RESULT_ID, VALUE_DISPLAY, VALUE_NUM, VALUE_MIN, VALUE_MAX, QUALIFIER, RESULT_STATUS_ID, EXPERIMENT_ID, SUBSTANCE_ID, RESULT_TYPE_ID ) values ("&amp;B57&amp;", '"&amp;K57&amp;"', "&amp;F57&amp;", '"&amp;G57&amp;"', '"&amp;H57&amp;"', '"&amp;TRIM(E57)&amp;"', 2, experiment_id_seq.currval, "&amp;A57&amp;", "&amp;VLOOKUP(D57,Dictionary!$B$2:$F$609,4,FALSE)&amp;");"</f>
        <v>#N/A</v>
      </c>
      <c r="M57" t="str">
        <f t="shared" si="4"/>
        <v>insert into result_hierarchy(result_id, parent_result_id, hierarchy_type) values (655, 601, 'Derives');</v>
      </c>
    </row>
    <row r="58" spans="1:13">
      <c r="A58">
        <f>'Result import'!B24</f>
        <v>0</v>
      </c>
      <c r="B58">
        <f t="shared" si="2"/>
        <v>656</v>
      </c>
      <c r="C58">
        <f t="shared" si="3"/>
        <v>601</v>
      </c>
      <c r="D58">
        <f>'Result import'!D$7</f>
        <v>0</v>
      </c>
      <c r="E58" t="str">
        <f>IF(ISERR(FIND(" ",'Result import'!E64)),"",LEFT('Result import'!E64,FIND(" ",'Result import'!E64)-1))</f>
        <v/>
      </c>
      <c r="F58">
        <f>IF(ISERR(FIND(" ",'Result import'!D24)),'Result import'!D24,VALUE(MID('Result import'!D24,FIND(" ",'Result import'!D24)+1,10)))</f>
        <v>0</v>
      </c>
      <c r="I58" t="s">
        <v>15</v>
      </c>
      <c r="J58" t="s">
        <v>428</v>
      </c>
      <c r="K58" t="str">
        <f t="shared" si="1"/>
        <v xml:space="preserve"> 0 %</v>
      </c>
      <c r="L58" s="16" t="e">
        <f>"insert into result (RESULT_ID, VALUE_DISPLAY, VALUE_NUM, VALUE_MIN, VALUE_MAX, QUALIFIER, RESULT_STATUS_ID, EXPERIMENT_ID, SUBSTANCE_ID, RESULT_TYPE_ID ) values ("&amp;B58&amp;", '"&amp;K58&amp;"', "&amp;F58&amp;", '"&amp;G58&amp;"', '"&amp;H58&amp;"', '"&amp;TRIM(E58)&amp;"', 2, experiment_id_seq.currval, "&amp;A58&amp;", "&amp;VLOOKUP(D58,Dictionary!$B$2:$F$609,4,FALSE)&amp;");"</f>
        <v>#N/A</v>
      </c>
      <c r="M58" t="str">
        <f t="shared" si="4"/>
        <v>insert into result_hierarchy(result_id, parent_result_id, hierarchy_type) values (656, 601, 'Derives');</v>
      </c>
    </row>
    <row r="59" spans="1:13">
      <c r="A59">
        <f>'Result import'!B25</f>
        <v>0</v>
      </c>
      <c r="B59">
        <f t="shared" si="2"/>
        <v>657</v>
      </c>
      <c r="C59">
        <f t="shared" si="3"/>
        <v>601</v>
      </c>
      <c r="D59">
        <f>'Result import'!D$7</f>
        <v>0</v>
      </c>
      <c r="E59" t="str">
        <f>IF(ISERR(FIND(" ",'Result import'!E65)),"",LEFT('Result import'!E65,FIND(" ",'Result import'!E65)-1))</f>
        <v/>
      </c>
      <c r="F59">
        <f>IF(ISERR(FIND(" ",'Result import'!D25)),'Result import'!D25,VALUE(MID('Result import'!D25,FIND(" ",'Result import'!D25)+1,10)))</f>
        <v>0</v>
      </c>
      <c r="I59" t="s">
        <v>15</v>
      </c>
      <c r="J59" t="s">
        <v>428</v>
      </c>
      <c r="K59" t="str">
        <f t="shared" si="1"/>
        <v xml:space="preserve"> 0 %</v>
      </c>
      <c r="L59" s="16" t="e">
        <f>"insert into result (RESULT_ID, VALUE_DISPLAY, VALUE_NUM, VALUE_MIN, VALUE_MAX, QUALIFIER, RESULT_STATUS_ID, EXPERIMENT_ID, SUBSTANCE_ID, RESULT_TYPE_ID ) values ("&amp;B59&amp;", '"&amp;K59&amp;"', "&amp;F59&amp;", '"&amp;G59&amp;"', '"&amp;H59&amp;"', '"&amp;TRIM(E59)&amp;"', 2, experiment_id_seq.currval, "&amp;A59&amp;", "&amp;VLOOKUP(D59,Dictionary!$B$2:$F$609,4,FALSE)&amp;");"</f>
        <v>#N/A</v>
      </c>
      <c r="M59" t="str">
        <f t="shared" si="4"/>
        <v>insert into result_hierarchy(result_id, parent_result_id, hierarchy_type) values (657, 601, 'Derives');</v>
      </c>
    </row>
    <row r="60" spans="1:13">
      <c r="A60">
        <f>'Result import'!B26</f>
        <v>0</v>
      </c>
      <c r="B60">
        <f t="shared" si="2"/>
        <v>658</v>
      </c>
      <c r="C60">
        <f t="shared" si="3"/>
        <v>601</v>
      </c>
      <c r="D60">
        <f>'Result import'!D$7</f>
        <v>0</v>
      </c>
      <c r="E60" t="str">
        <f>IF(ISERR(FIND(" ",'Result import'!E66)),"",LEFT('Result import'!E66,FIND(" ",'Result import'!E66)-1))</f>
        <v/>
      </c>
      <c r="F60">
        <f>IF(ISERR(FIND(" ",'Result import'!D26)),'Result import'!D26,VALUE(MID('Result import'!D26,FIND(" ",'Result import'!D26)+1,10)))</f>
        <v>0</v>
      </c>
      <c r="I60" t="s">
        <v>15</v>
      </c>
      <c r="J60" t="s">
        <v>428</v>
      </c>
      <c r="K60" t="str">
        <f t="shared" si="1"/>
        <v xml:space="preserve"> 0 %</v>
      </c>
      <c r="L60" s="16" t="e">
        <f>"insert into result (RESULT_ID, VALUE_DISPLAY, VALUE_NUM, VALUE_MIN, VALUE_MAX, QUALIFIER, RESULT_STATUS_ID, EXPERIMENT_ID, SUBSTANCE_ID, RESULT_TYPE_ID ) values ("&amp;B60&amp;", '"&amp;K60&amp;"', "&amp;F60&amp;", '"&amp;G60&amp;"', '"&amp;H60&amp;"', '"&amp;TRIM(E60)&amp;"', 2, experiment_id_seq.currval, "&amp;A60&amp;", "&amp;VLOOKUP(D60,Dictionary!$B$2:$F$609,4,FALSE)&amp;");"</f>
        <v>#N/A</v>
      </c>
      <c r="M60" t="str">
        <f t="shared" si="4"/>
        <v>insert into result_hierarchy(result_id, parent_result_id, hierarchy_type) values (658, 601, 'Derives');</v>
      </c>
    </row>
    <row r="61" spans="1:13">
      <c r="A61">
        <f>'Result import'!B27</f>
        <v>0</v>
      </c>
      <c r="B61">
        <f t="shared" si="2"/>
        <v>659</v>
      </c>
      <c r="C61">
        <f t="shared" si="3"/>
        <v>601</v>
      </c>
      <c r="D61">
        <f>'Result import'!D$7</f>
        <v>0</v>
      </c>
      <c r="E61" t="str">
        <f>IF(ISERR(FIND(" ",'Result import'!E67)),"",LEFT('Result import'!E67,FIND(" ",'Result import'!E67)-1))</f>
        <v/>
      </c>
      <c r="F61">
        <f>IF(ISERR(FIND(" ",'Result import'!D27)),'Result import'!D27,VALUE(MID('Result import'!D27,FIND(" ",'Result import'!D27)+1,10)))</f>
        <v>0</v>
      </c>
      <c r="I61" t="s">
        <v>15</v>
      </c>
      <c r="J61" t="s">
        <v>428</v>
      </c>
      <c r="K61" t="str">
        <f t="shared" si="1"/>
        <v xml:space="preserve"> 0 %</v>
      </c>
      <c r="L61" s="16" t="e">
        <f>"insert into result (RESULT_ID, VALUE_DISPLAY, VALUE_NUM, VALUE_MIN, VALUE_MAX, QUALIFIER, RESULT_STATUS_ID, EXPERIMENT_ID, SUBSTANCE_ID, RESULT_TYPE_ID ) values ("&amp;B61&amp;", '"&amp;K61&amp;"', "&amp;F61&amp;", '"&amp;G61&amp;"', '"&amp;H61&amp;"', '"&amp;TRIM(E61)&amp;"', 2, experiment_id_seq.currval, "&amp;A61&amp;", "&amp;VLOOKUP(D61,Dictionary!$B$2:$F$609,4,FALSE)&amp;");"</f>
        <v>#N/A</v>
      </c>
      <c r="M61" t="str">
        <f t="shared" si="4"/>
        <v>insert into result_hierarchy(result_id, parent_result_id, hierarchy_type) values (659, 601, 'Derives');</v>
      </c>
    </row>
    <row r="62" spans="1:13">
      <c r="A62">
        <f>'Result import'!B28</f>
        <v>0</v>
      </c>
      <c r="B62">
        <f t="shared" si="2"/>
        <v>660</v>
      </c>
      <c r="C62">
        <f t="shared" si="3"/>
        <v>601</v>
      </c>
      <c r="D62">
        <f>'Result import'!D$7</f>
        <v>0</v>
      </c>
      <c r="E62" t="str">
        <f>IF(ISERR(FIND(" ",'Result import'!E68)),"",LEFT('Result import'!E68,FIND(" ",'Result import'!E68)-1))</f>
        <v/>
      </c>
      <c r="F62">
        <f>IF(ISERR(FIND(" ",'Result import'!D28)),'Result import'!D28,VALUE(MID('Result import'!D28,FIND(" ",'Result import'!D28)+1,10)))</f>
        <v>0</v>
      </c>
      <c r="I62" t="s">
        <v>15</v>
      </c>
      <c r="J62" t="s">
        <v>428</v>
      </c>
      <c r="K62" t="str">
        <f t="shared" si="1"/>
        <v xml:space="preserve"> 0 %</v>
      </c>
      <c r="L62" s="16" t="e">
        <f>"insert into result (RESULT_ID, VALUE_DISPLAY, VALUE_NUM, VALUE_MIN, VALUE_MAX, QUALIFIER, RESULT_STATUS_ID, EXPERIMENT_ID, SUBSTANCE_ID, RESULT_TYPE_ID ) values ("&amp;B62&amp;", '"&amp;K62&amp;"', "&amp;F62&amp;", '"&amp;G62&amp;"', '"&amp;H62&amp;"', '"&amp;TRIM(E62)&amp;"', 2, experiment_id_seq.currval, "&amp;A62&amp;", "&amp;VLOOKUP(D62,Dictionary!$B$2:$F$609,4,FALSE)&amp;");"</f>
        <v>#N/A</v>
      </c>
      <c r="M62" t="str">
        <f t="shared" si="4"/>
        <v>insert into result_hierarchy(result_id, parent_result_id, hierarchy_type) values (660, 601, 'Derives');</v>
      </c>
    </row>
    <row r="63" spans="1:13">
      <c r="A63">
        <f>'Result import'!B29</f>
        <v>0</v>
      </c>
      <c r="B63">
        <f t="shared" si="2"/>
        <v>661</v>
      </c>
      <c r="C63">
        <f t="shared" si="3"/>
        <v>601</v>
      </c>
      <c r="D63">
        <f>'Result import'!D$7</f>
        <v>0</v>
      </c>
      <c r="E63" t="str">
        <f>IF(ISERR(FIND(" ",'Result import'!E69)),"",LEFT('Result import'!E69,FIND(" ",'Result import'!E69)-1))</f>
        <v/>
      </c>
      <c r="F63">
        <f>IF(ISERR(FIND(" ",'Result import'!D29)),'Result import'!D29,VALUE(MID('Result import'!D29,FIND(" ",'Result import'!D29)+1,10)))</f>
        <v>0</v>
      </c>
      <c r="I63" t="s">
        <v>15</v>
      </c>
      <c r="J63" t="s">
        <v>428</v>
      </c>
      <c r="K63" t="str">
        <f t="shared" si="1"/>
        <v xml:space="preserve"> 0 %</v>
      </c>
      <c r="L63" s="16" t="e">
        <f>"insert into result (RESULT_ID, VALUE_DISPLAY, VALUE_NUM, VALUE_MIN, VALUE_MAX, QUALIFIER, RESULT_STATUS_ID, EXPERIMENT_ID, SUBSTANCE_ID, RESULT_TYPE_ID ) values ("&amp;B63&amp;", '"&amp;K63&amp;"', "&amp;F63&amp;", '"&amp;G63&amp;"', '"&amp;H63&amp;"', '"&amp;TRIM(E63)&amp;"', 2, experiment_id_seq.currval, "&amp;A63&amp;", "&amp;VLOOKUP(D63,Dictionary!$B$2:$F$609,4,FALSE)&amp;");"</f>
        <v>#N/A</v>
      </c>
      <c r="M63" t="str">
        <f t="shared" si="4"/>
        <v>insert into result_hierarchy(result_id, parent_result_id, hierarchy_type) values (661, 601, 'Derives');</v>
      </c>
    </row>
    <row r="64" spans="1:13">
      <c r="A64">
        <f>'Result import'!B30</f>
        <v>0</v>
      </c>
      <c r="B64">
        <f t="shared" si="2"/>
        <v>662</v>
      </c>
      <c r="C64">
        <f t="shared" si="3"/>
        <v>601</v>
      </c>
      <c r="D64">
        <f>'Result import'!D$7</f>
        <v>0</v>
      </c>
      <c r="E64" t="str">
        <f>IF(ISERR(FIND(" ",'Result import'!E70)),"",LEFT('Result import'!E70,FIND(" ",'Result import'!E70)-1))</f>
        <v/>
      </c>
      <c r="F64">
        <f>IF(ISERR(FIND(" ",'Result import'!D30)),'Result import'!D30,VALUE(MID('Result import'!D30,FIND(" ",'Result import'!D30)+1,10)))</f>
        <v>0</v>
      </c>
      <c r="I64" t="s">
        <v>15</v>
      </c>
      <c r="J64" t="s">
        <v>428</v>
      </c>
      <c r="K64" t="str">
        <f t="shared" si="1"/>
        <v xml:space="preserve"> 0 %</v>
      </c>
      <c r="L64" s="16" t="e">
        <f>"insert into result (RESULT_ID, VALUE_DISPLAY, VALUE_NUM, VALUE_MIN, VALUE_MAX, QUALIFIER, RESULT_STATUS_ID, EXPERIMENT_ID, SUBSTANCE_ID, RESULT_TYPE_ID ) values ("&amp;B64&amp;", '"&amp;K64&amp;"', "&amp;F64&amp;", '"&amp;G64&amp;"', '"&amp;H64&amp;"', '"&amp;TRIM(E64)&amp;"', 2, experiment_id_seq.currval, "&amp;A64&amp;", "&amp;VLOOKUP(D64,Dictionary!$B$2:$F$609,4,FALSE)&amp;");"</f>
        <v>#N/A</v>
      </c>
      <c r="M64" t="str">
        <f t="shared" si="4"/>
        <v>insert into result_hierarchy(result_id, parent_result_id, hierarchy_type) values (662, 601, 'Derives');</v>
      </c>
    </row>
    <row r="65" spans="1:13">
      <c r="A65">
        <f>'Result import'!B31</f>
        <v>0</v>
      </c>
      <c r="B65">
        <f t="shared" si="2"/>
        <v>663</v>
      </c>
      <c r="C65">
        <f t="shared" si="3"/>
        <v>601</v>
      </c>
      <c r="D65">
        <f>'Result import'!D$7</f>
        <v>0</v>
      </c>
      <c r="E65" t="str">
        <f>IF(ISERR(FIND(" ",'Result import'!E71)),"",LEFT('Result import'!E71,FIND(" ",'Result import'!E71)-1))</f>
        <v/>
      </c>
      <c r="F65">
        <f>IF(ISERR(FIND(" ",'Result import'!D31)),'Result import'!D31,VALUE(MID('Result import'!D31,FIND(" ",'Result import'!D31)+1,10)))</f>
        <v>0</v>
      </c>
      <c r="I65" t="s">
        <v>15</v>
      </c>
      <c r="J65" t="s">
        <v>428</v>
      </c>
      <c r="K65" t="str">
        <f t="shared" si="1"/>
        <v xml:space="preserve"> 0 %</v>
      </c>
      <c r="L65" s="16" t="e">
        <f>"insert into result (RESULT_ID, VALUE_DISPLAY, VALUE_NUM, VALUE_MIN, VALUE_MAX, QUALIFIER, RESULT_STATUS_ID, EXPERIMENT_ID, SUBSTANCE_ID, RESULT_TYPE_ID ) values ("&amp;B65&amp;", '"&amp;K65&amp;"', "&amp;F65&amp;", '"&amp;G65&amp;"', '"&amp;H65&amp;"', '"&amp;TRIM(E65)&amp;"', 2, experiment_id_seq.currval, "&amp;A65&amp;", "&amp;VLOOKUP(D65,Dictionary!$B$2:$F$609,4,FALSE)&amp;");"</f>
        <v>#N/A</v>
      </c>
      <c r="M65" t="str">
        <f t="shared" si="4"/>
        <v>insert into result_hierarchy(result_id, parent_result_id, hierarchy_type) values (663, 601, 'Derives');</v>
      </c>
    </row>
    <row r="66" spans="1:13">
      <c r="A66">
        <f>'Result import'!B32</f>
        <v>0</v>
      </c>
      <c r="B66">
        <f t="shared" si="2"/>
        <v>664</v>
      </c>
      <c r="C66">
        <f t="shared" si="3"/>
        <v>601</v>
      </c>
      <c r="D66">
        <f>'Result import'!D$7</f>
        <v>0</v>
      </c>
      <c r="E66" t="str">
        <f>IF(ISERR(FIND(" ",'Result import'!E72)),"",LEFT('Result import'!E72,FIND(" ",'Result import'!E72)-1))</f>
        <v/>
      </c>
      <c r="F66">
        <f>IF(ISERR(FIND(" ",'Result import'!D32)),'Result import'!D32,VALUE(MID('Result import'!D32,FIND(" ",'Result import'!D32)+1,10)))</f>
        <v>0</v>
      </c>
      <c r="I66" t="s">
        <v>15</v>
      </c>
      <c r="J66" t="s">
        <v>428</v>
      </c>
      <c r="K66" t="str">
        <f t="shared" si="1"/>
        <v xml:space="preserve"> 0 %</v>
      </c>
      <c r="L66" s="16" t="e">
        <f>"insert into result (RESULT_ID, VALUE_DISPLAY, VALUE_NUM, VALUE_MIN, VALUE_MAX, QUALIFIER, RESULT_STATUS_ID, EXPERIMENT_ID, SUBSTANCE_ID, RESULT_TYPE_ID ) values ("&amp;B66&amp;", '"&amp;K66&amp;"', "&amp;F66&amp;", '"&amp;G66&amp;"', '"&amp;H66&amp;"', '"&amp;TRIM(E66)&amp;"', 2, experiment_id_seq.currval, "&amp;A66&amp;", "&amp;VLOOKUP(D66,Dictionary!$B$2:$F$609,4,FALSE)&amp;");"</f>
        <v>#N/A</v>
      </c>
      <c r="M66" t="str">
        <f t="shared" si="4"/>
        <v>insert into result_hierarchy(result_id, parent_result_id, hierarchy_type) values (664, 601, 'Derives');</v>
      </c>
    </row>
    <row r="67" spans="1:13">
      <c r="A67">
        <f>'Result import'!B33</f>
        <v>0</v>
      </c>
      <c r="B67">
        <f t="shared" si="2"/>
        <v>665</v>
      </c>
      <c r="C67">
        <f t="shared" si="3"/>
        <v>601</v>
      </c>
      <c r="D67">
        <f>'Result import'!D$7</f>
        <v>0</v>
      </c>
      <c r="E67" t="str">
        <f>IF(ISERR(FIND(" ",'Result import'!E73)),"",LEFT('Result import'!E73,FIND(" ",'Result import'!E73)-1))</f>
        <v/>
      </c>
      <c r="F67">
        <f>IF(ISERR(FIND(" ",'Result import'!D33)),'Result import'!D33,VALUE(MID('Result import'!D33,FIND(" ",'Result import'!D33)+1,10)))</f>
        <v>0</v>
      </c>
      <c r="I67" t="s">
        <v>15</v>
      </c>
      <c r="J67" t="s">
        <v>428</v>
      </c>
      <c r="K67" t="str">
        <f t="shared" si="1"/>
        <v xml:space="preserve"> 0 %</v>
      </c>
      <c r="L67" s="16" t="e">
        <f>"insert into result (RESULT_ID, VALUE_DISPLAY, VALUE_NUM, VALUE_MIN, VALUE_MAX, QUALIFIER, RESULT_STATUS_ID, EXPERIMENT_ID, SUBSTANCE_ID, RESULT_TYPE_ID ) values ("&amp;B67&amp;", '"&amp;K67&amp;"', "&amp;F67&amp;", '"&amp;G67&amp;"', '"&amp;H67&amp;"', '"&amp;TRIM(E67)&amp;"', 2, experiment_id_seq.currval, "&amp;A67&amp;", "&amp;VLOOKUP(D67,Dictionary!$B$2:$F$609,4,FALSE)&amp;");"</f>
        <v>#N/A</v>
      </c>
      <c r="M67" t="str">
        <f t="shared" ref="M67:M98" si="5">IF(ISBLANK(J67),"","insert into result_hierarchy(result_id, parent_result_id, hierarchy_type) values ("&amp;B67&amp;", "&amp;C67&amp;", '"&amp;J67&amp;"');")</f>
        <v>insert into result_hierarchy(result_id, parent_result_id, hierarchy_type) values (665, 601, 'Derives');</v>
      </c>
    </row>
    <row r="68" spans="1:13">
      <c r="A68">
        <f>'Result import'!B34</f>
        <v>0</v>
      </c>
      <c r="B68">
        <f t="shared" si="2"/>
        <v>666</v>
      </c>
      <c r="C68">
        <f t="shared" si="3"/>
        <v>601</v>
      </c>
      <c r="D68">
        <f>'Result import'!D$7</f>
        <v>0</v>
      </c>
      <c r="E68" t="str">
        <f>IF(ISERR(FIND(" ",'Result import'!E74)),"",LEFT('Result import'!E74,FIND(" ",'Result import'!E74)-1))</f>
        <v/>
      </c>
      <c r="F68">
        <f>IF(ISERR(FIND(" ",'Result import'!D34)),'Result import'!D34,VALUE(MID('Result import'!D34,FIND(" ",'Result import'!D34)+1,10)))</f>
        <v>0</v>
      </c>
      <c r="I68" t="s">
        <v>15</v>
      </c>
      <c r="J68" t="s">
        <v>428</v>
      </c>
      <c r="K68" t="str">
        <f t="shared" ref="K68:K131" si="6">E68&amp;" "&amp;F68&amp;IF(ISBLANK(G68), "", G68&amp;" - "&amp;H68)&amp;IF(ISBLANK(I68),""," "&amp;I68)</f>
        <v xml:space="preserve"> 0 %</v>
      </c>
      <c r="L68" s="16" t="e">
        <f>"insert into result (RESULT_ID, VALUE_DISPLAY, VALUE_NUM, VALUE_MIN, VALUE_MAX, QUALIFIER, RESULT_STATUS_ID, EXPERIMENT_ID, SUBSTANCE_ID, RESULT_TYPE_ID ) values ("&amp;B68&amp;", '"&amp;K68&amp;"', "&amp;F68&amp;", '"&amp;G68&amp;"', '"&amp;H68&amp;"', '"&amp;TRIM(E68)&amp;"', 2, experiment_id_seq.currval, "&amp;A68&amp;", "&amp;VLOOKUP(D68,Dictionary!$B$2:$F$609,4,FALSE)&amp;");"</f>
        <v>#N/A</v>
      </c>
      <c r="M68" t="str">
        <f t="shared" si="5"/>
        <v>insert into result_hierarchy(result_id, parent_result_id, hierarchy_type) values (666, 601, 'Derives');</v>
      </c>
    </row>
    <row r="69" spans="1:13">
      <c r="A69">
        <f>'Result import'!B35</f>
        <v>0</v>
      </c>
      <c r="B69">
        <f t="shared" ref="B69:B132" si="7">B68+1</f>
        <v>667</v>
      </c>
      <c r="C69">
        <f t="shared" si="3"/>
        <v>601</v>
      </c>
      <c r="D69">
        <f>'Result import'!D$7</f>
        <v>0</v>
      </c>
      <c r="E69" t="str">
        <f>IF(ISERR(FIND(" ",'Result import'!E75)),"",LEFT('Result import'!E75,FIND(" ",'Result import'!E75)-1))</f>
        <v/>
      </c>
      <c r="F69">
        <f>IF(ISERR(FIND(" ",'Result import'!D35)),'Result import'!D35,VALUE(MID('Result import'!D35,FIND(" ",'Result import'!D35)+1,10)))</f>
        <v>0</v>
      </c>
      <c r="I69" t="s">
        <v>15</v>
      </c>
      <c r="J69" t="s">
        <v>428</v>
      </c>
      <c r="K69" t="str">
        <f t="shared" si="6"/>
        <v xml:space="preserve"> 0 %</v>
      </c>
      <c r="L69" s="16" t="e">
        <f>"insert into result (RESULT_ID, VALUE_DISPLAY, VALUE_NUM, VALUE_MIN, VALUE_MAX, QUALIFIER, RESULT_STATUS_ID, EXPERIMENT_ID, SUBSTANCE_ID, RESULT_TYPE_ID ) values ("&amp;B69&amp;", '"&amp;K69&amp;"', "&amp;F69&amp;", '"&amp;G69&amp;"', '"&amp;H69&amp;"', '"&amp;TRIM(E69)&amp;"', 2, experiment_id_seq.currval, "&amp;A69&amp;", "&amp;VLOOKUP(D69,Dictionary!$B$2:$F$609,4,FALSE)&amp;");"</f>
        <v>#N/A</v>
      </c>
      <c r="M69" t="str">
        <f t="shared" si="5"/>
        <v>insert into result_hierarchy(result_id, parent_result_id, hierarchy_type) values (667, 601, 'Derives');</v>
      </c>
    </row>
    <row r="70" spans="1:13">
      <c r="A70">
        <f>'Result import'!B36</f>
        <v>0</v>
      </c>
      <c r="B70">
        <f t="shared" si="7"/>
        <v>668</v>
      </c>
      <c r="C70">
        <f t="shared" si="3"/>
        <v>601</v>
      </c>
      <c r="D70">
        <f>'Result import'!D$7</f>
        <v>0</v>
      </c>
      <c r="E70" t="str">
        <f>IF(ISERR(FIND(" ",'Result import'!E76)),"",LEFT('Result import'!E76,FIND(" ",'Result import'!E76)-1))</f>
        <v/>
      </c>
      <c r="F70">
        <f>IF(ISERR(FIND(" ",'Result import'!D36)),'Result import'!D36,VALUE(MID('Result import'!D36,FIND(" ",'Result import'!D36)+1,10)))</f>
        <v>0</v>
      </c>
      <c r="I70" t="s">
        <v>15</v>
      </c>
      <c r="J70" t="s">
        <v>428</v>
      </c>
      <c r="K70" t="str">
        <f t="shared" si="6"/>
        <v xml:space="preserve"> 0 %</v>
      </c>
      <c r="L70" s="16" t="e">
        <f>"insert into result (RESULT_ID, VALUE_DISPLAY, VALUE_NUM, VALUE_MIN, VALUE_MAX, QUALIFIER, RESULT_STATUS_ID, EXPERIMENT_ID, SUBSTANCE_ID, RESULT_TYPE_ID ) values ("&amp;B70&amp;", '"&amp;K70&amp;"', "&amp;F70&amp;", '"&amp;G70&amp;"', '"&amp;H70&amp;"', '"&amp;TRIM(E70)&amp;"', 2, experiment_id_seq.currval, "&amp;A70&amp;", "&amp;VLOOKUP(D70,Dictionary!$B$2:$F$609,4,FALSE)&amp;");"</f>
        <v>#N/A</v>
      </c>
      <c r="M70" t="str">
        <f t="shared" si="5"/>
        <v>insert into result_hierarchy(result_id, parent_result_id, hierarchy_type) values (668, 601, 'Derives');</v>
      </c>
    </row>
    <row r="71" spans="1:13">
      <c r="A71">
        <f>'Result import'!B37</f>
        <v>0</v>
      </c>
      <c r="B71">
        <f t="shared" si="7"/>
        <v>669</v>
      </c>
      <c r="C71">
        <f t="shared" si="3"/>
        <v>601</v>
      </c>
      <c r="D71">
        <f>'Result import'!D$7</f>
        <v>0</v>
      </c>
      <c r="E71" t="str">
        <f>IF(ISERR(FIND(" ",'Result import'!E77)),"",LEFT('Result import'!E77,FIND(" ",'Result import'!E77)-1))</f>
        <v/>
      </c>
      <c r="F71">
        <f>IF(ISERR(FIND(" ",'Result import'!D37)),'Result import'!D37,VALUE(MID('Result import'!D37,FIND(" ",'Result import'!D37)+1,10)))</f>
        <v>0</v>
      </c>
      <c r="I71" t="s">
        <v>15</v>
      </c>
      <c r="J71" t="s">
        <v>428</v>
      </c>
      <c r="K71" t="str">
        <f t="shared" si="6"/>
        <v xml:space="preserve"> 0 %</v>
      </c>
      <c r="L71" s="16" t="e">
        <f>"insert into result (RESULT_ID, VALUE_DISPLAY, VALUE_NUM, VALUE_MIN, VALUE_MAX, QUALIFIER, RESULT_STATUS_ID, EXPERIMENT_ID, SUBSTANCE_ID, RESULT_TYPE_ID ) values ("&amp;B71&amp;", '"&amp;K71&amp;"', "&amp;F71&amp;", '"&amp;G71&amp;"', '"&amp;H71&amp;"', '"&amp;TRIM(E71)&amp;"', 2, experiment_id_seq.currval, "&amp;A71&amp;", "&amp;VLOOKUP(D71,Dictionary!$B$2:$F$609,4,FALSE)&amp;");"</f>
        <v>#N/A</v>
      </c>
      <c r="M71" t="str">
        <f t="shared" si="5"/>
        <v>insert into result_hierarchy(result_id, parent_result_id, hierarchy_type) values (669, 601, 'Derives');</v>
      </c>
    </row>
    <row r="72" spans="1:13">
      <c r="A72">
        <f>'Result import'!B38</f>
        <v>0</v>
      </c>
      <c r="B72">
        <f t="shared" si="7"/>
        <v>670</v>
      </c>
      <c r="C72">
        <f t="shared" si="3"/>
        <v>601</v>
      </c>
      <c r="D72">
        <f>'Result import'!D$7</f>
        <v>0</v>
      </c>
      <c r="E72" t="str">
        <f>IF(ISERR(FIND(" ",'Result import'!E78)),"",LEFT('Result import'!E78,FIND(" ",'Result import'!E78)-1))</f>
        <v/>
      </c>
      <c r="F72">
        <f>IF(ISERR(FIND(" ",'Result import'!D38)),'Result import'!D38,VALUE(MID('Result import'!D38,FIND(" ",'Result import'!D38)+1,10)))</f>
        <v>0</v>
      </c>
      <c r="I72" t="s">
        <v>15</v>
      </c>
      <c r="J72" t="s">
        <v>428</v>
      </c>
      <c r="K72" t="str">
        <f t="shared" si="6"/>
        <v xml:space="preserve"> 0 %</v>
      </c>
      <c r="L72" s="16" t="e">
        <f>"insert into result (RESULT_ID, VALUE_DISPLAY, VALUE_NUM, VALUE_MIN, VALUE_MAX, QUALIFIER, RESULT_STATUS_ID, EXPERIMENT_ID, SUBSTANCE_ID, RESULT_TYPE_ID ) values ("&amp;B72&amp;", '"&amp;K72&amp;"', "&amp;F72&amp;", '"&amp;G72&amp;"', '"&amp;H72&amp;"', '"&amp;TRIM(E72)&amp;"', 2, experiment_id_seq.currval, "&amp;A72&amp;", "&amp;VLOOKUP(D72,Dictionary!$B$2:$F$609,4,FALSE)&amp;");"</f>
        <v>#N/A</v>
      </c>
      <c r="M72" t="str">
        <f t="shared" si="5"/>
        <v>insert into result_hierarchy(result_id, parent_result_id, hierarchy_type) values (670, 601, 'Derives');</v>
      </c>
    </row>
    <row r="73" spans="1:13">
      <c r="A73">
        <f>'Result import'!B39</f>
        <v>0</v>
      </c>
      <c r="B73">
        <f t="shared" si="7"/>
        <v>671</v>
      </c>
      <c r="C73">
        <f t="shared" si="3"/>
        <v>601</v>
      </c>
      <c r="D73">
        <f>'Result import'!D$7</f>
        <v>0</v>
      </c>
      <c r="E73" t="str">
        <f>IF(ISERR(FIND(" ",'Result import'!E79)),"",LEFT('Result import'!E79,FIND(" ",'Result import'!E79)-1))</f>
        <v/>
      </c>
      <c r="F73">
        <f>IF(ISERR(FIND(" ",'Result import'!D39)),'Result import'!D39,VALUE(MID('Result import'!D39,FIND(" ",'Result import'!D39)+1,10)))</f>
        <v>0</v>
      </c>
      <c r="I73" t="s">
        <v>15</v>
      </c>
      <c r="J73" t="s">
        <v>428</v>
      </c>
      <c r="K73" t="str">
        <f t="shared" si="6"/>
        <v xml:space="preserve"> 0 %</v>
      </c>
      <c r="L73" s="16" t="e">
        <f>"insert into result (RESULT_ID, VALUE_DISPLAY, VALUE_NUM, VALUE_MIN, VALUE_MAX, QUALIFIER, RESULT_STATUS_ID, EXPERIMENT_ID, SUBSTANCE_ID, RESULT_TYPE_ID ) values ("&amp;B73&amp;", '"&amp;K73&amp;"', "&amp;F73&amp;", '"&amp;G73&amp;"', '"&amp;H73&amp;"', '"&amp;TRIM(E73)&amp;"', 2, experiment_id_seq.currval, "&amp;A73&amp;", "&amp;VLOOKUP(D73,Dictionary!$B$2:$F$609,4,FALSE)&amp;");"</f>
        <v>#N/A</v>
      </c>
      <c r="M73" t="str">
        <f t="shared" si="5"/>
        <v>insert into result_hierarchy(result_id, parent_result_id, hierarchy_type) values (671, 601, 'Derives');</v>
      </c>
    </row>
    <row r="74" spans="1:13">
      <c r="A74">
        <f>'Result import'!B40</f>
        <v>0</v>
      </c>
      <c r="B74">
        <f t="shared" si="7"/>
        <v>672</v>
      </c>
      <c r="C74">
        <f t="shared" si="3"/>
        <v>601</v>
      </c>
      <c r="D74">
        <f>'Result import'!D$7</f>
        <v>0</v>
      </c>
      <c r="E74" t="str">
        <f>IF(ISERR(FIND(" ",'Result import'!E80)),"",LEFT('Result import'!E80,FIND(" ",'Result import'!E80)-1))</f>
        <v/>
      </c>
      <c r="F74">
        <f>IF(ISERR(FIND(" ",'Result import'!D40)),'Result import'!D40,VALUE(MID('Result import'!D40,FIND(" ",'Result import'!D40)+1,10)))</f>
        <v>0</v>
      </c>
      <c r="I74" t="s">
        <v>15</v>
      </c>
      <c r="J74" t="s">
        <v>428</v>
      </c>
      <c r="K74" t="str">
        <f t="shared" si="6"/>
        <v xml:space="preserve"> 0 %</v>
      </c>
      <c r="L74" s="16" t="e">
        <f>"insert into result (RESULT_ID, VALUE_DISPLAY, VALUE_NUM, VALUE_MIN, VALUE_MAX, QUALIFIER, RESULT_STATUS_ID, EXPERIMENT_ID, SUBSTANCE_ID, RESULT_TYPE_ID ) values ("&amp;B74&amp;", '"&amp;K74&amp;"', "&amp;F74&amp;", '"&amp;G74&amp;"', '"&amp;H74&amp;"', '"&amp;TRIM(E74)&amp;"', 2, experiment_id_seq.currval, "&amp;A74&amp;", "&amp;VLOOKUP(D74,Dictionary!$B$2:$F$609,4,FALSE)&amp;");"</f>
        <v>#N/A</v>
      </c>
      <c r="M74" t="str">
        <f t="shared" si="5"/>
        <v>insert into result_hierarchy(result_id, parent_result_id, hierarchy_type) values (672, 601, 'Derives');</v>
      </c>
    </row>
    <row r="75" spans="1:13">
      <c r="A75">
        <f>'Result import'!B41</f>
        <v>0</v>
      </c>
      <c r="B75">
        <f t="shared" si="7"/>
        <v>673</v>
      </c>
      <c r="C75">
        <f t="shared" si="3"/>
        <v>601</v>
      </c>
      <c r="D75">
        <f>'Result import'!D$7</f>
        <v>0</v>
      </c>
      <c r="E75" t="str">
        <f>IF(ISERR(FIND(" ",'Result import'!E81)),"",LEFT('Result import'!E81,FIND(" ",'Result import'!E81)-1))</f>
        <v/>
      </c>
      <c r="F75">
        <f>IF(ISERR(FIND(" ",'Result import'!D41)),'Result import'!D41,VALUE(MID('Result import'!D41,FIND(" ",'Result import'!D41)+1,10)))</f>
        <v>0</v>
      </c>
      <c r="I75" t="s">
        <v>15</v>
      </c>
      <c r="J75" t="s">
        <v>428</v>
      </c>
      <c r="K75" t="str">
        <f t="shared" si="6"/>
        <v xml:space="preserve"> 0 %</v>
      </c>
      <c r="L75" s="16" t="e">
        <f>"insert into result (RESULT_ID, VALUE_DISPLAY, VALUE_NUM, VALUE_MIN, VALUE_MAX, QUALIFIER, RESULT_STATUS_ID, EXPERIMENT_ID, SUBSTANCE_ID, RESULT_TYPE_ID ) values ("&amp;B75&amp;", '"&amp;K75&amp;"', "&amp;F75&amp;", '"&amp;G75&amp;"', '"&amp;H75&amp;"', '"&amp;TRIM(E75)&amp;"', 2, experiment_id_seq.currval, "&amp;A75&amp;", "&amp;VLOOKUP(D75,Dictionary!$B$2:$F$609,4,FALSE)&amp;");"</f>
        <v>#N/A</v>
      </c>
      <c r="M75" t="str">
        <f t="shared" si="5"/>
        <v>insert into result_hierarchy(result_id, parent_result_id, hierarchy_type) values (673, 601, 'Derives');</v>
      </c>
    </row>
    <row r="76" spans="1:13">
      <c r="A76">
        <f>'Result import'!B42</f>
        <v>0</v>
      </c>
      <c r="B76">
        <f t="shared" si="7"/>
        <v>674</v>
      </c>
      <c r="C76">
        <f t="shared" si="3"/>
        <v>601</v>
      </c>
      <c r="D76">
        <f>'Result import'!D$7</f>
        <v>0</v>
      </c>
      <c r="E76" t="str">
        <f>IF(ISERR(FIND(" ",'Result import'!E82)),"",LEFT('Result import'!E82,FIND(" ",'Result import'!E82)-1))</f>
        <v/>
      </c>
      <c r="F76">
        <f>IF(ISERR(FIND(" ",'Result import'!D42)),'Result import'!D42,VALUE(MID('Result import'!D42,FIND(" ",'Result import'!D42)+1,10)))</f>
        <v>0</v>
      </c>
      <c r="I76" t="s">
        <v>15</v>
      </c>
      <c r="J76" t="s">
        <v>428</v>
      </c>
      <c r="K76" t="str">
        <f t="shared" si="6"/>
        <v xml:space="preserve"> 0 %</v>
      </c>
      <c r="L76" s="16" t="e">
        <f>"insert into result (RESULT_ID, VALUE_DISPLAY, VALUE_NUM, VALUE_MIN, VALUE_MAX, QUALIFIER, RESULT_STATUS_ID, EXPERIMENT_ID, SUBSTANCE_ID, RESULT_TYPE_ID ) values ("&amp;B76&amp;", '"&amp;K76&amp;"', "&amp;F76&amp;", '"&amp;G76&amp;"', '"&amp;H76&amp;"', '"&amp;TRIM(E76)&amp;"', 2, experiment_id_seq.currval, "&amp;A76&amp;", "&amp;VLOOKUP(D76,Dictionary!$B$2:$F$609,4,FALSE)&amp;");"</f>
        <v>#N/A</v>
      </c>
      <c r="M76" t="str">
        <f t="shared" si="5"/>
        <v>insert into result_hierarchy(result_id, parent_result_id, hierarchy_type) values (674, 601, 'Derives');</v>
      </c>
    </row>
    <row r="77" spans="1:13">
      <c r="A77">
        <f>'Result import'!B43</f>
        <v>0</v>
      </c>
      <c r="B77">
        <f t="shared" si="7"/>
        <v>675</v>
      </c>
      <c r="C77">
        <f t="shared" si="3"/>
        <v>601</v>
      </c>
      <c r="D77">
        <f>'Result import'!D$7</f>
        <v>0</v>
      </c>
      <c r="E77" t="str">
        <f>IF(ISERR(FIND(" ",'Result import'!E83)),"",LEFT('Result import'!E83,FIND(" ",'Result import'!E83)-1))</f>
        <v/>
      </c>
      <c r="F77">
        <f>IF(ISERR(FIND(" ",'Result import'!D43)),'Result import'!D43,VALUE(MID('Result import'!D43,FIND(" ",'Result import'!D43)+1,10)))</f>
        <v>0</v>
      </c>
      <c r="I77" t="s">
        <v>15</v>
      </c>
      <c r="J77" t="s">
        <v>428</v>
      </c>
      <c r="K77" t="str">
        <f t="shared" si="6"/>
        <v xml:space="preserve"> 0 %</v>
      </c>
      <c r="L77" s="16" t="e">
        <f>"insert into result (RESULT_ID, VALUE_DISPLAY, VALUE_NUM, VALUE_MIN, VALUE_MAX, QUALIFIER, RESULT_STATUS_ID, EXPERIMENT_ID, SUBSTANCE_ID, RESULT_TYPE_ID ) values ("&amp;B77&amp;", '"&amp;K77&amp;"', "&amp;F77&amp;", '"&amp;G77&amp;"', '"&amp;H77&amp;"', '"&amp;TRIM(E77)&amp;"', 2, experiment_id_seq.currval, "&amp;A77&amp;", "&amp;VLOOKUP(D77,Dictionary!$B$2:$F$609,4,FALSE)&amp;");"</f>
        <v>#N/A</v>
      </c>
      <c r="M77" t="str">
        <f t="shared" si="5"/>
        <v>insert into result_hierarchy(result_id, parent_result_id, hierarchy_type) values (675, 601, 'Derives');</v>
      </c>
    </row>
    <row r="78" spans="1:13">
      <c r="A78">
        <f>'Result import'!B44</f>
        <v>0</v>
      </c>
      <c r="B78">
        <f t="shared" si="7"/>
        <v>676</v>
      </c>
      <c r="C78">
        <f t="shared" ref="C78:C141" si="8">VLOOKUP(A78,$A$3:$B$12,2,FALSE)</f>
        <v>601</v>
      </c>
      <c r="D78">
        <f>'Result import'!D$7</f>
        <v>0</v>
      </c>
      <c r="E78" t="str">
        <f>IF(ISERR(FIND(" ",'Result import'!E84)),"",LEFT('Result import'!E84,FIND(" ",'Result import'!E84)-1))</f>
        <v/>
      </c>
      <c r="F78">
        <f>IF(ISERR(FIND(" ",'Result import'!D44)),'Result import'!D44,VALUE(MID('Result import'!D44,FIND(" ",'Result import'!D44)+1,10)))</f>
        <v>0</v>
      </c>
      <c r="I78" t="s">
        <v>15</v>
      </c>
      <c r="J78" t="s">
        <v>428</v>
      </c>
      <c r="K78" t="str">
        <f t="shared" si="6"/>
        <v xml:space="preserve"> 0 %</v>
      </c>
      <c r="L78" s="16" t="e">
        <f>"insert into result (RESULT_ID, VALUE_DISPLAY, VALUE_NUM, VALUE_MIN, VALUE_MAX, QUALIFIER, RESULT_STATUS_ID, EXPERIMENT_ID, SUBSTANCE_ID, RESULT_TYPE_ID ) values ("&amp;B78&amp;", '"&amp;K78&amp;"', "&amp;F78&amp;", '"&amp;G78&amp;"', '"&amp;H78&amp;"', '"&amp;TRIM(E78)&amp;"', 2, experiment_id_seq.currval, "&amp;A78&amp;", "&amp;VLOOKUP(D78,Dictionary!$B$2:$F$609,4,FALSE)&amp;");"</f>
        <v>#N/A</v>
      </c>
      <c r="M78" t="str">
        <f t="shared" si="5"/>
        <v>insert into result_hierarchy(result_id, parent_result_id, hierarchy_type) values (676, 601, 'Derives');</v>
      </c>
    </row>
    <row r="79" spans="1:13">
      <c r="A79">
        <f>'Result import'!B45</f>
        <v>0</v>
      </c>
      <c r="B79">
        <f t="shared" si="7"/>
        <v>677</v>
      </c>
      <c r="C79">
        <f t="shared" si="8"/>
        <v>601</v>
      </c>
      <c r="D79">
        <f>'Result import'!D$7</f>
        <v>0</v>
      </c>
      <c r="E79" t="str">
        <f>IF(ISERR(FIND(" ",'Result import'!E85)),"",LEFT('Result import'!E85,FIND(" ",'Result import'!E85)-1))</f>
        <v/>
      </c>
      <c r="F79">
        <f>IF(ISERR(FIND(" ",'Result import'!D45)),'Result import'!D45,VALUE(MID('Result import'!D45,FIND(" ",'Result import'!D45)+1,10)))</f>
        <v>0</v>
      </c>
      <c r="I79" t="s">
        <v>15</v>
      </c>
      <c r="J79" t="s">
        <v>428</v>
      </c>
      <c r="K79" t="str">
        <f t="shared" si="6"/>
        <v xml:space="preserve"> 0 %</v>
      </c>
      <c r="L79" s="16" t="e">
        <f>"insert into result (RESULT_ID, VALUE_DISPLAY, VALUE_NUM, VALUE_MIN, VALUE_MAX, QUALIFIER, RESULT_STATUS_ID, EXPERIMENT_ID, SUBSTANCE_ID, RESULT_TYPE_ID ) values ("&amp;B79&amp;", '"&amp;K79&amp;"', "&amp;F79&amp;", '"&amp;G79&amp;"', '"&amp;H79&amp;"', '"&amp;TRIM(E79)&amp;"', 2, experiment_id_seq.currval, "&amp;A79&amp;", "&amp;VLOOKUP(D79,Dictionary!$B$2:$F$609,4,FALSE)&amp;");"</f>
        <v>#N/A</v>
      </c>
      <c r="M79" t="str">
        <f t="shared" si="5"/>
        <v>insert into result_hierarchy(result_id, parent_result_id, hierarchy_type) values (677, 601, 'Derives');</v>
      </c>
    </row>
    <row r="80" spans="1:13">
      <c r="A80">
        <f>'Result import'!B46</f>
        <v>0</v>
      </c>
      <c r="B80">
        <f t="shared" si="7"/>
        <v>678</v>
      </c>
      <c r="C80">
        <f t="shared" si="8"/>
        <v>601</v>
      </c>
      <c r="D80">
        <f>'Result import'!D$7</f>
        <v>0</v>
      </c>
      <c r="E80" t="str">
        <f>IF(ISERR(FIND(" ",'Result import'!E86)),"",LEFT('Result import'!E86,FIND(" ",'Result import'!E86)-1))</f>
        <v/>
      </c>
      <c r="F80">
        <f>IF(ISERR(FIND(" ",'Result import'!D46)),'Result import'!D46,VALUE(MID('Result import'!D46,FIND(" ",'Result import'!D46)+1,10)))</f>
        <v>0</v>
      </c>
      <c r="I80" t="s">
        <v>15</v>
      </c>
      <c r="J80" t="s">
        <v>428</v>
      </c>
      <c r="K80" t="str">
        <f t="shared" si="6"/>
        <v xml:space="preserve"> 0 %</v>
      </c>
      <c r="L80" s="16" t="e">
        <f>"insert into result (RESULT_ID, VALUE_DISPLAY, VALUE_NUM, VALUE_MIN, VALUE_MAX, QUALIFIER, RESULT_STATUS_ID, EXPERIMENT_ID, SUBSTANCE_ID, RESULT_TYPE_ID ) values ("&amp;B80&amp;", '"&amp;K80&amp;"', "&amp;F80&amp;", '"&amp;G80&amp;"', '"&amp;H80&amp;"', '"&amp;TRIM(E80)&amp;"', 2, experiment_id_seq.currval, "&amp;A80&amp;", "&amp;VLOOKUP(D80,Dictionary!$B$2:$F$609,4,FALSE)&amp;");"</f>
        <v>#N/A</v>
      </c>
      <c r="M80" t="str">
        <f t="shared" si="5"/>
        <v>insert into result_hierarchy(result_id, parent_result_id, hierarchy_type) values (678, 601, 'Derives');</v>
      </c>
    </row>
    <row r="81" spans="1:13">
      <c r="A81">
        <f>'Result import'!B47</f>
        <v>0</v>
      </c>
      <c r="B81">
        <f t="shared" si="7"/>
        <v>679</v>
      </c>
      <c r="C81">
        <f t="shared" si="8"/>
        <v>601</v>
      </c>
      <c r="D81">
        <f>'Result import'!D$7</f>
        <v>0</v>
      </c>
      <c r="E81" t="str">
        <f>IF(ISERR(FIND(" ",'Result import'!E87)),"",LEFT('Result import'!E87,FIND(" ",'Result import'!E87)-1))</f>
        <v/>
      </c>
      <c r="F81">
        <f>IF(ISERR(FIND(" ",'Result import'!D47)),'Result import'!D47,VALUE(MID('Result import'!D47,FIND(" ",'Result import'!D47)+1,10)))</f>
        <v>0</v>
      </c>
      <c r="I81" t="s">
        <v>15</v>
      </c>
      <c r="J81" t="s">
        <v>428</v>
      </c>
      <c r="K81" t="str">
        <f t="shared" si="6"/>
        <v xml:space="preserve"> 0 %</v>
      </c>
      <c r="L81" s="16" t="e">
        <f>"insert into result (RESULT_ID, VALUE_DISPLAY, VALUE_NUM, VALUE_MIN, VALUE_MAX, QUALIFIER, RESULT_STATUS_ID, EXPERIMENT_ID, SUBSTANCE_ID, RESULT_TYPE_ID ) values ("&amp;B81&amp;", '"&amp;K81&amp;"', "&amp;F81&amp;", '"&amp;G81&amp;"', '"&amp;H81&amp;"', '"&amp;TRIM(E81)&amp;"', 2, experiment_id_seq.currval, "&amp;A81&amp;", "&amp;VLOOKUP(D81,Dictionary!$B$2:$F$609,4,FALSE)&amp;");"</f>
        <v>#N/A</v>
      </c>
      <c r="M81" t="str">
        <f t="shared" si="5"/>
        <v>insert into result_hierarchy(result_id, parent_result_id, hierarchy_type) values (679, 601, 'Derives');</v>
      </c>
    </row>
    <row r="82" spans="1:13">
      <c r="A82">
        <f>'Result import'!B48</f>
        <v>0</v>
      </c>
      <c r="B82">
        <f t="shared" si="7"/>
        <v>680</v>
      </c>
      <c r="C82">
        <f t="shared" si="8"/>
        <v>601</v>
      </c>
      <c r="D82">
        <f>'Result import'!D$7</f>
        <v>0</v>
      </c>
      <c r="E82" t="str">
        <f>IF(ISERR(FIND(" ",'Result import'!E88)),"",LEFT('Result import'!E88,FIND(" ",'Result import'!E88)-1))</f>
        <v/>
      </c>
      <c r="F82">
        <f>IF(ISERR(FIND(" ",'Result import'!D48)),'Result import'!D48,VALUE(MID('Result import'!D48,FIND(" ",'Result import'!D48)+1,10)))</f>
        <v>0</v>
      </c>
      <c r="I82" t="s">
        <v>15</v>
      </c>
      <c r="J82" t="s">
        <v>428</v>
      </c>
      <c r="K82" t="str">
        <f t="shared" si="6"/>
        <v xml:space="preserve"> 0 %</v>
      </c>
      <c r="L82" s="16" t="e">
        <f>"insert into result (RESULT_ID, VALUE_DISPLAY, VALUE_NUM, VALUE_MIN, VALUE_MAX, QUALIFIER, RESULT_STATUS_ID, EXPERIMENT_ID, SUBSTANCE_ID, RESULT_TYPE_ID ) values ("&amp;B82&amp;", '"&amp;K82&amp;"', "&amp;F82&amp;", '"&amp;G82&amp;"', '"&amp;H82&amp;"', '"&amp;TRIM(E82)&amp;"', 2, experiment_id_seq.currval, "&amp;A82&amp;", "&amp;VLOOKUP(D82,Dictionary!$B$2:$F$609,4,FALSE)&amp;");"</f>
        <v>#N/A</v>
      </c>
      <c r="M82" t="str">
        <f t="shared" si="5"/>
        <v>insert into result_hierarchy(result_id, parent_result_id, hierarchy_type) values (680, 601, 'Derives');</v>
      </c>
    </row>
    <row r="83" spans="1:13">
      <c r="A83">
        <f>'Result import'!B49</f>
        <v>0</v>
      </c>
      <c r="B83">
        <f t="shared" si="7"/>
        <v>681</v>
      </c>
      <c r="C83">
        <f t="shared" si="8"/>
        <v>601</v>
      </c>
      <c r="D83">
        <f>'Result import'!D$7</f>
        <v>0</v>
      </c>
      <c r="E83" t="str">
        <f>IF(ISERR(FIND(" ",'Result import'!E89)),"",LEFT('Result import'!E89,FIND(" ",'Result import'!E89)-1))</f>
        <v/>
      </c>
      <c r="F83">
        <f>IF(ISERR(FIND(" ",'Result import'!D49)),'Result import'!D49,VALUE(MID('Result import'!D49,FIND(" ",'Result import'!D49)+1,10)))</f>
        <v>0</v>
      </c>
      <c r="I83" t="s">
        <v>15</v>
      </c>
      <c r="J83" t="s">
        <v>428</v>
      </c>
      <c r="K83" t="str">
        <f t="shared" si="6"/>
        <v xml:space="preserve"> 0 %</v>
      </c>
      <c r="L83" s="16" t="e">
        <f>"insert into result (RESULT_ID, VALUE_DISPLAY, VALUE_NUM, VALUE_MIN, VALUE_MAX, QUALIFIER, RESULT_STATUS_ID, EXPERIMENT_ID, SUBSTANCE_ID, RESULT_TYPE_ID ) values ("&amp;B83&amp;", '"&amp;K83&amp;"', "&amp;F83&amp;", '"&amp;G83&amp;"', '"&amp;H83&amp;"', '"&amp;TRIM(E83)&amp;"', 2, experiment_id_seq.currval, "&amp;A83&amp;", "&amp;VLOOKUP(D83,Dictionary!$B$2:$F$609,4,FALSE)&amp;");"</f>
        <v>#N/A</v>
      </c>
      <c r="M83" t="str">
        <f t="shared" si="5"/>
        <v>insert into result_hierarchy(result_id, parent_result_id, hierarchy_type) values (681, 601, 'Derives');</v>
      </c>
    </row>
    <row r="84" spans="1:13">
      <c r="A84">
        <f>'Result import'!B50</f>
        <v>0</v>
      </c>
      <c r="B84">
        <f t="shared" si="7"/>
        <v>682</v>
      </c>
      <c r="C84">
        <f t="shared" si="8"/>
        <v>601</v>
      </c>
      <c r="D84">
        <f>'Result import'!D$7</f>
        <v>0</v>
      </c>
      <c r="E84" t="str">
        <f>IF(ISERR(FIND(" ",'Result import'!E90)),"",LEFT('Result import'!E90,FIND(" ",'Result import'!E90)-1))</f>
        <v/>
      </c>
      <c r="F84">
        <f>IF(ISERR(FIND(" ",'Result import'!D50)),'Result import'!D50,VALUE(MID('Result import'!D50,FIND(" ",'Result import'!D50)+1,10)))</f>
        <v>0</v>
      </c>
      <c r="I84" t="s">
        <v>15</v>
      </c>
      <c r="J84" t="s">
        <v>428</v>
      </c>
      <c r="K84" t="str">
        <f t="shared" si="6"/>
        <v xml:space="preserve"> 0 %</v>
      </c>
      <c r="L84" s="16" t="e">
        <f>"insert into result (RESULT_ID, VALUE_DISPLAY, VALUE_NUM, VALUE_MIN, VALUE_MAX, QUALIFIER, RESULT_STATUS_ID, EXPERIMENT_ID, SUBSTANCE_ID, RESULT_TYPE_ID ) values ("&amp;B84&amp;", '"&amp;K84&amp;"', "&amp;F84&amp;", '"&amp;G84&amp;"', '"&amp;H84&amp;"', '"&amp;TRIM(E84)&amp;"', 2, experiment_id_seq.currval, "&amp;A84&amp;", "&amp;VLOOKUP(D84,Dictionary!$B$2:$F$609,4,FALSE)&amp;");"</f>
        <v>#N/A</v>
      </c>
      <c r="M84" t="str">
        <f t="shared" si="5"/>
        <v>insert into result_hierarchy(result_id, parent_result_id, hierarchy_type) values (682, 601, 'Derives');</v>
      </c>
    </row>
    <row r="85" spans="1:13">
      <c r="A85">
        <f>'Result import'!B51</f>
        <v>0</v>
      </c>
      <c r="B85">
        <f t="shared" si="7"/>
        <v>683</v>
      </c>
      <c r="C85">
        <f t="shared" si="8"/>
        <v>601</v>
      </c>
      <c r="D85">
        <f>'Result import'!D$7</f>
        <v>0</v>
      </c>
      <c r="E85" t="str">
        <f>IF(ISERR(FIND(" ",'Result import'!E91)),"",LEFT('Result import'!E91,FIND(" ",'Result import'!E91)-1))</f>
        <v/>
      </c>
      <c r="F85">
        <f>IF(ISERR(FIND(" ",'Result import'!D51)),'Result import'!D51,VALUE(MID('Result import'!D51,FIND(" ",'Result import'!D51)+1,10)))</f>
        <v>0</v>
      </c>
      <c r="I85" t="s">
        <v>15</v>
      </c>
      <c r="J85" t="s">
        <v>428</v>
      </c>
      <c r="K85" t="str">
        <f t="shared" si="6"/>
        <v xml:space="preserve"> 0 %</v>
      </c>
      <c r="L85" s="16" t="e">
        <f>"insert into result (RESULT_ID, VALUE_DISPLAY, VALUE_NUM, VALUE_MIN, VALUE_MAX, QUALIFIER, RESULT_STATUS_ID, EXPERIMENT_ID, SUBSTANCE_ID, RESULT_TYPE_ID ) values ("&amp;B85&amp;", '"&amp;K85&amp;"', "&amp;F85&amp;", '"&amp;G85&amp;"', '"&amp;H85&amp;"', '"&amp;TRIM(E85)&amp;"', 2, experiment_id_seq.currval, "&amp;A85&amp;", "&amp;VLOOKUP(D85,Dictionary!$B$2:$F$609,4,FALSE)&amp;");"</f>
        <v>#N/A</v>
      </c>
      <c r="M85" t="str">
        <f t="shared" si="5"/>
        <v>insert into result_hierarchy(result_id, parent_result_id, hierarchy_type) values (683, 601, 'Derives');</v>
      </c>
    </row>
    <row r="86" spans="1:13">
      <c r="A86">
        <f>'Result import'!B52</f>
        <v>0</v>
      </c>
      <c r="B86">
        <f t="shared" si="7"/>
        <v>684</v>
      </c>
      <c r="C86">
        <f t="shared" si="8"/>
        <v>601</v>
      </c>
      <c r="D86">
        <f>'Result import'!D$7</f>
        <v>0</v>
      </c>
      <c r="E86" t="str">
        <f>IF(ISERR(FIND(" ",'Result import'!E92)),"",LEFT('Result import'!E92,FIND(" ",'Result import'!E92)-1))</f>
        <v/>
      </c>
      <c r="F86">
        <f>IF(ISERR(FIND(" ",'Result import'!D52)),'Result import'!D52,VALUE(MID('Result import'!D52,FIND(" ",'Result import'!D52)+1,10)))</f>
        <v>0</v>
      </c>
      <c r="I86" t="s">
        <v>15</v>
      </c>
      <c r="J86" t="s">
        <v>428</v>
      </c>
      <c r="K86" t="str">
        <f t="shared" si="6"/>
        <v xml:space="preserve"> 0 %</v>
      </c>
      <c r="L86" s="16" t="e">
        <f>"insert into result (RESULT_ID, VALUE_DISPLAY, VALUE_NUM, VALUE_MIN, VALUE_MAX, QUALIFIER, RESULT_STATUS_ID, EXPERIMENT_ID, SUBSTANCE_ID, RESULT_TYPE_ID ) values ("&amp;B86&amp;", '"&amp;K86&amp;"', "&amp;F86&amp;", '"&amp;G86&amp;"', '"&amp;H86&amp;"', '"&amp;TRIM(E86)&amp;"', 2, experiment_id_seq.currval, "&amp;A86&amp;", "&amp;VLOOKUP(D86,Dictionary!$B$2:$F$609,4,FALSE)&amp;");"</f>
        <v>#N/A</v>
      </c>
      <c r="M86" t="str">
        <f t="shared" si="5"/>
        <v>insert into result_hierarchy(result_id, parent_result_id, hierarchy_type) values (684, 601, 'Derives');</v>
      </c>
    </row>
    <row r="87" spans="1:13">
      <c r="A87">
        <f>'Result import'!B53</f>
        <v>0</v>
      </c>
      <c r="B87">
        <f t="shared" si="7"/>
        <v>685</v>
      </c>
      <c r="C87">
        <f t="shared" si="8"/>
        <v>601</v>
      </c>
      <c r="D87">
        <f>'Result import'!D$7</f>
        <v>0</v>
      </c>
      <c r="E87" t="str">
        <f>IF(ISERR(FIND(" ",'Result import'!E93)),"",LEFT('Result import'!E93,FIND(" ",'Result import'!E93)-1))</f>
        <v/>
      </c>
      <c r="F87">
        <f>IF(ISERR(FIND(" ",'Result import'!D53)),'Result import'!D53,VALUE(MID('Result import'!D53,FIND(" ",'Result import'!D53)+1,10)))</f>
        <v>0</v>
      </c>
      <c r="I87" t="s">
        <v>15</v>
      </c>
      <c r="J87" t="s">
        <v>428</v>
      </c>
      <c r="K87" t="str">
        <f t="shared" si="6"/>
        <v xml:space="preserve"> 0 %</v>
      </c>
      <c r="L87" s="16" t="e">
        <f>"insert into result (RESULT_ID, VALUE_DISPLAY, VALUE_NUM, VALUE_MIN, VALUE_MAX, QUALIFIER, RESULT_STATUS_ID, EXPERIMENT_ID, SUBSTANCE_ID, RESULT_TYPE_ID ) values ("&amp;B87&amp;", '"&amp;K87&amp;"', "&amp;F87&amp;", '"&amp;G87&amp;"', '"&amp;H87&amp;"', '"&amp;TRIM(E87)&amp;"', 2, experiment_id_seq.currval, "&amp;A87&amp;", "&amp;VLOOKUP(D87,Dictionary!$B$2:$F$609,4,FALSE)&amp;");"</f>
        <v>#N/A</v>
      </c>
      <c r="M87" t="str">
        <f t="shared" si="5"/>
        <v>insert into result_hierarchy(result_id, parent_result_id, hierarchy_type) values (685, 601, 'Derives');</v>
      </c>
    </row>
    <row r="88" spans="1:13">
      <c r="A88">
        <f>'Result import'!B54</f>
        <v>0</v>
      </c>
      <c r="B88">
        <f t="shared" si="7"/>
        <v>686</v>
      </c>
      <c r="C88">
        <f t="shared" si="8"/>
        <v>601</v>
      </c>
      <c r="D88">
        <f>'Result import'!D$7</f>
        <v>0</v>
      </c>
      <c r="E88" t="str">
        <f>IF(ISERR(FIND(" ",'Result import'!E94)),"",LEFT('Result import'!E94,FIND(" ",'Result import'!E94)-1))</f>
        <v/>
      </c>
      <c r="F88">
        <f>IF(ISERR(FIND(" ",'Result import'!D54)),'Result import'!D54,VALUE(MID('Result import'!D54,FIND(" ",'Result import'!D54)+1,10)))</f>
        <v>0</v>
      </c>
      <c r="I88" t="s">
        <v>15</v>
      </c>
      <c r="J88" t="s">
        <v>428</v>
      </c>
      <c r="K88" t="str">
        <f t="shared" si="6"/>
        <v xml:space="preserve"> 0 %</v>
      </c>
      <c r="L88" s="16" t="e">
        <f>"insert into result (RESULT_ID, VALUE_DISPLAY, VALUE_NUM, VALUE_MIN, VALUE_MAX, QUALIFIER, RESULT_STATUS_ID, EXPERIMENT_ID, SUBSTANCE_ID, RESULT_TYPE_ID ) values ("&amp;B88&amp;", '"&amp;K88&amp;"', "&amp;F88&amp;", '"&amp;G88&amp;"', '"&amp;H88&amp;"', '"&amp;TRIM(E88)&amp;"', 2, experiment_id_seq.currval, "&amp;A88&amp;", "&amp;VLOOKUP(D88,Dictionary!$B$2:$F$609,4,FALSE)&amp;");"</f>
        <v>#N/A</v>
      </c>
      <c r="M88" t="str">
        <f t="shared" si="5"/>
        <v>insert into result_hierarchy(result_id, parent_result_id, hierarchy_type) values (686, 601, 'Derives');</v>
      </c>
    </row>
    <row r="89" spans="1:13">
      <c r="A89">
        <f>'Result import'!B55</f>
        <v>0</v>
      </c>
      <c r="B89">
        <f t="shared" si="7"/>
        <v>687</v>
      </c>
      <c r="C89">
        <f t="shared" si="8"/>
        <v>601</v>
      </c>
      <c r="D89">
        <f>'Result import'!D$7</f>
        <v>0</v>
      </c>
      <c r="E89" t="str">
        <f>IF(ISERR(FIND(" ",'Result import'!E95)),"",LEFT('Result import'!E95,FIND(" ",'Result import'!E95)-1))</f>
        <v/>
      </c>
      <c r="F89">
        <f>IF(ISERR(FIND(" ",'Result import'!D55)),'Result import'!D55,VALUE(MID('Result import'!D55,FIND(" ",'Result import'!D55)+1,10)))</f>
        <v>0</v>
      </c>
      <c r="I89" t="s">
        <v>15</v>
      </c>
      <c r="J89" t="s">
        <v>428</v>
      </c>
      <c r="K89" t="str">
        <f t="shared" si="6"/>
        <v xml:space="preserve"> 0 %</v>
      </c>
      <c r="L89" s="16" t="e">
        <f>"insert into result (RESULT_ID, VALUE_DISPLAY, VALUE_NUM, VALUE_MIN, VALUE_MAX, QUALIFIER, RESULT_STATUS_ID, EXPERIMENT_ID, SUBSTANCE_ID, RESULT_TYPE_ID ) values ("&amp;B89&amp;", '"&amp;K89&amp;"', "&amp;F89&amp;", '"&amp;G89&amp;"', '"&amp;H89&amp;"', '"&amp;TRIM(E89)&amp;"', 2, experiment_id_seq.currval, "&amp;A89&amp;", "&amp;VLOOKUP(D89,Dictionary!$B$2:$F$609,4,FALSE)&amp;");"</f>
        <v>#N/A</v>
      </c>
      <c r="M89" t="str">
        <f t="shared" si="5"/>
        <v>insert into result_hierarchy(result_id, parent_result_id, hierarchy_type) values (687, 601, 'Derives');</v>
      </c>
    </row>
    <row r="90" spans="1:13">
      <c r="A90">
        <f>'Result import'!B56</f>
        <v>0</v>
      </c>
      <c r="B90">
        <f t="shared" si="7"/>
        <v>688</v>
      </c>
      <c r="C90">
        <f t="shared" si="8"/>
        <v>601</v>
      </c>
      <c r="D90">
        <f>'Result import'!D$7</f>
        <v>0</v>
      </c>
      <c r="E90" t="str">
        <f>IF(ISERR(FIND(" ",'Result import'!E96)),"",LEFT('Result import'!E96,FIND(" ",'Result import'!E96)-1))</f>
        <v/>
      </c>
      <c r="F90">
        <f>IF(ISERR(FIND(" ",'Result import'!D56)),'Result import'!D56,VALUE(MID('Result import'!D56,FIND(" ",'Result import'!D56)+1,10)))</f>
        <v>0</v>
      </c>
      <c r="I90" t="s">
        <v>15</v>
      </c>
      <c r="J90" t="s">
        <v>428</v>
      </c>
      <c r="K90" t="str">
        <f t="shared" si="6"/>
        <v xml:space="preserve"> 0 %</v>
      </c>
      <c r="L90" s="16" t="e">
        <f>"insert into result (RESULT_ID, VALUE_DISPLAY, VALUE_NUM, VALUE_MIN, VALUE_MAX, QUALIFIER, RESULT_STATUS_ID, EXPERIMENT_ID, SUBSTANCE_ID, RESULT_TYPE_ID ) values ("&amp;B90&amp;", '"&amp;K90&amp;"', "&amp;F90&amp;", '"&amp;G90&amp;"', '"&amp;H90&amp;"', '"&amp;TRIM(E90)&amp;"', 2, experiment_id_seq.currval, "&amp;A90&amp;", "&amp;VLOOKUP(D90,Dictionary!$B$2:$F$609,4,FALSE)&amp;");"</f>
        <v>#N/A</v>
      </c>
      <c r="M90" t="str">
        <f t="shared" si="5"/>
        <v>insert into result_hierarchy(result_id, parent_result_id, hierarchy_type) values (688, 601, 'Derives');</v>
      </c>
    </row>
    <row r="91" spans="1:13">
      <c r="A91">
        <f>'Result import'!B57</f>
        <v>0</v>
      </c>
      <c r="B91">
        <f t="shared" si="7"/>
        <v>689</v>
      </c>
      <c r="C91">
        <f t="shared" si="8"/>
        <v>601</v>
      </c>
      <c r="D91">
        <f>'Result import'!D$7</f>
        <v>0</v>
      </c>
      <c r="E91" t="str">
        <f>IF(ISERR(FIND(" ",'Result import'!E97)),"",LEFT('Result import'!E97,FIND(" ",'Result import'!E97)-1))</f>
        <v/>
      </c>
      <c r="F91">
        <f>IF(ISERR(FIND(" ",'Result import'!D57)),'Result import'!D57,VALUE(MID('Result import'!D57,FIND(" ",'Result import'!D57)+1,10)))</f>
        <v>0</v>
      </c>
      <c r="I91" t="s">
        <v>15</v>
      </c>
      <c r="J91" t="s">
        <v>428</v>
      </c>
      <c r="K91" t="str">
        <f t="shared" si="6"/>
        <v xml:space="preserve"> 0 %</v>
      </c>
      <c r="L91" s="16" t="e">
        <f>"insert into result (RESULT_ID, VALUE_DISPLAY, VALUE_NUM, VALUE_MIN, VALUE_MAX, QUALIFIER, RESULT_STATUS_ID, EXPERIMENT_ID, SUBSTANCE_ID, RESULT_TYPE_ID ) values ("&amp;B91&amp;", '"&amp;K91&amp;"', "&amp;F91&amp;", '"&amp;G91&amp;"', '"&amp;H91&amp;"', '"&amp;TRIM(E91)&amp;"', 2, experiment_id_seq.currval, "&amp;A91&amp;", "&amp;VLOOKUP(D91,Dictionary!$B$2:$F$609,4,FALSE)&amp;");"</f>
        <v>#N/A</v>
      </c>
      <c r="M91" t="str">
        <f t="shared" si="5"/>
        <v>insert into result_hierarchy(result_id, parent_result_id, hierarchy_type) values (689, 601, 'Derives');</v>
      </c>
    </row>
    <row r="92" spans="1:13">
      <c r="A92">
        <f>'Result import'!B58</f>
        <v>0</v>
      </c>
      <c r="B92">
        <f t="shared" si="7"/>
        <v>690</v>
      </c>
      <c r="C92">
        <f t="shared" si="8"/>
        <v>601</v>
      </c>
      <c r="D92">
        <f>'Result import'!D$7</f>
        <v>0</v>
      </c>
      <c r="E92" t="str">
        <f>IF(ISERR(FIND(" ",'Result import'!E98)),"",LEFT('Result import'!E98,FIND(" ",'Result import'!E98)-1))</f>
        <v/>
      </c>
      <c r="F92">
        <f>IF(ISERR(FIND(" ",'Result import'!D58)),'Result import'!D58,VALUE(MID('Result import'!D58,FIND(" ",'Result import'!D58)+1,10)))</f>
        <v>0</v>
      </c>
      <c r="I92" t="s">
        <v>15</v>
      </c>
      <c r="J92" t="s">
        <v>428</v>
      </c>
      <c r="K92" t="str">
        <f t="shared" si="6"/>
        <v xml:space="preserve"> 0 %</v>
      </c>
      <c r="L92" s="16" t="e">
        <f>"insert into result (RESULT_ID, VALUE_DISPLAY, VALUE_NUM, VALUE_MIN, VALUE_MAX, QUALIFIER, RESULT_STATUS_ID, EXPERIMENT_ID, SUBSTANCE_ID, RESULT_TYPE_ID ) values ("&amp;B92&amp;", '"&amp;K92&amp;"', "&amp;F92&amp;", '"&amp;G92&amp;"', '"&amp;H92&amp;"', '"&amp;TRIM(E92)&amp;"', 2, experiment_id_seq.currval, "&amp;A92&amp;", "&amp;VLOOKUP(D92,Dictionary!$B$2:$F$609,4,FALSE)&amp;");"</f>
        <v>#N/A</v>
      </c>
      <c r="M92" t="str">
        <f t="shared" si="5"/>
        <v>insert into result_hierarchy(result_id, parent_result_id, hierarchy_type) values (690, 601, 'Derives');</v>
      </c>
    </row>
    <row r="93" spans="1:13">
      <c r="A93">
        <f>'Result import'!B59</f>
        <v>0</v>
      </c>
      <c r="B93">
        <f t="shared" si="7"/>
        <v>691</v>
      </c>
      <c r="C93">
        <f t="shared" si="8"/>
        <v>601</v>
      </c>
      <c r="D93">
        <f>'Result import'!D$7</f>
        <v>0</v>
      </c>
      <c r="E93" t="str">
        <f>IF(ISERR(FIND(" ",'Result import'!E99)),"",LEFT('Result import'!E99,FIND(" ",'Result import'!E99)-1))</f>
        <v/>
      </c>
      <c r="F93">
        <f>IF(ISERR(FIND(" ",'Result import'!D59)),'Result import'!D59,VALUE(MID('Result import'!D59,FIND(" ",'Result import'!D59)+1,10)))</f>
        <v>0</v>
      </c>
      <c r="I93" t="s">
        <v>15</v>
      </c>
      <c r="J93" t="s">
        <v>428</v>
      </c>
      <c r="K93" t="str">
        <f t="shared" si="6"/>
        <v xml:space="preserve"> 0 %</v>
      </c>
      <c r="L93" s="16" t="e">
        <f>"insert into result (RESULT_ID, VALUE_DISPLAY, VALUE_NUM, VALUE_MIN, VALUE_MAX, QUALIFIER, RESULT_STATUS_ID, EXPERIMENT_ID, SUBSTANCE_ID, RESULT_TYPE_ID ) values ("&amp;B93&amp;", '"&amp;K93&amp;"', "&amp;F93&amp;", '"&amp;G93&amp;"', '"&amp;H93&amp;"', '"&amp;TRIM(E93)&amp;"', 2, experiment_id_seq.currval, "&amp;A93&amp;", "&amp;VLOOKUP(D93,Dictionary!$B$2:$F$609,4,FALSE)&amp;");"</f>
        <v>#N/A</v>
      </c>
      <c r="M93" t="str">
        <f t="shared" si="5"/>
        <v>insert into result_hierarchy(result_id, parent_result_id, hierarchy_type) values (691, 601, 'Derives');</v>
      </c>
    </row>
    <row r="94" spans="1:13">
      <c r="A94">
        <f>'Result import'!B60</f>
        <v>0</v>
      </c>
      <c r="B94">
        <f t="shared" si="7"/>
        <v>692</v>
      </c>
      <c r="C94">
        <f t="shared" si="8"/>
        <v>601</v>
      </c>
      <c r="D94">
        <f>'Result import'!D$7</f>
        <v>0</v>
      </c>
      <c r="E94" t="str">
        <f>IF(ISERR(FIND(" ",'Result import'!E100)),"",LEFT('Result import'!E100,FIND(" ",'Result import'!E100)-1))</f>
        <v/>
      </c>
      <c r="F94">
        <f>IF(ISERR(FIND(" ",'Result import'!D60)),'Result import'!D60,VALUE(MID('Result import'!D60,FIND(" ",'Result import'!D60)+1,10)))</f>
        <v>0</v>
      </c>
      <c r="I94" t="s">
        <v>15</v>
      </c>
      <c r="J94" t="s">
        <v>428</v>
      </c>
      <c r="K94" t="str">
        <f t="shared" si="6"/>
        <v xml:space="preserve"> 0 %</v>
      </c>
      <c r="L94" s="16" t="e">
        <f>"insert into result (RESULT_ID, VALUE_DISPLAY, VALUE_NUM, VALUE_MIN, VALUE_MAX, QUALIFIER, RESULT_STATUS_ID, EXPERIMENT_ID, SUBSTANCE_ID, RESULT_TYPE_ID ) values ("&amp;B94&amp;", '"&amp;K94&amp;"', "&amp;F94&amp;", '"&amp;G94&amp;"', '"&amp;H94&amp;"', '"&amp;TRIM(E94)&amp;"', 2, experiment_id_seq.currval, "&amp;A94&amp;", "&amp;VLOOKUP(D94,Dictionary!$B$2:$F$609,4,FALSE)&amp;");"</f>
        <v>#N/A</v>
      </c>
      <c r="M94" t="str">
        <f t="shared" si="5"/>
        <v>insert into result_hierarchy(result_id, parent_result_id, hierarchy_type) values (692, 601, 'Derives');</v>
      </c>
    </row>
    <row r="95" spans="1:13">
      <c r="A95">
        <f>'Result import'!B61</f>
        <v>0</v>
      </c>
      <c r="B95">
        <f t="shared" si="7"/>
        <v>693</v>
      </c>
      <c r="C95">
        <f t="shared" si="8"/>
        <v>601</v>
      </c>
      <c r="D95">
        <f>'Result import'!D$7</f>
        <v>0</v>
      </c>
      <c r="E95" t="str">
        <f>IF(ISERR(FIND(" ",'Result import'!E101)),"",LEFT('Result import'!E101,FIND(" ",'Result import'!E101)-1))</f>
        <v/>
      </c>
      <c r="F95">
        <f>IF(ISERR(FIND(" ",'Result import'!D61)),'Result import'!D61,VALUE(MID('Result import'!D61,FIND(" ",'Result import'!D61)+1,10)))</f>
        <v>0</v>
      </c>
      <c r="I95" t="s">
        <v>15</v>
      </c>
      <c r="J95" t="s">
        <v>428</v>
      </c>
      <c r="K95" t="str">
        <f t="shared" si="6"/>
        <v xml:space="preserve"> 0 %</v>
      </c>
      <c r="L95" s="16" t="e">
        <f>"insert into result (RESULT_ID, VALUE_DISPLAY, VALUE_NUM, VALUE_MIN, VALUE_MAX, QUALIFIER, RESULT_STATUS_ID, EXPERIMENT_ID, SUBSTANCE_ID, RESULT_TYPE_ID ) values ("&amp;B95&amp;", '"&amp;K95&amp;"', "&amp;F95&amp;", '"&amp;G95&amp;"', '"&amp;H95&amp;"', '"&amp;TRIM(E95)&amp;"', 2, experiment_id_seq.currval, "&amp;A95&amp;", "&amp;VLOOKUP(D95,Dictionary!$B$2:$F$609,4,FALSE)&amp;");"</f>
        <v>#N/A</v>
      </c>
      <c r="M95" t="str">
        <f t="shared" si="5"/>
        <v>insert into result_hierarchy(result_id, parent_result_id, hierarchy_type) values (693, 601, 'Derives');</v>
      </c>
    </row>
    <row r="96" spans="1:13">
      <c r="A96">
        <f>'Result import'!B62</f>
        <v>0</v>
      </c>
      <c r="B96">
        <f t="shared" si="7"/>
        <v>694</v>
      </c>
      <c r="C96">
        <f t="shared" si="8"/>
        <v>601</v>
      </c>
      <c r="D96">
        <f>'Result import'!D$7</f>
        <v>0</v>
      </c>
      <c r="E96" t="str">
        <f>IF(ISERR(FIND(" ",'Result import'!E102)),"",LEFT('Result import'!E102,FIND(" ",'Result import'!E102)-1))</f>
        <v/>
      </c>
      <c r="F96">
        <f>IF(ISERR(FIND(" ",'Result import'!D62)),'Result import'!D62,VALUE(MID('Result import'!D62,FIND(" ",'Result import'!D62)+1,10)))</f>
        <v>0</v>
      </c>
      <c r="I96" t="s">
        <v>15</v>
      </c>
      <c r="J96" t="s">
        <v>428</v>
      </c>
      <c r="K96" t="str">
        <f t="shared" si="6"/>
        <v xml:space="preserve"> 0 %</v>
      </c>
      <c r="L96" s="16" t="e">
        <f>"insert into result (RESULT_ID, VALUE_DISPLAY, VALUE_NUM, VALUE_MIN, VALUE_MAX, QUALIFIER, RESULT_STATUS_ID, EXPERIMENT_ID, SUBSTANCE_ID, RESULT_TYPE_ID ) values ("&amp;B96&amp;", '"&amp;K96&amp;"', "&amp;F96&amp;", '"&amp;G96&amp;"', '"&amp;H96&amp;"', '"&amp;TRIM(E96)&amp;"', 2, experiment_id_seq.currval, "&amp;A96&amp;", "&amp;VLOOKUP(D96,Dictionary!$B$2:$F$609,4,FALSE)&amp;");"</f>
        <v>#N/A</v>
      </c>
      <c r="M96" t="str">
        <f t="shared" si="5"/>
        <v>insert into result_hierarchy(result_id, parent_result_id, hierarchy_type) values (694, 601, 'Derives');</v>
      </c>
    </row>
    <row r="97" spans="1:13">
      <c r="A97">
        <f>'Result import'!B63</f>
        <v>0</v>
      </c>
      <c r="B97">
        <f t="shared" si="7"/>
        <v>695</v>
      </c>
      <c r="C97">
        <f t="shared" si="8"/>
        <v>601</v>
      </c>
      <c r="D97">
        <f>'Result import'!D$7</f>
        <v>0</v>
      </c>
      <c r="E97" t="str">
        <f>IF(ISERR(FIND(" ",'Result import'!E103)),"",LEFT('Result import'!E103,FIND(" ",'Result import'!E103)-1))</f>
        <v/>
      </c>
      <c r="F97">
        <f>IF(ISERR(FIND(" ",'Result import'!D63)),'Result import'!D63,VALUE(MID('Result import'!D63,FIND(" ",'Result import'!D63)+1,10)))</f>
        <v>0</v>
      </c>
      <c r="I97" t="s">
        <v>15</v>
      </c>
      <c r="J97" t="s">
        <v>428</v>
      </c>
      <c r="K97" t="str">
        <f t="shared" si="6"/>
        <v xml:space="preserve"> 0 %</v>
      </c>
      <c r="L97" s="16" t="e">
        <f>"insert into result (RESULT_ID, VALUE_DISPLAY, VALUE_NUM, VALUE_MIN, VALUE_MAX, QUALIFIER, RESULT_STATUS_ID, EXPERIMENT_ID, SUBSTANCE_ID, RESULT_TYPE_ID ) values ("&amp;B97&amp;", '"&amp;K97&amp;"', "&amp;F97&amp;", '"&amp;G97&amp;"', '"&amp;H97&amp;"', '"&amp;TRIM(E97)&amp;"', 2, experiment_id_seq.currval, "&amp;A97&amp;", "&amp;VLOOKUP(D97,Dictionary!$B$2:$F$609,4,FALSE)&amp;");"</f>
        <v>#N/A</v>
      </c>
      <c r="M97" t="str">
        <f t="shared" si="5"/>
        <v>insert into result_hierarchy(result_id, parent_result_id, hierarchy_type) values (695, 601, 'Derives');</v>
      </c>
    </row>
    <row r="98" spans="1:13">
      <c r="A98">
        <f>'Result import'!B64</f>
        <v>0</v>
      </c>
      <c r="B98">
        <f t="shared" si="7"/>
        <v>696</v>
      </c>
      <c r="C98">
        <f t="shared" si="8"/>
        <v>601</v>
      </c>
      <c r="D98">
        <f>'Result import'!D$7</f>
        <v>0</v>
      </c>
      <c r="E98" t="str">
        <f>IF(ISERR(FIND(" ",'Result import'!E104)),"",LEFT('Result import'!E104,FIND(" ",'Result import'!E104)-1))</f>
        <v/>
      </c>
      <c r="F98">
        <f>IF(ISERR(FIND(" ",'Result import'!D64)),'Result import'!D64,VALUE(MID('Result import'!D64,FIND(" ",'Result import'!D64)+1,10)))</f>
        <v>0</v>
      </c>
      <c r="I98" t="s">
        <v>15</v>
      </c>
      <c r="J98" t="s">
        <v>428</v>
      </c>
      <c r="K98" t="str">
        <f t="shared" si="6"/>
        <v xml:space="preserve"> 0 %</v>
      </c>
      <c r="L98" s="16" t="e">
        <f>"insert into result (RESULT_ID, VALUE_DISPLAY, VALUE_NUM, VALUE_MIN, VALUE_MAX, QUALIFIER, RESULT_STATUS_ID, EXPERIMENT_ID, SUBSTANCE_ID, RESULT_TYPE_ID ) values ("&amp;B98&amp;", '"&amp;K98&amp;"', "&amp;F98&amp;", '"&amp;G98&amp;"', '"&amp;H98&amp;"', '"&amp;TRIM(E98)&amp;"', 2, experiment_id_seq.currval, "&amp;A98&amp;", "&amp;VLOOKUP(D98,Dictionary!$B$2:$F$609,4,FALSE)&amp;");"</f>
        <v>#N/A</v>
      </c>
      <c r="M98" t="str">
        <f t="shared" si="5"/>
        <v>insert into result_hierarchy(result_id, parent_result_id, hierarchy_type) values (696, 601, 'Derives');</v>
      </c>
    </row>
    <row r="99" spans="1:13">
      <c r="A99">
        <f>'Result import'!B65</f>
        <v>0</v>
      </c>
      <c r="B99">
        <f t="shared" si="7"/>
        <v>697</v>
      </c>
      <c r="C99">
        <f t="shared" si="8"/>
        <v>601</v>
      </c>
      <c r="D99">
        <f>'Result import'!D$7</f>
        <v>0</v>
      </c>
      <c r="E99" t="str">
        <f>IF(ISERR(FIND(" ",'Result import'!E105)),"",LEFT('Result import'!E105,FIND(" ",'Result import'!E105)-1))</f>
        <v/>
      </c>
      <c r="F99">
        <f>IF(ISERR(FIND(" ",'Result import'!D65)),'Result import'!D65,VALUE(MID('Result import'!D65,FIND(" ",'Result import'!D65)+1,10)))</f>
        <v>0</v>
      </c>
      <c r="I99" t="s">
        <v>15</v>
      </c>
      <c r="J99" t="s">
        <v>428</v>
      </c>
      <c r="K99" t="str">
        <f t="shared" si="6"/>
        <v xml:space="preserve"> 0 %</v>
      </c>
      <c r="L99" s="16" t="e">
        <f>"insert into result (RESULT_ID, VALUE_DISPLAY, VALUE_NUM, VALUE_MIN, VALUE_MAX, QUALIFIER, RESULT_STATUS_ID, EXPERIMENT_ID, SUBSTANCE_ID, RESULT_TYPE_ID ) values ("&amp;B99&amp;", '"&amp;K99&amp;"', "&amp;F99&amp;", '"&amp;G99&amp;"', '"&amp;H99&amp;"', '"&amp;TRIM(E99)&amp;"', 2, experiment_id_seq.currval, "&amp;A99&amp;", "&amp;VLOOKUP(D99,Dictionary!$B$2:$F$609,4,FALSE)&amp;");"</f>
        <v>#N/A</v>
      </c>
      <c r="M99" t="str">
        <f t="shared" ref="M99:M130" si="9">IF(ISBLANK(J99),"","insert into result_hierarchy(result_id, parent_result_id, hierarchy_type) values ("&amp;B99&amp;", "&amp;C99&amp;", '"&amp;J99&amp;"');")</f>
        <v>insert into result_hierarchy(result_id, parent_result_id, hierarchy_type) values (697, 601, 'Derives');</v>
      </c>
    </row>
    <row r="100" spans="1:13">
      <c r="A100">
        <f>'Result import'!B66</f>
        <v>0</v>
      </c>
      <c r="B100">
        <f t="shared" si="7"/>
        <v>698</v>
      </c>
      <c r="C100">
        <f t="shared" si="8"/>
        <v>601</v>
      </c>
      <c r="D100">
        <f>'Result import'!D$7</f>
        <v>0</v>
      </c>
      <c r="E100" t="str">
        <f>IF(ISERR(FIND(" ",'Result import'!E106)),"",LEFT('Result import'!E106,FIND(" ",'Result import'!E106)-1))</f>
        <v/>
      </c>
      <c r="F100">
        <f>IF(ISERR(FIND(" ",'Result import'!D66)),'Result import'!D66,VALUE(MID('Result import'!D66,FIND(" ",'Result import'!D66)+1,10)))</f>
        <v>0</v>
      </c>
      <c r="I100" t="s">
        <v>15</v>
      </c>
      <c r="J100" t="s">
        <v>428</v>
      </c>
      <c r="K100" t="str">
        <f t="shared" si="6"/>
        <v xml:space="preserve"> 0 %</v>
      </c>
      <c r="L100" s="16" t="e">
        <f>"insert into result (RESULT_ID, VALUE_DISPLAY, VALUE_NUM, VALUE_MIN, VALUE_MAX, QUALIFIER, RESULT_STATUS_ID, EXPERIMENT_ID, SUBSTANCE_ID, RESULT_TYPE_ID ) values ("&amp;B100&amp;", '"&amp;K100&amp;"', "&amp;F100&amp;", '"&amp;G100&amp;"', '"&amp;H100&amp;"', '"&amp;TRIM(E100)&amp;"', 2, experiment_id_seq.currval, "&amp;A100&amp;", "&amp;VLOOKUP(D100,Dictionary!$B$2:$F$609,4,FALSE)&amp;");"</f>
        <v>#N/A</v>
      </c>
      <c r="M100" t="str">
        <f t="shared" si="9"/>
        <v>insert into result_hierarchy(result_id, parent_result_id, hierarchy_type) values (698, 601, 'Derives');</v>
      </c>
    </row>
    <row r="101" spans="1:13">
      <c r="A101">
        <f>'Result import'!B67</f>
        <v>0</v>
      </c>
      <c r="B101">
        <f t="shared" si="7"/>
        <v>699</v>
      </c>
      <c r="C101">
        <f t="shared" si="8"/>
        <v>601</v>
      </c>
      <c r="D101">
        <f>'Result import'!D$7</f>
        <v>0</v>
      </c>
      <c r="E101" t="str">
        <f>IF(ISERR(FIND(" ",'Result import'!E107)),"",LEFT('Result import'!E107,FIND(" ",'Result import'!E107)-1))</f>
        <v/>
      </c>
      <c r="F101">
        <f>IF(ISERR(FIND(" ",'Result import'!D67)),'Result import'!D67,VALUE(MID('Result import'!D67,FIND(" ",'Result import'!D67)+1,10)))</f>
        <v>0</v>
      </c>
      <c r="I101" t="s">
        <v>15</v>
      </c>
      <c r="J101" t="s">
        <v>428</v>
      </c>
      <c r="K101" t="str">
        <f t="shared" si="6"/>
        <v xml:space="preserve"> 0 %</v>
      </c>
      <c r="L101" s="16" t="e">
        <f>"insert into result (RESULT_ID, VALUE_DISPLAY, VALUE_NUM, VALUE_MIN, VALUE_MAX, QUALIFIER, RESULT_STATUS_ID, EXPERIMENT_ID, SUBSTANCE_ID, RESULT_TYPE_ID ) values ("&amp;B101&amp;", '"&amp;K101&amp;"', "&amp;F101&amp;", '"&amp;G101&amp;"', '"&amp;H101&amp;"', '"&amp;TRIM(E101)&amp;"', 2, experiment_id_seq.currval, "&amp;A101&amp;", "&amp;VLOOKUP(D101,Dictionary!$B$2:$F$609,4,FALSE)&amp;");"</f>
        <v>#N/A</v>
      </c>
      <c r="M101" t="str">
        <f t="shared" si="9"/>
        <v>insert into result_hierarchy(result_id, parent_result_id, hierarchy_type) values (699, 601, 'Derives');</v>
      </c>
    </row>
    <row r="102" spans="1:13">
      <c r="A102">
        <f>'Result import'!B68</f>
        <v>0</v>
      </c>
      <c r="B102">
        <f t="shared" si="7"/>
        <v>700</v>
      </c>
      <c r="C102">
        <f t="shared" si="8"/>
        <v>601</v>
      </c>
      <c r="D102">
        <f>'Result import'!D$7</f>
        <v>0</v>
      </c>
      <c r="E102" t="str">
        <f>IF(ISERR(FIND(" ",'Result import'!E108)),"",LEFT('Result import'!E108,FIND(" ",'Result import'!E108)-1))</f>
        <v/>
      </c>
      <c r="F102">
        <f>IF(ISERR(FIND(" ",'Result import'!D68)),'Result import'!D68,VALUE(MID('Result import'!D68,FIND(" ",'Result import'!D68)+1,10)))</f>
        <v>0</v>
      </c>
      <c r="I102" t="s">
        <v>15</v>
      </c>
      <c r="J102" t="s">
        <v>428</v>
      </c>
      <c r="K102" t="str">
        <f t="shared" si="6"/>
        <v xml:space="preserve"> 0 %</v>
      </c>
      <c r="L102" s="16" t="e">
        <f>"insert into result (RESULT_ID, VALUE_DISPLAY, VALUE_NUM, VALUE_MIN, VALUE_MAX, QUALIFIER, RESULT_STATUS_ID, EXPERIMENT_ID, SUBSTANCE_ID, RESULT_TYPE_ID ) values ("&amp;B102&amp;", '"&amp;K102&amp;"', "&amp;F102&amp;", '"&amp;G102&amp;"', '"&amp;H102&amp;"', '"&amp;TRIM(E102)&amp;"', 2, experiment_id_seq.currval, "&amp;A102&amp;", "&amp;VLOOKUP(D102,Dictionary!$B$2:$F$609,4,FALSE)&amp;");"</f>
        <v>#N/A</v>
      </c>
      <c r="M102" t="str">
        <f t="shared" si="9"/>
        <v>insert into result_hierarchy(result_id, parent_result_id, hierarchy_type) values (700, 601, 'Derives');</v>
      </c>
    </row>
    <row r="103" spans="1:13">
      <c r="A103">
        <f>'Result import'!B69</f>
        <v>0</v>
      </c>
      <c r="B103">
        <f t="shared" si="7"/>
        <v>701</v>
      </c>
      <c r="C103">
        <f t="shared" si="8"/>
        <v>601</v>
      </c>
      <c r="D103">
        <f>'Result import'!D$7</f>
        <v>0</v>
      </c>
      <c r="E103" t="str">
        <f>IF(ISERR(FIND(" ",'Result import'!E109)),"",LEFT('Result import'!E109,FIND(" ",'Result import'!E109)-1))</f>
        <v/>
      </c>
      <c r="F103">
        <f>IF(ISERR(FIND(" ",'Result import'!D69)),'Result import'!D69,VALUE(MID('Result import'!D69,FIND(" ",'Result import'!D69)+1,10)))</f>
        <v>0</v>
      </c>
      <c r="I103" t="s">
        <v>15</v>
      </c>
      <c r="J103" t="s">
        <v>428</v>
      </c>
      <c r="K103" t="str">
        <f t="shared" si="6"/>
        <v xml:space="preserve"> 0 %</v>
      </c>
      <c r="L103" s="16" t="e">
        <f>"insert into result (RESULT_ID, VALUE_DISPLAY, VALUE_NUM, VALUE_MIN, VALUE_MAX, QUALIFIER, RESULT_STATUS_ID, EXPERIMENT_ID, SUBSTANCE_ID, RESULT_TYPE_ID ) values ("&amp;B103&amp;", '"&amp;K103&amp;"', "&amp;F103&amp;", '"&amp;G103&amp;"', '"&amp;H103&amp;"', '"&amp;TRIM(E103)&amp;"', 2, experiment_id_seq.currval, "&amp;A103&amp;", "&amp;VLOOKUP(D103,Dictionary!$B$2:$F$609,4,FALSE)&amp;");"</f>
        <v>#N/A</v>
      </c>
      <c r="M103" t="str">
        <f t="shared" si="9"/>
        <v>insert into result_hierarchy(result_id, parent_result_id, hierarchy_type) values (701, 601, 'Derives');</v>
      </c>
    </row>
    <row r="104" spans="1:13">
      <c r="A104">
        <f>'Result import'!B70</f>
        <v>0</v>
      </c>
      <c r="B104">
        <f t="shared" si="7"/>
        <v>702</v>
      </c>
      <c r="C104">
        <f t="shared" si="8"/>
        <v>601</v>
      </c>
      <c r="D104">
        <f>'Result import'!D$7</f>
        <v>0</v>
      </c>
      <c r="E104" t="str">
        <f>IF(ISERR(FIND(" ",'Result import'!E110)),"",LEFT('Result import'!E110,FIND(" ",'Result import'!E110)-1))</f>
        <v/>
      </c>
      <c r="F104">
        <f>IF(ISERR(FIND(" ",'Result import'!D70)),'Result import'!D70,VALUE(MID('Result import'!D70,FIND(" ",'Result import'!D70)+1,10)))</f>
        <v>0</v>
      </c>
      <c r="I104" t="s">
        <v>15</v>
      </c>
      <c r="J104" t="s">
        <v>428</v>
      </c>
      <c r="K104" t="str">
        <f t="shared" si="6"/>
        <v xml:space="preserve"> 0 %</v>
      </c>
      <c r="L104" s="16" t="e">
        <f>"insert into result (RESULT_ID, VALUE_DISPLAY, VALUE_NUM, VALUE_MIN, VALUE_MAX, QUALIFIER, RESULT_STATUS_ID, EXPERIMENT_ID, SUBSTANCE_ID, RESULT_TYPE_ID ) values ("&amp;B104&amp;", '"&amp;K104&amp;"', "&amp;F104&amp;", '"&amp;G104&amp;"', '"&amp;H104&amp;"', '"&amp;TRIM(E104)&amp;"', 2, experiment_id_seq.currval, "&amp;A104&amp;", "&amp;VLOOKUP(D104,Dictionary!$B$2:$F$609,4,FALSE)&amp;");"</f>
        <v>#N/A</v>
      </c>
      <c r="M104" t="str">
        <f t="shared" si="9"/>
        <v>insert into result_hierarchy(result_id, parent_result_id, hierarchy_type) values (702, 601, 'Derives');</v>
      </c>
    </row>
    <row r="105" spans="1:13">
      <c r="A105">
        <f>'Result import'!B71</f>
        <v>0</v>
      </c>
      <c r="B105">
        <f t="shared" si="7"/>
        <v>703</v>
      </c>
      <c r="C105">
        <f t="shared" si="8"/>
        <v>601</v>
      </c>
      <c r="D105">
        <f>'Result import'!D$7</f>
        <v>0</v>
      </c>
      <c r="E105" t="str">
        <f>IF(ISERR(FIND(" ",'Result import'!E111)),"",LEFT('Result import'!E111,FIND(" ",'Result import'!E111)-1))</f>
        <v/>
      </c>
      <c r="F105">
        <f>IF(ISERR(FIND(" ",'Result import'!D71)),'Result import'!D71,VALUE(MID('Result import'!D71,FIND(" ",'Result import'!D71)+1,10)))</f>
        <v>0</v>
      </c>
      <c r="I105" t="s">
        <v>15</v>
      </c>
      <c r="J105" t="s">
        <v>428</v>
      </c>
      <c r="K105" t="str">
        <f t="shared" si="6"/>
        <v xml:space="preserve"> 0 %</v>
      </c>
      <c r="L105" s="16" t="e">
        <f>"insert into result (RESULT_ID, VALUE_DISPLAY, VALUE_NUM, VALUE_MIN, VALUE_MAX, QUALIFIER, RESULT_STATUS_ID, EXPERIMENT_ID, SUBSTANCE_ID, RESULT_TYPE_ID ) values ("&amp;B105&amp;", '"&amp;K105&amp;"', "&amp;F105&amp;", '"&amp;G105&amp;"', '"&amp;H105&amp;"', '"&amp;TRIM(E105)&amp;"', 2, experiment_id_seq.currval, "&amp;A105&amp;", "&amp;VLOOKUP(D105,Dictionary!$B$2:$F$609,4,FALSE)&amp;");"</f>
        <v>#N/A</v>
      </c>
      <c r="M105" t="str">
        <f t="shared" si="9"/>
        <v>insert into result_hierarchy(result_id, parent_result_id, hierarchy_type) values (703, 601, 'Derives');</v>
      </c>
    </row>
    <row r="106" spans="1:13">
      <c r="A106">
        <f>'Result import'!B72</f>
        <v>0</v>
      </c>
      <c r="B106">
        <f t="shared" si="7"/>
        <v>704</v>
      </c>
      <c r="C106">
        <f t="shared" si="8"/>
        <v>601</v>
      </c>
      <c r="D106">
        <f>'Result import'!D$7</f>
        <v>0</v>
      </c>
      <c r="E106" t="str">
        <f>IF(ISERR(FIND(" ",'Result import'!E112)),"",LEFT('Result import'!E112,FIND(" ",'Result import'!E112)-1))</f>
        <v/>
      </c>
      <c r="F106">
        <f>IF(ISERR(FIND(" ",'Result import'!D72)),'Result import'!D72,VALUE(MID('Result import'!D72,FIND(" ",'Result import'!D72)+1,10)))</f>
        <v>0</v>
      </c>
      <c r="I106" t="s">
        <v>15</v>
      </c>
      <c r="J106" t="s">
        <v>428</v>
      </c>
      <c r="K106" t="str">
        <f t="shared" si="6"/>
        <v xml:space="preserve"> 0 %</v>
      </c>
      <c r="L106" s="16" t="e">
        <f>"insert into result (RESULT_ID, VALUE_DISPLAY, VALUE_NUM, VALUE_MIN, VALUE_MAX, QUALIFIER, RESULT_STATUS_ID, EXPERIMENT_ID, SUBSTANCE_ID, RESULT_TYPE_ID ) values ("&amp;B106&amp;", '"&amp;K106&amp;"', "&amp;F106&amp;", '"&amp;G106&amp;"', '"&amp;H106&amp;"', '"&amp;TRIM(E106)&amp;"', 2, experiment_id_seq.currval, "&amp;A106&amp;", "&amp;VLOOKUP(D106,Dictionary!$B$2:$F$609,4,FALSE)&amp;");"</f>
        <v>#N/A</v>
      </c>
      <c r="M106" t="str">
        <f t="shared" si="9"/>
        <v>insert into result_hierarchy(result_id, parent_result_id, hierarchy_type) values (704, 601, 'Derives');</v>
      </c>
    </row>
    <row r="107" spans="1:13">
      <c r="A107">
        <f>'Result import'!B73</f>
        <v>0</v>
      </c>
      <c r="B107">
        <f t="shared" si="7"/>
        <v>705</v>
      </c>
      <c r="C107">
        <f t="shared" si="8"/>
        <v>601</v>
      </c>
      <c r="D107">
        <f>'Result import'!D$7</f>
        <v>0</v>
      </c>
      <c r="E107" t="str">
        <f>IF(ISERR(FIND(" ",'Result import'!E113)),"",LEFT('Result import'!E113,FIND(" ",'Result import'!E113)-1))</f>
        <v/>
      </c>
      <c r="F107">
        <f>IF(ISERR(FIND(" ",'Result import'!D73)),'Result import'!D73,VALUE(MID('Result import'!D73,FIND(" ",'Result import'!D73)+1,10)))</f>
        <v>0</v>
      </c>
      <c r="I107" t="s">
        <v>15</v>
      </c>
      <c r="J107" t="s">
        <v>428</v>
      </c>
      <c r="K107" t="str">
        <f t="shared" si="6"/>
        <v xml:space="preserve"> 0 %</v>
      </c>
      <c r="L107" s="16" t="e">
        <f>"insert into result (RESULT_ID, VALUE_DISPLAY, VALUE_NUM, VALUE_MIN, VALUE_MAX, QUALIFIER, RESULT_STATUS_ID, EXPERIMENT_ID, SUBSTANCE_ID, RESULT_TYPE_ID ) values ("&amp;B107&amp;", '"&amp;K107&amp;"', "&amp;F107&amp;", '"&amp;G107&amp;"', '"&amp;H107&amp;"', '"&amp;TRIM(E107)&amp;"', 2, experiment_id_seq.currval, "&amp;A107&amp;", "&amp;VLOOKUP(D107,Dictionary!$B$2:$F$609,4,FALSE)&amp;");"</f>
        <v>#N/A</v>
      </c>
      <c r="M107" t="str">
        <f t="shared" si="9"/>
        <v>insert into result_hierarchy(result_id, parent_result_id, hierarchy_type) values (705, 601, 'Derives');</v>
      </c>
    </row>
    <row r="108" spans="1:13">
      <c r="A108">
        <f>'Result import'!B74</f>
        <v>0</v>
      </c>
      <c r="B108">
        <f t="shared" si="7"/>
        <v>706</v>
      </c>
      <c r="C108">
        <f t="shared" si="8"/>
        <v>601</v>
      </c>
      <c r="D108">
        <f>'Result import'!D$7</f>
        <v>0</v>
      </c>
      <c r="E108" t="str">
        <f>IF(ISERR(FIND(" ",'Result import'!E114)),"",LEFT('Result import'!E114,FIND(" ",'Result import'!E114)-1))</f>
        <v/>
      </c>
      <c r="F108">
        <f>IF(ISERR(FIND(" ",'Result import'!D74)),'Result import'!D74,VALUE(MID('Result import'!D74,FIND(" ",'Result import'!D74)+1,10)))</f>
        <v>0</v>
      </c>
      <c r="I108" t="s">
        <v>15</v>
      </c>
      <c r="J108" t="s">
        <v>428</v>
      </c>
      <c r="K108" t="str">
        <f t="shared" si="6"/>
        <v xml:space="preserve"> 0 %</v>
      </c>
      <c r="L108" s="16" t="e">
        <f>"insert into result (RESULT_ID, VALUE_DISPLAY, VALUE_NUM, VALUE_MIN, VALUE_MAX, QUALIFIER, RESULT_STATUS_ID, EXPERIMENT_ID, SUBSTANCE_ID, RESULT_TYPE_ID ) values ("&amp;B108&amp;", '"&amp;K108&amp;"', "&amp;F108&amp;", '"&amp;G108&amp;"', '"&amp;H108&amp;"', '"&amp;TRIM(E108)&amp;"', 2, experiment_id_seq.currval, "&amp;A108&amp;", "&amp;VLOOKUP(D108,Dictionary!$B$2:$F$609,4,FALSE)&amp;");"</f>
        <v>#N/A</v>
      </c>
      <c r="M108" t="str">
        <f t="shared" si="9"/>
        <v>insert into result_hierarchy(result_id, parent_result_id, hierarchy_type) values (706, 601, 'Derives');</v>
      </c>
    </row>
    <row r="109" spans="1:13">
      <c r="A109">
        <f>'Result import'!B75</f>
        <v>0</v>
      </c>
      <c r="B109">
        <f t="shared" si="7"/>
        <v>707</v>
      </c>
      <c r="C109">
        <f t="shared" si="8"/>
        <v>601</v>
      </c>
      <c r="D109">
        <f>'Result import'!D$7</f>
        <v>0</v>
      </c>
      <c r="E109" t="str">
        <f>IF(ISERR(FIND(" ",'Result import'!E115)),"",LEFT('Result import'!E115,FIND(" ",'Result import'!E115)-1))</f>
        <v/>
      </c>
      <c r="F109">
        <f>IF(ISERR(FIND(" ",'Result import'!D75)),'Result import'!D75,VALUE(MID('Result import'!D75,FIND(" ",'Result import'!D75)+1,10)))</f>
        <v>0</v>
      </c>
      <c r="I109" t="s">
        <v>15</v>
      </c>
      <c r="J109" t="s">
        <v>428</v>
      </c>
      <c r="K109" t="str">
        <f t="shared" si="6"/>
        <v xml:space="preserve"> 0 %</v>
      </c>
      <c r="L109" s="16" t="e">
        <f>"insert into result (RESULT_ID, VALUE_DISPLAY, VALUE_NUM, VALUE_MIN, VALUE_MAX, QUALIFIER, RESULT_STATUS_ID, EXPERIMENT_ID, SUBSTANCE_ID, RESULT_TYPE_ID ) values ("&amp;B109&amp;", '"&amp;K109&amp;"', "&amp;F109&amp;", '"&amp;G109&amp;"', '"&amp;H109&amp;"', '"&amp;TRIM(E109)&amp;"', 2, experiment_id_seq.currval, "&amp;A109&amp;", "&amp;VLOOKUP(D109,Dictionary!$B$2:$F$609,4,FALSE)&amp;");"</f>
        <v>#N/A</v>
      </c>
      <c r="M109" t="str">
        <f t="shared" si="9"/>
        <v>insert into result_hierarchy(result_id, parent_result_id, hierarchy_type) values (707, 601, 'Derives');</v>
      </c>
    </row>
    <row r="110" spans="1:13">
      <c r="A110">
        <f>'Result import'!B76</f>
        <v>0</v>
      </c>
      <c r="B110">
        <f t="shared" si="7"/>
        <v>708</v>
      </c>
      <c r="C110">
        <f t="shared" si="8"/>
        <v>601</v>
      </c>
      <c r="D110">
        <f>'Result import'!D$7</f>
        <v>0</v>
      </c>
      <c r="E110" t="str">
        <f>IF(ISERR(FIND(" ",'Result import'!E116)),"",LEFT('Result import'!E116,FIND(" ",'Result import'!E116)-1))</f>
        <v/>
      </c>
      <c r="F110">
        <f>IF(ISERR(FIND(" ",'Result import'!D76)),'Result import'!D76,VALUE(MID('Result import'!D76,FIND(" ",'Result import'!D76)+1,10)))</f>
        <v>0</v>
      </c>
      <c r="I110" t="s">
        <v>15</v>
      </c>
      <c r="J110" t="s">
        <v>428</v>
      </c>
      <c r="K110" t="str">
        <f t="shared" si="6"/>
        <v xml:space="preserve"> 0 %</v>
      </c>
      <c r="L110" s="16" t="e">
        <f>"insert into result (RESULT_ID, VALUE_DISPLAY, VALUE_NUM, VALUE_MIN, VALUE_MAX, QUALIFIER, RESULT_STATUS_ID, EXPERIMENT_ID, SUBSTANCE_ID, RESULT_TYPE_ID ) values ("&amp;B110&amp;", '"&amp;K110&amp;"', "&amp;F110&amp;", '"&amp;G110&amp;"', '"&amp;H110&amp;"', '"&amp;TRIM(E110)&amp;"', 2, experiment_id_seq.currval, "&amp;A110&amp;", "&amp;VLOOKUP(D110,Dictionary!$B$2:$F$609,4,FALSE)&amp;");"</f>
        <v>#N/A</v>
      </c>
      <c r="M110" t="str">
        <f t="shared" si="9"/>
        <v>insert into result_hierarchy(result_id, parent_result_id, hierarchy_type) values (708, 601, 'Derives');</v>
      </c>
    </row>
    <row r="111" spans="1:13">
      <c r="A111">
        <f>'Result import'!B77</f>
        <v>0</v>
      </c>
      <c r="B111">
        <f t="shared" si="7"/>
        <v>709</v>
      </c>
      <c r="C111">
        <f t="shared" si="8"/>
        <v>601</v>
      </c>
      <c r="D111">
        <f>'Result import'!D$7</f>
        <v>0</v>
      </c>
      <c r="E111" t="str">
        <f>IF(ISERR(FIND(" ",'Result import'!E117)),"",LEFT('Result import'!E117,FIND(" ",'Result import'!E117)-1))</f>
        <v/>
      </c>
      <c r="F111">
        <f>IF(ISERR(FIND(" ",'Result import'!D77)),'Result import'!D77,VALUE(MID('Result import'!D77,FIND(" ",'Result import'!D77)+1,10)))</f>
        <v>0</v>
      </c>
      <c r="I111" t="s">
        <v>15</v>
      </c>
      <c r="J111" t="s">
        <v>428</v>
      </c>
      <c r="K111" t="str">
        <f t="shared" si="6"/>
        <v xml:space="preserve"> 0 %</v>
      </c>
      <c r="L111" s="16" t="e">
        <f>"insert into result (RESULT_ID, VALUE_DISPLAY, VALUE_NUM, VALUE_MIN, VALUE_MAX, QUALIFIER, RESULT_STATUS_ID, EXPERIMENT_ID, SUBSTANCE_ID, RESULT_TYPE_ID ) values ("&amp;B111&amp;", '"&amp;K111&amp;"', "&amp;F111&amp;", '"&amp;G111&amp;"', '"&amp;H111&amp;"', '"&amp;TRIM(E111)&amp;"', 2, experiment_id_seq.currval, "&amp;A111&amp;", "&amp;VLOOKUP(D111,Dictionary!$B$2:$F$609,4,FALSE)&amp;");"</f>
        <v>#N/A</v>
      </c>
      <c r="M111" t="str">
        <f t="shared" si="9"/>
        <v>insert into result_hierarchy(result_id, parent_result_id, hierarchy_type) values (709, 601, 'Derives');</v>
      </c>
    </row>
    <row r="112" spans="1:13">
      <c r="A112">
        <f>'Result import'!B78</f>
        <v>0</v>
      </c>
      <c r="B112">
        <f t="shared" si="7"/>
        <v>710</v>
      </c>
      <c r="C112">
        <f t="shared" si="8"/>
        <v>601</v>
      </c>
      <c r="D112">
        <f>'Result import'!D$7</f>
        <v>0</v>
      </c>
      <c r="E112" t="str">
        <f>IF(ISERR(FIND(" ",'Result import'!E118)),"",LEFT('Result import'!E118,FIND(" ",'Result import'!E118)-1))</f>
        <v/>
      </c>
      <c r="F112">
        <f>IF(ISERR(FIND(" ",'Result import'!D78)),'Result import'!D78,VALUE(MID('Result import'!D78,FIND(" ",'Result import'!D78)+1,10)))</f>
        <v>0</v>
      </c>
      <c r="I112" t="s">
        <v>15</v>
      </c>
      <c r="J112" t="s">
        <v>428</v>
      </c>
      <c r="K112" t="str">
        <f t="shared" si="6"/>
        <v xml:space="preserve"> 0 %</v>
      </c>
      <c r="L112" s="16" t="e">
        <f>"insert into result (RESULT_ID, VALUE_DISPLAY, VALUE_NUM, VALUE_MIN, VALUE_MAX, QUALIFIER, RESULT_STATUS_ID, EXPERIMENT_ID, SUBSTANCE_ID, RESULT_TYPE_ID ) values ("&amp;B112&amp;", '"&amp;K112&amp;"', "&amp;F112&amp;", '"&amp;G112&amp;"', '"&amp;H112&amp;"', '"&amp;TRIM(E112)&amp;"', 2, experiment_id_seq.currval, "&amp;A112&amp;", "&amp;VLOOKUP(D112,Dictionary!$B$2:$F$609,4,FALSE)&amp;");"</f>
        <v>#N/A</v>
      </c>
      <c r="M112" t="str">
        <f t="shared" si="9"/>
        <v>insert into result_hierarchy(result_id, parent_result_id, hierarchy_type) values (710, 601, 'Derives');</v>
      </c>
    </row>
    <row r="113" spans="1:13">
      <c r="A113">
        <f>'Result import'!B79</f>
        <v>0</v>
      </c>
      <c r="B113">
        <f t="shared" si="7"/>
        <v>711</v>
      </c>
      <c r="C113">
        <f t="shared" si="8"/>
        <v>601</v>
      </c>
      <c r="D113">
        <f>'Result import'!D$7</f>
        <v>0</v>
      </c>
      <c r="E113" t="str">
        <f>IF(ISERR(FIND(" ",'Result import'!E119)),"",LEFT('Result import'!E119,FIND(" ",'Result import'!E119)-1))</f>
        <v/>
      </c>
      <c r="F113">
        <f>IF(ISERR(FIND(" ",'Result import'!D79)),'Result import'!D79,VALUE(MID('Result import'!D79,FIND(" ",'Result import'!D79)+1,10)))</f>
        <v>0</v>
      </c>
      <c r="I113" t="s">
        <v>15</v>
      </c>
      <c r="J113" t="s">
        <v>428</v>
      </c>
      <c r="K113" t="str">
        <f t="shared" si="6"/>
        <v xml:space="preserve"> 0 %</v>
      </c>
      <c r="L113" s="16" t="e">
        <f>"insert into result (RESULT_ID, VALUE_DISPLAY, VALUE_NUM, VALUE_MIN, VALUE_MAX, QUALIFIER, RESULT_STATUS_ID, EXPERIMENT_ID, SUBSTANCE_ID, RESULT_TYPE_ID ) values ("&amp;B113&amp;", '"&amp;K113&amp;"', "&amp;F113&amp;", '"&amp;G113&amp;"', '"&amp;H113&amp;"', '"&amp;TRIM(E113)&amp;"', 2, experiment_id_seq.currval, "&amp;A113&amp;", "&amp;VLOOKUP(D113,Dictionary!$B$2:$F$609,4,FALSE)&amp;");"</f>
        <v>#N/A</v>
      </c>
      <c r="M113" t="str">
        <f t="shared" si="9"/>
        <v>insert into result_hierarchy(result_id, parent_result_id, hierarchy_type) values (711, 601, 'Derives');</v>
      </c>
    </row>
    <row r="114" spans="1:13">
      <c r="A114">
        <f>'Result import'!B80</f>
        <v>0</v>
      </c>
      <c r="B114">
        <f t="shared" si="7"/>
        <v>712</v>
      </c>
      <c r="C114">
        <f t="shared" si="8"/>
        <v>601</v>
      </c>
      <c r="D114">
        <f>'Result import'!D$7</f>
        <v>0</v>
      </c>
      <c r="E114" t="str">
        <f>IF(ISERR(FIND(" ",'Result import'!E120)),"",LEFT('Result import'!E120,FIND(" ",'Result import'!E120)-1))</f>
        <v/>
      </c>
      <c r="F114">
        <f>IF(ISERR(FIND(" ",'Result import'!D80)),'Result import'!D80,VALUE(MID('Result import'!D80,FIND(" ",'Result import'!D80)+1,10)))</f>
        <v>0</v>
      </c>
      <c r="I114" t="s">
        <v>15</v>
      </c>
      <c r="J114" t="s">
        <v>428</v>
      </c>
      <c r="K114" t="str">
        <f t="shared" si="6"/>
        <v xml:space="preserve"> 0 %</v>
      </c>
      <c r="L114" s="16" t="e">
        <f>"insert into result (RESULT_ID, VALUE_DISPLAY, VALUE_NUM, VALUE_MIN, VALUE_MAX, QUALIFIER, RESULT_STATUS_ID, EXPERIMENT_ID, SUBSTANCE_ID, RESULT_TYPE_ID ) values ("&amp;B114&amp;", '"&amp;K114&amp;"', "&amp;F114&amp;", '"&amp;G114&amp;"', '"&amp;H114&amp;"', '"&amp;TRIM(E114)&amp;"', 2, experiment_id_seq.currval, "&amp;A114&amp;", "&amp;VLOOKUP(D114,Dictionary!$B$2:$F$609,4,FALSE)&amp;");"</f>
        <v>#N/A</v>
      </c>
      <c r="M114" t="str">
        <f t="shared" si="9"/>
        <v>insert into result_hierarchy(result_id, parent_result_id, hierarchy_type) values (712, 601, 'Derives');</v>
      </c>
    </row>
    <row r="115" spans="1:13">
      <c r="A115">
        <f>'Result import'!B81</f>
        <v>0</v>
      </c>
      <c r="B115">
        <f t="shared" si="7"/>
        <v>713</v>
      </c>
      <c r="C115">
        <f t="shared" si="8"/>
        <v>601</v>
      </c>
      <c r="D115">
        <f>'Result import'!D$7</f>
        <v>0</v>
      </c>
      <c r="E115" t="str">
        <f>IF(ISERR(FIND(" ",'Result import'!E121)),"",LEFT('Result import'!E121,FIND(" ",'Result import'!E121)-1))</f>
        <v/>
      </c>
      <c r="F115">
        <f>IF(ISERR(FIND(" ",'Result import'!D81)),'Result import'!D81,VALUE(MID('Result import'!D81,FIND(" ",'Result import'!D81)+1,10)))</f>
        <v>0</v>
      </c>
      <c r="I115" t="s">
        <v>15</v>
      </c>
      <c r="J115" t="s">
        <v>428</v>
      </c>
      <c r="K115" t="str">
        <f t="shared" si="6"/>
        <v xml:space="preserve"> 0 %</v>
      </c>
      <c r="L115" s="16" t="e">
        <f>"insert into result (RESULT_ID, VALUE_DISPLAY, VALUE_NUM, VALUE_MIN, VALUE_MAX, QUALIFIER, RESULT_STATUS_ID, EXPERIMENT_ID, SUBSTANCE_ID, RESULT_TYPE_ID ) values ("&amp;B115&amp;", '"&amp;K115&amp;"', "&amp;F115&amp;", '"&amp;G115&amp;"', '"&amp;H115&amp;"', '"&amp;TRIM(E115)&amp;"', 2, experiment_id_seq.currval, "&amp;A115&amp;", "&amp;VLOOKUP(D115,Dictionary!$B$2:$F$609,4,FALSE)&amp;");"</f>
        <v>#N/A</v>
      </c>
      <c r="M115" t="str">
        <f t="shared" si="9"/>
        <v>insert into result_hierarchy(result_id, parent_result_id, hierarchy_type) values (713, 601, 'Derives');</v>
      </c>
    </row>
    <row r="116" spans="1:13">
      <c r="A116">
        <f>'Result import'!B82</f>
        <v>0</v>
      </c>
      <c r="B116">
        <f t="shared" si="7"/>
        <v>714</v>
      </c>
      <c r="C116">
        <f t="shared" si="8"/>
        <v>601</v>
      </c>
      <c r="D116">
        <f>'Result import'!D$7</f>
        <v>0</v>
      </c>
      <c r="E116" t="str">
        <f>IF(ISERR(FIND(" ",'Result import'!E122)),"",LEFT('Result import'!E122,FIND(" ",'Result import'!E122)-1))</f>
        <v/>
      </c>
      <c r="F116">
        <f>IF(ISERR(FIND(" ",'Result import'!D82)),'Result import'!D82,VALUE(MID('Result import'!D82,FIND(" ",'Result import'!D82)+1,10)))</f>
        <v>0</v>
      </c>
      <c r="I116" t="s">
        <v>15</v>
      </c>
      <c r="J116" t="s">
        <v>428</v>
      </c>
      <c r="K116" t="str">
        <f t="shared" si="6"/>
        <v xml:space="preserve"> 0 %</v>
      </c>
      <c r="L116" s="16" t="e">
        <f>"insert into result (RESULT_ID, VALUE_DISPLAY, VALUE_NUM, VALUE_MIN, VALUE_MAX, QUALIFIER, RESULT_STATUS_ID, EXPERIMENT_ID, SUBSTANCE_ID, RESULT_TYPE_ID ) values ("&amp;B116&amp;", '"&amp;K116&amp;"', "&amp;F116&amp;", '"&amp;G116&amp;"', '"&amp;H116&amp;"', '"&amp;TRIM(E116)&amp;"', 2, experiment_id_seq.currval, "&amp;A116&amp;", "&amp;VLOOKUP(D116,Dictionary!$B$2:$F$609,4,FALSE)&amp;");"</f>
        <v>#N/A</v>
      </c>
      <c r="M116" t="str">
        <f t="shared" si="9"/>
        <v>insert into result_hierarchy(result_id, parent_result_id, hierarchy_type) values (714, 601, 'Derives');</v>
      </c>
    </row>
    <row r="117" spans="1:13">
      <c r="A117">
        <f>'Result import'!B83</f>
        <v>0</v>
      </c>
      <c r="B117">
        <f t="shared" si="7"/>
        <v>715</v>
      </c>
      <c r="C117">
        <f t="shared" si="8"/>
        <v>601</v>
      </c>
      <c r="D117">
        <f>'Result import'!D$7</f>
        <v>0</v>
      </c>
      <c r="E117" t="str">
        <f>IF(ISERR(FIND(" ",'Result import'!E123)),"",LEFT('Result import'!E123,FIND(" ",'Result import'!E123)-1))</f>
        <v/>
      </c>
      <c r="F117">
        <f>IF(ISERR(FIND(" ",'Result import'!D83)),'Result import'!D83,VALUE(MID('Result import'!D83,FIND(" ",'Result import'!D83)+1,10)))</f>
        <v>0</v>
      </c>
      <c r="I117" t="s">
        <v>15</v>
      </c>
      <c r="J117" t="s">
        <v>428</v>
      </c>
      <c r="K117" t="str">
        <f t="shared" si="6"/>
        <v xml:space="preserve"> 0 %</v>
      </c>
      <c r="L117" s="16" t="e">
        <f>"insert into result (RESULT_ID, VALUE_DISPLAY, VALUE_NUM, VALUE_MIN, VALUE_MAX, QUALIFIER, RESULT_STATUS_ID, EXPERIMENT_ID, SUBSTANCE_ID, RESULT_TYPE_ID ) values ("&amp;B117&amp;", '"&amp;K117&amp;"', "&amp;F117&amp;", '"&amp;G117&amp;"', '"&amp;H117&amp;"', '"&amp;TRIM(E117)&amp;"', 2, experiment_id_seq.currval, "&amp;A117&amp;", "&amp;VLOOKUP(D117,Dictionary!$B$2:$F$609,4,FALSE)&amp;");"</f>
        <v>#N/A</v>
      </c>
      <c r="M117" t="str">
        <f t="shared" si="9"/>
        <v>insert into result_hierarchy(result_id, parent_result_id, hierarchy_type) values (715, 601, 'Derives');</v>
      </c>
    </row>
    <row r="118" spans="1:13">
      <c r="A118">
        <f>'Result import'!B84</f>
        <v>0</v>
      </c>
      <c r="B118">
        <f t="shared" si="7"/>
        <v>716</v>
      </c>
      <c r="C118">
        <f t="shared" si="8"/>
        <v>601</v>
      </c>
      <c r="D118">
        <f>'Result import'!D$7</f>
        <v>0</v>
      </c>
      <c r="E118" t="str">
        <f>IF(ISERR(FIND(" ",'Result import'!E124)),"",LEFT('Result import'!E124,FIND(" ",'Result import'!E124)-1))</f>
        <v/>
      </c>
      <c r="F118">
        <f>IF(ISERR(FIND(" ",'Result import'!D84)),'Result import'!D84,VALUE(MID('Result import'!D84,FIND(" ",'Result import'!D84)+1,10)))</f>
        <v>0</v>
      </c>
      <c r="I118" t="s">
        <v>15</v>
      </c>
      <c r="J118" t="s">
        <v>428</v>
      </c>
      <c r="K118" t="str">
        <f t="shared" si="6"/>
        <v xml:space="preserve"> 0 %</v>
      </c>
      <c r="L118" s="16" t="e">
        <f>"insert into result (RESULT_ID, VALUE_DISPLAY, VALUE_NUM, VALUE_MIN, VALUE_MAX, QUALIFIER, RESULT_STATUS_ID, EXPERIMENT_ID, SUBSTANCE_ID, RESULT_TYPE_ID ) values ("&amp;B118&amp;", '"&amp;K118&amp;"', "&amp;F118&amp;", '"&amp;G118&amp;"', '"&amp;H118&amp;"', '"&amp;TRIM(E118)&amp;"', 2, experiment_id_seq.currval, "&amp;A118&amp;", "&amp;VLOOKUP(D118,Dictionary!$B$2:$F$609,4,FALSE)&amp;");"</f>
        <v>#N/A</v>
      </c>
      <c r="M118" t="str">
        <f t="shared" si="9"/>
        <v>insert into result_hierarchy(result_id, parent_result_id, hierarchy_type) values (716, 601, 'Derives');</v>
      </c>
    </row>
    <row r="119" spans="1:13">
      <c r="A119">
        <f>'Result import'!B85</f>
        <v>0</v>
      </c>
      <c r="B119">
        <f t="shared" si="7"/>
        <v>717</v>
      </c>
      <c r="C119">
        <f t="shared" si="8"/>
        <v>601</v>
      </c>
      <c r="D119">
        <f>'Result import'!D$7</f>
        <v>0</v>
      </c>
      <c r="E119" t="str">
        <f>IF(ISERR(FIND(" ",'Result import'!E125)),"",LEFT('Result import'!E125,FIND(" ",'Result import'!E125)-1))</f>
        <v/>
      </c>
      <c r="F119">
        <f>IF(ISERR(FIND(" ",'Result import'!D85)),'Result import'!D85,VALUE(MID('Result import'!D85,FIND(" ",'Result import'!D85)+1,10)))</f>
        <v>0</v>
      </c>
      <c r="I119" t="s">
        <v>15</v>
      </c>
      <c r="J119" t="s">
        <v>428</v>
      </c>
      <c r="K119" t="str">
        <f t="shared" si="6"/>
        <v xml:space="preserve"> 0 %</v>
      </c>
      <c r="L119" s="16" t="e">
        <f>"insert into result (RESULT_ID, VALUE_DISPLAY, VALUE_NUM, VALUE_MIN, VALUE_MAX, QUALIFIER, RESULT_STATUS_ID, EXPERIMENT_ID, SUBSTANCE_ID, RESULT_TYPE_ID ) values ("&amp;B119&amp;", '"&amp;K119&amp;"', "&amp;F119&amp;", '"&amp;G119&amp;"', '"&amp;H119&amp;"', '"&amp;TRIM(E119)&amp;"', 2, experiment_id_seq.currval, "&amp;A119&amp;", "&amp;VLOOKUP(D119,Dictionary!$B$2:$F$609,4,FALSE)&amp;");"</f>
        <v>#N/A</v>
      </c>
      <c r="M119" t="str">
        <f t="shared" si="9"/>
        <v>insert into result_hierarchy(result_id, parent_result_id, hierarchy_type) values (717, 601, 'Derives');</v>
      </c>
    </row>
    <row r="120" spans="1:13">
      <c r="A120">
        <f>'Result import'!B86</f>
        <v>0</v>
      </c>
      <c r="B120">
        <f t="shared" si="7"/>
        <v>718</v>
      </c>
      <c r="C120">
        <f t="shared" si="8"/>
        <v>601</v>
      </c>
      <c r="D120">
        <f>'Result import'!D$7</f>
        <v>0</v>
      </c>
      <c r="E120" t="str">
        <f>IF(ISERR(FIND(" ",'Result import'!E126)),"",LEFT('Result import'!E126,FIND(" ",'Result import'!E126)-1))</f>
        <v/>
      </c>
      <c r="F120">
        <f>IF(ISERR(FIND(" ",'Result import'!D86)),'Result import'!D86,VALUE(MID('Result import'!D86,FIND(" ",'Result import'!D86)+1,10)))</f>
        <v>0</v>
      </c>
      <c r="I120" t="s">
        <v>15</v>
      </c>
      <c r="J120" t="s">
        <v>428</v>
      </c>
      <c r="K120" t="str">
        <f t="shared" si="6"/>
        <v xml:space="preserve"> 0 %</v>
      </c>
      <c r="L120" s="16" t="e">
        <f>"insert into result (RESULT_ID, VALUE_DISPLAY, VALUE_NUM, VALUE_MIN, VALUE_MAX, QUALIFIER, RESULT_STATUS_ID, EXPERIMENT_ID, SUBSTANCE_ID, RESULT_TYPE_ID ) values ("&amp;B120&amp;", '"&amp;K120&amp;"', "&amp;F120&amp;", '"&amp;G120&amp;"', '"&amp;H120&amp;"', '"&amp;TRIM(E120)&amp;"', 2, experiment_id_seq.currval, "&amp;A120&amp;", "&amp;VLOOKUP(D120,Dictionary!$B$2:$F$609,4,FALSE)&amp;");"</f>
        <v>#N/A</v>
      </c>
      <c r="M120" t="str">
        <f t="shared" si="9"/>
        <v>insert into result_hierarchy(result_id, parent_result_id, hierarchy_type) values (718, 601, 'Derives');</v>
      </c>
    </row>
    <row r="121" spans="1:13">
      <c r="A121">
        <f>'Result import'!B87</f>
        <v>0</v>
      </c>
      <c r="B121">
        <f t="shared" si="7"/>
        <v>719</v>
      </c>
      <c r="C121">
        <f t="shared" si="8"/>
        <v>601</v>
      </c>
      <c r="D121">
        <f>'Result import'!D$7</f>
        <v>0</v>
      </c>
      <c r="E121" t="str">
        <f>IF(ISERR(FIND(" ",'Result import'!E127)),"",LEFT('Result import'!E127,FIND(" ",'Result import'!E127)-1))</f>
        <v/>
      </c>
      <c r="F121">
        <f>IF(ISERR(FIND(" ",'Result import'!D87)),'Result import'!D87,VALUE(MID('Result import'!D87,FIND(" ",'Result import'!D87)+1,10)))</f>
        <v>0</v>
      </c>
      <c r="I121" t="s">
        <v>15</v>
      </c>
      <c r="J121" t="s">
        <v>428</v>
      </c>
      <c r="K121" t="str">
        <f t="shared" si="6"/>
        <v xml:space="preserve"> 0 %</v>
      </c>
      <c r="L121" s="16" t="e">
        <f>"insert into result (RESULT_ID, VALUE_DISPLAY, VALUE_NUM, VALUE_MIN, VALUE_MAX, QUALIFIER, RESULT_STATUS_ID, EXPERIMENT_ID, SUBSTANCE_ID, RESULT_TYPE_ID ) values ("&amp;B121&amp;", '"&amp;K121&amp;"', "&amp;F121&amp;", '"&amp;G121&amp;"', '"&amp;H121&amp;"', '"&amp;TRIM(E121)&amp;"', 2, experiment_id_seq.currval, "&amp;A121&amp;", "&amp;VLOOKUP(D121,Dictionary!$B$2:$F$609,4,FALSE)&amp;");"</f>
        <v>#N/A</v>
      </c>
      <c r="M121" t="str">
        <f t="shared" si="9"/>
        <v>insert into result_hierarchy(result_id, parent_result_id, hierarchy_type) values (719, 601, 'Derives');</v>
      </c>
    </row>
    <row r="122" spans="1:13">
      <c r="A122">
        <f>'Result import'!B88</f>
        <v>0</v>
      </c>
      <c r="B122">
        <f t="shared" si="7"/>
        <v>720</v>
      </c>
      <c r="C122">
        <f t="shared" si="8"/>
        <v>601</v>
      </c>
      <c r="D122">
        <f>'Result import'!D$7</f>
        <v>0</v>
      </c>
      <c r="E122" t="str">
        <f>IF(ISERR(FIND(" ",'Result import'!E128)),"",LEFT('Result import'!E128,FIND(" ",'Result import'!E128)-1))</f>
        <v/>
      </c>
      <c r="F122">
        <f>IF(ISERR(FIND(" ",'Result import'!D88)),'Result import'!D88,VALUE(MID('Result import'!D88,FIND(" ",'Result import'!D88)+1,10)))</f>
        <v>0</v>
      </c>
      <c r="I122" t="s">
        <v>15</v>
      </c>
      <c r="J122" t="s">
        <v>428</v>
      </c>
      <c r="K122" t="str">
        <f t="shared" si="6"/>
        <v xml:space="preserve"> 0 %</v>
      </c>
      <c r="L122" s="16" t="e">
        <f>"insert into result (RESULT_ID, VALUE_DISPLAY, VALUE_NUM, VALUE_MIN, VALUE_MAX, QUALIFIER, RESULT_STATUS_ID, EXPERIMENT_ID, SUBSTANCE_ID, RESULT_TYPE_ID ) values ("&amp;B122&amp;", '"&amp;K122&amp;"', "&amp;F122&amp;", '"&amp;G122&amp;"', '"&amp;H122&amp;"', '"&amp;TRIM(E122)&amp;"', 2, experiment_id_seq.currval, "&amp;A122&amp;", "&amp;VLOOKUP(D122,Dictionary!$B$2:$F$609,4,FALSE)&amp;");"</f>
        <v>#N/A</v>
      </c>
      <c r="M122" t="str">
        <f t="shared" si="9"/>
        <v>insert into result_hierarchy(result_id, parent_result_id, hierarchy_type) values (720, 601, 'Derives');</v>
      </c>
    </row>
    <row r="123" spans="1:13">
      <c r="A123">
        <f>'Result import'!B89</f>
        <v>0</v>
      </c>
      <c r="B123">
        <f t="shared" si="7"/>
        <v>721</v>
      </c>
      <c r="C123">
        <f t="shared" si="8"/>
        <v>601</v>
      </c>
      <c r="D123">
        <f>'Result import'!D$7</f>
        <v>0</v>
      </c>
      <c r="E123" t="str">
        <f>IF(ISERR(FIND(" ",'Result import'!E129)),"",LEFT('Result import'!E129,FIND(" ",'Result import'!E129)-1))</f>
        <v/>
      </c>
      <c r="F123">
        <f>IF(ISERR(FIND(" ",'Result import'!D89)),'Result import'!D89,VALUE(MID('Result import'!D89,FIND(" ",'Result import'!D89)+1,10)))</f>
        <v>0</v>
      </c>
      <c r="I123" t="s">
        <v>15</v>
      </c>
      <c r="J123" t="s">
        <v>428</v>
      </c>
      <c r="K123" t="str">
        <f t="shared" si="6"/>
        <v xml:space="preserve"> 0 %</v>
      </c>
      <c r="L123" s="16" t="e">
        <f>"insert into result (RESULT_ID, VALUE_DISPLAY, VALUE_NUM, VALUE_MIN, VALUE_MAX, QUALIFIER, RESULT_STATUS_ID, EXPERIMENT_ID, SUBSTANCE_ID, RESULT_TYPE_ID ) values ("&amp;B123&amp;", '"&amp;K123&amp;"', "&amp;F123&amp;", '"&amp;G123&amp;"', '"&amp;H123&amp;"', '"&amp;TRIM(E123)&amp;"', 2, experiment_id_seq.currval, "&amp;A123&amp;", "&amp;VLOOKUP(D123,Dictionary!$B$2:$F$609,4,FALSE)&amp;");"</f>
        <v>#N/A</v>
      </c>
      <c r="M123" t="str">
        <f t="shared" si="9"/>
        <v>insert into result_hierarchy(result_id, parent_result_id, hierarchy_type) values (721, 601, 'Derives');</v>
      </c>
    </row>
    <row r="124" spans="1:13">
      <c r="A124">
        <f>'Result import'!B90</f>
        <v>0</v>
      </c>
      <c r="B124">
        <f t="shared" si="7"/>
        <v>722</v>
      </c>
      <c r="C124">
        <f t="shared" si="8"/>
        <v>601</v>
      </c>
      <c r="D124">
        <f>'Result import'!D$7</f>
        <v>0</v>
      </c>
      <c r="E124" t="str">
        <f>IF(ISERR(FIND(" ",'Result import'!E130)),"",LEFT('Result import'!E130,FIND(" ",'Result import'!E130)-1))</f>
        <v/>
      </c>
      <c r="F124">
        <f>IF(ISERR(FIND(" ",'Result import'!D90)),'Result import'!D90,VALUE(MID('Result import'!D90,FIND(" ",'Result import'!D90)+1,10)))</f>
        <v>0</v>
      </c>
      <c r="I124" t="s">
        <v>15</v>
      </c>
      <c r="J124" t="s">
        <v>428</v>
      </c>
      <c r="K124" t="str">
        <f t="shared" si="6"/>
        <v xml:space="preserve"> 0 %</v>
      </c>
      <c r="L124" s="16" t="e">
        <f>"insert into result (RESULT_ID, VALUE_DISPLAY, VALUE_NUM, VALUE_MIN, VALUE_MAX, QUALIFIER, RESULT_STATUS_ID, EXPERIMENT_ID, SUBSTANCE_ID, RESULT_TYPE_ID ) values ("&amp;B124&amp;", '"&amp;K124&amp;"', "&amp;F124&amp;", '"&amp;G124&amp;"', '"&amp;H124&amp;"', '"&amp;TRIM(E124)&amp;"', 2, experiment_id_seq.currval, "&amp;A124&amp;", "&amp;VLOOKUP(D124,Dictionary!$B$2:$F$609,4,FALSE)&amp;");"</f>
        <v>#N/A</v>
      </c>
      <c r="M124" t="str">
        <f t="shared" si="9"/>
        <v>insert into result_hierarchy(result_id, parent_result_id, hierarchy_type) values (722, 601, 'Derives');</v>
      </c>
    </row>
    <row r="125" spans="1:13">
      <c r="A125">
        <f>'Result import'!B91</f>
        <v>0</v>
      </c>
      <c r="B125">
        <f t="shared" si="7"/>
        <v>723</v>
      </c>
      <c r="C125">
        <f t="shared" si="8"/>
        <v>601</v>
      </c>
      <c r="D125">
        <f>'Result import'!D$7</f>
        <v>0</v>
      </c>
      <c r="E125" t="str">
        <f>IF(ISERR(FIND(" ",'Result import'!E131)),"",LEFT('Result import'!E131,FIND(" ",'Result import'!E131)-1))</f>
        <v/>
      </c>
      <c r="F125">
        <f>IF(ISERR(FIND(" ",'Result import'!D91)),'Result import'!D91,VALUE(MID('Result import'!D91,FIND(" ",'Result import'!D91)+1,10)))</f>
        <v>0</v>
      </c>
      <c r="I125" t="s">
        <v>15</v>
      </c>
      <c r="J125" t="s">
        <v>428</v>
      </c>
      <c r="K125" t="str">
        <f t="shared" si="6"/>
        <v xml:space="preserve"> 0 %</v>
      </c>
      <c r="L125" s="16" t="e">
        <f>"insert into result (RESULT_ID, VALUE_DISPLAY, VALUE_NUM, VALUE_MIN, VALUE_MAX, QUALIFIER, RESULT_STATUS_ID, EXPERIMENT_ID, SUBSTANCE_ID, RESULT_TYPE_ID ) values ("&amp;B125&amp;", '"&amp;K125&amp;"', "&amp;F125&amp;", '"&amp;G125&amp;"', '"&amp;H125&amp;"', '"&amp;TRIM(E125)&amp;"', 2, experiment_id_seq.currval, "&amp;A125&amp;", "&amp;VLOOKUP(D125,Dictionary!$B$2:$F$609,4,FALSE)&amp;");"</f>
        <v>#N/A</v>
      </c>
      <c r="M125" t="str">
        <f t="shared" si="9"/>
        <v>insert into result_hierarchy(result_id, parent_result_id, hierarchy_type) values (723, 601, 'Derives');</v>
      </c>
    </row>
    <row r="126" spans="1:13">
      <c r="A126">
        <f>'Result import'!B92</f>
        <v>0</v>
      </c>
      <c r="B126">
        <f t="shared" si="7"/>
        <v>724</v>
      </c>
      <c r="C126">
        <f t="shared" si="8"/>
        <v>601</v>
      </c>
      <c r="D126">
        <f>'Result import'!D$7</f>
        <v>0</v>
      </c>
      <c r="E126" t="str">
        <f>IF(ISERR(FIND(" ",'Result import'!E132)),"",LEFT('Result import'!E132,FIND(" ",'Result import'!E132)-1))</f>
        <v/>
      </c>
      <c r="F126">
        <f>IF(ISERR(FIND(" ",'Result import'!D92)),'Result import'!D92,VALUE(MID('Result import'!D92,FIND(" ",'Result import'!D92)+1,10)))</f>
        <v>0</v>
      </c>
      <c r="I126" t="s">
        <v>15</v>
      </c>
      <c r="J126" t="s">
        <v>428</v>
      </c>
      <c r="K126" t="str">
        <f t="shared" si="6"/>
        <v xml:space="preserve"> 0 %</v>
      </c>
      <c r="L126" s="16" t="e">
        <f>"insert into result (RESULT_ID, VALUE_DISPLAY, VALUE_NUM, VALUE_MIN, VALUE_MAX, QUALIFIER, RESULT_STATUS_ID, EXPERIMENT_ID, SUBSTANCE_ID, RESULT_TYPE_ID ) values ("&amp;B126&amp;", '"&amp;K126&amp;"', "&amp;F126&amp;", '"&amp;G126&amp;"', '"&amp;H126&amp;"', '"&amp;TRIM(E126)&amp;"', 2, experiment_id_seq.currval, "&amp;A126&amp;", "&amp;VLOOKUP(D126,Dictionary!$B$2:$F$609,4,FALSE)&amp;");"</f>
        <v>#N/A</v>
      </c>
      <c r="M126" t="str">
        <f t="shared" si="9"/>
        <v>insert into result_hierarchy(result_id, parent_result_id, hierarchy_type) values (724, 601, 'Derives');</v>
      </c>
    </row>
    <row r="127" spans="1:13">
      <c r="A127">
        <f>'Result import'!B93</f>
        <v>0</v>
      </c>
      <c r="B127">
        <f t="shared" si="7"/>
        <v>725</v>
      </c>
      <c r="C127">
        <f t="shared" si="8"/>
        <v>601</v>
      </c>
      <c r="D127">
        <f>'Result import'!D$7</f>
        <v>0</v>
      </c>
      <c r="E127" t="str">
        <f>IF(ISERR(FIND(" ",'Result import'!E133)),"",LEFT('Result import'!E133,FIND(" ",'Result import'!E133)-1))</f>
        <v/>
      </c>
      <c r="F127">
        <f>IF(ISERR(FIND(" ",'Result import'!D93)),'Result import'!D93,VALUE(MID('Result import'!D93,FIND(" ",'Result import'!D93)+1,10)))</f>
        <v>0</v>
      </c>
      <c r="I127" t="s">
        <v>15</v>
      </c>
      <c r="J127" t="s">
        <v>428</v>
      </c>
      <c r="K127" t="str">
        <f t="shared" si="6"/>
        <v xml:space="preserve"> 0 %</v>
      </c>
      <c r="L127" s="16" t="e">
        <f>"insert into result (RESULT_ID, VALUE_DISPLAY, VALUE_NUM, VALUE_MIN, VALUE_MAX, QUALIFIER, RESULT_STATUS_ID, EXPERIMENT_ID, SUBSTANCE_ID, RESULT_TYPE_ID ) values ("&amp;B127&amp;", '"&amp;K127&amp;"', "&amp;F127&amp;", '"&amp;G127&amp;"', '"&amp;H127&amp;"', '"&amp;TRIM(E127)&amp;"', 2, experiment_id_seq.currval, "&amp;A127&amp;", "&amp;VLOOKUP(D127,Dictionary!$B$2:$F$609,4,FALSE)&amp;");"</f>
        <v>#N/A</v>
      </c>
      <c r="M127" t="str">
        <f t="shared" si="9"/>
        <v>insert into result_hierarchy(result_id, parent_result_id, hierarchy_type) values (725, 601, 'Derives');</v>
      </c>
    </row>
    <row r="128" spans="1:13">
      <c r="A128">
        <f>'Result import'!B94</f>
        <v>0</v>
      </c>
      <c r="B128">
        <f t="shared" si="7"/>
        <v>726</v>
      </c>
      <c r="C128">
        <f t="shared" si="8"/>
        <v>601</v>
      </c>
      <c r="D128">
        <f>'Result import'!D$7</f>
        <v>0</v>
      </c>
      <c r="E128" t="str">
        <f>IF(ISERR(FIND(" ",'Result import'!E134)),"",LEFT('Result import'!E134,FIND(" ",'Result import'!E134)-1))</f>
        <v/>
      </c>
      <c r="F128">
        <f>IF(ISERR(FIND(" ",'Result import'!D94)),'Result import'!D94,VALUE(MID('Result import'!D94,FIND(" ",'Result import'!D94)+1,10)))</f>
        <v>0</v>
      </c>
      <c r="I128" t="s">
        <v>15</v>
      </c>
      <c r="J128" t="s">
        <v>428</v>
      </c>
      <c r="K128" t="str">
        <f t="shared" si="6"/>
        <v xml:space="preserve"> 0 %</v>
      </c>
      <c r="L128" s="16" t="e">
        <f>"insert into result (RESULT_ID, VALUE_DISPLAY, VALUE_NUM, VALUE_MIN, VALUE_MAX, QUALIFIER, RESULT_STATUS_ID, EXPERIMENT_ID, SUBSTANCE_ID, RESULT_TYPE_ID ) values ("&amp;B128&amp;", '"&amp;K128&amp;"', "&amp;F128&amp;", '"&amp;G128&amp;"', '"&amp;H128&amp;"', '"&amp;TRIM(E128)&amp;"', 2, experiment_id_seq.currval, "&amp;A128&amp;", "&amp;VLOOKUP(D128,Dictionary!$B$2:$F$609,4,FALSE)&amp;");"</f>
        <v>#N/A</v>
      </c>
      <c r="M128" t="str">
        <f t="shared" si="9"/>
        <v>insert into result_hierarchy(result_id, parent_result_id, hierarchy_type) values (726, 601, 'Derives');</v>
      </c>
    </row>
    <row r="129" spans="1:13">
      <c r="A129">
        <f>'Result import'!B95</f>
        <v>0</v>
      </c>
      <c r="B129">
        <f t="shared" si="7"/>
        <v>727</v>
      </c>
      <c r="C129">
        <f t="shared" si="8"/>
        <v>601</v>
      </c>
      <c r="D129">
        <f>'Result import'!D$7</f>
        <v>0</v>
      </c>
      <c r="E129" t="str">
        <f>IF(ISERR(FIND(" ",'Result import'!E135)),"",LEFT('Result import'!E135,FIND(" ",'Result import'!E135)-1))</f>
        <v/>
      </c>
      <c r="F129">
        <f>IF(ISERR(FIND(" ",'Result import'!D95)),'Result import'!D95,VALUE(MID('Result import'!D95,FIND(" ",'Result import'!D95)+1,10)))</f>
        <v>0</v>
      </c>
      <c r="I129" t="s">
        <v>15</v>
      </c>
      <c r="J129" t="s">
        <v>428</v>
      </c>
      <c r="K129" t="str">
        <f t="shared" si="6"/>
        <v xml:space="preserve"> 0 %</v>
      </c>
      <c r="L129" s="16" t="e">
        <f>"insert into result (RESULT_ID, VALUE_DISPLAY, VALUE_NUM, VALUE_MIN, VALUE_MAX, QUALIFIER, RESULT_STATUS_ID, EXPERIMENT_ID, SUBSTANCE_ID, RESULT_TYPE_ID ) values ("&amp;B129&amp;", '"&amp;K129&amp;"', "&amp;F129&amp;", '"&amp;G129&amp;"', '"&amp;H129&amp;"', '"&amp;TRIM(E129)&amp;"', 2, experiment_id_seq.currval, "&amp;A129&amp;", "&amp;VLOOKUP(D129,Dictionary!$B$2:$F$609,4,FALSE)&amp;");"</f>
        <v>#N/A</v>
      </c>
      <c r="M129" t="str">
        <f t="shared" si="9"/>
        <v>insert into result_hierarchy(result_id, parent_result_id, hierarchy_type) values (727, 601, 'Derives');</v>
      </c>
    </row>
    <row r="130" spans="1:13">
      <c r="A130">
        <f>'Result import'!B96</f>
        <v>0</v>
      </c>
      <c r="B130">
        <f t="shared" si="7"/>
        <v>728</v>
      </c>
      <c r="C130">
        <f t="shared" si="8"/>
        <v>601</v>
      </c>
      <c r="D130">
        <f>'Result import'!D$7</f>
        <v>0</v>
      </c>
      <c r="E130" t="str">
        <f>IF(ISERR(FIND(" ",'Result import'!E136)),"",LEFT('Result import'!E136,FIND(" ",'Result import'!E136)-1))</f>
        <v/>
      </c>
      <c r="F130">
        <f>IF(ISERR(FIND(" ",'Result import'!D96)),'Result import'!D96,VALUE(MID('Result import'!D96,FIND(" ",'Result import'!D96)+1,10)))</f>
        <v>0</v>
      </c>
      <c r="I130" t="s">
        <v>15</v>
      </c>
      <c r="J130" t="s">
        <v>428</v>
      </c>
      <c r="K130" t="str">
        <f t="shared" si="6"/>
        <v xml:space="preserve"> 0 %</v>
      </c>
      <c r="L130" s="16" t="e">
        <f>"insert into result (RESULT_ID, VALUE_DISPLAY, VALUE_NUM, VALUE_MIN, VALUE_MAX, QUALIFIER, RESULT_STATUS_ID, EXPERIMENT_ID, SUBSTANCE_ID, RESULT_TYPE_ID ) values ("&amp;B130&amp;", '"&amp;K130&amp;"', "&amp;F130&amp;", '"&amp;G130&amp;"', '"&amp;H130&amp;"', '"&amp;TRIM(E130)&amp;"', 2, experiment_id_seq.currval, "&amp;A130&amp;", "&amp;VLOOKUP(D130,Dictionary!$B$2:$F$609,4,FALSE)&amp;");"</f>
        <v>#N/A</v>
      </c>
      <c r="M130" t="str">
        <f t="shared" si="9"/>
        <v>insert into result_hierarchy(result_id, parent_result_id, hierarchy_type) values (728, 601, 'Derives');</v>
      </c>
    </row>
    <row r="131" spans="1:13">
      <c r="A131">
        <f>'Result import'!B97</f>
        <v>0</v>
      </c>
      <c r="B131">
        <f t="shared" si="7"/>
        <v>729</v>
      </c>
      <c r="C131">
        <f t="shared" si="8"/>
        <v>601</v>
      </c>
      <c r="D131">
        <f>'Result import'!D$7</f>
        <v>0</v>
      </c>
      <c r="E131" t="str">
        <f>IF(ISERR(FIND(" ",'Result import'!E137)),"",LEFT('Result import'!E137,FIND(" ",'Result import'!E137)-1))</f>
        <v/>
      </c>
      <c r="F131">
        <f>IF(ISERR(FIND(" ",'Result import'!D97)),'Result import'!D97,VALUE(MID('Result import'!D97,FIND(" ",'Result import'!D97)+1,10)))</f>
        <v>0</v>
      </c>
      <c r="I131" t="s">
        <v>15</v>
      </c>
      <c r="J131" t="s">
        <v>428</v>
      </c>
      <c r="K131" t="str">
        <f t="shared" si="6"/>
        <v xml:space="preserve"> 0 %</v>
      </c>
      <c r="L131" s="16" t="e">
        <f>"insert into result (RESULT_ID, VALUE_DISPLAY, VALUE_NUM, VALUE_MIN, VALUE_MAX, QUALIFIER, RESULT_STATUS_ID, EXPERIMENT_ID, SUBSTANCE_ID, RESULT_TYPE_ID ) values ("&amp;B131&amp;", '"&amp;K131&amp;"', "&amp;F131&amp;", '"&amp;G131&amp;"', '"&amp;H131&amp;"', '"&amp;TRIM(E131)&amp;"', 2, experiment_id_seq.currval, "&amp;A131&amp;", "&amp;VLOOKUP(D131,Dictionary!$B$2:$F$609,4,FALSE)&amp;");"</f>
        <v>#N/A</v>
      </c>
      <c r="M131" t="str">
        <f t="shared" ref="M131:M162" si="10">IF(ISBLANK(J131),"","insert into result_hierarchy(result_id, parent_result_id, hierarchy_type) values ("&amp;B131&amp;", "&amp;C131&amp;", '"&amp;J131&amp;"');")</f>
        <v>insert into result_hierarchy(result_id, parent_result_id, hierarchy_type) values (729, 601, 'Derives');</v>
      </c>
    </row>
    <row r="132" spans="1:13">
      <c r="A132">
        <f>'Result import'!B98</f>
        <v>0</v>
      </c>
      <c r="B132">
        <f t="shared" si="7"/>
        <v>730</v>
      </c>
      <c r="C132">
        <f t="shared" si="8"/>
        <v>601</v>
      </c>
      <c r="D132">
        <f>'Result import'!D$7</f>
        <v>0</v>
      </c>
      <c r="E132" t="str">
        <f>IF(ISERR(FIND(" ",'Result import'!E138)),"",LEFT('Result import'!E138,FIND(" ",'Result import'!E138)-1))</f>
        <v/>
      </c>
      <c r="F132">
        <f>IF(ISERR(FIND(" ",'Result import'!D98)),'Result import'!D98,VALUE(MID('Result import'!D98,FIND(" ",'Result import'!D98)+1,10)))</f>
        <v>0</v>
      </c>
      <c r="I132" t="s">
        <v>15</v>
      </c>
      <c r="J132" t="s">
        <v>428</v>
      </c>
      <c r="K132" t="str">
        <f t="shared" ref="K132:K170" si="11">E132&amp;" "&amp;F132&amp;IF(ISBLANK(G132), "", G132&amp;" - "&amp;H132)&amp;IF(ISBLANK(I132),""," "&amp;I132)</f>
        <v xml:space="preserve"> 0 %</v>
      </c>
      <c r="L132" s="16" t="e">
        <f>"insert into result (RESULT_ID, VALUE_DISPLAY, VALUE_NUM, VALUE_MIN, VALUE_MAX, QUALIFIER, RESULT_STATUS_ID, EXPERIMENT_ID, SUBSTANCE_ID, RESULT_TYPE_ID ) values ("&amp;B132&amp;", '"&amp;K132&amp;"', "&amp;F132&amp;", '"&amp;G132&amp;"', '"&amp;H132&amp;"', '"&amp;TRIM(E132)&amp;"', 2, experiment_id_seq.currval, "&amp;A132&amp;", "&amp;VLOOKUP(D132,Dictionary!$B$2:$F$609,4,FALSE)&amp;");"</f>
        <v>#N/A</v>
      </c>
      <c r="M132" t="str">
        <f t="shared" si="10"/>
        <v>insert into result_hierarchy(result_id, parent_result_id, hierarchy_type) values (730, 601, 'Derives');</v>
      </c>
    </row>
    <row r="133" spans="1:13">
      <c r="A133">
        <f>'Result import'!B99</f>
        <v>0</v>
      </c>
      <c r="B133">
        <f t="shared" ref="B133:B170" si="12">B132+1</f>
        <v>731</v>
      </c>
      <c r="C133">
        <f t="shared" si="8"/>
        <v>601</v>
      </c>
      <c r="D133">
        <f>'Result import'!D$7</f>
        <v>0</v>
      </c>
      <c r="E133" t="str">
        <f>IF(ISERR(FIND(" ",'Result import'!E139)),"",LEFT('Result import'!E139,FIND(" ",'Result import'!E139)-1))</f>
        <v/>
      </c>
      <c r="F133">
        <f>IF(ISERR(FIND(" ",'Result import'!D99)),'Result import'!D99,VALUE(MID('Result import'!D99,FIND(" ",'Result import'!D99)+1,10)))</f>
        <v>0</v>
      </c>
      <c r="I133" t="s">
        <v>15</v>
      </c>
      <c r="J133" t="s">
        <v>428</v>
      </c>
      <c r="K133" t="str">
        <f t="shared" si="11"/>
        <v xml:space="preserve"> 0 %</v>
      </c>
      <c r="L133" s="16" t="e">
        <f>"insert into result (RESULT_ID, VALUE_DISPLAY, VALUE_NUM, VALUE_MIN, VALUE_MAX, QUALIFIER, RESULT_STATUS_ID, EXPERIMENT_ID, SUBSTANCE_ID, RESULT_TYPE_ID ) values ("&amp;B133&amp;", '"&amp;K133&amp;"', "&amp;F133&amp;", '"&amp;G133&amp;"', '"&amp;H133&amp;"', '"&amp;TRIM(E133)&amp;"', 2, experiment_id_seq.currval, "&amp;A133&amp;", "&amp;VLOOKUP(D133,Dictionary!$B$2:$F$609,4,FALSE)&amp;");"</f>
        <v>#N/A</v>
      </c>
      <c r="M133" t="str">
        <f t="shared" si="10"/>
        <v>insert into result_hierarchy(result_id, parent_result_id, hierarchy_type) values (731, 601, 'Derives');</v>
      </c>
    </row>
    <row r="134" spans="1:13">
      <c r="A134">
        <f>'Result import'!B100</f>
        <v>0</v>
      </c>
      <c r="B134">
        <f t="shared" si="12"/>
        <v>732</v>
      </c>
      <c r="C134">
        <f t="shared" si="8"/>
        <v>601</v>
      </c>
      <c r="D134">
        <f>'Result import'!D$7</f>
        <v>0</v>
      </c>
      <c r="E134" t="str">
        <f>IF(ISERR(FIND(" ",'Result import'!E140)),"",LEFT('Result import'!E140,FIND(" ",'Result import'!E140)-1))</f>
        <v/>
      </c>
      <c r="F134">
        <f>IF(ISERR(FIND(" ",'Result import'!D100)),'Result import'!D100,VALUE(MID('Result import'!D100,FIND(" ",'Result import'!D100)+1,10)))</f>
        <v>0</v>
      </c>
      <c r="I134" t="s">
        <v>15</v>
      </c>
      <c r="J134" t="s">
        <v>428</v>
      </c>
      <c r="K134" t="str">
        <f t="shared" si="11"/>
        <v xml:space="preserve"> 0 %</v>
      </c>
      <c r="L134" s="16" t="e">
        <f>"insert into result (RESULT_ID, VALUE_DISPLAY, VALUE_NUM, VALUE_MIN, VALUE_MAX, QUALIFIER, RESULT_STATUS_ID, EXPERIMENT_ID, SUBSTANCE_ID, RESULT_TYPE_ID ) values ("&amp;B134&amp;", '"&amp;K134&amp;"', "&amp;F134&amp;", '"&amp;G134&amp;"', '"&amp;H134&amp;"', '"&amp;TRIM(E134)&amp;"', 2, experiment_id_seq.currval, "&amp;A134&amp;", "&amp;VLOOKUP(D134,Dictionary!$B$2:$F$609,4,FALSE)&amp;");"</f>
        <v>#N/A</v>
      </c>
      <c r="M134" t="str">
        <f t="shared" si="10"/>
        <v>insert into result_hierarchy(result_id, parent_result_id, hierarchy_type) values (732, 601, 'Derives');</v>
      </c>
    </row>
    <row r="135" spans="1:13">
      <c r="A135">
        <f>'Result import'!B101</f>
        <v>0</v>
      </c>
      <c r="B135">
        <f t="shared" si="12"/>
        <v>733</v>
      </c>
      <c r="C135">
        <f t="shared" si="8"/>
        <v>601</v>
      </c>
      <c r="D135">
        <f>'Result import'!D$7</f>
        <v>0</v>
      </c>
      <c r="E135" t="str">
        <f>IF(ISERR(FIND(" ",'Result import'!E141)),"",LEFT('Result import'!E141,FIND(" ",'Result import'!E141)-1))</f>
        <v/>
      </c>
      <c r="F135">
        <f>IF(ISERR(FIND(" ",'Result import'!D101)),'Result import'!D101,VALUE(MID('Result import'!D101,FIND(" ",'Result import'!D101)+1,10)))</f>
        <v>0</v>
      </c>
      <c r="I135" t="s">
        <v>15</v>
      </c>
      <c r="J135" t="s">
        <v>428</v>
      </c>
      <c r="K135" t="str">
        <f t="shared" si="11"/>
        <v xml:space="preserve"> 0 %</v>
      </c>
      <c r="L135" s="16" t="e">
        <f>"insert into result (RESULT_ID, VALUE_DISPLAY, VALUE_NUM, VALUE_MIN, VALUE_MAX, QUALIFIER, RESULT_STATUS_ID, EXPERIMENT_ID, SUBSTANCE_ID, RESULT_TYPE_ID ) values ("&amp;B135&amp;", '"&amp;K135&amp;"', "&amp;F135&amp;", '"&amp;G135&amp;"', '"&amp;H135&amp;"', '"&amp;TRIM(E135)&amp;"', 2, experiment_id_seq.currval, "&amp;A135&amp;", "&amp;VLOOKUP(D135,Dictionary!$B$2:$F$609,4,FALSE)&amp;");"</f>
        <v>#N/A</v>
      </c>
      <c r="M135" t="str">
        <f t="shared" si="10"/>
        <v>insert into result_hierarchy(result_id, parent_result_id, hierarchy_type) values (733, 601, 'Derives');</v>
      </c>
    </row>
    <row r="136" spans="1:13">
      <c r="A136">
        <f>'Result import'!B102</f>
        <v>0</v>
      </c>
      <c r="B136">
        <f t="shared" si="12"/>
        <v>734</v>
      </c>
      <c r="C136">
        <f t="shared" si="8"/>
        <v>601</v>
      </c>
      <c r="D136">
        <f>'Result import'!D$7</f>
        <v>0</v>
      </c>
      <c r="E136" t="str">
        <f>IF(ISERR(FIND(" ",'Result import'!E142)),"",LEFT('Result import'!E142,FIND(" ",'Result import'!E142)-1))</f>
        <v/>
      </c>
      <c r="F136">
        <f>IF(ISERR(FIND(" ",'Result import'!D102)),'Result import'!D102,VALUE(MID('Result import'!D102,FIND(" ",'Result import'!D102)+1,10)))</f>
        <v>0</v>
      </c>
      <c r="I136" t="s">
        <v>15</v>
      </c>
      <c r="J136" t="s">
        <v>428</v>
      </c>
      <c r="K136" t="str">
        <f t="shared" si="11"/>
        <v xml:space="preserve"> 0 %</v>
      </c>
      <c r="L136" s="16" t="e">
        <f>"insert into result (RESULT_ID, VALUE_DISPLAY, VALUE_NUM, VALUE_MIN, VALUE_MAX, QUALIFIER, RESULT_STATUS_ID, EXPERIMENT_ID, SUBSTANCE_ID, RESULT_TYPE_ID ) values ("&amp;B136&amp;", '"&amp;K136&amp;"', "&amp;F136&amp;", '"&amp;G136&amp;"', '"&amp;H136&amp;"', '"&amp;TRIM(E136)&amp;"', 2, experiment_id_seq.currval, "&amp;A136&amp;", "&amp;VLOOKUP(D136,Dictionary!$B$2:$F$609,4,FALSE)&amp;");"</f>
        <v>#N/A</v>
      </c>
      <c r="M136" t="str">
        <f t="shared" si="10"/>
        <v>insert into result_hierarchy(result_id, parent_result_id, hierarchy_type) values (734, 601, 'Derives');</v>
      </c>
    </row>
    <row r="137" spans="1:13">
      <c r="A137">
        <f>'Result import'!B103</f>
        <v>0</v>
      </c>
      <c r="B137">
        <f t="shared" si="12"/>
        <v>735</v>
      </c>
      <c r="C137">
        <f t="shared" si="8"/>
        <v>601</v>
      </c>
      <c r="D137">
        <f>'Result import'!D$7</f>
        <v>0</v>
      </c>
      <c r="E137" t="str">
        <f>IF(ISERR(FIND(" ",'Result import'!E143)),"",LEFT('Result import'!E143,FIND(" ",'Result import'!E143)-1))</f>
        <v/>
      </c>
      <c r="F137">
        <f>IF(ISERR(FIND(" ",'Result import'!D103)),'Result import'!D103,VALUE(MID('Result import'!D103,FIND(" ",'Result import'!D103)+1,10)))</f>
        <v>0</v>
      </c>
      <c r="I137" t="s">
        <v>15</v>
      </c>
      <c r="J137" t="s">
        <v>428</v>
      </c>
      <c r="K137" t="str">
        <f t="shared" si="11"/>
        <v xml:space="preserve"> 0 %</v>
      </c>
      <c r="L137" s="16" t="e">
        <f>"insert into result (RESULT_ID, VALUE_DISPLAY, VALUE_NUM, VALUE_MIN, VALUE_MAX, QUALIFIER, RESULT_STATUS_ID, EXPERIMENT_ID, SUBSTANCE_ID, RESULT_TYPE_ID ) values ("&amp;B137&amp;", '"&amp;K137&amp;"', "&amp;F137&amp;", '"&amp;G137&amp;"', '"&amp;H137&amp;"', '"&amp;TRIM(E137)&amp;"', 2, experiment_id_seq.currval, "&amp;A137&amp;", "&amp;VLOOKUP(D137,Dictionary!$B$2:$F$609,4,FALSE)&amp;");"</f>
        <v>#N/A</v>
      </c>
      <c r="M137" t="str">
        <f t="shared" si="10"/>
        <v>insert into result_hierarchy(result_id, parent_result_id, hierarchy_type) values (735, 601, 'Derives');</v>
      </c>
    </row>
    <row r="138" spans="1:13">
      <c r="A138">
        <f>'Result import'!B104</f>
        <v>0</v>
      </c>
      <c r="B138">
        <f t="shared" si="12"/>
        <v>736</v>
      </c>
      <c r="C138">
        <f t="shared" si="8"/>
        <v>601</v>
      </c>
      <c r="D138">
        <f>'Result import'!D$7</f>
        <v>0</v>
      </c>
      <c r="E138" t="str">
        <f>IF(ISERR(FIND(" ",'Result import'!E144)),"",LEFT('Result import'!E144,FIND(" ",'Result import'!E144)-1))</f>
        <v/>
      </c>
      <c r="F138">
        <f>IF(ISERR(FIND(" ",'Result import'!D104)),'Result import'!D104,VALUE(MID('Result import'!D104,FIND(" ",'Result import'!D104)+1,10)))</f>
        <v>0</v>
      </c>
      <c r="I138" t="s">
        <v>15</v>
      </c>
      <c r="J138" t="s">
        <v>428</v>
      </c>
      <c r="K138" t="str">
        <f t="shared" si="11"/>
        <v xml:space="preserve"> 0 %</v>
      </c>
      <c r="L138" s="16" t="e">
        <f>"insert into result (RESULT_ID, VALUE_DISPLAY, VALUE_NUM, VALUE_MIN, VALUE_MAX, QUALIFIER, RESULT_STATUS_ID, EXPERIMENT_ID, SUBSTANCE_ID, RESULT_TYPE_ID ) values ("&amp;B138&amp;", '"&amp;K138&amp;"', "&amp;F138&amp;", '"&amp;G138&amp;"', '"&amp;H138&amp;"', '"&amp;TRIM(E138)&amp;"', 2, experiment_id_seq.currval, "&amp;A138&amp;", "&amp;VLOOKUP(D138,Dictionary!$B$2:$F$609,4,FALSE)&amp;");"</f>
        <v>#N/A</v>
      </c>
      <c r="M138" t="str">
        <f t="shared" si="10"/>
        <v>insert into result_hierarchy(result_id, parent_result_id, hierarchy_type) values (736, 601, 'Derives');</v>
      </c>
    </row>
    <row r="139" spans="1:13">
      <c r="A139">
        <f>'Result import'!B105</f>
        <v>0</v>
      </c>
      <c r="B139">
        <f t="shared" si="12"/>
        <v>737</v>
      </c>
      <c r="C139">
        <f t="shared" si="8"/>
        <v>601</v>
      </c>
      <c r="D139">
        <f>'Result import'!D$7</f>
        <v>0</v>
      </c>
      <c r="E139" t="str">
        <f>IF(ISERR(FIND(" ",'Result import'!E145)),"",LEFT('Result import'!E145,FIND(" ",'Result import'!E145)-1))</f>
        <v/>
      </c>
      <c r="F139">
        <f>IF(ISERR(FIND(" ",'Result import'!D105)),'Result import'!D105,VALUE(MID('Result import'!D105,FIND(" ",'Result import'!D105)+1,10)))</f>
        <v>0</v>
      </c>
      <c r="I139" t="s">
        <v>15</v>
      </c>
      <c r="J139" t="s">
        <v>428</v>
      </c>
      <c r="K139" t="str">
        <f t="shared" si="11"/>
        <v xml:space="preserve"> 0 %</v>
      </c>
      <c r="L139" s="16" t="e">
        <f>"insert into result (RESULT_ID, VALUE_DISPLAY, VALUE_NUM, VALUE_MIN, VALUE_MAX, QUALIFIER, RESULT_STATUS_ID, EXPERIMENT_ID, SUBSTANCE_ID, RESULT_TYPE_ID ) values ("&amp;B139&amp;", '"&amp;K139&amp;"', "&amp;F139&amp;", '"&amp;G139&amp;"', '"&amp;H139&amp;"', '"&amp;TRIM(E139)&amp;"', 2, experiment_id_seq.currval, "&amp;A139&amp;", "&amp;VLOOKUP(D139,Dictionary!$B$2:$F$609,4,FALSE)&amp;");"</f>
        <v>#N/A</v>
      </c>
      <c r="M139" t="str">
        <f t="shared" si="10"/>
        <v>insert into result_hierarchy(result_id, parent_result_id, hierarchy_type) values (737, 601, 'Derives');</v>
      </c>
    </row>
    <row r="140" spans="1:13">
      <c r="A140">
        <f>'Result import'!B106</f>
        <v>0</v>
      </c>
      <c r="B140">
        <f t="shared" si="12"/>
        <v>738</v>
      </c>
      <c r="C140">
        <f t="shared" si="8"/>
        <v>601</v>
      </c>
      <c r="D140">
        <f>'Result import'!D$7</f>
        <v>0</v>
      </c>
      <c r="E140" t="str">
        <f>IF(ISERR(FIND(" ",'Result import'!E146)),"",LEFT('Result import'!E146,FIND(" ",'Result import'!E146)-1))</f>
        <v/>
      </c>
      <c r="F140">
        <f>IF(ISERR(FIND(" ",'Result import'!D106)),'Result import'!D106,VALUE(MID('Result import'!D106,FIND(" ",'Result import'!D106)+1,10)))</f>
        <v>0</v>
      </c>
      <c r="I140" t="s">
        <v>15</v>
      </c>
      <c r="J140" t="s">
        <v>428</v>
      </c>
      <c r="K140" t="str">
        <f t="shared" si="11"/>
        <v xml:space="preserve"> 0 %</v>
      </c>
      <c r="L140" s="16" t="e">
        <f>"insert into result (RESULT_ID, VALUE_DISPLAY, VALUE_NUM, VALUE_MIN, VALUE_MAX, QUALIFIER, RESULT_STATUS_ID, EXPERIMENT_ID, SUBSTANCE_ID, RESULT_TYPE_ID ) values ("&amp;B140&amp;", '"&amp;K140&amp;"', "&amp;F140&amp;", '"&amp;G140&amp;"', '"&amp;H140&amp;"', '"&amp;TRIM(E140)&amp;"', 2, experiment_id_seq.currval, "&amp;A140&amp;", "&amp;VLOOKUP(D140,Dictionary!$B$2:$F$609,4,FALSE)&amp;");"</f>
        <v>#N/A</v>
      </c>
      <c r="M140" t="str">
        <f t="shared" si="10"/>
        <v>insert into result_hierarchy(result_id, parent_result_id, hierarchy_type) values (738, 601, 'Derives');</v>
      </c>
    </row>
    <row r="141" spans="1:13">
      <c r="A141">
        <f>'Result import'!B107</f>
        <v>0</v>
      </c>
      <c r="B141">
        <f t="shared" si="12"/>
        <v>739</v>
      </c>
      <c r="C141">
        <f t="shared" si="8"/>
        <v>601</v>
      </c>
      <c r="D141">
        <f>'Result import'!D$7</f>
        <v>0</v>
      </c>
      <c r="E141" t="str">
        <f>IF(ISERR(FIND(" ",'Result import'!E147)),"",LEFT('Result import'!E147,FIND(" ",'Result import'!E147)-1))</f>
        <v/>
      </c>
      <c r="F141">
        <f>IF(ISERR(FIND(" ",'Result import'!D107)),'Result import'!D107,VALUE(MID('Result import'!D107,FIND(" ",'Result import'!D107)+1,10)))</f>
        <v>0</v>
      </c>
      <c r="I141" t="s">
        <v>15</v>
      </c>
      <c r="J141" t="s">
        <v>428</v>
      </c>
      <c r="K141" t="str">
        <f t="shared" si="11"/>
        <v xml:space="preserve"> 0 %</v>
      </c>
      <c r="L141" s="16" t="e">
        <f>"insert into result (RESULT_ID, VALUE_DISPLAY, VALUE_NUM, VALUE_MIN, VALUE_MAX, QUALIFIER, RESULT_STATUS_ID, EXPERIMENT_ID, SUBSTANCE_ID, RESULT_TYPE_ID ) values ("&amp;B141&amp;", '"&amp;K141&amp;"', "&amp;F141&amp;", '"&amp;G141&amp;"', '"&amp;H141&amp;"', '"&amp;TRIM(E141)&amp;"', 2, experiment_id_seq.currval, "&amp;A141&amp;", "&amp;VLOOKUP(D141,Dictionary!$B$2:$F$609,4,FALSE)&amp;");"</f>
        <v>#N/A</v>
      </c>
      <c r="M141" t="str">
        <f t="shared" si="10"/>
        <v>insert into result_hierarchy(result_id, parent_result_id, hierarchy_type) values (739, 601, 'Derives');</v>
      </c>
    </row>
    <row r="142" spans="1:13">
      <c r="A142">
        <f>'Result import'!B108</f>
        <v>0</v>
      </c>
      <c r="B142">
        <f t="shared" si="12"/>
        <v>740</v>
      </c>
      <c r="C142">
        <f t="shared" ref="C142:C170" si="13">VLOOKUP(A142,$A$3:$B$12,2,FALSE)</f>
        <v>601</v>
      </c>
      <c r="D142">
        <f>'Result import'!D$7</f>
        <v>0</v>
      </c>
      <c r="E142" t="str">
        <f>IF(ISERR(FIND(" ",'Result import'!E148)),"",LEFT('Result import'!E148,FIND(" ",'Result import'!E148)-1))</f>
        <v/>
      </c>
      <c r="F142">
        <f>IF(ISERR(FIND(" ",'Result import'!D108)),'Result import'!D108,VALUE(MID('Result import'!D108,FIND(" ",'Result import'!D108)+1,10)))</f>
        <v>0</v>
      </c>
      <c r="I142" t="s">
        <v>15</v>
      </c>
      <c r="J142" t="s">
        <v>428</v>
      </c>
      <c r="K142" t="str">
        <f t="shared" si="11"/>
        <v xml:space="preserve"> 0 %</v>
      </c>
      <c r="L142" s="16" t="e">
        <f>"insert into result (RESULT_ID, VALUE_DISPLAY, VALUE_NUM, VALUE_MIN, VALUE_MAX, QUALIFIER, RESULT_STATUS_ID, EXPERIMENT_ID, SUBSTANCE_ID, RESULT_TYPE_ID ) values ("&amp;B142&amp;", '"&amp;K142&amp;"', "&amp;F142&amp;", '"&amp;G142&amp;"', '"&amp;H142&amp;"', '"&amp;TRIM(E142)&amp;"', 2, experiment_id_seq.currval, "&amp;A142&amp;", "&amp;VLOOKUP(D142,Dictionary!$B$2:$F$609,4,FALSE)&amp;");"</f>
        <v>#N/A</v>
      </c>
      <c r="M142" t="str">
        <f t="shared" si="10"/>
        <v>insert into result_hierarchy(result_id, parent_result_id, hierarchy_type) values (740, 601, 'Derives');</v>
      </c>
    </row>
    <row r="143" spans="1:13">
      <c r="A143">
        <f>'Result import'!B109</f>
        <v>0</v>
      </c>
      <c r="B143">
        <f t="shared" si="12"/>
        <v>741</v>
      </c>
      <c r="C143">
        <f t="shared" si="13"/>
        <v>601</v>
      </c>
      <c r="D143">
        <f>'Result import'!D$7</f>
        <v>0</v>
      </c>
      <c r="E143" t="str">
        <f>IF(ISERR(FIND(" ",'Result import'!E149)),"",LEFT('Result import'!E149,FIND(" ",'Result import'!E149)-1))</f>
        <v/>
      </c>
      <c r="F143">
        <f>IF(ISERR(FIND(" ",'Result import'!D109)),'Result import'!D109,VALUE(MID('Result import'!D109,FIND(" ",'Result import'!D109)+1,10)))</f>
        <v>0</v>
      </c>
      <c r="I143" t="s">
        <v>15</v>
      </c>
      <c r="J143" t="s">
        <v>428</v>
      </c>
      <c r="K143" t="str">
        <f t="shared" si="11"/>
        <v xml:space="preserve"> 0 %</v>
      </c>
      <c r="L143" s="16" t="e">
        <f>"insert into result (RESULT_ID, VALUE_DISPLAY, VALUE_NUM, VALUE_MIN, VALUE_MAX, QUALIFIER, RESULT_STATUS_ID, EXPERIMENT_ID, SUBSTANCE_ID, RESULT_TYPE_ID ) values ("&amp;B143&amp;", '"&amp;K143&amp;"', "&amp;F143&amp;", '"&amp;G143&amp;"', '"&amp;H143&amp;"', '"&amp;TRIM(E143)&amp;"', 2, experiment_id_seq.currval, "&amp;A143&amp;", "&amp;VLOOKUP(D143,Dictionary!$B$2:$F$609,4,FALSE)&amp;");"</f>
        <v>#N/A</v>
      </c>
      <c r="M143" t="str">
        <f t="shared" si="10"/>
        <v>insert into result_hierarchy(result_id, parent_result_id, hierarchy_type) values (741, 601, 'Derives');</v>
      </c>
    </row>
    <row r="144" spans="1:13">
      <c r="A144">
        <f>'Result import'!B110</f>
        <v>0</v>
      </c>
      <c r="B144">
        <f t="shared" si="12"/>
        <v>742</v>
      </c>
      <c r="C144">
        <f t="shared" si="13"/>
        <v>601</v>
      </c>
      <c r="D144">
        <f>'Result import'!D$7</f>
        <v>0</v>
      </c>
      <c r="E144" t="str">
        <f>IF(ISERR(FIND(" ",'Result import'!E150)),"",LEFT('Result import'!E150,FIND(" ",'Result import'!E150)-1))</f>
        <v/>
      </c>
      <c r="F144">
        <f>IF(ISERR(FIND(" ",'Result import'!D110)),'Result import'!D110,VALUE(MID('Result import'!D110,FIND(" ",'Result import'!D110)+1,10)))</f>
        <v>0</v>
      </c>
      <c r="I144" t="s">
        <v>15</v>
      </c>
      <c r="J144" t="s">
        <v>428</v>
      </c>
      <c r="K144" t="str">
        <f t="shared" si="11"/>
        <v xml:space="preserve"> 0 %</v>
      </c>
      <c r="L144" s="16" t="e">
        <f>"insert into result (RESULT_ID, VALUE_DISPLAY, VALUE_NUM, VALUE_MIN, VALUE_MAX, QUALIFIER, RESULT_STATUS_ID, EXPERIMENT_ID, SUBSTANCE_ID, RESULT_TYPE_ID ) values ("&amp;B144&amp;", '"&amp;K144&amp;"', "&amp;F144&amp;", '"&amp;G144&amp;"', '"&amp;H144&amp;"', '"&amp;TRIM(E144)&amp;"', 2, experiment_id_seq.currval, "&amp;A144&amp;", "&amp;VLOOKUP(D144,Dictionary!$B$2:$F$609,4,FALSE)&amp;");"</f>
        <v>#N/A</v>
      </c>
      <c r="M144" t="str">
        <f t="shared" si="10"/>
        <v>insert into result_hierarchy(result_id, parent_result_id, hierarchy_type) values (742, 601, 'Derives');</v>
      </c>
    </row>
    <row r="145" spans="1:13">
      <c r="A145">
        <f>'Result import'!B111</f>
        <v>0</v>
      </c>
      <c r="B145">
        <f t="shared" si="12"/>
        <v>743</v>
      </c>
      <c r="C145">
        <f t="shared" si="13"/>
        <v>601</v>
      </c>
      <c r="D145">
        <f>'Result import'!D$7</f>
        <v>0</v>
      </c>
      <c r="E145" t="str">
        <f>IF(ISERR(FIND(" ",'Result import'!E151)),"",LEFT('Result import'!E151,FIND(" ",'Result import'!E151)-1))</f>
        <v/>
      </c>
      <c r="F145">
        <f>IF(ISERR(FIND(" ",'Result import'!D111)),'Result import'!D111,VALUE(MID('Result import'!D111,FIND(" ",'Result import'!D111)+1,10)))</f>
        <v>0</v>
      </c>
      <c r="I145" t="s">
        <v>15</v>
      </c>
      <c r="J145" t="s">
        <v>428</v>
      </c>
      <c r="K145" t="str">
        <f t="shared" si="11"/>
        <v xml:space="preserve"> 0 %</v>
      </c>
      <c r="L145" s="16" t="e">
        <f>"insert into result (RESULT_ID, VALUE_DISPLAY, VALUE_NUM, VALUE_MIN, VALUE_MAX, QUALIFIER, RESULT_STATUS_ID, EXPERIMENT_ID, SUBSTANCE_ID, RESULT_TYPE_ID ) values ("&amp;B145&amp;", '"&amp;K145&amp;"', "&amp;F145&amp;", '"&amp;G145&amp;"', '"&amp;H145&amp;"', '"&amp;TRIM(E145)&amp;"', 2, experiment_id_seq.currval, "&amp;A145&amp;", "&amp;VLOOKUP(D145,Dictionary!$B$2:$F$609,4,FALSE)&amp;");"</f>
        <v>#N/A</v>
      </c>
      <c r="M145" t="str">
        <f t="shared" si="10"/>
        <v>insert into result_hierarchy(result_id, parent_result_id, hierarchy_type) values (743, 601, 'Derives');</v>
      </c>
    </row>
    <row r="146" spans="1:13">
      <c r="A146">
        <f>'Result import'!B112</f>
        <v>0</v>
      </c>
      <c r="B146">
        <f t="shared" si="12"/>
        <v>744</v>
      </c>
      <c r="C146">
        <f t="shared" si="13"/>
        <v>601</v>
      </c>
      <c r="D146">
        <f>'Result import'!D$7</f>
        <v>0</v>
      </c>
      <c r="E146" t="str">
        <f>IF(ISERR(FIND(" ",'Result import'!E152)),"",LEFT('Result import'!E152,FIND(" ",'Result import'!E152)-1))</f>
        <v/>
      </c>
      <c r="F146">
        <f>IF(ISERR(FIND(" ",'Result import'!D112)),'Result import'!D112,VALUE(MID('Result import'!D112,FIND(" ",'Result import'!D112)+1,10)))</f>
        <v>0</v>
      </c>
      <c r="I146" t="s">
        <v>15</v>
      </c>
      <c r="J146" t="s">
        <v>428</v>
      </c>
      <c r="K146" t="str">
        <f t="shared" si="11"/>
        <v xml:space="preserve"> 0 %</v>
      </c>
      <c r="L146" s="16" t="e">
        <f>"insert into result (RESULT_ID, VALUE_DISPLAY, VALUE_NUM, VALUE_MIN, VALUE_MAX, QUALIFIER, RESULT_STATUS_ID, EXPERIMENT_ID, SUBSTANCE_ID, RESULT_TYPE_ID ) values ("&amp;B146&amp;", '"&amp;K146&amp;"', "&amp;F146&amp;", '"&amp;G146&amp;"', '"&amp;H146&amp;"', '"&amp;TRIM(E146)&amp;"', 2, experiment_id_seq.currval, "&amp;A146&amp;", "&amp;VLOOKUP(D146,Dictionary!$B$2:$F$609,4,FALSE)&amp;");"</f>
        <v>#N/A</v>
      </c>
      <c r="M146" t="str">
        <f t="shared" si="10"/>
        <v>insert into result_hierarchy(result_id, parent_result_id, hierarchy_type) values (744, 601, 'Derives');</v>
      </c>
    </row>
    <row r="147" spans="1:13">
      <c r="A147">
        <f>'Result import'!B113</f>
        <v>0</v>
      </c>
      <c r="B147">
        <f t="shared" si="12"/>
        <v>745</v>
      </c>
      <c r="C147">
        <f t="shared" si="13"/>
        <v>601</v>
      </c>
      <c r="D147">
        <f>'Result import'!D$7</f>
        <v>0</v>
      </c>
      <c r="E147" t="str">
        <f>IF(ISERR(FIND(" ",'Result import'!E153)),"",LEFT('Result import'!E153,FIND(" ",'Result import'!E153)-1))</f>
        <v/>
      </c>
      <c r="F147">
        <f>IF(ISERR(FIND(" ",'Result import'!D113)),'Result import'!D113,VALUE(MID('Result import'!D113,FIND(" ",'Result import'!D113)+1,10)))</f>
        <v>0</v>
      </c>
      <c r="I147" t="s">
        <v>15</v>
      </c>
      <c r="J147" t="s">
        <v>428</v>
      </c>
      <c r="K147" t="str">
        <f t="shared" si="11"/>
        <v xml:space="preserve"> 0 %</v>
      </c>
      <c r="L147" s="16" t="e">
        <f>"insert into result (RESULT_ID, VALUE_DISPLAY, VALUE_NUM, VALUE_MIN, VALUE_MAX, QUALIFIER, RESULT_STATUS_ID, EXPERIMENT_ID, SUBSTANCE_ID, RESULT_TYPE_ID ) values ("&amp;B147&amp;", '"&amp;K147&amp;"', "&amp;F147&amp;", '"&amp;G147&amp;"', '"&amp;H147&amp;"', '"&amp;TRIM(E147)&amp;"', 2, experiment_id_seq.currval, "&amp;A147&amp;", "&amp;VLOOKUP(D147,Dictionary!$B$2:$F$609,4,FALSE)&amp;");"</f>
        <v>#N/A</v>
      </c>
      <c r="M147" t="str">
        <f t="shared" si="10"/>
        <v>insert into result_hierarchy(result_id, parent_result_id, hierarchy_type) values (745, 601, 'Derives');</v>
      </c>
    </row>
    <row r="148" spans="1:13">
      <c r="A148">
        <f>'Result import'!B114</f>
        <v>0</v>
      </c>
      <c r="B148">
        <f t="shared" si="12"/>
        <v>746</v>
      </c>
      <c r="C148">
        <f t="shared" si="13"/>
        <v>601</v>
      </c>
      <c r="D148">
        <f>'Result import'!D$7</f>
        <v>0</v>
      </c>
      <c r="E148" t="str">
        <f>IF(ISERR(FIND(" ",'Result import'!E154)),"",LEFT('Result import'!E154,FIND(" ",'Result import'!E154)-1))</f>
        <v/>
      </c>
      <c r="F148">
        <f>IF(ISERR(FIND(" ",'Result import'!D114)),'Result import'!D114,VALUE(MID('Result import'!D114,FIND(" ",'Result import'!D114)+1,10)))</f>
        <v>0</v>
      </c>
      <c r="I148" t="s">
        <v>15</v>
      </c>
      <c r="J148" t="s">
        <v>428</v>
      </c>
      <c r="K148" t="str">
        <f t="shared" si="11"/>
        <v xml:space="preserve"> 0 %</v>
      </c>
      <c r="L148" s="16" t="e">
        <f>"insert into result (RESULT_ID, VALUE_DISPLAY, VALUE_NUM, VALUE_MIN, VALUE_MAX, QUALIFIER, RESULT_STATUS_ID, EXPERIMENT_ID, SUBSTANCE_ID, RESULT_TYPE_ID ) values ("&amp;B148&amp;", '"&amp;K148&amp;"', "&amp;F148&amp;", '"&amp;G148&amp;"', '"&amp;H148&amp;"', '"&amp;TRIM(E148)&amp;"', 2, experiment_id_seq.currval, "&amp;A148&amp;", "&amp;VLOOKUP(D148,Dictionary!$B$2:$F$609,4,FALSE)&amp;");"</f>
        <v>#N/A</v>
      </c>
      <c r="M148" t="str">
        <f t="shared" si="10"/>
        <v>insert into result_hierarchy(result_id, parent_result_id, hierarchy_type) values (746, 601, 'Derives');</v>
      </c>
    </row>
    <row r="149" spans="1:13">
      <c r="A149">
        <f>'Result import'!B115</f>
        <v>0</v>
      </c>
      <c r="B149">
        <f t="shared" si="12"/>
        <v>747</v>
      </c>
      <c r="C149">
        <f t="shared" si="13"/>
        <v>601</v>
      </c>
      <c r="D149">
        <f>'Result import'!D$7</f>
        <v>0</v>
      </c>
      <c r="E149" t="str">
        <f>IF(ISERR(FIND(" ",'Result import'!E155)),"",LEFT('Result import'!E155,FIND(" ",'Result import'!E155)-1))</f>
        <v/>
      </c>
      <c r="F149">
        <f>IF(ISERR(FIND(" ",'Result import'!D115)),'Result import'!D115,VALUE(MID('Result import'!D115,FIND(" ",'Result import'!D115)+1,10)))</f>
        <v>0</v>
      </c>
      <c r="I149" t="s">
        <v>15</v>
      </c>
      <c r="J149" t="s">
        <v>428</v>
      </c>
      <c r="K149" t="str">
        <f t="shared" si="11"/>
        <v xml:space="preserve"> 0 %</v>
      </c>
      <c r="L149" s="16" t="e">
        <f>"insert into result (RESULT_ID, VALUE_DISPLAY, VALUE_NUM, VALUE_MIN, VALUE_MAX, QUALIFIER, RESULT_STATUS_ID, EXPERIMENT_ID, SUBSTANCE_ID, RESULT_TYPE_ID ) values ("&amp;B149&amp;", '"&amp;K149&amp;"', "&amp;F149&amp;", '"&amp;G149&amp;"', '"&amp;H149&amp;"', '"&amp;TRIM(E149)&amp;"', 2, experiment_id_seq.currval, "&amp;A149&amp;", "&amp;VLOOKUP(D149,Dictionary!$B$2:$F$609,4,FALSE)&amp;");"</f>
        <v>#N/A</v>
      </c>
      <c r="M149" t="str">
        <f t="shared" si="10"/>
        <v>insert into result_hierarchy(result_id, parent_result_id, hierarchy_type) values (747, 601, 'Derives');</v>
      </c>
    </row>
    <row r="150" spans="1:13">
      <c r="A150">
        <f>'Result import'!B116</f>
        <v>0</v>
      </c>
      <c r="B150">
        <f t="shared" si="12"/>
        <v>748</v>
      </c>
      <c r="C150">
        <f t="shared" si="13"/>
        <v>601</v>
      </c>
      <c r="D150">
        <f>'Result import'!D$7</f>
        <v>0</v>
      </c>
      <c r="E150" t="str">
        <f>IF(ISERR(FIND(" ",'Result import'!E156)),"",LEFT('Result import'!E156,FIND(" ",'Result import'!E156)-1))</f>
        <v/>
      </c>
      <c r="F150">
        <f>IF(ISERR(FIND(" ",'Result import'!D116)),'Result import'!D116,VALUE(MID('Result import'!D116,FIND(" ",'Result import'!D116)+1,10)))</f>
        <v>0</v>
      </c>
      <c r="I150" t="s">
        <v>15</v>
      </c>
      <c r="J150" t="s">
        <v>428</v>
      </c>
      <c r="K150" t="str">
        <f t="shared" si="11"/>
        <v xml:space="preserve"> 0 %</v>
      </c>
      <c r="L150" s="16" t="e">
        <f>"insert into result (RESULT_ID, VALUE_DISPLAY, VALUE_NUM, VALUE_MIN, VALUE_MAX, QUALIFIER, RESULT_STATUS_ID, EXPERIMENT_ID, SUBSTANCE_ID, RESULT_TYPE_ID ) values ("&amp;B150&amp;", '"&amp;K150&amp;"', "&amp;F150&amp;", '"&amp;G150&amp;"', '"&amp;H150&amp;"', '"&amp;TRIM(E150)&amp;"', 2, experiment_id_seq.currval, "&amp;A150&amp;", "&amp;VLOOKUP(D150,Dictionary!$B$2:$F$609,4,FALSE)&amp;");"</f>
        <v>#N/A</v>
      </c>
      <c r="M150" t="str">
        <f t="shared" si="10"/>
        <v>insert into result_hierarchy(result_id, parent_result_id, hierarchy_type) values (748, 601, 'Derives');</v>
      </c>
    </row>
    <row r="151" spans="1:13">
      <c r="A151">
        <f>'Result import'!B117</f>
        <v>0</v>
      </c>
      <c r="B151">
        <f t="shared" si="12"/>
        <v>749</v>
      </c>
      <c r="C151">
        <f t="shared" si="13"/>
        <v>601</v>
      </c>
      <c r="D151">
        <f>'Result import'!D$7</f>
        <v>0</v>
      </c>
      <c r="E151" t="str">
        <f>IF(ISERR(FIND(" ",'Result import'!E157)),"",LEFT('Result import'!E157,FIND(" ",'Result import'!E157)-1))</f>
        <v/>
      </c>
      <c r="F151">
        <f>IF(ISERR(FIND(" ",'Result import'!D117)),'Result import'!D117,VALUE(MID('Result import'!D117,FIND(" ",'Result import'!D117)+1,10)))</f>
        <v>0</v>
      </c>
      <c r="I151" t="s">
        <v>15</v>
      </c>
      <c r="J151" t="s">
        <v>428</v>
      </c>
      <c r="K151" t="str">
        <f t="shared" si="11"/>
        <v xml:space="preserve"> 0 %</v>
      </c>
      <c r="L151" s="16" t="e">
        <f>"insert into result (RESULT_ID, VALUE_DISPLAY, VALUE_NUM, VALUE_MIN, VALUE_MAX, QUALIFIER, RESULT_STATUS_ID, EXPERIMENT_ID, SUBSTANCE_ID, RESULT_TYPE_ID ) values ("&amp;B151&amp;", '"&amp;K151&amp;"', "&amp;F151&amp;", '"&amp;G151&amp;"', '"&amp;H151&amp;"', '"&amp;TRIM(E151)&amp;"', 2, experiment_id_seq.currval, "&amp;A151&amp;", "&amp;VLOOKUP(D151,Dictionary!$B$2:$F$609,4,FALSE)&amp;");"</f>
        <v>#N/A</v>
      </c>
      <c r="M151" t="str">
        <f t="shared" si="10"/>
        <v>insert into result_hierarchy(result_id, parent_result_id, hierarchy_type) values (749, 601, 'Derives');</v>
      </c>
    </row>
    <row r="152" spans="1:13">
      <c r="A152">
        <f>'Result import'!B118</f>
        <v>0</v>
      </c>
      <c r="B152">
        <f t="shared" si="12"/>
        <v>750</v>
      </c>
      <c r="C152">
        <f t="shared" si="13"/>
        <v>601</v>
      </c>
      <c r="D152">
        <f>'Result import'!D$7</f>
        <v>0</v>
      </c>
      <c r="E152" t="str">
        <f>IF(ISERR(FIND(" ",'Result import'!E158)),"",LEFT('Result import'!E158,FIND(" ",'Result import'!E158)-1))</f>
        <v/>
      </c>
      <c r="F152">
        <f>IF(ISERR(FIND(" ",'Result import'!D118)),'Result import'!D118,VALUE(MID('Result import'!D118,FIND(" ",'Result import'!D118)+1,10)))</f>
        <v>0</v>
      </c>
      <c r="I152" t="s">
        <v>15</v>
      </c>
      <c r="J152" t="s">
        <v>428</v>
      </c>
      <c r="K152" t="str">
        <f t="shared" si="11"/>
        <v xml:space="preserve"> 0 %</v>
      </c>
      <c r="L152" s="16" t="e">
        <f>"insert into result (RESULT_ID, VALUE_DISPLAY, VALUE_NUM, VALUE_MIN, VALUE_MAX, QUALIFIER, RESULT_STATUS_ID, EXPERIMENT_ID, SUBSTANCE_ID, RESULT_TYPE_ID ) values ("&amp;B152&amp;", '"&amp;K152&amp;"', "&amp;F152&amp;", '"&amp;G152&amp;"', '"&amp;H152&amp;"', '"&amp;TRIM(E152)&amp;"', 2, experiment_id_seq.currval, "&amp;A152&amp;", "&amp;VLOOKUP(D152,Dictionary!$B$2:$F$609,4,FALSE)&amp;");"</f>
        <v>#N/A</v>
      </c>
      <c r="M152" t="str">
        <f t="shared" si="10"/>
        <v>insert into result_hierarchy(result_id, parent_result_id, hierarchy_type) values (750, 601, 'Derives');</v>
      </c>
    </row>
    <row r="153" spans="1:13">
      <c r="A153">
        <f>'Result import'!B119</f>
        <v>0</v>
      </c>
      <c r="B153">
        <f t="shared" si="12"/>
        <v>751</v>
      </c>
      <c r="C153">
        <f t="shared" si="13"/>
        <v>601</v>
      </c>
      <c r="D153">
        <f>'Result import'!D$7</f>
        <v>0</v>
      </c>
      <c r="E153" t="str">
        <f>IF(ISERR(FIND(" ",'Result import'!E159)),"",LEFT('Result import'!E159,FIND(" ",'Result import'!E159)-1))</f>
        <v/>
      </c>
      <c r="F153">
        <f>IF(ISERR(FIND(" ",'Result import'!D119)),'Result import'!D119,VALUE(MID('Result import'!D119,FIND(" ",'Result import'!D119)+1,10)))</f>
        <v>0</v>
      </c>
      <c r="I153" t="s">
        <v>15</v>
      </c>
      <c r="J153" t="s">
        <v>428</v>
      </c>
      <c r="K153" t="str">
        <f t="shared" si="11"/>
        <v xml:space="preserve"> 0 %</v>
      </c>
      <c r="L153" s="16" t="e">
        <f>"insert into result (RESULT_ID, VALUE_DISPLAY, VALUE_NUM, VALUE_MIN, VALUE_MAX, QUALIFIER, RESULT_STATUS_ID, EXPERIMENT_ID, SUBSTANCE_ID, RESULT_TYPE_ID ) values ("&amp;B153&amp;", '"&amp;K153&amp;"', "&amp;F153&amp;", '"&amp;G153&amp;"', '"&amp;H153&amp;"', '"&amp;TRIM(E153)&amp;"', 2, experiment_id_seq.currval, "&amp;A153&amp;", "&amp;VLOOKUP(D153,Dictionary!$B$2:$F$609,4,FALSE)&amp;");"</f>
        <v>#N/A</v>
      </c>
      <c r="M153" t="str">
        <f t="shared" si="10"/>
        <v>insert into result_hierarchy(result_id, parent_result_id, hierarchy_type) values (751, 601, 'Derives');</v>
      </c>
    </row>
    <row r="154" spans="1:13">
      <c r="A154">
        <f>'Result import'!B120</f>
        <v>0</v>
      </c>
      <c r="B154">
        <f t="shared" si="12"/>
        <v>752</v>
      </c>
      <c r="C154">
        <f t="shared" si="13"/>
        <v>601</v>
      </c>
      <c r="D154">
        <f>'Result import'!D$7</f>
        <v>0</v>
      </c>
      <c r="E154" t="str">
        <f>IF(ISERR(FIND(" ",'Result import'!E160)),"",LEFT('Result import'!E160,FIND(" ",'Result import'!E160)-1))</f>
        <v/>
      </c>
      <c r="F154">
        <f>IF(ISERR(FIND(" ",'Result import'!D120)),'Result import'!D120,VALUE(MID('Result import'!D120,FIND(" ",'Result import'!D120)+1,10)))</f>
        <v>0</v>
      </c>
      <c r="I154" t="s">
        <v>15</v>
      </c>
      <c r="J154" t="s">
        <v>428</v>
      </c>
      <c r="K154" t="str">
        <f t="shared" si="11"/>
        <v xml:space="preserve"> 0 %</v>
      </c>
      <c r="L154" s="16" t="e">
        <f>"insert into result (RESULT_ID, VALUE_DISPLAY, VALUE_NUM, VALUE_MIN, VALUE_MAX, QUALIFIER, RESULT_STATUS_ID, EXPERIMENT_ID, SUBSTANCE_ID, RESULT_TYPE_ID ) values ("&amp;B154&amp;", '"&amp;K154&amp;"', "&amp;F154&amp;", '"&amp;G154&amp;"', '"&amp;H154&amp;"', '"&amp;TRIM(E154)&amp;"', 2, experiment_id_seq.currval, "&amp;A154&amp;", "&amp;VLOOKUP(D154,Dictionary!$B$2:$F$609,4,FALSE)&amp;");"</f>
        <v>#N/A</v>
      </c>
      <c r="M154" t="str">
        <f t="shared" si="10"/>
        <v>insert into result_hierarchy(result_id, parent_result_id, hierarchy_type) values (752, 601, 'Derives');</v>
      </c>
    </row>
    <row r="155" spans="1:13">
      <c r="A155">
        <f>'Result import'!B121</f>
        <v>0</v>
      </c>
      <c r="B155">
        <f t="shared" si="12"/>
        <v>753</v>
      </c>
      <c r="C155">
        <f t="shared" si="13"/>
        <v>601</v>
      </c>
      <c r="D155">
        <f>'Result import'!D$7</f>
        <v>0</v>
      </c>
      <c r="E155" t="str">
        <f>IF(ISERR(FIND(" ",'Result import'!E161)),"",LEFT('Result import'!E161,FIND(" ",'Result import'!E161)-1))</f>
        <v/>
      </c>
      <c r="F155">
        <f>IF(ISERR(FIND(" ",'Result import'!D121)),'Result import'!D121,VALUE(MID('Result import'!D121,FIND(" ",'Result import'!D121)+1,10)))</f>
        <v>0</v>
      </c>
      <c r="I155" t="s">
        <v>15</v>
      </c>
      <c r="J155" t="s">
        <v>428</v>
      </c>
      <c r="K155" t="str">
        <f t="shared" si="11"/>
        <v xml:space="preserve"> 0 %</v>
      </c>
      <c r="L155" s="16" t="e">
        <f>"insert into result (RESULT_ID, VALUE_DISPLAY, VALUE_NUM, VALUE_MIN, VALUE_MAX, QUALIFIER, RESULT_STATUS_ID, EXPERIMENT_ID, SUBSTANCE_ID, RESULT_TYPE_ID ) values ("&amp;B155&amp;", '"&amp;K155&amp;"', "&amp;F155&amp;", '"&amp;G155&amp;"', '"&amp;H155&amp;"', '"&amp;TRIM(E155)&amp;"', 2, experiment_id_seq.currval, "&amp;A155&amp;", "&amp;VLOOKUP(D155,Dictionary!$B$2:$F$609,4,FALSE)&amp;");"</f>
        <v>#N/A</v>
      </c>
      <c r="M155" t="str">
        <f t="shared" si="10"/>
        <v>insert into result_hierarchy(result_id, parent_result_id, hierarchy_type) values (753, 601, 'Derives');</v>
      </c>
    </row>
    <row r="156" spans="1:13">
      <c r="A156">
        <f>'Result import'!B122</f>
        <v>0</v>
      </c>
      <c r="B156">
        <f t="shared" si="12"/>
        <v>754</v>
      </c>
      <c r="C156">
        <f t="shared" si="13"/>
        <v>601</v>
      </c>
      <c r="D156">
        <f>'Result import'!D$7</f>
        <v>0</v>
      </c>
      <c r="E156" t="str">
        <f>IF(ISERR(FIND(" ",'Result import'!E162)),"",LEFT('Result import'!E162,FIND(" ",'Result import'!E162)-1))</f>
        <v/>
      </c>
      <c r="F156">
        <f>IF(ISERR(FIND(" ",'Result import'!D122)),'Result import'!D122,VALUE(MID('Result import'!D122,FIND(" ",'Result import'!D122)+1,10)))</f>
        <v>0</v>
      </c>
      <c r="I156" t="s">
        <v>15</v>
      </c>
      <c r="J156" t="s">
        <v>428</v>
      </c>
      <c r="K156" t="str">
        <f t="shared" si="11"/>
        <v xml:space="preserve"> 0 %</v>
      </c>
      <c r="L156" s="16" t="e">
        <f>"insert into result (RESULT_ID, VALUE_DISPLAY, VALUE_NUM, VALUE_MIN, VALUE_MAX, QUALIFIER, RESULT_STATUS_ID, EXPERIMENT_ID, SUBSTANCE_ID, RESULT_TYPE_ID ) values ("&amp;B156&amp;", '"&amp;K156&amp;"', "&amp;F156&amp;", '"&amp;G156&amp;"', '"&amp;H156&amp;"', '"&amp;TRIM(E156)&amp;"', 2, experiment_id_seq.currval, "&amp;A156&amp;", "&amp;VLOOKUP(D156,Dictionary!$B$2:$F$609,4,FALSE)&amp;");"</f>
        <v>#N/A</v>
      </c>
      <c r="M156" t="str">
        <f t="shared" si="10"/>
        <v>insert into result_hierarchy(result_id, parent_result_id, hierarchy_type) values (754, 601, 'Derives');</v>
      </c>
    </row>
    <row r="157" spans="1:13">
      <c r="A157">
        <f>'Result import'!B123</f>
        <v>0</v>
      </c>
      <c r="B157">
        <f t="shared" si="12"/>
        <v>755</v>
      </c>
      <c r="C157">
        <f t="shared" si="13"/>
        <v>601</v>
      </c>
      <c r="D157">
        <f>'Result import'!D$7</f>
        <v>0</v>
      </c>
      <c r="E157" t="str">
        <f>IF(ISERR(FIND(" ",'Result import'!E163)),"",LEFT('Result import'!E163,FIND(" ",'Result import'!E163)-1))</f>
        <v/>
      </c>
      <c r="F157">
        <f>IF(ISERR(FIND(" ",'Result import'!D123)),'Result import'!D123,VALUE(MID('Result import'!D123,FIND(" ",'Result import'!D123)+1,10)))</f>
        <v>0</v>
      </c>
      <c r="I157" t="s">
        <v>15</v>
      </c>
      <c r="J157" t="s">
        <v>428</v>
      </c>
      <c r="K157" t="str">
        <f t="shared" si="11"/>
        <v xml:space="preserve"> 0 %</v>
      </c>
      <c r="L157" s="16" t="e">
        <f>"insert into result (RESULT_ID, VALUE_DISPLAY, VALUE_NUM, VALUE_MIN, VALUE_MAX, QUALIFIER, RESULT_STATUS_ID, EXPERIMENT_ID, SUBSTANCE_ID, RESULT_TYPE_ID ) values ("&amp;B157&amp;", '"&amp;K157&amp;"', "&amp;F157&amp;", '"&amp;G157&amp;"', '"&amp;H157&amp;"', '"&amp;TRIM(E157)&amp;"', 2, experiment_id_seq.currval, "&amp;A157&amp;", "&amp;VLOOKUP(D157,Dictionary!$B$2:$F$609,4,FALSE)&amp;");"</f>
        <v>#N/A</v>
      </c>
      <c r="M157" t="str">
        <f t="shared" si="10"/>
        <v>insert into result_hierarchy(result_id, parent_result_id, hierarchy_type) values (755, 601, 'Derives');</v>
      </c>
    </row>
    <row r="158" spans="1:13">
      <c r="A158">
        <f>'Result import'!B124</f>
        <v>0</v>
      </c>
      <c r="B158">
        <f t="shared" si="12"/>
        <v>756</v>
      </c>
      <c r="C158">
        <f t="shared" si="13"/>
        <v>601</v>
      </c>
      <c r="D158">
        <f>'Result import'!D$7</f>
        <v>0</v>
      </c>
      <c r="E158" t="str">
        <f>IF(ISERR(FIND(" ",'Result import'!E164)),"",LEFT('Result import'!E164,FIND(" ",'Result import'!E164)-1))</f>
        <v/>
      </c>
      <c r="F158">
        <f>IF(ISERR(FIND(" ",'Result import'!D124)),'Result import'!D124,VALUE(MID('Result import'!D124,FIND(" ",'Result import'!D124)+1,10)))</f>
        <v>0</v>
      </c>
      <c r="I158" t="s">
        <v>15</v>
      </c>
      <c r="J158" t="s">
        <v>428</v>
      </c>
      <c r="K158" t="str">
        <f t="shared" si="11"/>
        <v xml:space="preserve"> 0 %</v>
      </c>
      <c r="L158" s="16" t="e">
        <f>"insert into result (RESULT_ID, VALUE_DISPLAY, VALUE_NUM, VALUE_MIN, VALUE_MAX, QUALIFIER, RESULT_STATUS_ID, EXPERIMENT_ID, SUBSTANCE_ID, RESULT_TYPE_ID ) values ("&amp;B158&amp;", '"&amp;K158&amp;"', "&amp;F158&amp;", '"&amp;G158&amp;"', '"&amp;H158&amp;"', '"&amp;TRIM(E158)&amp;"', 2, experiment_id_seq.currval, "&amp;A158&amp;", "&amp;VLOOKUP(D158,Dictionary!$B$2:$F$609,4,FALSE)&amp;");"</f>
        <v>#N/A</v>
      </c>
      <c r="M158" t="str">
        <f t="shared" si="10"/>
        <v>insert into result_hierarchy(result_id, parent_result_id, hierarchy_type) values (756, 601, 'Derives');</v>
      </c>
    </row>
    <row r="159" spans="1:13">
      <c r="A159">
        <f>'Result import'!B125</f>
        <v>0</v>
      </c>
      <c r="B159">
        <f t="shared" si="12"/>
        <v>757</v>
      </c>
      <c r="C159">
        <f t="shared" si="13"/>
        <v>601</v>
      </c>
      <c r="D159">
        <f>'Result import'!D$7</f>
        <v>0</v>
      </c>
      <c r="E159" t="str">
        <f>IF(ISERR(FIND(" ",'Result import'!E165)),"",LEFT('Result import'!E165,FIND(" ",'Result import'!E165)-1))</f>
        <v/>
      </c>
      <c r="F159">
        <f>IF(ISERR(FIND(" ",'Result import'!D125)),'Result import'!D125,VALUE(MID('Result import'!D125,FIND(" ",'Result import'!D125)+1,10)))</f>
        <v>0</v>
      </c>
      <c r="I159" t="s">
        <v>15</v>
      </c>
      <c r="J159" t="s">
        <v>428</v>
      </c>
      <c r="K159" t="str">
        <f t="shared" si="11"/>
        <v xml:space="preserve"> 0 %</v>
      </c>
      <c r="L159" s="16" t="e">
        <f>"insert into result (RESULT_ID, VALUE_DISPLAY, VALUE_NUM, VALUE_MIN, VALUE_MAX, QUALIFIER, RESULT_STATUS_ID, EXPERIMENT_ID, SUBSTANCE_ID, RESULT_TYPE_ID ) values ("&amp;B159&amp;", '"&amp;K159&amp;"', "&amp;F159&amp;", '"&amp;G159&amp;"', '"&amp;H159&amp;"', '"&amp;TRIM(E159)&amp;"', 2, experiment_id_seq.currval, "&amp;A159&amp;", "&amp;VLOOKUP(D159,Dictionary!$B$2:$F$609,4,FALSE)&amp;");"</f>
        <v>#N/A</v>
      </c>
      <c r="M159" t="str">
        <f t="shared" si="10"/>
        <v>insert into result_hierarchy(result_id, parent_result_id, hierarchy_type) values (757, 601, 'Derives');</v>
      </c>
    </row>
    <row r="160" spans="1:13">
      <c r="A160">
        <f>'Result import'!B126</f>
        <v>0</v>
      </c>
      <c r="B160">
        <f t="shared" si="12"/>
        <v>758</v>
      </c>
      <c r="C160">
        <f t="shared" si="13"/>
        <v>601</v>
      </c>
      <c r="D160">
        <f>'Result import'!D$7</f>
        <v>0</v>
      </c>
      <c r="E160" t="str">
        <f>IF(ISERR(FIND(" ",'Result import'!E166)),"",LEFT('Result import'!E166,FIND(" ",'Result import'!E166)-1))</f>
        <v/>
      </c>
      <c r="F160">
        <f>IF(ISERR(FIND(" ",'Result import'!D126)),'Result import'!D126,VALUE(MID('Result import'!D126,FIND(" ",'Result import'!D126)+1,10)))</f>
        <v>0</v>
      </c>
      <c r="I160" t="s">
        <v>15</v>
      </c>
      <c r="J160" t="s">
        <v>428</v>
      </c>
      <c r="K160" t="str">
        <f t="shared" si="11"/>
        <v xml:space="preserve"> 0 %</v>
      </c>
      <c r="L160" s="16" t="e">
        <f>"insert into result (RESULT_ID, VALUE_DISPLAY, VALUE_NUM, VALUE_MIN, VALUE_MAX, QUALIFIER, RESULT_STATUS_ID, EXPERIMENT_ID, SUBSTANCE_ID, RESULT_TYPE_ID ) values ("&amp;B160&amp;", '"&amp;K160&amp;"', "&amp;F160&amp;", '"&amp;G160&amp;"', '"&amp;H160&amp;"', '"&amp;TRIM(E160)&amp;"', 2, experiment_id_seq.currval, "&amp;A160&amp;", "&amp;VLOOKUP(D160,Dictionary!$B$2:$F$609,4,FALSE)&amp;");"</f>
        <v>#N/A</v>
      </c>
      <c r="M160" t="str">
        <f t="shared" si="10"/>
        <v>insert into result_hierarchy(result_id, parent_result_id, hierarchy_type) values (758, 601, 'Derives');</v>
      </c>
    </row>
    <row r="161" spans="1:13">
      <c r="A161">
        <f>'Result import'!B127</f>
        <v>0</v>
      </c>
      <c r="B161">
        <f t="shared" si="12"/>
        <v>759</v>
      </c>
      <c r="C161">
        <f t="shared" si="13"/>
        <v>601</v>
      </c>
      <c r="D161">
        <f>'Result import'!D$7</f>
        <v>0</v>
      </c>
      <c r="E161" t="str">
        <f>IF(ISERR(FIND(" ",'Result import'!E167)),"",LEFT('Result import'!E167,FIND(" ",'Result import'!E167)-1))</f>
        <v/>
      </c>
      <c r="F161">
        <f>IF(ISERR(FIND(" ",'Result import'!D127)),'Result import'!D127,VALUE(MID('Result import'!D127,FIND(" ",'Result import'!D127)+1,10)))</f>
        <v>0</v>
      </c>
      <c r="I161" t="s">
        <v>15</v>
      </c>
      <c r="J161" t="s">
        <v>428</v>
      </c>
      <c r="K161" t="str">
        <f t="shared" si="11"/>
        <v xml:space="preserve"> 0 %</v>
      </c>
      <c r="L161" s="16" t="e">
        <f>"insert into result (RESULT_ID, VALUE_DISPLAY, VALUE_NUM, VALUE_MIN, VALUE_MAX, QUALIFIER, RESULT_STATUS_ID, EXPERIMENT_ID, SUBSTANCE_ID, RESULT_TYPE_ID ) values ("&amp;B161&amp;", '"&amp;K161&amp;"', "&amp;F161&amp;", '"&amp;G161&amp;"', '"&amp;H161&amp;"', '"&amp;TRIM(E161)&amp;"', 2, experiment_id_seq.currval, "&amp;A161&amp;", "&amp;VLOOKUP(D161,Dictionary!$B$2:$F$609,4,FALSE)&amp;");"</f>
        <v>#N/A</v>
      </c>
      <c r="M161" t="str">
        <f t="shared" si="10"/>
        <v>insert into result_hierarchy(result_id, parent_result_id, hierarchy_type) values (759, 601, 'Derives');</v>
      </c>
    </row>
    <row r="162" spans="1:13">
      <c r="A162">
        <f>'Result import'!B128</f>
        <v>0</v>
      </c>
      <c r="B162">
        <f t="shared" si="12"/>
        <v>760</v>
      </c>
      <c r="C162">
        <f t="shared" si="13"/>
        <v>601</v>
      </c>
      <c r="D162">
        <f>'Result import'!D$7</f>
        <v>0</v>
      </c>
      <c r="E162" t="str">
        <f>IF(ISERR(FIND(" ",'Result import'!E168)),"",LEFT('Result import'!E168,FIND(" ",'Result import'!E168)-1))</f>
        <v/>
      </c>
      <c r="F162">
        <f>IF(ISERR(FIND(" ",'Result import'!D128)),'Result import'!D128,VALUE(MID('Result import'!D128,FIND(" ",'Result import'!D128)+1,10)))</f>
        <v>0</v>
      </c>
      <c r="I162" t="s">
        <v>15</v>
      </c>
      <c r="J162" t="s">
        <v>428</v>
      </c>
      <c r="K162" t="str">
        <f t="shared" si="11"/>
        <v xml:space="preserve"> 0 %</v>
      </c>
      <c r="L162" s="16" t="e">
        <f>"insert into result (RESULT_ID, VALUE_DISPLAY, VALUE_NUM, VALUE_MIN, VALUE_MAX, QUALIFIER, RESULT_STATUS_ID, EXPERIMENT_ID, SUBSTANCE_ID, RESULT_TYPE_ID ) values ("&amp;B162&amp;", '"&amp;K162&amp;"', "&amp;F162&amp;", '"&amp;G162&amp;"', '"&amp;H162&amp;"', '"&amp;TRIM(E162)&amp;"', 2, experiment_id_seq.currval, "&amp;A162&amp;", "&amp;VLOOKUP(D162,Dictionary!$B$2:$F$609,4,FALSE)&amp;");"</f>
        <v>#N/A</v>
      </c>
      <c r="M162" t="str">
        <f t="shared" si="10"/>
        <v>insert into result_hierarchy(result_id, parent_result_id, hierarchy_type) values (760, 601, 'Derives');</v>
      </c>
    </row>
    <row r="163" spans="1:13">
      <c r="A163">
        <f>'Result import'!B129</f>
        <v>0</v>
      </c>
      <c r="B163">
        <f t="shared" si="12"/>
        <v>761</v>
      </c>
      <c r="C163">
        <f t="shared" si="13"/>
        <v>601</v>
      </c>
      <c r="D163">
        <f>'Result import'!D$7</f>
        <v>0</v>
      </c>
      <c r="E163" t="str">
        <f>IF(ISERR(FIND(" ",'Result import'!E169)),"",LEFT('Result import'!E169,FIND(" ",'Result import'!E169)-1))</f>
        <v/>
      </c>
      <c r="F163">
        <f>IF(ISERR(FIND(" ",'Result import'!D129)),'Result import'!D129,VALUE(MID('Result import'!D129,FIND(" ",'Result import'!D129)+1,10)))</f>
        <v>0</v>
      </c>
      <c r="I163" t="s">
        <v>15</v>
      </c>
      <c r="J163" t="s">
        <v>428</v>
      </c>
      <c r="K163" t="str">
        <f t="shared" si="11"/>
        <v xml:space="preserve"> 0 %</v>
      </c>
      <c r="L163" s="16" t="e">
        <f>"insert into result (RESULT_ID, VALUE_DISPLAY, VALUE_NUM, VALUE_MIN, VALUE_MAX, QUALIFIER, RESULT_STATUS_ID, EXPERIMENT_ID, SUBSTANCE_ID, RESULT_TYPE_ID ) values ("&amp;B163&amp;", '"&amp;K163&amp;"', "&amp;F163&amp;", '"&amp;G163&amp;"', '"&amp;H163&amp;"', '"&amp;TRIM(E163)&amp;"', 2, experiment_id_seq.currval, "&amp;A163&amp;", "&amp;VLOOKUP(D163,Dictionary!$B$2:$F$609,4,FALSE)&amp;");"</f>
        <v>#N/A</v>
      </c>
      <c r="M163" t="str">
        <f t="shared" ref="M163:M170" si="14">IF(ISBLANK(J163),"","insert into result_hierarchy(result_id, parent_result_id, hierarchy_type) values ("&amp;B163&amp;", "&amp;C163&amp;", '"&amp;J163&amp;"');")</f>
        <v>insert into result_hierarchy(result_id, parent_result_id, hierarchy_type) values (761, 601, 'Derives');</v>
      </c>
    </row>
    <row r="164" spans="1:13">
      <c r="A164">
        <f>'Result import'!B130</f>
        <v>0</v>
      </c>
      <c r="B164">
        <f t="shared" si="12"/>
        <v>762</v>
      </c>
      <c r="C164">
        <f t="shared" si="13"/>
        <v>601</v>
      </c>
      <c r="D164">
        <f>'Result import'!D$7</f>
        <v>0</v>
      </c>
      <c r="E164" t="str">
        <f>IF(ISERR(FIND(" ",'Result import'!E170)),"",LEFT('Result import'!E170,FIND(" ",'Result import'!E170)-1))</f>
        <v/>
      </c>
      <c r="F164">
        <f>IF(ISERR(FIND(" ",'Result import'!D130)),'Result import'!D130,VALUE(MID('Result import'!D130,FIND(" ",'Result import'!D130)+1,10)))</f>
        <v>0</v>
      </c>
      <c r="I164" t="s">
        <v>15</v>
      </c>
      <c r="J164" t="s">
        <v>428</v>
      </c>
      <c r="K164" t="str">
        <f t="shared" si="11"/>
        <v xml:space="preserve"> 0 %</v>
      </c>
      <c r="L164" s="16" t="e">
        <f>"insert into result (RESULT_ID, VALUE_DISPLAY, VALUE_NUM, VALUE_MIN, VALUE_MAX, QUALIFIER, RESULT_STATUS_ID, EXPERIMENT_ID, SUBSTANCE_ID, RESULT_TYPE_ID ) values ("&amp;B164&amp;", '"&amp;K164&amp;"', "&amp;F164&amp;", '"&amp;G164&amp;"', '"&amp;H164&amp;"', '"&amp;TRIM(E164)&amp;"', 2, experiment_id_seq.currval, "&amp;A164&amp;", "&amp;VLOOKUP(D164,Dictionary!$B$2:$F$609,4,FALSE)&amp;");"</f>
        <v>#N/A</v>
      </c>
      <c r="M164" t="str">
        <f t="shared" si="14"/>
        <v>insert into result_hierarchy(result_id, parent_result_id, hierarchy_type) values (762, 601, 'Derives');</v>
      </c>
    </row>
    <row r="165" spans="1:13">
      <c r="A165">
        <f>'Result import'!B131</f>
        <v>0</v>
      </c>
      <c r="B165">
        <f t="shared" si="12"/>
        <v>763</v>
      </c>
      <c r="C165">
        <f t="shared" si="13"/>
        <v>601</v>
      </c>
      <c r="D165">
        <f>'Result import'!D$7</f>
        <v>0</v>
      </c>
      <c r="E165" t="str">
        <f>IF(ISERR(FIND(" ",'Result import'!E171)),"",LEFT('Result import'!E171,FIND(" ",'Result import'!E171)-1))</f>
        <v/>
      </c>
      <c r="F165">
        <f>IF(ISERR(FIND(" ",'Result import'!D131)),'Result import'!D131,VALUE(MID('Result import'!D131,FIND(" ",'Result import'!D131)+1,10)))</f>
        <v>0</v>
      </c>
      <c r="I165" t="s">
        <v>15</v>
      </c>
      <c r="J165" t="s">
        <v>428</v>
      </c>
      <c r="K165" t="str">
        <f t="shared" si="11"/>
        <v xml:space="preserve"> 0 %</v>
      </c>
      <c r="L165" s="16" t="e">
        <f>"insert into result (RESULT_ID, VALUE_DISPLAY, VALUE_NUM, VALUE_MIN, VALUE_MAX, QUALIFIER, RESULT_STATUS_ID, EXPERIMENT_ID, SUBSTANCE_ID, RESULT_TYPE_ID ) values ("&amp;B165&amp;", '"&amp;K165&amp;"', "&amp;F165&amp;", '"&amp;G165&amp;"', '"&amp;H165&amp;"', '"&amp;TRIM(E165)&amp;"', 2, experiment_id_seq.currval, "&amp;A165&amp;", "&amp;VLOOKUP(D165,Dictionary!$B$2:$F$609,4,FALSE)&amp;");"</f>
        <v>#N/A</v>
      </c>
      <c r="M165" t="str">
        <f t="shared" si="14"/>
        <v>insert into result_hierarchy(result_id, parent_result_id, hierarchy_type) values (763, 601, 'Derives');</v>
      </c>
    </row>
    <row r="166" spans="1:13">
      <c r="A166">
        <f>'Result import'!B132</f>
        <v>0</v>
      </c>
      <c r="B166">
        <f t="shared" si="12"/>
        <v>764</v>
      </c>
      <c r="C166">
        <f t="shared" si="13"/>
        <v>601</v>
      </c>
      <c r="D166">
        <f>'Result import'!D$7</f>
        <v>0</v>
      </c>
      <c r="E166" t="str">
        <f>IF(ISERR(FIND(" ",'Result import'!E172)),"",LEFT('Result import'!E172,FIND(" ",'Result import'!E172)-1))</f>
        <v/>
      </c>
      <c r="F166">
        <f>IF(ISERR(FIND(" ",'Result import'!D132)),'Result import'!D132,VALUE(MID('Result import'!D132,FIND(" ",'Result import'!D132)+1,10)))</f>
        <v>0</v>
      </c>
      <c r="I166" t="s">
        <v>15</v>
      </c>
      <c r="J166" t="s">
        <v>428</v>
      </c>
      <c r="K166" t="str">
        <f t="shared" si="11"/>
        <v xml:space="preserve"> 0 %</v>
      </c>
      <c r="L166" s="16" t="e">
        <f>"insert into result (RESULT_ID, VALUE_DISPLAY, VALUE_NUM, VALUE_MIN, VALUE_MAX, QUALIFIER, RESULT_STATUS_ID, EXPERIMENT_ID, SUBSTANCE_ID, RESULT_TYPE_ID ) values ("&amp;B166&amp;", '"&amp;K166&amp;"', "&amp;F166&amp;", '"&amp;G166&amp;"', '"&amp;H166&amp;"', '"&amp;TRIM(E166)&amp;"', 2, experiment_id_seq.currval, "&amp;A166&amp;", "&amp;VLOOKUP(D166,Dictionary!$B$2:$F$609,4,FALSE)&amp;");"</f>
        <v>#N/A</v>
      </c>
      <c r="M166" t="str">
        <f t="shared" si="14"/>
        <v>insert into result_hierarchy(result_id, parent_result_id, hierarchy_type) values (764, 601, 'Derives');</v>
      </c>
    </row>
    <row r="167" spans="1:13">
      <c r="A167">
        <f>'Result import'!B133</f>
        <v>0</v>
      </c>
      <c r="B167">
        <f t="shared" si="12"/>
        <v>765</v>
      </c>
      <c r="C167">
        <f t="shared" si="13"/>
        <v>601</v>
      </c>
      <c r="D167">
        <f>'Result import'!D$7</f>
        <v>0</v>
      </c>
      <c r="E167" t="str">
        <f>IF(ISERR(FIND(" ",'Result import'!E173)),"",LEFT('Result import'!E173,FIND(" ",'Result import'!E173)-1))</f>
        <v/>
      </c>
      <c r="F167">
        <f>IF(ISERR(FIND(" ",'Result import'!D133)),'Result import'!D133,VALUE(MID('Result import'!D133,FIND(" ",'Result import'!D133)+1,10)))</f>
        <v>0</v>
      </c>
      <c r="I167" t="s">
        <v>15</v>
      </c>
      <c r="J167" t="s">
        <v>428</v>
      </c>
      <c r="K167" t="str">
        <f t="shared" si="11"/>
        <v xml:space="preserve"> 0 %</v>
      </c>
      <c r="L167" s="16" t="e">
        <f>"insert into result (RESULT_ID, VALUE_DISPLAY, VALUE_NUM, VALUE_MIN, VALUE_MAX, QUALIFIER, RESULT_STATUS_ID, EXPERIMENT_ID, SUBSTANCE_ID, RESULT_TYPE_ID ) values ("&amp;B167&amp;", '"&amp;K167&amp;"', "&amp;F167&amp;", '"&amp;G167&amp;"', '"&amp;H167&amp;"', '"&amp;TRIM(E167)&amp;"', 2, experiment_id_seq.currval, "&amp;A167&amp;", "&amp;VLOOKUP(D167,Dictionary!$B$2:$F$609,4,FALSE)&amp;");"</f>
        <v>#N/A</v>
      </c>
      <c r="M167" t="str">
        <f t="shared" si="14"/>
        <v>insert into result_hierarchy(result_id, parent_result_id, hierarchy_type) values (765, 601, 'Derives');</v>
      </c>
    </row>
    <row r="168" spans="1:13">
      <c r="A168">
        <f>'Result import'!B134</f>
        <v>0</v>
      </c>
      <c r="B168">
        <f t="shared" si="12"/>
        <v>766</v>
      </c>
      <c r="C168">
        <f t="shared" si="13"/>
        <v>601</v>
      </c>
      <c r="D168">
        <f>'Result import'!D$7</f>
        <v>0</v>
      </c>
      <c r="E168" t="str">
        <f>IF(ISERR(FIND(" ",'Result import'!E174)),"",LEFT('Result import'!E174,FIND(" ",'Result import'!E174)-1))</f>
        <v/>
      </c>
      <c r="F168">
        <f>IF(ISERR(FIND(" ",'Result import'!D134)),'Result import'!D134,VALUE(MID('Result import'!D134,FIND(" ",'Result import'!D134)+1,10)))</f>
        <v>0</v>
      </c>
      <c r="I168" t="s">
        <v>15</v>
      </c>
      <c r="J168" t="s">
        <v>428</v>
      </c>
      <c r="K168" t="str">
        <f t="shared" si="11"/>
        <v xml:space="preserve"> 0 %</v>
      </c>
      <c r="L168" s="16" t="e">
        <f>"insert into result (RESULT_ID, VALUE_DISPLAY, VALUE_NUM, VALUE_MIN, VALUE_MAX, QUALIFIER, RESULT_STATUS_ID, EXPERIMENT_ID, SUBSTANCE_ID, RESULT_TYPE_ID ) values ("&amp;B168&amp;", '"&amp;K168&amp;"', "&amp;F168&amp;", '"&amp;G168&amp;"', '"&amp;H168&amp;"', '"&amp;TRIM(E168)&amp;"', 2, experiment_id_seq.currval, "&amp;A168&amp;", "&amp;VLOOKUP(D168,Dictionary!$B$2:$F$609,4,FALSE)&amp;");"</f>
        <v>#N/A</v>
      </c>
      <c r="M168" t="str">
        <f t="shared" si="14"/>
        <v>insert into result_hierarchy(result_id, parent_result_id, hierarchy_type) values (766, 601, 'Derives');</v>
      </c>
    </row>
    <row r="169" spans="1:13">
      <c r="A169">
        <f>'Result import'!B135</f>
        <v>0</v>
      </c>
      <c r="B169">
        <f t="shared" si="12"/>
        <v>767</v>
      </c>
      <c r="C169">
        <f t="shared" si="13"/>
        <v>601</v>
      </c>
      <c r="D169">
        <f>'Result import'!D$7</f>
        <v>0</v>
      </c>
      <c r="E169" t="str">
        <f>IF(ISERR(FIND(" ",'Result import'!E175)),"",LEFT('Result import'!E175,FIND(" ",'Result import'!E175)-1))</f>
        <v/>
      </c>
      <c r="F169">
        <f>IF(ISERR(FIND(" ",'Result import'!D135)),'Result import'!D135,VALUE(MID('Result import'!D135,FIND(" ",'Result import'!D135)+1,10)))</f>
        <v>0</v>
      </c>
      <c r="I169" t="s">
        <v>15</v>
      </c>
      <c r="J169" t="s">
        <v>428</v>
      </c>
      <c r="K169" t="str">
        <f t="shared" si="11"/>
        <v xml:space="preserve"> 0 %</v>
      </c>
      <c r="L169" s="16" t="e">
        <f>"insert into result (RESULT_ID, VALUE_DISPLAY, VALUE_NUM, VALUE_MIN, VALUE_MAX, QUALIFIER, RESULT_STATUS_ID, EXPERIMENT_ID, SUBSTANCE_ID, RESULT_TYPE_ID ) values ("&amp;B169&amp;", '"&amp;K169&amp;"', "&amp;F169&amp;", '"&amp;G169&amp;"', '"&amp;H169&amp;"', '"&amp;TRIM(E169)&amp;"', 2, experiment_id_seq.currval, "&amp;A169&amp;", "&amp;VLOOKUP(D169,Dictionary!$B$2:$F$609,4,FALSE)&amp;");"</f>
        <v>#N/A</v>
      </c>
      <c r="M169" t="str">
        <f t="shared" si="14"/>
        <v>insert into result_hierarchy(result_id, parent_result_id, hierarchy_type) values (767, 601, 'Derives');</v>
      </c>
    </row>
    <row r="170" spans="1:13">
      <c r="A170">
        <f>'Result import'!B136</f>
        <v>0</v>
      </c>
      <c r="B170">
        <f t="shared" si="12"/>
        <v>768</v>
      </c>
      <c r="C170">
        <f t="shared" si="13"/>
        <v>601</v>
      </c>
      <c r="D170">
        <f>'Result import'!D$7</f>
        <v>0</v>
      </c>
      <c r="E170" t="str">
        <f>IF(ISERR(FIND(" ",'Result import'!E176)),"",LEFT('Result import'!E176,FIND(" ",'Result import'!E176)-1))</f>
        <v/>
      </c>
      <c r="F170">
        <f>IF(ISERR(FIND(" ",'Result import'!D136)),'Result import'!D136,VALUE(MID('Result import'!D136,FIND(" ",'Result import'!D136)+1,10)))</f>
        <v>0</v>
      </c>
      <c r="I170" t="s">
        <v>15</v>
      </c>
      <c r="J170" t="s">
        <v>428</v>
      </c>
      <c r="K170" t="str">
        <f t="shared" si="11"/>
        <v xml:space="preserve"> 0 %</v>
      </c>
      <c r="L170" s="16" t="e">
        <f>"insert into result (RESULT_ID, VALUE_DISPLAY, VALUE_NUM, VALUE_MIN, VALUE_MAX, QUALIFIER, RESULT_STATUS_ID, EXPERIMENT_ID, SUBSTANCE_ID, RESULT_TYPE_ID ) values ("&amp;B170&amp;", '"&amp;K170&amp;"', "&amp;F170&amp;", '"&amp;G170&amp;"', '"&amp;H170&amp;"', '"&amp;TRIM(E170)&amp;"', 2, experiment_id_seq.currval, "&amp;A170&amp;", "&amp;VLOOKUP(D170,Dictionary!$B$2:$F$609,4,FALSE)&amp;");"</f>
        <v>#N/A</v>
      </c>
      <c r="M170" t="str">
        <f t="shared" si="14"/>
        <v>insert into result_hierarchy(result_id, parent_result_id, hierarchy_type) values (768, 601, 'Derives');</v>
      </c>
    </row>
  </sheetData>
  <mergeCells count="1">
    <mergeCell ref="L1:O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K171"/>
  <sheetViews>
    <sheetView topLeftCell="A136" workbookViewId="0">
      <selection activeCell="F4" sqref="F4"/>
    </sheetView>
  </sheetViews>
  <sheetFormatPr defaultRowHeight="15"/>
  <cols>
    <col min="1" max="1" width="8.85546875" bestFit="1" customWidth="1"/>
    <col min="2" max="2" width="9.42578125" style="2" bestFit="1" customWidth="1"/>
    <col min="3" max="3" width="20.42578125" bestFit="1" customWidth="1"/>
    <col min="4" max="4" width="8.5703125" bestFit="1" customWidth="1"/>
    <col min="5" max="5" width="10.85546875" bestFit="1" customWidth="1"/>
    <col min="6" max="6" width="10.28515625" bestFit="1" customWidth="1"/>
    <col min="7" max="7" width="10.5703125" bestFit="1" customWidth="1"/>
    <col min="8" max="8" width="8.5703125" bestFit="1" customWidth="1"/>
  </cols>
  <sheetData>
    <row r="1" spans="1:11">
      <c r="A1" s="1" t="s">
        <v>64</v>
      </c>
    </row>
    <row r="2" spans="1:11">
      <c r="A2" s="1" t="s">
        <v>60</v>
      </c>
      <c r="B2" s="3" t="s">
        <v>63</v>
      </c>
      <c r="C2" s="1" t="s">
        <v>61</v>
      </c>
      <c r="D2" s="1" t="s">
        <v>62</v>
      </c>
      <c r="E2" s="1" t="s">
        <v>20</v>
      </c>
      <c r="F2" s="1" t="s">
        <v>21</v>
      </c>
      <c r="G2" s="1" t="s">
        <v>22</v>
      </c>
      <c r="H2" s="1" t="s">
        <v>18</v>
      </c>
      <c r="I2" s="1" t="s">
        <v>23</v>
      </c>
      <c r="K2" s="1" t="s">
        <v>426</v>
      </c>
    </row>
    <row r="3" spans="1:11">
      <c r="A3">
        <f>Result!B3</f>
        <v>601</v>
      </c>
      <c r="C3" t="str">
        <f>'Result import'!$K$7</f>
        <v>Number of points</v>
      </c>
      <c r="E3">
        <f>'Result import'!K9</f>
        <v>0</v>
      </c>
      <c r="I3" t="str">
        <f>IF(ISNA(VLOOKUP(D3,Dictionary!$B$2:$F$609,4,FALSE)),H3&amp;E3&amp;IF(ISBLANK(F3), "", F3&amp;" - "&amp;G3),VLOOKUP(D3,Dictionary!$B$2:$F$609,4,FALSE))</f>
        <v>0</v>
      </c>
      <c r="K3" t="str">
        <f>"insert into result_context_item( RESULT_CONTEXT_ITEM_ID,  GROUP_RESULT_CONTEXT_ID,  EXPERIMENT_ID,  RESULT_ID,  ATTRIBUTE_ID,  VALUE_ID,  QUALIFIER,  VALUE_DISPLAY,  VALUE_NUM,  VALUE_MIN,  VALUE_MAX) values(result_context_item_id_seq.nextval, '',"&amp;" experiment_id_seq.currval, "&amp;A3&amp;", "&amp;VLOOKUP(C3,Dictionary!$B$2:$F$609,4,FALSE)&amp;", '', '', '"&amp;I3&amp;"', "&amp;E3&amp;", '"&amp;F3&amp;"', '"&amp;G3&amp;"');"</f>
        <v>insert into result_context_item( RESULT_CONTEXT_ITEM_ID,  GROUP_RESULT_CONTEXT_ID,  EXPERIMENT_ID,  RESULT_ID,  ATTRIBUTE_ID,  VALUE_ID,  QUALIFIER,  VALUE_DISPLAY,  VALUE_NUM,  VALUE_MIN,  VALUE_MAX) values(result_context_item_id_seq.nextval, '', experiment_id_seq.currval, 601, Published, '', '', '0', 0, '', '');</v>
      </c>
    </row>
    <row r="4" spans="1:11">
      <c r="A4">
        <f>Result!B4</f>
        <v>602</v>
      </c>
      <c r="C4" t="str">
        <f>'Result import'!$K$7</f>
        <v>Number of points</v>
      </c>
      <c r="E4">
        <f>'Result import'!K10</f>
        <v>0</v>
      </c>
      <c r="I4" t="str">
        <f>IF(ISNA(VLOOKUP(D4,Dictionary!$B$2:$F$609,4,FALSE)),H4&amp;E4&amp;IF(ISBLANK(F4), "", F4&amp;" - "&amp;G4),VLOOKUP(D4,Dictionary!$B$2:$F$609,4,FALSE))</f>
        <v>0</v>
      </c>
      <c r="K4" t="str">
        <f>"insert into result_context_item( RESULT_CONTEXT_ITEM_ID,  GROUP_RESULT_CONTEXT_ID,  EXPERIMENT_ID,  RESULT_ID,  ATTRIBUTE_ID,  VALUE_ID,  QUALIFIER,  VALUE_DISPLAY,  VALUE_NUM,  VALUE_MIN,  VALUE_MAX) values(result_context_item_id_seq.nextval, '',"&amp;" experiment_id_seq.currval, "&amp;A4&amp;", "&amp;VLOOKUP(C4,Dictionary!$B$2:$F$609,4,FALSE)&amp;", '', '', '"&amp;I4&amp;"', "&amp;E4&amp;", '"&amp;F4&amp;"', '"&amp;G4&amp;"');"</f>
        <v>insert into result_context_item( RESULT_CONTEXT_ITEM_ID,  GROUP_RESULT_CONTEXT_ID,  EXPERIMENT_ID,  RESULT_ID,  ATTRIBUTE_ID,  VALUE_ID,  QUALIFIER,  VALUE_DISPLAY,  VALUE_NUM,  VALUE_MIN,  VALUE_MAX) values(result_context_item_id_seq.nextval, '', experiment_id_seq.currval, 602, Published, '', '', '0', 0, '', '');</v>
      </c>
    </row>
    <row r="5" spans="1:11">
      <c r="A5">
        <f>Result!B5</f>
        <v>603</v>
      </c>
      <c r="C5" t="str">
        <f>'Result import'!$K$7</f>
        <v>Number of points</v>
      </c>
      <c r="E5">
        <f>'Result import'!K11</f>
        <v>0</v>
      </c>
      <c r="I5" t="str">
        <f>IF(ISNA(VLOOKUP(D5,Dictionary!$B$2:$F$609,4,FALSE)),H5&amp;E5&amp;IF(ISBLANK(F5), "", F5&amp;" - "&amp;G5),VLOOKUP(D5,Dictionary!$B$2:$F$609,4,FALSE))</f>
        <v>0</v>
      </c>
      <c r="K5" t="str">
        <f>"insert into result_context_item( RESULT_CONTEXT_ITEM_ID,  GROUP_RESULT_CONTEXT_ID,  EXPERIMENT_ID,  RESULT_ID,  ATTRIBUTE_ID,  VALUE_ID,  QUALIFIER,  VALUE_DISPLAY,  VALUE_NUM,  VALUE_MIN,  VALUE_MAX) values(result_context_item_id_seq.nextval, '',"&amp;" experiment_id_seq.currval, "&amp;A5&amp;", "&amp;VLOOKUP(C5,Dictionary!$B$2:$F$609,4,FALSE)&amp;", '', '', '"&amp;I5&amp;"', "&amp;E5&amp;", '"&amp;F5&amp;"', '"&amp;G5&amp;"');"</f>
        <v>insert into result_context_item( RESULT_CONTEXT_ITEM_ID,  GROUP_RESULT_CONTEXT_ID,  EXPERIMENT_ID,  RESULT_ID,  ATTRIBUTE_ID,  VALUE_ID,  QUALIFIER,  VALUE_DISPLAY,  VALUE_NUM,  VALUE_MIN,  VALUE_MAX) values(result_context_item_id_seq.nextval, '', experiment_id_seq.currval, 603, Published, '', '', '0', 0, '', '');</v>
      </c>
    </row>
    <row r="6" spans="1:11">
      <c r="A6">
        <f>Result!B6</f>
        <v>604</v>
      </c>
      <c r="C6" t="str">
        <f>'Result import'!$K$7</f>
        <v>Number of points</v>
      </c>
      <c r="E6">
        <f>'Result import'!K12</f>
        <v>0</v>
      </c>
      <c r="I6" t="str">
        <f>IF(ISNA(VLOOKUP(D6,Dictionary!$B$2:$F$609,4,FALSE)),H6&amp;E6&amp;IF(ISBLANK(F6), "", F6&amp;" - "&amp;G6),VLOOKUP(D6,Dictionary!$B$2:$F$609,4,FALSE))</f>
        <v>0</v>
      </c>
      <c r="K6" t="str">
        <f>"insert into result_context_item( RESULT_CONTEXT_ITEM_ID,  GROUP_RESULT_CONTEXT_ID,  EXPERIMENT_ID,  RESULT_ID,  ATTRIBUTE_ID,  VALUE_ID,  QUALIFIER,  VALUE_DISPLAY,  VALUE_NUM,  VALUE_MIN,  VALUE_MAX) values(result_context_item_id_seq.nextval, '',"&amp;" experiment_id_seq.currval, "&amp;A6&amp;", "&amp;VLOOKUP(C6,Dictionary!$B$2:$F$609,4,FALSE)&amp;", '', '', '"&amp;I6&amp;"', "&amp;E6&amp;", '"&amp;F6&amp;"', '"&amp;G6&amp;"');"</f>
        <v>insert into result_context_item( RESULT_CONTEXT_ITEM_ID,  GROUP_RESULT_CONTEXT_ID,  EXPERIMENT_ID,  RESULT_ID,  ATTRIBUTE_ID,  VALUE_ID,  QUALIFIER,  VALUE_DISPLAY,  VALUE_NUM,  VALUE_MIN,  VALUE_MAX) values(result_context_item_id_seq.nextval, '', experiment_id_seq.currval, 604, Published, '', '', '0', 0, '', '');</v>
      </c>
    </row>
    <row r="7" spans="1:11">
      <c r="A7">
        <f>Result!B7</f>
        <v>605</v>
      </c>
      <c r="C7" t="str">
        <f>'Result import'!$K$7</f>
        <v>Number of points</v>
      </c>
      <c r="E7">
        <f>'Result import'!K13</f>
        <v>0</v>
      </c>
      <c r="I7" t="str">
        <f>IF(ISNA(VLOOKUP(D7,Dictionary!$B$2:$F$609,4,FALSE)),H7&amp;E7&amp;IF(ISBLANK(F7), "", F7&amp;" - "&amp;G7),VLOOKUP(D7,Dictionary!$B$2:$F$609,4,FALSE))</f>
        <v>0</v>
      </c>
      <c r="K7" t="str">
        <f>"insert into result_context_item( RESULT_CONTEXT_ITEM_ID,  GROUP_RESULT_CONTEXT_ID,  EXPERIMENT_ID,  RESULT_ID,  ATTRIBUTE_ID,  VALUE_ID,  QUALIFIER,  VALUE_DISPLAY,  VALUE_NUM,  VALUE_MIN,  VALUE_MAX) values(result_context_item_id_seq.nextval, '',"&amp;" experiment_id_seq.currval, "&amp;A7&amp;", "&amp;VLOOKUP(C7,Dictionary!$B$2:$F$609,4,FALSE)&amp;", '', '', '"&amp;I7&amp;"', "&amp;E7&amp;", '"&amp;F7&amp;"', '"&amp;G7&amp;"');"</f>
        <v>insert into result_context_item( RESULT_CONTEXT_ITEM_ID,  GROUP_RESULT_CONTEXT_ID,  EXPERIMENT_ID,  RESULT_ID,  ATTRIBUTE_ID,  VALUE_ID,  QUALIFIER,  VALUE_DISPLAY,  VALUE_NUM,  VALUE_MIN,  VALUE_MAX) values(result_context_item_id_seq.nextval, '', experiment_id_seq.currval, 605, Published, '', '', '0', 0, '', '');</v>
      </c>
    </row>
    <row r="8" spans="1:11">
      <c r="A8">
        <f>Result!B8</f>
        <v>606</v>
      </c>
      <c r="C8" t="str">
        <f>'Result import'!$K$7</f>
        <v>Number of points</v>
      </c>
      <c r="E8">
        <f>'Result import'!K14</f>
        <v>0</v>
      </c>
      <c r="I8" t="str">
        <f>IF(ISNA(VLOOKUP(D8,Dictionary!$B$2:$F$609,4,FALSE)),H8&amp;E8&amp;IF(ISBLANK(F8), "", F8&amp;" - "&amp;G8),VLOOKUP(D8,Dictionary!$B$2:$F$609,4,FALSE))</f>
        <v>0</v>
      </c>
      <c r="K8" t="str">
        <f>"insert into result_context_item( RESULT_CONTEXT_ITEM_ID,  GROUP_RESULT_CONTEXT_ID,  EXPERIMENT_ID,  RESULT_ID,  ATTRIBUTE_ID,  VALUE_ID,  QUALIFIER,  VALUE_DISPLAY,  VALUE_NUM,  VALUE_MIN,  VALUE_MAX) values(result_context_item_id_seq.nextval, '',"&amp;" experiment_id_seq.currval, "&amp;A8&amp;", "&amp;VLOOKUP(C8,Dictionary!$B$2:$F$609,4,FALSE)&amp;", '', '', '"&amp;I8&amp;"', "&amp;E8&amp;", '"&amp;F8&amp;"', '"&amp;G8&amp;"');"</f>
        <v>insert into result_context_item( RESULT_CONTEXT_ITEM_ID,  GROUP_RESULT_CONTEXT_ID,  EXPERIMENT_ID,  RESULT_ID,  ATTRIBUTE_ID,  VALUE_ID,  QUALIFIER,  VALUE_DISPLAY,  VALUE_NUM,  VALUE_MIN,  VALUE_MAX) values(result_context_item_id_seq.nextval, '', experiment_id_seq.currval, 606, Published, '', '', '0', 0, '', '');</v>
      </c>
    </row>
    <row r="9" spans="1:11">
      <c r="A9">
        <f>Result!B9</f>
        <v>607</v>
      </c>
      <c r="C9" t="str">
        <f>'Result import'!$K$7</f>
        <v>Number of points</v>
      </c>
      <c r="E9">
        <f>'Result import'!K15</f>
        <v>0</v>
      </c>
      <c r="I9" t="str">
        <f>IF(ISNA(VLOOKUP(D9,Dictionary!$B$2:$F$609,4,FALSE)),H9&amp;E9&amp;IF(ISBLANK(F9), "", F9&amp;" - "&amp;G9),VLOOKUP(D9,Dictionary!$B$2:$F$609,4,FALSE))</f>
        <v>0</v>
      </c>
      <c r="K9" t="str">
        <f>"insert into result_context_item( RESULT_CONTEXT_ITEM_ID,  GROUP_RESULT_CONTEXT_ID,  EXPERIMENT_ID,  RESULT_ID,  ATTRIBUTE_ID,  VALUE_ID,  QUALIFIER,  VALUE_DISPLAY,  VALUE_NUM,  VALUE_MIN,  VALUE_MAX) values(result_context_item_id_seq.nextval, '',"&amp;" experiment_id_seq.currval, "&amp;A9&amp;", "&amp;VLOOKUP(C9,Dictionary!$B$2:$F$609,4,FALSE)&amp;", '', '', '"&amp;I9&amp;"', "&amp;E9&amp;", '"&amp;F9&amp;"', '"&amp;G9&amp;"');"</f>
        <v>insert into result_context_item( RESULT_CONTEXT_ITEM_ID,  GROUP_RESULT_CONTEXT_ID,  EXPERIMENT_ID,  RESULT_ID,  ATTRIBUTE_ID,  VALUE_ID,  QUALIFIER,  VALUE_DISPLAY,  VALUE_NUM,  VALUE_MIN,  VALUE_MAX) values(result_context_item_id_seq.nextval, '', experiment_id_seq.currval, 607, Published, '', '', '0', 0, '', '');</v>
      </c>
    </row>
    <row r="10" spans="1:11">
      <c r="A10">
        <f>Result!B10</f>
        <v>608</v>
      </c>
      <c r="C10" t="str">
        <f>'Result import'!$K$7</f>
        <v>Number of points</v>
      </c>
      <c r="E10">
        <f>'Result import'!K16</f>
        <v>0</v>
      </c>
      <c r="I10" t="str">
        <f>IF(ISNA(VLOOKUP(D10,Dictionary!$B$2:$F$609,4,FALSE)),H10&amp;E10&amp;IF(ISBLANK(F10), "", F10&amp;" - "&amp;G10),VLOOKUP(D10,Dictionary!$B$2:$F$609,4,FALSE))</f>
        <v>0</v>
      </c>
      <c r="K10" t="str">
        <f>"insert into result_context_item( RESULT_CONTEXT_ITEM_ID,  GROUP_RESULT_CONTEXT_ID,  EXPERIMENT_ID,  RESULT_ID,  ATTRIBUTE_ID,  VALUE_ID,  QUALIFIER,  VALUE_DISPLAY,  VALUE_NUM,  VALUE_MIN,  VALUE_MAX) values(result_context_item_id_seq.nextval, '',"&amp;" experiment_id_seq.currval, "&amp;A10&amp;", "&amp;VLOOKUP(C10,Dictionary!$B$2:$F$609,4,FALSE)&amp;", '', '', '"&amp;I10&amp;"', "&amp;E10&amp;", '"&amp;F10&amp;"', '"&amp;G10&amp;"');"</f>
        <v>insert into result_context_item( RESULT_CONTEXT_ITEM_ID,  GROUP_RESULT_CONTEXT_ID,  EXPERIMENT_ID,  RESULT_ID,  ATTRIBUTE_ID,  VALUE_ID,  QUALIFIER,  VALUE_DISPLAY,  VALUE_NUM,  VALUE_MIN,  VALUE_MAX) values(result_context_item_id_seq.nextval, '', experiment_id_seq.currval, 608, Published, '', '', '0', 0, '', '');</v>
      </c>
    </row>
    <row r="11" spans="1:11">
      <c r="A11">
        <f>Result!B11</f>
        <v>609</v>
      </c>
      <c r="C11" t="str">
        <f>'Result import'!$K$7</f>
        <v>Number of points</v>
      </c>
      <c r="E11">
        <f>'Result import'!K17</f>
        <v>0</v>
      </c>
      <c r="I11" t="str">
        <f>IF(ISNA(VLOOKUP(D11,Dictionary!$B$2:$F$609,4,FALSE)),H11&amp;E11&amp;IF(ISBLANK(F11), "", F11&amp;" - "&amp;G11),VLOOKUP(D11,Dictionary!$B$2:$F$609,4,FALSE))</f>
        <v>0</v>
      </c>
      <c r="K11" t="str">
        <f>"insert into result_context_item( RESULT_CONTEXT_ITEM_ID,  GROUP_RESULT_CONTEXT_ID,  EXPERIMENT_ID,  RESULT_ID,  ATTRIBUTE_ID,  VALUE_ID,  QUALIFIER,  VALUE_DISPLAY,  VALUE_NUM,  VALUE_MIN,  VALUE_MAX) values(result_context_item_id_seq.nextval, '',"&amp;" experiment_id_seq.currval, "&amp;A11&amp;", "&amp;VLOOKUP(C11,Dictionary!$B$2:$F$609,4,FALSE)&amp;", '', '', '"&amp;I11&amp;"', "&amp;E11&amp;", '"&amp;F11&amp;"', '"&amp;G11&amp;"');"</f>
        <v>insert into result_context_item( RESULT_CONTEXT_ITEM_ID,  GROUP_RESULT_CONTEXT_ID,  EXPERIMENT_ID,  RESULT_ID,  ATTRIBUTE_ID,  VALUE_ID,  QUALIFIER,  VALUE_DISPLAY,  VALUE_NUM,  VALUE_MIN,  VALUE_MAX) values(result_context_item_id_seq.nextval, '', experiment_id_seq.currval, 609, Published, '', '', '0', 0, '', '');</v>
      </c>
    </row>
    <row r="12" spans="1:11">
      <c r="A12">
        <f>Result!B12</f>
        <v>610</v>
      </c>
      <c r="C12" t="str">
        <f>'Result import'!$K$7</f>
        <v>Number of points</v>
      </c>
      <c r="E12">
        <f>'Result import'!K18</f>
        <v>0</v>
      </c>
      <c r="I12" t="str">
        <f>IF(ISNA(VLOOKUP(D12,Dictionary!$B$2:$F$609,4,FALSE)),H12&amp;E12&amp;IF(ISBLANK(F12), "", F12&amp;" - "&amp;G12),VLOOKUP(D12,Dictionary!$B$2:$F$609,4,FALSE))</f>
        <v>0</v>
      </c>
      <c r="K12" t="str">
        <f>"insert into result_context_item( RESULT_CONTEXT_ITEM_ID,  GROUP_RESULT_CONTEXT_ID,  EXPERIMENT_ID,  RESULT_ID,  ATTRIBUTE_ID,  VALUE_ID,  QUALIFIER,  VALUE_DISPLAY,  VALUE_NUM,  VALUE_MIN,  VALUE_MAX) values(result_context_item_id_seq.nextval, '',"&amp;" experiment_id_seq.currval, "&amp;A12&amp;", "&amp;VLOOKUP(C12,Dictionary!$B$2:$F$609,4,FALSE)&amp;", '', '', '"&amp;I12&amp;"', "&amp;E12&amp;", '"&amp;F12&amp;"', '"&amp;G12&amp;"');"</f>
        <v>insert into result_context_item( RESULT_CONTEXT_ITEM_ID,  GROUP_RESULT_CONTEXT_ID,  EXPERIMENT_ID,  RESULT_ID,  ATTRIBUTE_ID,  VALUE_ID,  QUALIFIER,  VALUE_DISPLAY,  VALUE_NUM,  VALUE_MIN,  VALUE_MAX) values(result_context_item_id_seq.nextval, '', experiment_id_seq.currval, 610, Published, '', '', '0', 0, '', '');</v>
      </c>
    </row>
    <row r="13" spans="1:11">
      <c r="A13">
        <f>Result!B13</f>
        <v>611</v>
      </c>
      <c r="C13" t="str">
        <f>'Result import'!$K$7</f>
        <v>Number of points</v>
      </c>
      <c r="E13">
        <f>'Result import'!K9</f>
        <v>0</v>
      </c>
      <c r="I13" t="str">
        <f>IF(ISNA(VLOOKUP(D13,Dictionary!$B$2:$F$609,4,FALSE)),H13&amp;E13&amp;IF(ISBLANK(F13), "", F13&amp;" - "&amp;G13),VLOOKUP(D13,Dictionary!$B$2:$F$609,4,FALSE))</f>
        <v>0</v>
      </c>
      <c r="K13" t="str">
        <f>"insert into result_context_item( RESULT_CONTEXT_ITEM_ID,  GROUP_RESULT_CONTEXT_ID,  EXPERIMENT_ID,  RESULT_ID,  ATTRIBUTE_ID,  VALUE_ID,  QUALIFIER,  VALUE_DISPLAY,  VALUE_NUM,  VALUE_MIN,  VALUE_MAX) values(result_context_item_id_seq.nextval, '',"&amp;" experiment_id_seq.currval, "&amp;A13&amp;", "&amp;VLOOKUP(C13,Dictionary!$B$2:$F$609,4,FALSE)&amp;", '', '', '"&amp;I13&amp;"', "&amp;E13&amp;", '"&amp;F13&amp;"', '"&amp;G13&amp;"');"</f>
        <v>insert into result_context_item( RESULT_CONTEXT_ITEM_ID,  GROUP_RESULT_CONTEXT_ID,  EXPERIMENT_ID,  RESULT_ID,  ATTRIBUTE_ID,  VALUE_ID,  QUALIFIER,  VALUE_DISPLAY,  VALUE_NUM,  VALUE_MIN,  VALUE_MAX) values(result_context_item_id_seq.nextval, '', experiment_id_seq.currval, 611, Published, '', '', '0', 0, '', '');</v>
      </c>
    </row>
    <row r="14" spans="1:11">
      <c r="A14">
        <f>Result!B14</f>
        <v>612</v>
      </c>
      <c r="C14" t="str">
        <f>'Result import'!$K$7</f>
        <v>Number of points</v>
      </c>
      <c r="E14">
        <f>'Result import'!K10</f>
        <v>0</v>
      </c>
      <c r="I14" t="str">
        <f>IF(ISNA(VLOOKUP(D14,Dictionary!$B$2:$F$609,4,FALSE)),H14&amp;E14&amp;IF(ISBLANK(F14), "", F14&amp;" - "&amp;G14),VLOOKUP(D14,Dictionary!$B$2:$F$609,4,FALSE))</f>
        <v>0</v>
      </c>
      <c r="K14" t="str">
        <f>"insert into result_context_item( RESULT_CONTEXT_ITEM_ID,  GROUP_RESULT_CONTEXT_ID,  EXPERIMENT_ID,  RESULT_ID,  ATTRIBUTE_ID,  VALUE_ID,  QUALIFIER,  VALUE_DISPLAY,  VALUE_NUM,  VALUE_MIN,  VALUE_MAX) values(result_context_item_id_seq.nextval, '',"&amp;" experiment_id_seq.currval, "&amp;A14&amp;", "&amp;VLOOKUP(C14,Dictionary!$B$2:$F$609,4,FALSE)&amp;", '', '', '"&amp;I14&amp;"', "&amp;E14&amp;", '"&amp;F14&amp;"', '"&amp;G14&amp;"');"</f>
        <v>insert into result_context_item( RESULT_CONTEXT_ITEM_ID,  GROUP_RESULT_CONTEXT_ID,  EXPERIMENT_ID,  RESULT_ID,  ATTRIBUTE_ID,  VALUE_ID,  QUALIFIER,  VALUE_DISPLAY,  VALUE_NUM,  VALUE_MIN,  VALUE_MAX) values(result_context_item_id_seq.nextval, '', experiment_id_seq.currval, 612, Published, '', '', '0', 0, '', '');</v>
      </c>
    </row>
    <row r="15" spans="1:11">
      <c r="A15">
        <f>Result!B15</f>
        <v>613</v>
      </c>
      <c r="C15" t="str">
        <f>'Result import'!$K$7</f>
        <v>Number of points</v>
      </c>
      <c r="E15">
        <f>'Result import'!K11</f>
        <v>0</v>
      </c>
      <c r="I15" t="str">
        <f>IF(ISNA(VLOOKUP(D15,Dictionary!$B$2:$F$609,4,FALSE)),H15&amp;E15&amp;IF(ISBLANK(F15), "", F15&amp;" - "&amp;G15),VLOOKUP(D15,Dictionary!$B$2:$F$609,4,FALSE))</f>
        <v>0</v>
      </c>
      <c r="K15" t="str">
        <f>"insert into result_context_item( RESULT_CONTEXT_ITEM_ID,  GROUP_RESULT_CONTEXT_ID,  EXPERIMENT_ID,  RESULT_ID,  ATTRIBUTE_ID,  VALUE_ID,  QUALIFIER,  VALUE_DISPLAY,  VALUE_NUM,  VALUE_MIN,  VALUE_MAX) values(result_context_item_id_seq.nextval, '',"&amp;" experiment_id_seq.currval, "&amp;A15&amp;", "&amp;VLOOKUP(C15,Dictionary!$B$2:$F$609,4,FALSE)&amp;", '', '', '"&amp;I15&amp;"', "&amp;E15&amp;", '"&amp;F15&amp;"', '"&amp;G15&amp;"');"</f>
        <v>insert into result_context_item( RESULT_CONTEXT_ITEM_ID,  GROUP_RESULT_CONTEXT_ID,  EXPERIMENT_ID,  RESULT_ID,  ATTRIBUTE_ID,  VALUE_ID,  QUALIFIER,  VALUE_DISPLAY,  VALUE_NUM,  VALUE_MIN,  VALUE_MAX) values(result_context_item_id_seq.nextval, '', experiment_id_seq.currval, 613, Published, '', '', '0', 0, '', '');</v>
      </c>
    </row>
    <row r="16" spans="1:11">
      <c r="A16">
        <f>Result!B16</f>
        <v>614</v>
      </c>
      <c r="C16" t="str">
        <f>'Result import'!$K$7</f>
        <v>Number of points</v>
      </c>
      <c r="E16">
        <f>'Result import'!K12</f>
        <v>0</v>
      </c>
      <c r="I16" t="str">
        <f>IF(ISNA(VLOOKUP(D16,Dictionary!$B$2:$F$609,4,FALSE)),H16&amp;E16&amp;IF(ISBLANK(F16), "", F16&amp;" - "&amp;G16),VLOOKUP(D16,Dictionary!$B$2:$F$609,4,FALSE))</f>
        <v>0</v>
      </c>
      <c r="K16" t="str">
        <f>"insert into result_context_item( RESULT_CONTEXT_ITEM_ID,  GROUP_RESULT_CONTEXT_ID,  EXPERIMENT_ID,  RESULT_ID,  ATTRIBUTE_ID,  VALUE_ID,  QUALIFIER,  VALUE_DISPLAY,  VALUE_NUM,  VALUE_MIN,  VALUE_MAX) values(result_context_item_id_seq.nextval, '',"&amp;" experiment_id_seq.currval, "&amp;A16&amp;", "&amp;VLOOKUP(C16,Dictionary!$B$2:$F$609,4,FALSE)&amp;", '', '', '"&amp;I16&amp;"', "&amp;E16&amp;", '"&amp;F16&amp;"', '"&amp;G16&amp;"');"</f>
        <v>insert into result_context_item( RESULT_CONTEXT_ITEM_ID,  GROUP_RESULT_CONTEXT_ID,  EXPERIMENT_ID,  RESULT_ID,  ATTRIBUTE_ID,  VALUE_ID,  QUALIFIER,  VALUE_DISPLAY,  VALUE_NUM,  VALUE_MIN,  VALUE_MAX) values(result_context_item_id_seq.nextval, '', experiment_id_seq.currval, 614, Published, '', '', '0', 0, '', '');</v>
      </c>
    </row>
    <row r="17" spans="1:11">
      <c r="A17">
        <f>Result!B17</f>
        <v>615</v>
      </c>
      <c r="C17" t="str">
        <f>'Result import'!$K$7</f>
        <v>Number of points</v>
      </c>
      <c r="E17">
        <f>'Result import'!K13</f>
        <v>0</v>
      </c>
      <c r="I17" t="str">
        <f>IF(ISNA(VLOOKUP(D17,Dictionary!$B$2:$F$609,4,FALSE)),H17&amp;E17&amp;IF(ISBLANK(F17), "", F17&amp;" - "&amp;G17),VLOOKUP(D17,Dictionary!$B$2:$F$609,4,FALSE))</f>
        <v>0</v>
      </c>
      <c r="K17" t="str">
        <f>"insert into result_context_item( RESULT_CONTEXT_ITEM_ID,  GROUP_RESULT_CONTEXT_ID,  EXPERIMENT_ID,  RESULT_ID,  ATTRIBUTE_ID,  VALUE_ID,  QUALIFIER,  VALUE_DISPLAY,  VALUE_NUM,  VALUE_MIN,  VALUE_MAX) values(result_context_item_id_seq.nextval, '',"&amp;" experiment_id_seq.currval, "&amp;A17&amp;", "&amp;VLOOKUP(C17,Dictionary!$B$2:$F$609,4,FALSE)&amp;", '', '', '"&amp;I17&amp;"', "&amp;E17&amp;", '"&amp;F17&amp;"', '"&amp;G17&amp;"');"</f>
        <v>insert into result_context_item( RESULT_CONTEXT_ITEM_ID,  GROUP_RESULT_CONTEXT_ID,  EXPERIMENT_ID,  RESULT_ID,  ATTRIBUTE_ID,  VALUE_ID,  QUALIFIER,  VALUE_DISPLAY,  VALUE_NUM,  VALUE_MIN,  VALUE_MAX) values(result_context_item_id_seq.nextval, '', experiment_id_seq.currval, 615, Published, '', '', '0', 0, '', '');</v>
      </c>
    </row>
    <row r="18" spans="1:11">
      <c r="A18">
        <f>Result!B18</f>
        <v>616</v>
      </c>
      <c r="C18" t="str">
        <f>'Result import'!$K$7</f>
        <v>Number of points</v>
      </c>
      <c r="E18">
        <f>'Result import'!K14</f>
        <v>0</v>
      </c>
      <c r="I18" t="str">
        <f>IF(ISNA(VLOOKUP(D18,Dictionary!$B$2:$F$609,4,FALSE)),H18&amp;E18&amp;IF(ISBLANK(F18), "", F18&amp;" - "&amp;G18),VLOOKUP(D18,Dictionary!$B$2:$F$609,4,FALSE))</f>
        <v>0</v>
      </c>
      <c r="K18" t="str">
        <f>"insert into result_context_item( RESULT_CONTEXT_ITEM_ID,  GROUP_RESULT_CONTEXT_ID,  EXPERIMENT_ID,  RESULT_ID,  ATTRIBUTE_ID,  VALUE_ID,  QUALIFIER,  VALUE_DISPLAY,  VALUE_NUM,  VALUE_MIN,  VALUE_MAX) values(result_context_item_id_seq.nextval, '',"&amp;" experiment_id_seq.currval, "&amp;A18&amp;", "&amp;VLOOKUP(C18,Dictionary!$B$2:$F$609,4,FALSE)&amp;", '', '', '"&amp;I18&amp;"', "&amp;E18&amp;", '"&amp;F18&amp;"', '"&amp;G18&amp;"');"</f>
        <v>insert into result_context_item( RESULT_CONTEXT_ITEM_ID,  GROUP_RESULT_CONTEXT_ID,  EXPERIMENT_ID,  RESULT_ID,  ATTRIBUTE_ID,  VALUE_ID,  QUALIFIER,  VALUE_DISPLAY,  VALUE_NUM,  VALUE_MIN,  VALUE_MAX) values(result_context_item_id_seq.nextval, '', experiment_id_seq.currval, 616, Published, '', '', '0', 0, '', '');</v>
      </c>
    </row>
    <row r="19" spans="1:11">
      <c r="A19">
        <f>Result!B19</f>
        <v>617</v>
      </c>
      <c r="C19" t="str">
        <f>'Result import'!$K$7</f>
        <v>Number of points</v>
      </c>
      <c r="E19">
        <f>'Result import'!K15</f>
        <v>0</v>
      </c>
      <c r="I19" t="str">
        <f>IF(ISNA(VLOOKUP(D19,Dictionary!$B$2:$F$609,4,FALSE)),H19&amp;E19&amp;IF(ISBLANK(F19), "", F19&amp;" - "&amp;G19),VLOOKUP(D19,Dictionary!$B$2:$F$609,4,FALSE))</f>
        <v>0</v>
      </c>
      <c r="K19" t="str">
        <f>"insert into result_context_item( RESULT_CONTEXT_ITEM_ID,  GROUP_RESULT_CONTEXT_ID,  EXPERIMENT_ID,  RESULT_ID,  ATTRIBUTE_ID,  VALUE_ID,  QUALIFIER,  VALUE_DISPLAY,  VALUE_NUM,  VALUE_MIN,  VALUE_MAX) values(result_context_item_id_seq.nextval, '',"&amp;" experiment_id_seq.currval, "&amp;A19&amp;", "&amp;VLOOKUP(C19,Dictionary!$B$2:$F$609,4,FALSE)&amp;", '', '', '"&amp;I19&amp;"', "&amp;E19&amp;", '"&amp;F19&amp;"', '"&amp;G19&amp;"');"</f>
        <v>insert into result_context_item( RESULT_CONTEXT_ITEM_ID,  GROUP_RESULT_CONTEXT_ID,  EXPERIMENT_ID,  RESULT_ID,  ATTRIBUTE_ID,  VALUE_ID,  QUALIFIER,  VALUE_DISPLAY,  VALUE_NUM,  VALUE_MIN,  VALUE_MAX) values(result_context_item_id_seq.nextval, '', experiment_id_seq.currval, 617, Published, '', '', '0', 0, '', '');</v>
      </c>
    </row>
    <row r="20" spans="1:11">
      <c r="A20">
        <f>Result!B20</f>
        <v>618</v>
      </c>
      <c r="C20" t="str">
        <f>'Result import'!$K$7</f>
        <v>Number of points</v>
      </c>
      <c r="E20">
        <f>'Result import'!K16</f>
        <v>0</v>
      </c>
      <c r="I20" t="str">
        <f>IF(ISNA(VLOOKUP(D20,Dictionary!$B$2:$F$609,4,FALSE)),H20&amp;E20&amp;IF(ISBLANK(F20), "", F20&amp;" - "&amp;G20),VLOOKUP(D20,Dictionary!$B$2:$F$609,4,FALSE))</f>
        <v>0</v>
      </c>
      <c r="K20" t="str">
        <f>"insert into result_context_item( RESULT_CONTEXT_ITEM_ID,  GROUP_RESULT_CONTEXT_ID,  EXPERIMENT_ID,  RESULT_ID,  ATTRIBUTE_ID,  VALUE_ID,  QUALIFIER,  VALUE_DISPLAY,  VALUE_NUM,  VALUE_MIN,  VALUE_MAX) values(result_context_item_id_seq.nextval, '',"&amp;" experiment_id_seq.currval, "&amp;A20&amp;", "&amp;VLOOKUP(C20,Dictionary!$B$2:$F$609,4,FALSE)&amp;", '', '', '"&amp;I20&amp;"', "&amp;E20&amp;", '"&amp;F20&amp;"', '"&amp;G20&amp;"');"</f>
        <v>insert into result_context_item( RESULT_CONTEXT_ITEM_ID,  GROUP_RESULT_CONTEXT_ID,  EXPERIMENT_ID,  RESULT_ID,  ATTRIBUTE_ID,  VALUE_ID,  QUALIFIER,  VALUE_DISPLAY,  VALUE_NUM,  VALUE_MIN,  VALUE_MAX) values(result_context_item_id_seq.nextval, '', experiment_id_seq.currval, 618, Published, '', '', '0', 0, '', '');</v>
      </c>
    </row>
    <row r="21" spans="1:11">
      <c r="A21">
        <f>Result!B21</f>
        <v>619</v>
      </c>
      <c r="C21" t="str">
        <f>'Result import'!$K$7</f>
        <v>Number of points</v>
      </c>
      <c r="E21">
        <f>'Result import'!K17</f>
        <v>0</v>
      </c>
      <c r="I21" t="str">
        <f>IF(ISNA(VLOOKUP(D21,Dictionary!$B$2:$F$609,4,FALSE)),H21&amp;E21&amp;IF(ISBLANK(F21), "", F21&amp;" - "&amp;G21),VLOOKUP(D21,Dictionary!$B$2:$F$609,4,FALSE))</f>
        <v>0</v>
      </c>
      <c r="K21" t="str">
        <f>"insert into result_context_item( RESULT_CONTEXT_ITEM_ID,  GROUP_RESULT_CONTEXT_ID,  EXPERIMENT_ID,  RESULT_ID,  ATTRIBUTE_ID,  VALUE_ID,  QUALIFIER,  VALUE_DISPLAY,  VALUE_NUM,  VALUE_MIN,  VALUE_MAX) values(result_context_item_id_seq.nextval, '',"&amp;" experiment_id_seq.currval, "&amp;A21&amp;", "&amp;VLOOKUP(C21,Dictionary!$B$2:$F$609,4,FALSE)&amp;", '', '', '"&amp;I21&amp;"', "&amp;E21&amp;", '"&amp;F21&amp;"', '"&amp;G21&amp;"');"</f>
        <v>insert into result_context_item( RESULT_CONTEXT_ITEM_ID,  GROUP_RESULT_CONTEXT_ID,  EXPERIMENT_ID,  RESULT_ID,  ATTRIBUTE_ID,  VALUE_ID,  QUALIFIER,  VALUE_DISPLAY,  VALUE_NUM,  VALUE_MIN,  VALUE_MAX) values(result_context_item_id_seq.nextval, '', experiment_id_seq.currval, 619, Published, '', '', '0', 0, '', '');</v>
      </c>
    </row>
    <row r="22" spans="1:11">
      <c r="A22">
        <f>Result!B22</f>
        <v>620</v>
      </c>
      <c r="C22" t="str">
        <f>'Result import'!$K$7</f>
        <v>Number of points</v>
      </c>
      <c r="E22">
        <f>'Result import'!K18</f>
        <v>0</v>
      </c>
      <c r="I22" t="str">
        <f>IF(ISNA(VLOOKUP(D22,Dictionary!$B$2:$F$609,4,FALSE)),H22&amp;E22&amp;IF(ISBLANK(F22), "", F22&amp;" - "&amp;G22),VLOOKUP(D22,Dictionary!$B$2:$F$609,4,FALSE))</f>
        <v>0</v>
      </c>
      <c r="K22" t="str">
        <f>"insert into result_context_item( RESULT_CONTEXT_ITEM_ID,  GROUP_RESULT_CONTEXT_ID,  EXPERIMENT_ID,  RESULT_ID,  ATTRIBUTE_ID,  VALUE_ID,  QUALIFIER,  VALUE_DISPLAY,  VALUE_NUM,  VALUE_MIN,  VALUE_MAX) values(result_context_item_id_seq.nextval, '',"&amp;" experiment_id_seq.currval, "&amp;A22&amp;", "&amp;VLOOKUP(C22,Dictionary!$B$2:$F$609,4,FALSE)&amp;", '', '', '"&amp;I22&amp;"', "&amp;E22&amp;", '"&amp;F22&amp;"', '"&amp;G22&amp;"');"</f>
        <v>insert into result_context_item( RESULT_CONTEXT_ITEM_ID,  GROUP_RESULT_CONTEXT_ID,  EXPERIMENT_ID,  RESULT_ID,  ATTRIBUTE_ID,  VALUE_ID,  QUALIFIER,  VALUE_DISPLAY,  VALUE_NUM,  VALUE_MIN,  VALUE_MAX) values(result_context_item_id_seq.nextval, '', experiment_id_seq.currval, 620, Published, '', '', '0', 0, '', '');</v>
      </c>
    </row>
    <row r="23" spans="1:11">
      <c r="A23">
        <f>Result!B23</f>
        <v>621</v>
      </c>
      <c r="C23" t="str">
        <f>'Result import'!$K$7</f>
        <v>Number of points</v>
      </c>
      <c r="E23">
        <f>'Result import'!K9</f>
        <v>0</v>
      </c>
      <c r="I23" t="str">
        <f>IF(ISNA(VLOOKUP(D23,Dictionary!$B$2:$F$609,4,FALSE)),H23&amp;E23&amp;IF(ISBLANK(F23), "", F23&amp;" - "&amp;G23),VLOOKUP(D23,Dictionary!$B$2:$F$609,4,FALSE))</f>
        <v>0</v>
      </c>
      <c r="K23" t="str">
        <f>"insert into result_context_item( RESULT_CONTEXT_ITEM_ID,  GROUP_RESULT_CONTEXT_ID,  EXPERIMENT_ID,  RESULT_ID,  ATTRIBUTE_ID,  VALUE_ID,  QUALIFIER,  VALUE_DISPLAY,  VALUE_NUM,  VALUE_MIN,  VALUE_MAX) values(result_context_item_id_seq.nextval, '',"&amp;" experiment_id_seq.currval, "&amp;A23&amp;", "&amp;VLOOKUP(C23,Dictionary!$B$2:$F$609,4,FALSE)&amp;", '', '', '"&amp;I23&amp;"', "&amp;E23&amp;", '"&amp;F23&amp;"', '"&amp;G23&amp;"');"</f>
        <v>insert into result_context_item( RESULT_CONTEXT_ITEM_ID,  GROUP_RESULT_CONTEXT_ID,  EXPERIMENT_ID,  RESULT_ID,  ATTRIBUTE_ID,  VALUE_ID,  QUALIFIER,  VALUE_DISPLAY,  VALUE_NUM,  VALUE_MIN,  VALUE_MAX) values(result_context_item_id_seq.nextval, '', experiment_id_seq.currval, 621, Published, '', '', '0', 0, '', '');</v>
      </c>
    </row>
    <row r="24" spans="1:11">
      <c r="A24">
        <f>Result!B24</f>
        <v>622</v>
      </c>
      <c r="C24" t="str">
        <f>'Result import'!$K$7</f>
        <v>Number of points</v>
      </c>
      <c r="E24">
        <f>'Result import'!K10</f>
        <v>0</v>
      </c>
      <c r="I24" t="str">
        <f>IF(ISNA(VLOOKUP(D24,Dictionary!$B$2:$F$609,4,FALSE)),H24&amp;E24&amp;IF(ISBLANK(F24), "", F24&amp;" - "&amp;G24),VLOOKUP(D24,Dictionary!$B$2:$F$609,4,FALSE))</f>
        <v>0</v>
      </c>
      <c r="K24" t="str">
        <f>"insert into result_context_item( RESULT_CONTEXT_ITEM_ID,  GROUP_RESULT_CONTEXT_ID,  EXPERIMENT_ID,  RESULT_ID,  ATTRIBUTE_ID,  VALUE_ID,  QUALIFIER,  VALUE_DISPLAY,  VALUE_NUM,  VALUE_MIN,  VALUE_MAX) values(result_context_item_id_seq.nextval, '',"&amp;" experiment_id_seq.currval, "&amp;A24&amp;", "&amp;VLOOKUP(C24,Dictionary!$B$2:$F$609,4,FALSE)&amp;", '', '', '"&amp;I24&amp;"', "&amp;E24&amp;", '"&amp;F24&amp;"', '"&amp;G24&amp;"');"</f>
        <v>insert into result_context_item( RESULT_CONTEXT_ITEM_ID,  GROUP_RESULT_CONTEXT_ID,  EXPERIMENT_ID,  RESULT_ID,  ATTRIBUTE_ID,  VALUE_ID,  QUALIFIER,  VALUE_DISPLAY,  VALUE_NUM,  VALUE_MIN,  VALUE_MAX) values(result_context_item_id_seq.nextval, '', experiment_id_seq.currval, 622, Published, '', '', '0', 0, '', '');</v>
      </c>
    </row>
    <row r="25" spans="1:11">
      <c r="A25">
        <f>Result!B25</f>
        <v>623</v>
      </c>
      <c r="C25" t="str">
        <f>'Result import'!$K$7</f>
        <v>Number of points</v>
      </c>
      <c r="E25">
        <f>'Result import'!K11</f>
        <v>0</v>
      </c>
      <c r="I25" t="str">
        <f>IF(ISNA(VLOOKUP(D25,Dictionary!$B$2:$F$609,4,FALSE)),H25&amp;E25&amp;IF(ISBLANK(F25), "", F25&amp;" - "&amp;G25),VLOOKUP(D25,Dictionary!$B$2:$F$609,4,FALSE))</f>
        <v>0</v>
      </c>
      <c r="K25" t="str">
        <f>"insert into result_context_item( RESULT_CONTEXT_ITEM_ID,  GROUP_RESULT_CONTEXT_ID,  EXPERIMENT_ID,  RESULT_ID,  ATTRIBUTE_ID,  VALUE_ID,  QUALIFIER,  VALUE_DISPLAY,  VALUE_NUM,  VALUE_MIN,  VALUE_MAX) values(result_context_item_id_seq.nextval, '',"&amp;" experiment_id_seq.currval, "&amp;A25&amp;", "&amp;VLOOKUP(C25,Dictionary!$B$2:$F$609,4,FALSE)&amp;", '', '', '"&amp;I25&amp;"', "&amp;E25&amp;", '"&amp;F25&amp;"', '"&amp;G25&amp;"');"</f>
        <v>insert into result_context_item( RESULT_CONTEXT_ITEM_ID,  GROUP_RESULT_CONTEXT_ID,  EXPERIMENT_ID,  RESULT_ID,  ATTRIBUTE_ID,  VALUE_ID,  QUALIFIER,  VALUE_DISPLAY,  VALUE_NUM,  VALUE_MIN,  VALUE_MAX) values(result_context_item_id_seq.nextval, '', experiment_id_seq.currval, 623, Published, '', '', '0', 0, '', '');</v>
      </c>
    </row>
    <row r="26" spans="1:11">
      <c r="A26">
        <f>Result!B26</f>
        <v>624</v>
      </c>
      <c r="C26" t="str">
        <f>'Result import'!$K$7</f>
        <v>Number of points</v>
      </c>
      <c r="E26">
        <f>'Result import'!K12</f>
        <v>0</v>
      </c>
      <c r="I26" t="str">
        <f>IF(ISNA(VLOOKUP(D26,Dictionary!$B$2:$F$609,4,FALSE)),H26&amp;E26&amp;IF(ISBLANK(F26), "", F26&amp;" - "&amp;G26),VLOOKUP(D26,Dictionary!$B$2:$F$609,4,FALSE))</f>
        <v>0</v>
      </c>
      <c r="K26" t="str">
        <f>"insert into result_context_item( RESULT_CONTEXT_ITEM_ID,  GROUP_RESULT_CONTEXT_ID,  EXPERIMENT_ID,  RESULT_ID,  ATTRIBUTE_ID,  VALUE_ID,  QUALIFIER,  VALUE_DISPLAY,  VALUE_NUM,  VALUE_MIN,  VALUE_MAX) values(result_context_item_id_seq.nextval, '',"&amp;" experiment_id_seq.currval, "&amp;A26&amp;", "&amp;VLOOKUP(C26,Dictionary!$B$2:$F$609,4,FALSE)&amp;", '', '', '"&amp;I26&amp;"', "&amp;E26&amp;", '"&amp;F26&amp;"', '"&amp;G26&amp;"');"</f>
        <v>insert into result_context_item( RESULT_CONTEXT_ITEM_ID,  GROUP_RESULT_CONTEXT_ID,  EXPERIMENT_ID,  RESULT_ID,  ATTRIBUTE_ID,  VALUE_ID,  QUALIFIER,  VALUE_DISPLAY,  VALUE_NUM,  VALUE_MIN,  VALUE_MAX) values(result_context_item_id_seq.nextval, '', experiment_id_seq.currval, 624, Published, '', '', '0', 0, '', '');</v>
      </c>
    </row>
    <row r="27" spans="1:11">
      <c r="A27">
        <f>Result!B27</f>
        <v>625</v>
      </c>
      <c r="C27" t="str">
        <f>'Result import'!$K$7</f>
        <v>Number of points</v>
      </c>
      <c r="E27">
        <f>'Result import'!K13</f>
        <v>0</v>
      </c>
      <c r="I27" t="str">
        <f>IF(ISNA(VLOOKUP(D27,Dictionary!$B$2:$F$609,4,FALSE)),H27&amp;E27&amp;IF(ISBLANK(F27), "", F27&amp;" - "&amp;G27),VLOOKUP(D27,Dictionary!$B$2:$F$609,4,FALSE))</f>
        <v>0</v>
      </c>
      <c r="K27" t="str">
        <f>"insert into result_context_item( RESULT_CONTEXT_ITEM_ID,  GROUP_RESULT_CONTEXT_ID,  EXPERIMENT_ID,  RESULT_ID,  ATTRIBUTE_ID,  VALUE_ID,  QUALIFIER,  VALUE_DISPLAY,  VALUE_NUM,  VALUE_MIN,  VALUE_MAX) values(result_context_item_id_seq.nextval, '',"&amp;" experiment_id_seq.currval, "&amp;A27&amp;", "&amp;VLOOKUP(C27,Dictionary!$B$2:$F$609,4,FALSE)&amp;", '', '', '"&amp;I27&amp;"', "&amp;E27&amp;", '"&amp;F27&amp;"', '"&amp;G27&amp;"');"</f>
        <v>insert into result_context_item( RESULT_CONTEXT_ITEM_ID,  GROUP_RESULT_CONTEXT_ID,  EXPERIMENT_ID,  RESULT_ID,  ATTRIBUTE_ID,  VALUE_ID,  QUALIFIER,  VALUE_DISPLAY,  VALUE_NUM,  VALUE_MIN,  VALUE_MAX) values(result_context_item_id_seq.nextval, '', experiment_id_seq.currval, 625, Published, '', '', '0', 0, '', '');</v>
      </c>
    </row>
    <row r="28" spans="1:11">
      <c r="A28">
        <f>Result!B28</f>
        <v>626</v>
      </c>
      <c r="C28" t="str">
        <f>'Result import'!$K$7</f>
        <v>Number of points</v>
      </c>
      <c r="E28">
        <f>'Result import'!K14</f>
        <v>0</v>
      </c>
      <c r="I28" t="str">
        <f>IF(ISNA(VLOOKUP(D28,Dictionary!$B$2:$F$609,4,FALSE)),H28&amp;E28&amp;IF(ISBLANK(F28), "", F28&amp;" - "&amp;G28),VLOOKUP(D28,Dictionary!$B$2:$F$609,4,FALSE))</f>
        <v>0</v>
      </c>
      <c r="K28" t="str">
        <f>"insert into result_context_item( RESULT_CONTEXT_ITEM_ID,  GROUP_RESULT_CONTEXT_ID,  EXPERIMENT_ID,  RESULT_ID,  ATTRIBUTE_ID,  VALUE_ID,  QUALIFIER,  VALUE_DISPLAY,  VALUE_NUM,  VALUE_MIN,  VALUE_MAX) values(result_context_item_id_seq.nextval, '',"&amp;" experiment_id_seq.currval, "&amp;A28&amp;", "&amp;VLOOKUP(C28,Dictionary!$B$2:$F$609,4,FALSE)&amp;", '', '', '"&amp;I28&amp;"', "&amp;E28&amp;", '"&amp;F28&amp;"', '"&amp;G28&amp;"');"</f>
        <v>insert into result_context_item( RESULT_CONTEXT_ITEM_ID,  GROUP_RESULT_CONTEXT_ID,  EXPERIMENT_ID,  RESULT_ID,  ATTRIBUTE_ID,  VALUE_ID,  QUALIFIER,  VALUE_DISPLAY,  VALUE_NUM,  VALUE_MIN,  VALUE_MAX) values(result_context_item_id_seq.nextval, '', experiment_id_seq.currval, 626, Published, '', '', '0', 0, '', '');</v>
      </c>
    </row>
    <row r="29" spans="1:11">
      <c r="A29">
        <f>Result!B29</f>
        <v>627</v>
      </c>
      <c r="C29" t="str">
        <f>'Result import'!$K$7</f>
        <v>Number of points</v>
      </c>
      <c r="E29">
        <f>'Result import'!K15</f>
        <v>0</v>
      </c>
      <c r="I29" t="str">
        <f>IF(ISNA(VLOOKUP(D29,Dictionary!$B$2:$F$609,4,FALSE)),H29&amp;E29&amp;IF(ISBLANK(F29), "", F29&amp;" - "&amp;G29),VLOOKUP(D29,Dictionary!$B$2:$F$609,4,FALSE))</f>
        <v>0</v>
      </c>
      <c r="K29" t="str">
        <f>"insert into result_context_item( RESULT_CONTEXT_ITEM_ID,  GROUP_RESULT_CONTEXT_ID,  EXPERIMENT_ID,  RESULT_ID,  ATTRIBUTE_ID,  VALUE_ID,  QUALIFIER,  VALUE_DISPLAY,  VALUE_NUM,  VALUE_MIN,  VALUE_MAX) values(result_context_item_id_seq.nextval, '',"&amp;" experiment_id_seq.currval, "&amp;A29&amp;", "&amp;VLOOKUP(C29,Dictionary!$B$2:$F$609,4,FALSE)&amp;", '', '', '"&amp;I29&amp;"', "&amp;E29&amp;", '"&amp;F29&amp;"', '"&amp;G29&amp;"');"</f>
        <v>insert into result_context_item( RESULT_CONTEXT_ITEM_ID,  GROUP_RESULT_CONTEXT_ID,  EXPERIMENT_ID,  RESULT_ID,  ATTRIBUTE_ID,  VALUE_ID,  QUALIFIER,  VALUE_DISPLAY,  VALUE_NUM,  VALUE_MIN,  VALUE_MAX) values(result_context_item_id_seq.nextval, '', experiment_id_seq.currval, 627, Published, '', '', '0', 0, '', '');</v>
      </c>
    </row>
    <row r="30" spans="1:11">
      <c r="A30">
        <f>Result!B30</f>
        <v>628</v>
      </c>
      <c r="C30" t="str">
        <f>'Result import'!$K$7</f>
        <v>Number of points</v>
      </c>
      <c r="E30">
        <f>'Result import'!K16</f>
        <v>0</v>
      </c>
      <c r="I30" t="str">
        <f>IF(ISNA(VLOOKUP(D30,Dictionary!$B$2:$F$609,4,FALSE)),H30&amp;E30&amp;IF(ISBLANK(F30), "", F30&amp;" - "&amp;G30),VLOOKUP(D30,Dictionary!$B$2:$F$609,4,FALSE))</f>
        <v>0</v>
      </c>
      <c r="K30" t="str">
        <f>"insert into result_context_item( RESULT_CONTEXT_ITEM_ID,  GROUP_RESULT_CONTEXT_ID,  EXPERIMENT_ID,  RESULT_ID,  ATTRIBUTE_ID,  VALUE_ID,  QUALIFIER,  VALUE_DISPLAY,  VALUE_NUM,  VALUE_MIN,  VALUE_MAX) values(result_context_item_id_seq.nextval, '',"&amp;" experiment_id_seq.currval, "&amp;A30&amp;", "&amp;VLOOKUP(C30,Dictionary!$B$2:$F$609,4,FALSE)&amp;", '', '', '"&amp;I30&amp;"', "&amp;E30&amp;", '"&amp;F30&amp;"', '"&amp;G30&amp;"');"</f>
        <v>insert into result_context_item( RESULT_CONTEXT_ITEM_ID,  GROUP_RESULT_CONTEXT_ID,  EXPERIMENT_ID,  RESULT_ID,  ATTRIBUTE_ID,  VALUE_ID,  QUALIFIER,  VALUE_DISPLAY,  VALUE_NUM,  VALUE_MIN,  VALUE_MAX) values(result_context_item_id_seq.nextval, '', experiment_id_seq.currval, 628, Published, '', '', '0', 0, '', '');</v>
      </c>
    </row>
    <row r="31" spans="1:11">
      <c r="A31">
        <f>Result!B31</f>
        <v>629</v>
      </c>
      <c r="C31" t="str">
        <f>'Result import'!$K$7</f>
        <v>Number of points</v>
      </c>
      <c r="E31">
        <f>'Result import'!K17</f>
        <v>0</v>
      </c>
      <c r="I31" t="str">
        <f>IF(ISNA(VLOOKUP(D31,Dictionary!$B$2:$F$609,4,FALSE)),H31&amp;E31&amp;IF(ISBLANK(F31), "", F31&amp;" - "&amp;G31),VLOOKUP(D31,Dictionary!$B$2:$F$609,4,FALSE))</f>
        <v>0</v>
      </c>
      <c r="K31" t="str">
        <f>"insert into result_context_item( RESULT_CONTEXT_ITEM_ID,  GROUP_RESULT_CONTEXT_ID,  EXPERIMENT_ID,  RESULT_ID,  ATTRIBUTE_ID,  VALUE_ID,  QUALIFIER,  VALUE_DISPLAY,  VALUE_NUM,  VALUE_MIN,  VALUE_MAX) values(result_context_item_id_seq.nextval, '',"&amp;" experiment_id_seq.currval, "&amp;A31&amp;", "&amp;VLOOKUP(C31,Dictionary!$B$2:$F$609,4,FALSE)&amp;", '', '', '"&amp;I31&amp;"', "&amp;E31&amp;", '"&amp;F31&amp;"', '"&amp;G31&amp;"');"</f>
        <v>insert into result_context_item( RESULT_CONTEXT_ITEM_ID,  GROUP_RESULT_CONTEXT_ID,  EXPERIMENT_ID,  RESULT_ID,  ATTRIBUTE_ID,  VALUE_ID,  QUALIFIER,  VALUE_DISPLAY,  VALUE_NUM,  VALUE_MIN,  VALUE_MAX) values(result_context_item_id_seq.nextval, '', experiment_id_seq.currval, 629, Published, '', '', '0', 0, '', '');</v>
      </c>
    </row>
    <row r="32" spans="1:11">
      <c r="A32">
        <f>Result!B32</f>
        <v>630</v>
      </c>
      <c r="C32" t="str">
        <f>'Result import'!$K$7</f>
        <v>Number of points</v>
      </c>
      <c r="E32">
        <f>'Result import'!K18</f>
        <v>0</v>
      </c>
      <c r="I32" t="str">
        <f>IF(ISNA(VLOOKUP(D32,Dictionary!$B$2:$F$609,4,FALSE)),H32&amp;E32&amp;IF(ISBLANK(F32), "", F32&amp;" - "&amp;G32),VLOOKUP(D32,Dictionary!$B$2:$F$609,4,FALSE))</f>
        <v>0</v>
      </c>
      <c r="K32" t="str">
        <f>"insert into result_context_item( RESULT_CONTEXT_ITEM_ID,  GROUP_RESULT_CONTEXT_ID,  EXPERIMENT_ID,  RESULT_ID,  ATTRIBUTE_ID,  VALUE_ID,  QUALIFIER,  VALUE_DISPLAY,  VALUE_NUM,  VALUE_MIN,  VALUE_MAX) values(result_context_item_id_seq.nextval, '',"&amp;" experiment_id_seq.currval, "&amp;A32&amp;", "&amp;VLOOKUP(C32,Dictionary!$B$2:$F$609,4,FALSE)&amp;", '', '', '"&amp;I32&amp;"', "&amp;E32&amp;", '"&amp;F32&amp;"', '"&amp;G32&amp;"');"</f>
        <v>insert into result_context_item( RESULT_CONTEXT_ITEM_ID,  GROUP_RESULT_CONTEXT_ID,  EXPERIMENT_ID,  RESULT_ID,  ATTRIBUTE_ID,  VALUE_ID,  QUALIFIER,  VALUE_DISPLAY,  VALUE_NUM,  VALUE_MIN,  VALUE_MAX) values(result_context_item_id_seq.nextval, '', experiment_id_seq.currval, 630, Published, '', '', '0', 0, '', '');</v>
      </c>
    </row>
    <row r="33" spans="1:11">
      <c r="A33">
        <f>Result!B33</f>
        <v>631</v>
      </c>
      <c r="C33" t="str">
        <f>'Result import'!$K$7</f>
        <v>Number of points</v>
      </c>
      <c r="E33">
        <f>'Result import'!K9</f>
        <v>0</v>
      </c>
      <c r="I33" t="str">
        <f>IF(ISNA(VLOOKUP(D33,Dictionary!$B$2:$F$609,4,FALSE)),H33&amp;E33&amp;IF(ISBLANK(F33), "", F33&amp;" - "&amp;G33),VLOOKUP(D33,Dictionary!$B$2:$F$609,4,FALSE))</f>
        <v>0</v>
      </c>
      <c r="K33" t="str">
        <f>"insert into result_context_item( RESULT_CONTEXT_ITEM_ID,  GROUP_RESULT_CONTEXT_ID,  EXPERIMENT_ID,  RESULT_ID,  ATTRIBUTE_ID,  VALUE_ID,  QUALIFIER,  VALUE_DISPLAY,  VALUE_NUM,  VALUE_MIN,  VALUE_MAX) values(result_context_item_id_seq.nextval, '',"&amp;" experiment_id_seq.currval, "&amp;A33&amp;", "&amp;VLOOKUP(C33,Dictionary!$B$2:$F$609,4,FALSE)&amp;", '', '', '"&amp;I33&amp;"', "&amp;E33&amp;", '"&amp;F33&amp;"', '"&amp;G33&amp;"');"</f>
        <v>insert into result_context_item( RESULT_CONTEXT_ITEM_ID,  GROUP_RESULT_CONTEXT_ID,  EXPERIMENT_ID,  RESULT_ID,  ATTRIBUTE_ID,  VALUE_ID,  QUALIFIER,  VALUE_DISPLAY,  VALUE_NUM,  VALUE_MIN,  VALUE_MAX) values(result_context_item_id_seq.nextval, '', experiment_id_seq.currval, 631, Published, '', '', '0', 0, '', '');</v>
      </c>
    </row>
    <row r="34" spans="1:11">
      <c r="A34">
        <f>Result!B34</f>
        <v>632</v>
      </c>
      <c r="C34" t="str">
        <f>'Result import'!$K$7</f>
        <v>Number of points</v>
      </c>
      <c r="E34">
        <f>'Result import'!K10</f>
        <v>0</v>
      </c>
      <c r="I34" t="str">
        <f>IF(ISNA(VLOOKUP(D34,Dictionary!$B$2:$F$609,4,FALSE)),H34&amp;E34&amp;IF(ISBLANK(F34), "", F34&amp;" - "&amp;G34),VLOOKUP(D34,Dictionary!$B$2:$F$609,4,FALSE))</f>
        <v>0</v>
      </c>
      <c r="K34" t="str">
        <f>"insert into result_context_item( RESULT_CONTEXT_ITEM_ID,  GROUP_RESULT_CONTEXT_ID,  EXPERIMENT_ID,  RESULT_ID,  ATTRIBUTE_ID,  VALUE_ID,  QUALIFIER,  VALUE_DISPLAY,  VALUE_NUM,  VALUE_MIN,  VALUE_MAX) values(result_context_item_id_seq.nextval, '',"&amp;" experiment_id_seq.currval, "&amp;A34&amp;", "&amp;VLOOKUP(C34,Dictionary!$B$2:$F$609,4,FALSE)&amp;", '', '', '"&amp;I34&amp;"', "&amp;E34&amp;", '"&amp;F34&amp;"', '"&amp;G34&amp;"');"</f>
        <v>insert into result_context_item( RESULT_CONTEXT_ITEM_ID,  GROUP_RESULT_CONTEXT_ID,  EXPERIMENT_ID,  RESULT_ID,  ATTRIBUTE_ID,  VALUE_ID,  QUALIFIER,  VALUE_DISPLAY,  VALUE_NUM,  VALUE_MIN,  VALUE_MAX) values(result_context_item_id_seq.nextval, '', experiment_id_seq.currval, 632, Published, '', '', '0', 0, '', '');</v>
      </c>
    </row>
    <row r="35" spans="1:11">
      <c r="A35">
        <f>Result!B35</f>
        <v>633</v>
      </c>
      <c r="C35" t="str">
        <f>'Result import'!$K$7</f>
        <v>Number of points</v>
      </c>
      <c r="E35">
        <f>'Result import'!K11</f>
        <v>0</v>
      </c>
      <c r="I35" t="str">
        <f>IF(ISNA(VLOOKUP(D35,Dictionary!$B$2:$F$609,4,FALSE)),H35&amp;E35&amp;IF(ISBLANK(F35), "", F35&amp;" - "&amp;G35),VLOOKUP(D35,Dictionary!$B$2:$F$609,4,FALSE))</f>
        <v>0</v>
      </c>
      <c r="K35" t="str">
        <f>"insert into result_context_item( RESULT_CONTEXT_ITEM_ID,  GROUP_RESULT_CONTEXT_ID,  EXPERIMENT_ID,  RESULT_ID,  ATTRIBUTE_ID,  VALUE_ID,  QUALIFIER,  VALUE_DISPLAY,  VALUE_NUM,  VALUE_MIN,  VALUE_MAX) values(result_context_item_id_seq.nextval, '',"&amp;" experiment_id_seq.currval, "&amp;A35&amp;", "&amp;VLOOKUP(C35,Dictionary!$B$2:$F$609,4,FALSE)&amp;", '', '', '"&amp;I35&amp;"', "&amp;E35&amp;", '"&amp;F35&amp;"', '"&amp;G35&amp;"');"</f>
        <v>insert into result_context_item( RESULT_CONTEXT_ITEM_ID,  GROUP_RESULT_CONTEXT_ID,  EXPERIMENT_ID,  RESULT_ID,  ATTRIBUTE_ID,  VALUE_ID,  QUALIFIER,  VALUE_DISPLAY,  VALUE_NUM,  VALUE_MIN,  VALUE_MAX) values(result_context_item_id_seq.nextval, '', experiment_id_seq.currval, 633, Published, '', '', '0', 0, '', '');</v>
      </c>
    </row>
    <row r="36" spans="1:11">
      <c r="A36">
        <f>Result!B36</f>
        <v>634</v>
      </c>
      <c r="C36" t="str">
        <f>'Result import'!$K$7</f>
        <v>Number of points</v>
      </c>
      <c r="E36">
        <f>'Result import'!K12</f>
        <v>0</v>
      </c>
      <c r="I36" t="str">
        <f>IF(ISNA(VLOOKUP(D36,Dictionary!$B$2:$F$609,4,FALSE)),H36&amp;E36&amp;IF(ISBLANK(F36), "", F36&amp;" - "&amp;G36),VLOOKUP(D36,Dictionary!$B$2:$F$609,4,FALSE))</f>
        <v>0</v>
      </c>
      <c r="K36" t="str">
        <f>"insert into result_context_item( RESULT_CONTEXT_ITEM_ID,  GROUP_RESULT_CONTEXT_ID,  EXPERIMENT_ID,  RESULT_ID,  ATTRIBUTE_ID,  VALUE_ID,  QUALIFIER,  VALUE_DISPLAY,  VALUE_NUM,  VALUE_MIN,  VALUE_MAX) values(result_context_item_id_seq.nextval, '',"&amp;" experiment_id_seq.currval, "&amp;A36&amp;", "&amp;VLOOKUP(C36,Dictionary!$B$2:$F$609,4,FALSE)&amp;", '', '', '"&amp;I36&amp;"', "&amp;E36&amp;", '"&amp;F36&amp;"', '"&amp;G36&amp;"');"</f>
        <v>insert into result_context_item( RESULT_CONTEXT_ITEM_ID,  GROUP_RESULT_CONTEXT_ID,  EXPERIMENT_ID,  RESULT_ID,  ATTRIBUTE_ID,  VALUE_ID,  QUALIFIER,  VALUE_DISPLAY,  VALUE_NUM,  VALUE_MIN,  VALUE_MAX) values(result_context_item_id_seq.nextval, '', experiment_id_seq.currval, 634, Published, '', '', '0', 0, '', '');</v>
      </c>
    </row>
    <row r="37" spans="1:11">
      <c r="A37">
        <f>Result!B37</f>
        <v>635</v>
      </c>
      <c r="C37" t="str">
        <f>'Result import'!$K$7</f>
        <v>Number of points</v>
      </c>
      <c r="E37">
        <f>'Result import'!K13</f>
        <v>0</v>
      </c>
      <c r="I37" t="str">
        <f>IF(ISNA(VLOOKUP(D37,Dictionary!$B$2:$F$609,4,FALSE)),H37&amp;E37&amp;IF(ISBLANK(F37), "", F37&amp;" - "&amp;G37),VLOOKUP(D37,Dictionary!$B$2:$F$609,4,FALSE))</f>
        <v>0</v>
      </c>
      <c r="K37" t="str">
        <f>"insert into result_context_item( RESULT_CONTEXT_ITEM_ID,  GROUP_RESULT_CONTEXT_ID,  EXPERIMENT_ID,  RESULT_ID,  ATTRIBUTE_ID,  VALUE_ID,  QUALIFIER,  VALUE_DISPLAY,  VALUE_NUM,  VALUE_MIN,  VALUE_MAX) values(result_context_item_id_seq.nextval, '',"&amp;" experiment_id_seq.currval, "&amp;A37&amp;", "&amp;VLOOKUP(C37,Dictionary!$B$2:$F$609,4,FALSE)&amp;", '', '', '"&amp;I37&amp;"', "&amp;E37&amp;", '"&amp;F37&amp;"', '"&amp;G37&amp;"');"</f>
        <v>insert into result_context_item( RESULT_CONTEXT_ITEM_ID,  GROUP_RESULT_CONTEXT_ID,  EXPERIMENT_ID,  RESULT_ID,  ATTRIBUTE_ID,  VALUE_ID,  QUALIFIER,  VALUE_DISPLAY,  VALUE_NUM,  VALUE_MIN,  VALUE_MAX) values(result_context_item_id_seq.nextval, '', experiment_id_seq.currval, 635, Published, '', '', '0', 0, '', '');</v>
      </c>
    </row>
    <row r="38" spans="1:11">
      <c r="A38">
        <f>Result!B38</f>
        <v>636</v>
      </c>
      <c r="C38" t="str">
        <f>'Result import'!$K$7</f>
        <v>Number of points</v>
      </c>
      <c r="E38">
        <f>'Result import'!K14</f>
        <v>0</v>
      </c>
      <c r="I38" t="str">
        <f>IF(ISNA(VLOOKUP(D38,Dictionary!$B$2:$F$609,4,FALSE)),H38&amp;E38&amp;IF(ISBLANK(F38), "", F38&amp;" - "&amp;G38),VLOOKUP(D38,Dictionary!$B$2:$F$609,4,FALSE))</f>
        <v>0</v>
      </c>
      <c r="K38" t="str">
        <f>"insert into result_context_item( RESULT_CONTEXT_ITEM_ID,  GROUP_RESULT_CONTEXT_ID,  EXPERIMENT_ID,  RESULT_ID,  ATTRIBUTE_ID,  VALUE_ID,  QUALIFIER,  VALUE_DISPLAY,  VALUE_NUM,  VALUE_MIN,  VALUE_MAX) values(result_context_item_id_seq.nextval, '',"&amp;" experiment_id_seq.currval, "&amp;A38&amp;", "&amp;VLOOKUP(C38,Dictionary!$B$2:$F$609,4,FALSE)&amp;", '', '', '"&amp;I38&amp;"', "&amp;E38&amp;", '"&amp;F38&amp;"', '"&amp;G38&amp;"');"</f>
        <v>insert into result_context_item( RESULT_CONTEXT_ITEM_ID,  GROUP_RESULT_CONTEXT_ID,  EXPERIMENT_ID,  RESULT_ID,  ATTRIBUTE_ID,  VALUE_ID,  QUALIFIER,  VALUE_DISPLAY,  VALUE_NUM,  VALUE_MIN,  VALUE_MAX) values(result_context_item_id_seq.nextval, '', experiment_id_seq.currval, 636, Published, '', '', '0', 0, '', '');</v>
      </c>
    </row>
    <row r="39" spans="1:11">
      <c r="A39">
        <f>Result!B39</f>
        <v>637</v>
      </c>
      <c r="C39" t="str">
        <f>'Result import'!$K$7</f>
        <v>Number of points</v>
      </c>
      <c r="E39">
        <f>'Result import'!K15</f>
        <v>0</v>
      </c>
      <c r="I39" t="str">
        <f>IF(ISNA(VLOOKUP(D39,Dictionary!$B$2:$F$609,4,FALSE)),H39&amp;E39&amp;IF(ISBLANK(F39), "", F39&amp;" - "&amp;G39),VLOOKUP(D39,Dictionary!$B$2:$F$609,4,FALSE))</f>
        <v>0</v>
      </c>
      <c r="K39" t="str">
        <f>"insert into result_context_item( RESULT_CONTEXT_ITEM_ID,  GROUP_RESULT_CONTEXT_ID,  EXPERIMENT_ID,  RESULT_ID,  ATTRIBUTE_ID,  VALUE_ID,  QUALIFIER,  VALUE_DISPLAY,  VALUE_NUM,  VALUE_MIN,  VALUE_MAX) values(result_context_item_id_seq.nextval, '',"&amp;" experiment_id_seq.currval, "&amp;A39&amp;", "&amp;VLOOKUP(C39,Dictionary!$B$2:$F$609,4,FALSE)&amp;", '', '', '"&amp;I39&amp;"', "&amp;E39&amp;", '"&amp;F39&amp;"', '"&amp;G39&amp;"');"</f>
        <v>insert into result_context_item( RESULT_CONTEXT_ITEM_ID,  GROUP_RESULT_CONTEXT_ID,  EXPERIMENT_ID,  RESULT_ID,  ATTRIBUTE_ID,  VALUE_ID,  QUALIFIER,  VALUE_DISPLAY,  VALUE_NUM,  VALUE_MIN,  VALUE_MAX) values(result_context_item_id_seq.nextval, '', experiment_id_seq.currval, 637, Published, '', '', '0', 0, '', '');</v>
      </c>
    </row>
    <row r="40" spans="1:11">
      <c r="A40">
        <f>Result!B40</f>
        <v>638</v>
      </c>
      <c r="C40" t="str">
        <f>'Result import'!$K$7</f>
        <v>Number of points</v>
      </c>
      <c r="E40">
        <f>'Result import'!K16</f>
        <v>0</v>
      </c>
      <c r="I40" t="str">
        <f>IF(ISNA(VLOOKUP(D40,Dictionary!$B$2:$F$609,4,FALSE)),H40&amp;E40&amp;IF(ISBLANK(F40), "", F40&amp;" - "&amp;G40),VLOOKUP(D40,Dictionary!$B$2:$F$609,4,FALSE))</f>
        <v>0</v>
      </c>
      <c r="K40" t="str">
        <f>"insert into result_context_item( RESULT_CONTEXT_ITEM_ID,  GROUP_RESULT_CONTEXT_ID,  EXPERIMENT_ID,  RESULT_ID,  ATTRIBUTE_ID,  VALUE_ID,  QUALIFIER,  VALUE_DISPLAY,  VALUE_NUM,  VALUE_MIN,  VALUE_MAX) values(result_context_item_id_seq.nextval, '',"&amp;" experiment_id_seq.currval, "&amp;A40&amp;", "&amp;VLOOKUP(C40,Dictionary!$B$2:$F$609,4,FALSE)&amp;", '', '', '"&amp;I40&amp;"', "&amp;E40&amp;", '"&amp;F40&amp;"', '"&amp;G40&amp;"');"</f>
        <v>insert into result_context_item( RESULT_CONTEXT_ITEM_ID,  GROUP_RESULT_CONTEXT_ID,  EXPERIMENT_ID,  RESULT_ID,  ATTRIBUTE_ID,  VALUE_ID,  QUALIFIER,  VALUE_DISPLAY,  VALUE_NUM,  VALUE_MIN,  VALUE_MAX) values(result_context_item_id_seq.nextval, '', experiment_id_seq.currval, 638, Published, '', '', '0', 0, '', '');</v>
      </c>
    </row>
    <row r="41" spans="1:11">
      <c r="A41">
        <f>Result!B41</f>
        <v>639</v>
      </c>
      <c r="C41" t="str">
        <f>'Result import'!$K$7</f>
        <v>Number of points</v>
      </c>
      <c r="E41">
        <f>'Result import'!K17</f>
        <v>0</v>
      </c>
      <c r="I41" t="str">
        <f>IF(ISNA(VLOOKUP(D41,Dictionary!$B$2:$F$609,4,FALSE)),H41&amp;E41&amp;IF(ISBLANK(F41), "", F41&amp;" - "&amp;G41),VLOOKUP(D41,Dictionary!$B$2:$F$609,4,FALSE))</f>
        <v>0</v>
      </c>
      <c r="K41" t="str">
        <f>"insert into result_context_item( RESULT_CONTEXT_ITEM_ID,  GROUP_RESULT_CONTEXT_ID,  EXPERIMENT_ID,  RESULT_ID,  ATTRIBUTE_ID,  VALUE_ID,  QUALIFIER,  VALUE_DISPLAY,  VALUE_NUM,  VALUE_MIN,  VALUE_MAX) values(result_context_item_id_seq.nextval, '',"&amp;" experiment_id_seq.currval, "&amp;A41&amp;", "&amp;VLOOKUP(C41,Dictionary!$B$2:$F$609,4,FALSE)&amp;", '', '', '"&amp;I41&amp;"', "&amp;E41&amp;", '"&amp;F41&amp;"', '"&amp;G41&amp;"');"</f>
        <v>insert into result_context_item( RESULT_CONTEXT_ITEM_ID,  GROUP_RESULT_CONTEXT_ID,  EXPERIMENT_ID,  RESULT_ID,  ATTRIBUTE_ID,  VALUE_ID,  QUALIFIER,  VALUE_DISPLAY,  VALUE_NUM,  VALUE_MIN,  VALUE_MAX) values(result_context_item_id_seq.nextval, '', experiment_id_seq.currval, 639, Published, '', '', '0', 0, '', '');</v>
      </c>
    </row>
    <row r="42" spans="1:11">
      <c r="A42">
        <f>Result!B42</f>
        <v>640</v>
      </c>
      <c r="C42" t="str">
        <f>'Result import'!$K$7</f>
        <v>Number of points</v>
      </c>
      <c r="E42">
        <f>'Result import'!K18</f>
        <v>0</v>
      </c>
      <c r="I42" t="str">
        <f>IF(ISNA(VLOOKUP(D42,Dictionary!$B$2:$F$609,4,FALSE)),H42&amp;E42&amp;IF(ISBLANK(F42), "", F42&amp;" - "&amp;G42),VLOOKUP(D42,Dictionary!$B$2:$F$609,4,FALSE))</f>
        <v>0</v>
      </c>
      <c r="K42" t="str">
        <f>"insert into result_context_item( RESULT_CONTEXT_ITEM_ID,  GROUP_RESULT_CONTEXT_ID,  EXPERIMENT_ID,  RESULT_ID,  ATTRIBUTE_ID,  VALUE_ID,  QUALIFIER,  VALUE_DISPLAY,  VALUE_NUM,  VALUE_MIN,  VALUE_MAX) values(result_context_item_id_seq.nextval, '',"&amp;" experiment_id_seq.currval, "&amp;A42&amp;", "&amp;VLOOKUP(C42,Dictionary!$B$2:$F$609,4,FALSE)&amp;", '', '', '"&amp;I42&amp;"', "&amp;E42&amp;", '"&amp;F42&amp;"', '"&amp;G42&amp;"');"</f>
        <v>insert into result_context_item( RESULT_CONTEXT_ITEM_ID,  GROUP_RESULT_CONTEXT_ID,  EXPERIMENT_ID,  RESULT_ID,  ATTRIBUTE_ID,  VALUE_ID,  QUALIFIER,  VALUE_DISPLAY,  VALUE_NUM,  VALUE_MIN,  VALUE_MAX) values(result_context_item_id_seq.nextval, '', experiment_id_seq.currval, 640, Published, '', '', '0', 0, '', '');</v>
      </c>
    </row>
    <row r="43" spans="1:11">
      <c r="A43">
        <f>Result!B43</f>
        <v>641</v>
      </c>
      <c r="C43" t="str">
        <f>'Result import'!$K$7</f>
        <v>Number of points</v>
      </c>
      <c r="E43">
        <f>'Result import'!K9</f>
        <v>0</v>
      </c>
      <c r="I43" t="str">
        <f>IF(ISNA(VLOOKUP(D43,Dictionary!$B$2:$F$609,4,FALSE)),H43&amp;E43&amp;IF(ISBLANK(F43), "", F43&amp;" - "&amp;G43),VLOOKUP(D43,Dictionary!$B$2:$F$609,4,FALSE))</f>
        <v>0</v>
      </c>
      <c r="K43" t="str">
        <f>"insert into result_context_item( RESULT_CONTEXT_ITEM_ID,  GROUP_RESULT_CONTEXT_ID,  EXPERIMENT_ID,  RESULT_ID,  ATTRIBUTE_ID,  VALUE_ID,  QUALIFIER,  VALUE_DISPLAY,  VALUE_NUM,  VALUE_MIN,  VALUE_MAX) values(result_context_item_id_seq.nextval, '',"&amp;" experiment_id_seq.currval, "&amp;A43&amp;", "&amp;VLOOKUP(C43,Dictionary!$B$2:$F$609,4,FALSE)&amp;", '', '', '"&amp;I43&amp;"', "&amp;E43&amp;", '"&amp;F43&amp;"', '"&amp;G43&amp;"');"</f>
        <v>insert into result_context_item( RESULT_CONTEXT_ITEM_ID,  GROUP_RESULT_CONTEXT_ID,  EXPERIMENT_ID,  RESULT_ID,  ATTRIBUTE_ID,  VALUE_ID,  QUALIFIER,  VALUE_DISPLAY,  VALUE_NUM,  VALUE_MIN,  VALUE_MAX) values(result_context_item_id_seq.nextval, '', experiment_id_seq.currval, 641, Published, '', '', '0', 0, '', '');</v>
      </c>
    </row>
    <row r="44" spans="1:11">
      <c r="A44">
        <f>Result!B44</f>
        <v>642</v>
      </c>
      <c r="C44" t="str">
        <f>'Result import'!$K$7</f>
        <v>Number of points</v>
      </c>
      <c r="E44">
        <f>'Result import'!K10</f>
        <v>0</v>
      </c>
      <c r="I44" t="str">
        <f>IF(ISNA(VLOOKUP(D44,Dictionary!$B$2:$F$609,4,FALSE)),H44&amp;E44&amp;IF(ISBLANK(F44), "", F44&amp;" - "&amp;G44),VLOOKUP(D44,Dictionary!$B$2:$F$609,4,FALSE))</f>
        <v>0</v>
      </c>
      <c r="K44" t="str">
        <f>"insert into result_context_item( RESULT_CONTEXT_ITEM_ID,  GROUP_RESULT_CONTEXT_ID,  EXPERIMENT_ID,  RESULT_ID,  ATTRIBUTE_ID,  VALUE_ID,  QUALIFIER,  VALUE_DISPLAY,  VALUE_NUM,  VALUE_MIN,  VALUE_MAX) values(result_context_item_id_seq.nextval, '',"&amp;" experiment_id_seq.currval, "&amp;A44&amp;", "&amp;VLOOKUP(C44,Dictionary!$B$2:$F$609,4,FALSE)&amp;", '', '', '"&amp;I44&amp;"', "&amp;E44&amp;", '"&amp;F44&amp;"', '"&amp;G44&amp;"');"</f>
        <v>insert into result_context_item( RESULT_CONTEXT_ITEM_ID,  GROUP_RESULT_CONTEXT_ID,  EXPERIMENT_ID,  RESULT_ID,  ATTRIBUTE_ID,  VALUE_ID,  QUALIFIER,  VALUE_DISPLAY,  VALUE_NUM,  VALUE_MIN,  VALUE_MAX) values(result_context_item_id_seq.nextval, '', experiment_id_seq.currval, 642, Published, '', '', '0', 0, '', '');</v>
      </c>
    </row>
    <row r="45" spans="1:11">
      <c r="A45">
        <f>Result!B45</f>
        <v>643</v>
      </c>
      <c r="C45" t="str">
        <f>'Result import'!$K$7</f>
        <v>Number of points</v>
      </c>
      <c r="E45">
        <f>'Result import'!K11</f>
        <v>0</v>
      </c>
      <c r="I45" t="str">
        <f>IF(ISNA(VLOOKUP(D45,Dictionary!$B$2:$F$609,4,FALSE)),H45&amp;E45&amp;IF(ISBLANK(F45), "", F45&amp;" - "&amp;G45),VLOOKUP(D45,Dictionary!$B$2:$F$609,4,FALSE))</f>
        <v>0</v>
      </c>
      <c r="K45" t="str">
        <f>"insert into result_context_item( RESULT_CONTEXT_ITEM_ID,  GROUP_RESULT_CONTEXT_ID,  EXPERIMENT_ID,  RESULT_ID,  ATTRIBUTE_ID,  VALUE_ID,  QUALIFIER,  VALUE_DISPLAY,  VALUE_NUM,  VALUE_MIN,  VALUE_MAX) values(result_context_item_id_seq.nextval, '',"&amp;" experiment_id_seq.currval, "&amp;A45&amp;", "&amp;VLOOKUP(C45,Dictionary!$B$2:$F$609,4,FALSE)&amp;", '', '', '"&amp;I45&amp;"', "&amp;E45&amp;", '"&amp;F45&amp;"', '"&amp;G45&amp;"');"</f>
        <v>insert into result_context_item( RESULT_CONTEXT_ITEM_ID,  GROUP_RESULT_CONTEXT_ID,  EXPERIMENT_ID,  RESULT_ID,  ATTRIBUTE_ID,  VALUE_ID,  QUALIFIER,  VALUE_DISPLAY,  VALUE_NUM,  VALUE_MIN,  VALUE_MAX) values(result_context_item_id_seq.nextval, '', experiment_id_seq.currval, 643, Published, '', '', '0', 0, '', '');</v>
      </c>
    </row>
    <row r="46" spans="1:11">
      <c r="A46">
        <f>Result!B46</f>
        <v>644</v>
      </c>
      <c r="C46" t="str">
        <f>'Result import'!$K$7</f>
        <v>Number of points</v>
      </c>
      <c r="E46">
        <f>'Result import'!K12</f>
        <v>0</v>
      </c>
      <c r="I46" t="str">
        <f>IF(ISNA(VLOOKUP(D46,Dictionary!$B$2:$F$609,4,FALSE)),H46&amp;E46&amp;IF(ISBLANK(F46), "", F46&amp;" - "&amp;G46),VLOOKUP(D46,Dictionary!$B$2:$F$609,4,FALSE))</f>
        <v>0</v>
      </c>
      <c r="K46" t="str">
        <f>"insert into result_context_item( RESULT_CONTEXT_ITEM_ID,  GROUP_RESULT_CONTEXT_ID,  EXPERIMENT_ID,  RESULT_ID,  ATTRIBUTE_ID,  VALUE_ID,  QUALIFIER,  VALUE_DISPLAY,  VALUE_NUM,  VALUE_MIN,  VALUE_MAX) values(result_context_item_id_seq.nextval, '',"&amp;" experiment_id_seq.currval, "&amp;A46&amp;", "&amp;VLOOKUP(C46,Dictionary!$B$2:$F$609,4,FALSE)&amp;", '', '', '"&amp;I46&amp;"', "&amp;E46&amp;", '"&amp;F46&amp;"', '"&amp;G46&amp;"');"</f>
        <v>insert into result_context_item( RESULT_CONTEXT_ITEM_ID,  GROUP_RESULT_CONTEXT_ID,  EXPERIMENT_ID,  RESULT_ID,  ATTRIBUTE_ID,  VALUE_ID,  QUALIFIER,  VALUE_DISPLAY,  VALUE_NUM,  VALUE_MIN,  VALUE_MAX) values(result_context_item_id_seq.nextval, '', experiment_id_seq.currval, 644, Published, '', '', '0', 0, '', '');</v>
      </c>
    </row>
    <row r="47" spans="1:11">
      <c r="A47">
        <f>Result!B47</f>
        <v>645</v>
      </c>
      <c r="C47" t="str">
        <f>'Result import'!$K$7</f>
        <v>Number of points</v>
      </c>
      <c r="E47">
        <f>'Result import'!K13</f>
        <v>0</v>
      </c>
      <c r="I47" t="str">
        <f>IF(ISNA(VLOOKUP(D47,Dictionary!$B$2:$F$609,4,FALSE)),H47&amp;E47&amp;IF(ISBLANK(F47), "", F47&amp;" - "&amp;G47),VLOOKUP(D47,Dictionary!$B$2:$F$609,4,FALSE))</f>
        <v>0</v>
      </c>
      <c r="K47" t="str">
        <f>"insert into result_context_item( RESULT_CONTEXT_ITEM_ID,  GROUP_RESULT_CONTEXT_ID,  EXPERIMENT_ID,  RESULT_ID,  ATTRIBUTE_ID,  VALUE_ID,  QUALIFIER,  VALUE_DISPLAY,  VALUE_NUM,  VALUE_MIN,  VALUE_MAX) values(result_context_item_id_seq.nextval, '',"&amp;" experiment_id_seq.currval, "&amp;A47&amp;", "&amp;VLOOKUP(C47,Dictionary!$B$2:$F$609,4,FALSE)&amp;", '', '', '"&amp;I47&amp;"', "&amp;E47&amp;", '"&amp;F47&amp;"', '"&amp;G47&amp;"');"</f>
        <v>insert into result_context_item( RESULT_CONTEXT_ITEM_ID,  GROUP_RESULT_CONTEXT_ID,  EXPERIMENT_ID,  RESULT_ID,  ATTRIBUTE_ID,  VALUE_ID,  QUALIFIER,  VALUE_DISPLAY,  VALUE_NUM,  VALUE_MIN,  VALUE_MAX) values(result_context_item_id_seq.nextval, '', experiment_id_seq.currval, 645, Published, '', '', '0', 0, '', '');</v>
      </c>
    </row>
    <row r="48" spans="1:11">
      <c r="A48">
        <f>Result!B48</f>
        <v>646</v>
      </c>
      <c r="C48" t="str">
        <f>'Result import'!$K$7</f>
        <v>Number of points</v>
      </c>
      <c r="E48">
        <f>'Result import'!K14</f>
        <v>0</v>
      </c>
      <c r="I48" t="str">
        <f>IF(ISNA(VLOOKUP(D48,Dictionary!$B$2:$F$609,4,FALSE)),H48&amp;E48&amp;IF(ISBLANK(F48), "", F48&amp;" - "&amp;G48),VLOOKUP(D48,Dictionary!$B$2:$F$609,4,FALSE))</f>
        <v>0</v>
      </c>
      <c r="K48" t="str">
        <f>"insert into result_context_item( RESULT_CONTEXT_ITEM_ID,  GROUP_RESULT_CONTEXT_ID,  EXPERIMENT_ID,  RESULT_ID,  ATTRIBUTE_ID,  VALUE_ID,  QUALIFIER,  VALUE_DISPLAY,  VALUE_NUM,  VALUE_MIN,  VALUE_MAX) values(result_context_item_id_seq.nextval, '',"&amp;" experiment_id_seq.currval, "&amp;A48&amp;", "&amp;VLOOKUP(C48,Dictionary!$B$2:$F$609,4,FALSE)&amp;", '', '', '"&amp;I48&amp;"', "&amp;E48&amp;", '"&amp;F48&amp;"', '"&amp;G48&amp;"');"</f>
        <v>insert into result_context_item( RESULT_CONTEXT_ITEM_ID,  GROUP_RESULT_CONTEXT_ID,  EXPERIMENT_ID,  RESULT_ID,  ATTRIBUTE_ID,  VALUE_ID,  QUALIFIER,  VALUE_DISPLAY,  VALUE_NUM,  VALUE_MIN,  VALUE_MAX) values(result_context_item_id_seq.nextval, '', experiment_id_seq.currval, 646, Published, '', '', '0', 0, '', '');</v>
      </c>
    </row>
    <row r="49" spans="1:11">
      <c r="A49">
        <f>Result!B49</f>
        <v>647</v>
      </c>
      <c r="C49" t="str">
        <f>'Result import'!$K$7</f>
        <v>Number of points</v>
      </c>
      <c r="E49">
        <f>'Result import'!K15</f>
        <v>0</v>
      </c>
      <c r="I49" t="str">
        <f>IF(ISNA(VLOOKUP(D49,Dictionary!$B$2:$F$609,4,FALSE)),H49&amp;E49&amp;IF(ISBLANK(F49), "", F49&amp;" - "&amp;G49),VLOOKUP(D49,Dictionary!$B$2:$F$609,4,FALSE))</f>
        <v>0</v>
      </c>
      <c r="K49" t="str">
        <f>"insert into result_context_item( RESULT_CONTEXT_ITEM_ID,  GROUP_RESULT_CONTEXT_ID,  EXPERIMENT_ID,  RESULT_ID,  ATTRIBUTE_ID,  VALUE_ID,  QUALIFIER,  VALUE_DISPLAY,  VALUE_NUM,  VALUE_MIN,  VALUE_MAX) values(result_context_item_id_seq.nextval, '',"&amp;" experiment_id_seq.currval, "&amp;A49&amp;", "&amp;VLOOKUP(C49,Dictionary!$B$2:$F$609,4,FALSE)&amp;", '', '', '"&amp;I49&amp;"', "&amp;E49&amp;", '"&amp;F49&amp;"', '"&amp;G49&amp;"');"</f>
        <v>insert into result_context_item( RESULT_CONTEXT_ITEM_ID,  GROUP_RESULT_CONTEXT_ID,  EXPERIMENT_ID,  RESULT_ID,  ATTRIBUTE_ID,  VALUE_ID,  QUALIFIER,  VALUE_DISPLAY,  VALUE_NUM,  VALUE_MIN,  VALUE_MAX) values(result_context_item_id_seq.nextval, '', experiment_id_seq.currval, 647, Published, '', '', '0', 0, '', '');</v>
      </c>
    </row>
    <row r="50" spans="1:11">
      <c r="A50">
        <f>Result!B50</f>
        <v>648</v>
      </c>
      <c r="C50" t="str">
        <f>'Result import'!$K$7</f>
        <v>Number of points</v>
      </c>
      <c r="E50">
        <f>'Result import'!K16</f>
        <v>0</v>
      </c>
      <c r="I50" t="str">
        <f>IF(ISNA(VLOOKUP(D50,Dictionary!$B$2:$F$609,4,FALSE)),H50&amp;E50&amp;IF(ISBLANK(F50), "", F50&amp;" - "&amp;G50),VLOOKUP(D50,Dictionary!$B$2:$F$609,4,FALSE))</f>
        <v>0</v>
      </c>
      <c r="K50" t="str">
        <f>"insert into result_context_item( RESULT_CONTEXT_ITEM_ID,  GROUP_RESULT_CONTEXT_ID,  EXPERIMENT_ID,  RESULT_ID,  ATTRIBUTE_ID,  VALUE_ID,  QUALIFIER,  VALUE_DISPLAY,  VALUE_NUM,  VALUE_MIN,  VALUE_MAX) values(result_context_item_id_seq.nextval, '',"&amp;" experiment_id_seq.currval, "&amp;A50&amp;", "&amp;VLOOKUP(C50,Dictionary!$B$2:$F$609,4,FALSE)&amp;", '', '', '"&amp;I50&amp;"', "&amp;E50&amp;", '"&amp;F50&amp;"', '"&amp;G50&amp;"');"</f>
        <v>insert into result_context_item( RESULT_CONTEXT_ITEM_ID,  GROUP_RESULT_CONTEXT_ID,  EXPERIMENT_ID,  RESULT_ID,  ATTRIBUTE_ID,  VALUE_ID,  QUALIFIER,  VALUE_DISPLAY,  VALUE_NUM,  VALUE_MIN,  VALUE_MAX) values(result_context_item_id_seq.nextval, '', experiment_id_seq.currval, 648, Published, '', '', '0', 0, '', '');</v>
      </c>
    </row>
    <row r="51" spans="1:11">
      <c r="A51">
        <f>Result!B51</f>
        <v>649</v>
      </c>
      <c r="C51" t="str">
        <f>'Result import'!$K$7</f>
        <v>Number of points</v>
      </c>
      <c r="E51">
        <f>'Result import'!K17</f>
        <v>0</v>
      </c>
      <c r="I51" t="str">
        <f>IF(ISNA(VLOOKUP(D51,Dictionary!$B$2:$F$609,4,FALSE)),H51&amp;E51&amp;IF(ISBLANK(F51), "", F51&amp;" - "&amp;G51),VLOOKUP(D51,Dictionary!$B$2:$F$609,4,FALSE))</f>
        <v>0</v>
      </c>
      <c r="K51" t="str">
        <f>"insert into result_context_item( RESULT_CONTEXT_ITEM_ID,  GROUP_RESULT_CONTEXT_ID,  EXPERIMENT_ID,  RESULT_ID,  ATTRIBUTE_ID,  VALUE_ID,  QUALIFIER,  VALUE_DISPLAY,  VALUE_NUM,  VALUE_MIN,  VALUE_MAX) values(result_context_item_id_seq.nextval, '',"&amp;" experiment_id_seq.currval, "&amp;A51&amp;", "&amp;VLOOKUP(C51,Dictionary!$B$2:$F$609,4,FALSE)&amp;", '', '', '"&amp;I51&amp;"', "&amp;E51&amp;", '"&amp;F51&amp;"', '"&amp;G51&amp;"');"</f>
        <v>insert into result_context_item( RESULT_CONTEXT_ITEM_ID,  GROUP_RESULT_CONTEXT_ID,  EXPERIMENT_ID,  RESULT_ID,  ATTRIBUTE_ID,  VALUE_ID,  QUALIFIER,  VALUE_DISPLAY,  VALUE_NUM,  VALUE_MIN,  VALUE_MAX) values(result_context_item_id_seq.nextval, '', experiment_id_seq.currval, 649, Published, '', '', '0', 0, '', '');</v>
      </c>
    </row>
    <row r="52" spans="1:11">
      <c r="A52">
        <f>Result!B52</f>
        <v>650</v>
      </c>
      <c r="C52" t="str">
        <f>'Result import'!$K$7</f>
        <v>Number of points</v>
      </c>
      <c r="E52">
        <f>'Result import'!K18</f>
        <v>0</v>
      </c>
      <c r="I52" t="str">
        <f>IF(ISNA(VLOOKUP(D52,Dictionary!$B$2:$F$609,4,FALSE)),H52&amp;E52&amp;IF(ISBLANK(F52), "", F52&amp;" - "&amp;G52),VLOOKUP(D52,Dictionary!$B$2:$F$609,4,FALSE))</f>
        <v>0</v>
      </c>
      <c r="K52" t="str">
        <f>"insert into result_context_item( RESULT_CONTEXT_ITEM_ID,  GROUP_RESULT_CONTEXT_ID,  EXPERIMENT_ID,  RESULT_ID,  ATTRIBUTE_ID,  VALUE_ID,  QUALIFIER,  VALUE_DISPLAY,  VALUE_NUM,  VALUE_MIN,  VALUE_MAX) values(result_context_item_id_seq.nextval, '',"&amp;" experiment_id_seq.currval, "&amp;A52&amp;", "&amp;VLOOKUP(C52,Dictionary!$B$2:$F$609,4,FALSE)&amp;", '', '', '"&amp;I52&amp;"', "&amp;E52&amp;", '"&amp;F52&amp;"', '"&amp;G52&amp;"');"</f>
        <v>insert into result_context_item( RESULT_CONTEXT_ITEM_ID,  GROUP_RESULT_CONTEXT_ID,  EXPERIMENT_ID,  RESULT_ID,  ATTRIBUTE_ID,  VALUE_ID,  QUALIFIER,  VALUE_DISPLAY,  VALUE_NUM,  VALUE_MIN,  VALUE_MAX) values(result_context_item_id_seq.nextval, '', experiment_id_seq.currval, 650, Published, '', '', '0', 0, '', '');</v>
      </c>
    </row>
    <row r="53" spans="1:11">
      <c r="A53">
        <f>Result!B53</f>
        <v>651</v>
      </c>
      <c r="C53" t="s">
        <v>24</v>
      </c>
      <c r="E53">
        <f>'Result import'!J19</f>
        <v>0</v>
      </c>
      <c r="I53" t="str">
        <f>IF(ISNA(VLOOKUP(D53,Dictionary!$B$2:$F$609,4,FALSE)),H53&amp;E53&amp;IF(ISBLANK(F53), "", F53&amp;" - "&amp;G53),VLOOKUP(D53,Dictionary!$B$2:$F$609,4,FALSE))</f>
        <v>0</v>
      </c>
      <c r="K53" t="str">
        <f>"insert into result_context_item( RESULT_CONTEXT_ITEM_ID,  GROUP_RESULT_CONTEXT_ID,  EXPERIMENT_ID,  RESULT_ID,  ATTRIBUTE_ID,  VALUE_ID,  QUALIFIER,  VALUE_DISPLAY,  VALUE_NUM,  VALUE_MIN,  VALUE_MAX) values(result_context_item_id_seq.nextval, '',"&amp;" experiment_id_seq.currval, "&amp;A53&amp;", "&amp;VLOOKUP(C53,Dictionary!$B$2:$F$609,4,FALSE)&amp;", '', '', '"&amp;I53&amp;"', "&amp;E53&amp;", '"&amp;F53&amp;"', '"&amp;G53&amp;"');"</f>
        <v>insert into result_context_item( RESULT_CONTEXT_ITEM_ID,  GROUP_RESULT_CONTEXT_ID,  EXPERIMENT_ID,  RESULT_ID,  ATTRIBUTE_ID,  VALUE_ID,  QUALIFIER,  VALUE_DISPLAY,  VALUE_NUM,  VALUE_MIN,  VALUE_MAX) values(result_context_item_id_seq.nextval, '', experiment_id_seq.currval, 651, Published, '', '', '0', 0, '', '');</v>
      </c>
    </row>
    <row r="54" spans="1:11">
      <c r="A54">
        <f>Result!B54</f>
        <v>652</v>
      </c>
      <c r="C54" t="s">
        <v>24</v>
      </c>
      <c r="E54">
        <f>'Result import'!J20</f>
        <v>0</v>
      </c>
      <c r="I54" t="str">
        <f>IF(ISNA(VLOOKUP(D54,Dictionary!$B$2:$F$609,4,FALSE)),H54&amp;E54&amp;IF(ISBLANK(F54), "", F54&amp;" - "&amp;G54),VLOOKUP(D54,Dictionary!$B$2:$F$609,4,FALSE))</f>
        <v>0</v>
      </c>
      <c r="K54" t="str">
        <f>"insert into result_context_item( RESULT_CONTEXT_ITEM_ID,  GROUP_RESULT_CONTEXT_ID,  EXPERIMENT_ID,  RESULT_ID,  ATTRIBUTE_ID,  VALUE_ID,  QUALIFIER,  VALUE_DISPLAY,  VALUE_NUM,  VALUE_MIN,  VALUE_MAX) values(result_context_item_id_seq.nextval, '',"&amp;" experiment_id_seq.currval, "&amp;A54&amp;", "&amp;VLOOKUP(C54,Dictionary!$B$2:$F$609,4,FALSE)&amp;", '', '', '"&amp;I54&amp;"', "&amp;E54&amp;", '"&amp;F54&amp;"', '"&amp;G54&amp;"');"</f>
        <v>insert into result_context_item( RESULT_CONTEXT_ITEM_ID,  GROUP_RESULT_CONTEXT_ID,  EXPERIMENT_ID,  RESULT_ID,  ATTRIBUTE_ID,  VALUE_ID,  QUALIFIER,  VALUE_DISPLAY,  VALUE_NUM,  VALUE_MIN,  VALUE_MAX) values(result_context_item_id_seq.nextval, '', experiment_id_seq.currval, 652, Published, '', '', '0', 0, '', '');</v>
      </c>
    </row>
    <row r="55" spans="1:11">
      <c r="A55">
        <f>Result!B55</f>
        <v>653</v>
      </c>
      <c r="C55" t="s">
        <v>24</v>
      </c>
      <c r="E55">
        <f>'Result import'!J21</f>
        <v>0</v>
      </c>
      <c r="I55" t="str">
        <f>IF(ISNA(VLOOKUP(D55,Dictionary!$B$2:$F$609,4,FALSE)),H55&amp;E55&amp;IF(ISBLANK(F55), "", F55&amp;" - "&amp;G55),VLOOKUP(D55,Dictionary!$B$2:$F$609,4,FALSE))</f>
        <v>0</v>
      </c>
      <c r="K55" t="str">
        <f>"insert into result_context_item( RESULT_CONTEXT_ITEM_ID,  GROUP_RESULT_CONTEXT_ID,  EXPERIMENT_ID,  RESULT_ID,  ATTRIBUTE_ID,  VALUE_ID,  QUALIFIER,  VALUE_DISPLAY,  VALUE_NUM,  VALUE_MIN,  VALUE_MAX) values(result_context_item_id_seq.nextval, '',"&amp;" experiment_id_seq.currval, "&amp;A55&amp;", "&amp;VLOOKUP(C55,Dictionary!$B$2:$F$609,4,FALSE)&amp;", '', '', '"&amp;I55&amp;"', "&amp;E55&amp;", '"&amp;F55&amp;"', '"&amp;G55&amp;"');"</f>
        <v>insert into result_context_item( RESULT_CONTEXT_ITEM_ID,  GROUP_RESULT_CONTEXT_ID,  EXPERIMENT_ID,  RESULT_ID,  ATTRIBUTE_ID,  VALUE_ID,  QUALIFIER,  VALUE_DISPLAY,  VALUE_NUM,  VALUE_MIN,  VALUE_MAX) values(result_context_item_id_seq.nextval, '', experiment_id_seq.currval, 653, Published, '', '', '0', 0, '', '');</v>
      </c>
    </row>
    <row r="56" spans="1:11">
      <c r="A56">
        <f>Result!B56</f>
        <v>654</v>
      </c>
      <c r="C56" t="s">
        <v>24</v>
      </c>
      <c r="E56">
        <f>'Result import'!J22</f>
        <v>0</v>
      </c>
      <c r="I56" t="str">
        <f>IF(ISNA(VLOOKUP(D56,Dictionary!$B$2:$F$609,4,FALSE)),H56&amp;E56&amp;IF(ISBLANK(F56), "", F56&amp;" - "&amp;G56),VLOOKUP(D56,Dictionary!$B$2:$F$609,4,FALSE))</f>
        <v>0</v>
      </c>
      <c r="K56" t="str">
        <f>"insert into result_context_item( RESULT_CONTEXT_ITEM_ID,  GROUP_RESULT_CONTEXT_ID,  EXPERIMENT_ID,  RESULT_ID,  ATTRIBUTE_ID,  VALUE_ID,  QUALIFIER,  VALUE_DISPLAY,  VALUE_NUM,  VALUE_MIN,  VALUE_MAX) values(result_context_item_id_seq.nextval, '',"&amp;" experiment_id_seq.currval, "&amp;A56&amp;", "&amp;VLOOKUP(C56,Dictionary!$B$2:$F$609,4,FALSE)&amp;", '', '', '"&amp;I56&amp;"', "&amp;E56&amp;", '"&amp;F56&amp;"', '"&amp;G56&amp;"');"</f>
        <v>insert into result_context_item( RESULT_CONTEXT_ITEM_ID,  GROUP_RESULT_CONTEXT_ID,  EXPERIMENT_ID,  RESULT_ID,  ATTRIBUTE_ID,  VALUE_ID,  QUALIFIER,  VALUE_DISPLAY,  VALUE_NUM,  VALUE_MIN,  VALUE_MAX) values(result_context_item_id_seq.nextval, '', experiment_id_seq.currval, 654, Published, '', '', '0', 0, '', '');</v>
      </c>
    </row>
    <row r="57" spans="1:11">
      <c r="A57">
        <f>Result!B57</f>
        <v>655</v>
      </c>
      <c r="C57" t="s">
        <v>24</v>
      </c>
      <c r="E57">
        <f>'Result import'!J23</f>
        <v>0</v>
      </c>
      <c r="I57" t="str">
        <f>IF(ISNA(VLOOKUP(D57,Dictionary!$B$2:$F$609,4,FALSE)),H57&amp;E57&amp;IF(ISBLANK(F57), "", F57&amp;" - "&amp;G57),VLOOKUP(D57,Dictionary!$B$2:$F$609,4,FALSE))</f>
        <v>0</v>
      </c>
      <c r="K57" t="str">
        <f>"insert into result_context_item( RESULT_CONTEXT_ITEM_ID,  GROUP_RESULT_CONTEXT_ID,  EXPERIMENT_ID,  RESULT_ID,  ATTRIBUTE_ID,  VALUE_ID,  QUALIFIER,  VALUE_DISPLAY,  VALUE_NUM,  VALUE_MIN,  VALUE_MAX) values(result_context_item_id_seq.nextval, '',"&amp;" experiment_id_seq.currval, "&amp;A57&amp;", "&amp;VLOOKUP(C57,Dictionary!$B$2:$F$609,4,FALSE)&amp;", '', '', '"&amp;I57&amp;"', "&amp;E57&amp;", '"&amp;F57&amp;"', '"&amp;G57&amp;"');"</f>
        <v>insert into result_context_item( RESULT_CONTEXT_ITEM_ID,  GROUP_RESULT_CONTEXT_ID,  EXPERIMENT_ID,  RESULT_ID,  ATTRIBUTE_ID,  VALUE_ID,  QUALIFIER,  VALUE_DISPLAY,  VALUE_NUM,  VALUE_MIN,  VALUE_MAX) values(result_context_item_id_seq.nextval, '', experiment_id_seq.currval, 655, Published, '', '', '0', 0, '', '');</v>
      </c>
    </row>
    <row r="58" spans="1:11">
      <c r="A58">
        <f>Result!B58</f>
        <v>656</v>
      </c>
      <c r="C58" t="s">
        <v>24</v>
      </c>
      <c r="E58">
        <f>'Result import'!J24</f>
        <v>0</v>
      </c>
      <c r="I58" t="str">
        <f>IF(ISNA(VLOOKUP(D58,Dictionary!$B$2:$F$609,4,FALSE)),H58&amp;E58&amp;IF(ISBLANK(F58), "", F58&amp;" - "&amp;G58),VLOOKUP(D58,Dictionary!$B$2:$F$609,4,FALSE))</f>
        <v>0</v>
      </c>
      <c r="K58" t="str">
        <f>"insert into result_context_item( RESULT_CONTEXT_ITEM_ID,  GROUP_RESULT_CONTEXT_ID,  EXPERIMENT_ID,  RESULT_ID,  ATTRIBUTE_ID,  VALUE_ID,  QUALIFIER,  VALUE_DISPLAY,  VALUE_NUM,  VALUE_MIN,  VALUE_MAX) values(result_context_item_id_seq.nextval, '',"&amp;" experiment_id_seq.currval, "&amp;A58&amp;", "&amp;VLOOKUP(C58,Dictionary!$B$2:$F$609,4,FALSE)&amp;", '', '', '"&amp;I58&amp;"', "&amp;E58&amp;", '"&amp;F58&amp;"', '"&amp;G58&amp;"');"</f>
        <v>insert into result_context_item( RESULT_CONTEXT_ITEM_ID,  GROUP_RESULT_CONTEXT_ID,  EXPERIMENT_ID,  RESULT_ID,  ATTRIBUTE_ID,  VALUE_ID,  QUALIFIER,  VALUE_DISPLAY,  VALUE_NUM,  VALUE_MIN,  VALUE_MAX) values(result_context_item_id_seq.nextval, '', experiment_id_seq.currval, 656, Published, '', '', '0', 0, '', '');</v>
      </c>
    </row>
    <row r="59" spans="1:11">
      <c r="A59">
        <f>Result!B59</f>
        <v>657</v>
      </c>
      <c r="C59" t="s">
        <v>24</v>
      </c>
      <c r="E59">
        <f>'Result import'!J25</f>
        <v>0</v>
      </c>
      <c r="I59" t="str">
        <f>IF(ISNA(VLOOKUP(D59,Dictionary!$B$2:$F$609,4,FALSE)),H59&amp;E59&amp;IF(ISBLANK(F59), "", F59&amp;" - "&amp;G59),VLOOKUP(D59,Dictionary!$B$2:$F$609,4,FALSE))</f>
        <v>0</v>
      </c>
      <c r="K59" t="str">
        <f>"insert into result_context_item( RESULT_CONTEXT_ITEM_ID,  GROUP_RESULT_CONTEXT_ID,  EXPERIMENT_ID,  RESULT_ID,  ATTRIBUTE_ID,  VALUE_ID,  QUALIFIER,  VALUE_DISPLAY,  VALUE_NUM,  VALUE_MIN,  VALUE_MAX) values(result_context_item_id_seq.nextval, '',"&amp;" experiment_id_seq.currval, "&amp;A59&amp;", "&amp;VLOOKUP(C59,Dictionary!$B$2:$F$609,4,FALSE)&amp;", '', '', '"&amp;I59&amp;"', "&amp;E59&amp;", '"&amp;F59&amp;"', '"&amp;G59&amp;"');"</f>
        <v>insert into result_context_item( RESULT_CONTEXT_ITEM_ID,  GROUP_RESULT_CONTEXT_ID,  EXPERIMENT_ID,  RESULT_ID,  ATTRIBUTE_ID,  VALUE_ID,  QUALIFIER,  VALUE_DISPLAY,  VALUE_NUM,  VALUE_MIN,  VALUE_MAX) values(result_context_item_id_seq.nextval, '', experiment_id_seq.currval, 657, Published, '', '', '0', 0, '', '');</v>
      </c>
    </row>
    <row r="60" spans="1:11">
      <c r="A60">
        <f>Result!B60</f>
        <v>658</v>
      </c>
      <c r="C60" t="s">
        <v>24</v>
      </c>
      <c r="E60">
        <f>'Result import'!J26</f>
        <v>0</v>
      </c>
      <c r="I60" t="str">
        <f>IF(ISNA(VLOOKUP(D60,Dictionary!$B$2:$F$609,4,FALSE)),H60&amp;E60&amp;IF(ISBLANK(F60), "", F60&amp;" - "&amp;G60),VLOOKUP(D60,Dictionary!$B$2:$F$609,4,FALSE))</f>
        <v>0</v>
      </c>
      <c r="K60" t="str">
        <f>"insert into result_context_item( RESULT_CONTEXT_ITEM_ID,  GROUP_RESULT_CONTEXT_ID,  EXPERIMENT_ID,  RESULT_ID,  ATTRIBUTE_ID,  VALUE_ID,  QUALIFIER,  VALUE_DISPLAY,  VALUE_NUM,  VALUE_MIN,  VALUE_MAX) values(result_context_item_id_seq.nextval, '',"&amp;" experiment_id_seq.currval, "&amp;A60&amp;", "&amp;VLOOKUP(C60,Dictionary!$B$2:$F$609,4,FALSE)&amp;", '', '', '"&amp;I60&amp;"', "&amp;E60&amp;", '"&amp;F60&amp;"', '"&amp;G60&amp;"');"</f>
        <v>insert into result_context_item( RESULT_CONTEXT_ITEM_ID,  GROUP_RESULT_CONTEXT_ID,  EXPERIMENT_ID,  RESULT_ID,  ATTRIBUTE_ID,  VALUE_ID,  QUALIFIER,  VALUE_DISPLAY,  VALUE_NUM,  VALUE_MIN,  VALUE_MAX) values(result_context_item_id_seq.nextval, '', experiment_id_seq.currval, 658, Published, '', '', '0', 0, '', '');</v>
      </c>
    </row>
    <row r="61" spans="1:11">
      <c r="A61">
        <f>Result!B61</f>
        <v>659</v>
      </c>
      <c r="C61" t="s">
        <v>24</v>
      </c>
      <c r="E61">
        <f>'Result import'!J27</f>
        <v>0</v>
      </c>
      <c r="I61" t="str">
        <f>IF(ISNA(VLOOKUP(D61,Dictionary!$B$2:$F$609,4,FALSE)),H61&amp;E61&amp;IF(ISBLANK(F61), "", F61&amp;" - "&amp;G61),VLOOKUP(D61,Dictionary!$B$2:$F$609,4,FALSE))</f>
        <v>0</v>
      </c>
      <c r="K61" t="str">
        <f>"insert into result_context_item( RESULT_CONTEXT_ITEM_ID,  GROUP_RESULT_CONTEXT_ID,  EXPERIMENT_ID,  RESULT_ID,  ATTRIBUTE_ID,  VALUE_ID,  QUALIFIER,  VALUE_DISPLAY,  VALUE_NUM,  VALUE_MIN,  VALUE_MAX) values(result_context_item_id_seq.nextval, '',"&amp;" experiment_id_seq.currval, "&amp;A61&amp;", "&amp;VLOOKUP(C61,Dictionary!$B$2:$F$609,4,FALSE)&amp;", '', '', '"&amp;I61&amp;"', "&amp;E61&amp;", '"&amp;F61&amp;"', '"&amp;G61&amp;"');"</f>
        <v>insert into result_context_item( RESULT_CONTEXT_ITEM_ID,  GROUP_RESULT_CONTEXT_ID,  EXPERIMENT_ID,  RESULT_ID,  ATTRIBUTE_ID,  VALUE_ID,  QUALIFIER,  VALUE_DISPLAY,  VALUE_NUM,  VALUE_MIN,  VALUE_MAX) values(result_context_item_id_seq.nextval, '', experiment_id_seq.currval, 659, Published, '', '', '0', 0, '', '');</v>
      </c>
    </row>
    <row r="62" spans="1:11">
      <c r="A62">
        <f>Result!B62</f>
        <v>660</v>
      </c>
      <c r="C62" t="s">
        <v>24</v>
      </c>
      <c r="E62">
        <f>'Result import'!J28</f>
        <v>0</v>
      </c>
      <c r="I62" t="str">
        <f>IF(ISNA(VLOOKUP(D62,Dictionary!$B$2:$F$609,4,FALSE)),H62&amp;E62&amp;IF(ISBLANK(F62), "", F62&amp;" - "&amp;G62),VLOOKUP(D62,Dictionary!$B$2:$F$609,4,FALSE))</f>
        <v>0</v>
      </c>
      <c r="K62" t="str">
        <f>"insert into result_context_item( RESULT_CONTEXT_ITEM_ID,  GROUP_RESULT_CONTEXT_ID,  EXPERIMENT_ID,  RESULT_ID,  ATTRIBUTE_ID,  VALUE_ID,  QUALIFIER,  VALUE_DISPLAY,  VALUE_NUM,  VALUE_MIN,  VALUE_MAX) values(result_context_item_id_seq.nextval, '',"&amp;" experiment_id_seq.currval, "&amp;A62&amp;", "&amp;VLOOKUP(C62,Dictionary!$B$2:$F$609,4,FALSE)&amp;", '', '', '"&amp;I62&amp;"', "&amp;E62&amp;", '"&amp;F62&amp;"', '"&amp;G62&amp;"');"</f>
        <v>insert into result_context_item( RESULT_CONTEXT_ITEM_ID,  GROUP_RESULT_CONTEXT_ID,  EXPERIMENT_ID,  RESULT_ID,  ATTRIBUTE_ID,  VALUE_ID,  QUALIFIER,  VALUE_DISPLAY,  VALUE_NUM,  VALUE_MIN,  VALUE_MAX) values(result_context_item_id_seq.nextval, '', experiment_id_seq.currval, 660, Published, '', '', '0', 0, '', '');</v>
      </c>
    </row>
    <row r="63" spans="1:11">
      <c r="A63">
        <f>Result!B63</f>
        <v>661</v>
      </c>
      <c r="C63" t="s">
        <v>24</v>
      </c>
      <c r="E63">
        <f>'Result import'!J29</f>
        <v>0</v>
      </c>
      <c r="I63" t="str">
        <f>IF(ISNA(VLOOKUP(D63,Dictionary!$B$2:$F$609,4,FALSE)),H63&amp;E63&amp;IF(ISBLANK(F63), "", F63&amp;" - "&amp;G63),VLOOKUP(D63,Dictionary!$B$2:$F$609,4,FALSE))</f>
        <v>0</v>
      </c>
      <c r="K63" t="str">
        <f>"insert into result_context_item( RESULT_CONTEXT_ITEM_ID,  GROUP_RESULT_CONTEXT_ID,  EXPERIMENT_ID,  RESULT_ID,  ATTRIBUTE_ID,  VALUE_ID,  QUALIFIER,  VALUE_DISPLAY,  VALUE_NUM,  VALUE_MIN,  VALUE_MAX) values(result_context_item_id_seq.nextval, '',"&amp;" experiment_id_seq.currval, "&amp;A63&amp;", "&amp;VLOOKUP(C63,Dictionary!$B$2:$F$609,4,FALSE)&amp;", '', '', '"&amp;I63&amp;"', "&amp;E63&amp;", '"&amp;F63&amp;"', '"&amp;G63&amp;"');"</f>
        <v>insert into result_context_item( RESULT_CONTEXT_ITEM_ID,  GROUP_RESULT_CONTEXT_ID,  EXPERIMENT_ID,  RESULT_ID,  ATTRIBUTE_ID,  VALUE_ID,  QUALIFIER,  VALUE_DISPLAY,  VALUE_NUM,  VALUE_MIN,  VALUE_MAX) values(result_context_item_id_seq.nextval, '', experiment_id_seq.currval, 661, Published, '', '', '0', 0, '', '');</v>
      </c>
    </row>
    <row r="64" spans="1:11">
      <c r="A64">
        <f>Result!B64</f>
        <v>662</v>
      </c>
      <c r="C64" t="s">
        <v>24</v>
      </c>
      <c r="E64">
        <f>'Result import'!J30</f>
        <v>0</v>
      </c>
      <c r="I64" t="str">
        <f>IF(ISNA(VLOOKUP(D64,Dictionary!$B$2:$F$609,4,FALSE)),H64&amp;E64&amp;IF(ISBLANK(F64), "", F64&amp;" - "&amp;G64),VLOOKUP(D64,Dictionary!$B$2:$F$609,4,FALSE))</f>
        <v>0</v>
      </c>
      <c r="K64" t="str">
        <f>"insert into result_context_item( RESULT_CONTEXT_ITEM_ID,  GROUP_RESULT_CONTEXT_ID,  EXPERIMENT_ID,  RESULT_ID,  ATTRIBUTE_ID,  VALUE_ID,  QUALIFIER,  VALUE_DISPLAY,  VALUE_NUM,  VALUE_MIN,  VALUE_MAX) values(result_context_item_id_seq.nextval, '',"&amp;" experiment_id_seq.currval, "&amp;A64&amp;", "&amp;VLOOKUP(C64,Dictionary!$B$2:$F$609,4,FALSE)&amp;", '', '', '"&amp;I64&amp;"', "&amp;E64&amp;", '"&amp;F64&amp;"', '"&amp;G64&amp;"');"</f>
        <v>insert into result_context_item( RESULT_CONTEXT_ITEM_ID,  GROUP_RESULT_CONTEXT_ID,  EXPERIMENT_ID,  RESULT_ID,  ATTRIBUTE_ID,  VALUE_ID,  QUALIFIER,  VALUE_DISPLAY,  VALUE_NUM,  VALUE_MIN,  VALUE_MAX) values(result_context_item_id_seq.nextval, '', experiment_id_seq.currval, 662, Published, '', '', '0', 0, '', '');</v>
      </c>
    </row>
    <row r="65" spans="1:11">
      <c r="A65">
        <f>Result!B65</f>
        <v>663</v>
      </c>
      <c r="C65" t="s">
        <v>24</v>
      </c>
      <c r="E65">
        <f>'Result import'!J31</f>
        <v>0</v>
      </c>
      <c r="I65" t="str">
        <f>IF(ISNA(VLOOKUP(D65,Dictionary!$B$2:$F$609,4,FALSE)),H65&amp;E65&amp;IF(ISBLANK(F65), "", F65&amp;" - "&amp;G65),VLOOKUP(D65,Dictionary!$B$2:$F$609,4,FALSE))</f>
        <v>0</v>
      </c>
      <c r="K65" t="str">
        <f>"insert into result_context_item( RESULT_CONTEXT_ITEM_ID,  GROUP_RESULT_CONTEXT_ID,  EXPERIMENT_ID,  RESULT_ID,  ATTRIBUTE_ID,  VALUE_ID,  QUALIFIER,  VALUE_DISPLAY,  VALUE_NUM,  VALUE_MIN,  VALUE_MAX) values(result_context_item_id_seq.nextval, '',"&amp;" experiment_id_seq.currval, "&amp;A65&amp;", "&amp;VLOOKUP(C65,Dictionary!$B$2:$F$609,4,FALSE)&amp;", '', '', '"&amp;I65&amp;"', "&amp;E65&amp;", '"&amp;F65&amp;"', '"&amp;G65&amp;"');"</f>
        <v>insert into result_context_item( RESULT_CONTEXT_ITEM_ID,  GROUP_RESULT_CONTEXT_ID,  EXPERIMENT_ID,  RESULT_ID,  ATTRIBUTE_ID,  VALUE_ID,  QUALIFIER,  VALUE_DISPLAY,  VALUE_NUM,  VALUE_MIN,  VALUE_MAX) values(result_context_item_id_seq.nextval, '', experiment_id_seq.currval, 663, Published, '', '', '0', 0, '', '');</v>
      </c>
    </row>
    <row r="66" spans="1:11">
      <c r="A66">
        <f>Result!B66</f>
        <v>664</v>
      </c>
      <c r="C66" t="s">
        <v>24</v>
      </c>
      <c r="E66">
        <f>'Result import'!J32</f>
        <v>0</v>
      </c>
      <c r="I66" t="str">
        <f>IF(ISNA(VLOOKUP(D66,Dictionary!$B$2:$F$609,4,FALSE)),H66&amp;E66&amp;IF(ISBLANK(F66), "", F66&amp;" - "&amp;G66),VLOOKUP(D66,Dictionary!$B$2:$F$609,4,FALSE))</f>
        <v>0</v>
      </c>
      <c r="K66" t="str">
        <f>"insert into result_context_item( RESULT_CONTEXT_ITEM_ID,  GROUP_RESULT_CONTEXT_ID,  EXPERIMENT_ID,  RESULT_ID,  ATTRIBUTE_ID,  VALUE_ID,  QUALIFIER,  VALUE_DISPLAY,  VALUE_NUM,  VALUE_MIN,  VALUE_MAX) values(result_context_item_id_seq.nextval, '',"&amp;" experiment_id_seq.currval, "&amp;A66&amp;", "&amp;VLOOKUP(C66,Dictionary!$B$2:$F$609,4,FALSE)&amp;", '', '', '"&amp;I66&amp;"', "&amp;E66&amp;", '"&amp;F66&amp;"', '"&amp;G66&amp;"');"</f>
        <v>insert into result_context_item( RESULT_CONTEXT_ITEM_ID,  GROUP_RESULT_CONTEXT_ID,  EXPERIMENT_ID,  RESULT_ID,  ATTRIBUTE_ID,  VALUE_ID,  QUALIFIER,  VALUE_DISPLAY,  VALUE_NUM,  VALUE_MIN,  VALUE_MAX) values(result_context_item_id_seq.nextval, '', experiment_id_seq.currval, 664, Published, '', '', '0', 0, '', '');</v>
      </c>
    </row>
    <row r="67" spans="1:11">
      <c r="A67">
        <f>Result!B67</f>
        <v>665</v>
      </c>
      <c r="C67" t="s">
        <v>24</v>
      </c>
      <c r="E67">
        <f>'Result import'!J33</f>
        <v>0</v>
      </c>
      <c r="I67" t="str">
        <f>IF(ISNA(VLOOKUP(D67,Dictionary!$B$2:$F$609,4,FALSE)),H67&amp;E67&amp;IF(ISBLANK(F67), "", F67&amp;" - "&amp;G67),VLOOKUP(D67,Dictionary!$B$2:$F$609,4,FALSE))</f>
        <v>0</v>
      </c>
      <c r="K67" t="str">
        <f>"insert into result_context_item( RESULT_CONTEXT_ITEM_ID,  GROUP_RESULT_CONTEXT_ID,  EXPERIMENT_ID,  RESULT_ID,  ATTRIBUTE_ID,  VALUE_ID,  QUALIFIER,  VALUE_DISPLAY,  VALUE_NUM,  VALUE_MIN,  VALUE_MAX) values(result_context_item_id_seq.nextval, '',"&amp;" experiment_id_seq.currval, "&amp;A67&amp;", "&amp;VLOOKUP(C67,Dictionary!$B$2:$F$609,4,FALSE)&amp;", '', '', '"&amp;I67&amp;"', "&amp;E67&amp;", '"&amp;F67&amp;"', '"&amp;G67&amp;"');"</f>
        <v>insert into result_context_item( RESULT_CONTEXT_ITEM_ID,  GROUP_RESULT_CONTEXT_ID,  EXPERIMENT_ID,  RESULT_ID,  ATTRIBUTE_ID,  VALUE_ID,  QUALIFIER,  VALUE_DISPLAY,  VALUE_NUM,  VALUE_MIN,  VALUE_MAX) values(result_context_item_id_seq.nextval, '', experiment_id_seq.currval, 665, Published, '', '', '0', 0, '', '');</v>
      </c>
    </row>
    <row r="68" spans="1:11">
      <c r="A68">
        <f>Result!B68</f>
        <v>666</v>
      </c>
      <c r="C68" t="s">
        <v>24</v>
      </c>
      <c r="E68">
        <f>'Result import'!J34</f>
        <v>0</v>
      </c>
      <c r="I68" t="str">
        <f>IF(ISNA(VLOOKUP(D68,Dictionary!$B$2:$F$609,4,FALSE)),H68&amp;E68&amp;IF(ISBLANK(F68), "", F68&amp;" - "&amp;G68),VLOOKUP(D68,Dictionary!$B$2:$F$609,4,FALSE))</f>
        <v>0</v>
      </c>
      <c r="K68" t="str">
        <f>"insert into result_context_item( RESULT_CONTEXT_ITEM_ID,  GROUP_RESULT_CONTEXT_ID,  EXPERIMENT_ID,  RESULT_ID,  ATTRIBUTE_ID,  VALUE_ID,  QUALIFIER,  VALUE_DISPLAY,  VALUE_NUM,  VALUE_MIN,  VALUE_MAX) values(result_context_item_id_seq.nextval, '',"&amp;" experiment_id_seq.currval, "&amp;A68&amp;", "&amp;VLOOKUP(C68,Dictionary!$B$2:$F$609,4,FALSE)&amp;", '', '', '"&amp;I68&amp;"', "&amp;E68&amp;", '"&amp;F68&amp;"', '"&amp;G68&amp;"');"</f>
        <v>insert into result_context_item( RESULT_CONTEXT_ITEM_ID,  GROUP_RESULT_CONTEXT_ID,  EXPERIMENT_ID,  RESULT_ID,  ATTRIBUTE_ID,  VALUE_ID,  QUALIFIER,  VALUE_DISPLAY,  VALUE_NUM,  VALUE_MIN,  VALUE_MAX) values(result_context_item_id_seq.nextval, '', experiment_id_seq.currval, 666, Published, '', '', '0', 0, '', '');</v>
      </c>
    </row>
    <row r="69" spans="1:11">
      <c r="A69">
        <f>Result!B69</f>
        <v>667</v>
      </c>
      <c r="C69" t="s">
        <v>24</v>
      </c>
      <c r="E69">
        <f>'Result import'!J35</f>
        <v>0</v>
      </c>
      <c r="I69" t="str">
        <f>IF(ISNA(VLOOKUP(D69,Dictionary!$B$2:$F$609,4,FALSE)),H69&amp;E69&amp;IF(ISBLANK(F69), "", F69&amp;" - "&amp;G69),VLOOKUP(D69,Dictionary!$B$2:$F$609,4,FALSE))</f>
        <v>0</v>
      </c>
      <c r="K69" t="str">
        <f>"insert into result_context_item( RESULT_CONTEXT_ITEM_ID,  GROUP_RESULT_CONTEXT_ID,  EXPERIMENT_ID,  RESULT_ID,  ATTRIBUTE_ID,  VALUE_ID,  QUALIFIER,  VALUE_DISPLAY,  VALUE_NUM,  VALUE_MIN,  VALUE_MAX) values(result_context_item_id_seq.nextval, '',"&amp;" experiment_id_seq.currval, "&amp;A69&amp;", "&amp;VLOOKUP(C69,Dictionary!$B$2:$F$609,4,FALSE)&amp;", '', '', '"&amp;I69&amp;"', "&amp;E69&amp;", '"&amp;F69&amp;"', '"&amp;G69&amp;"');"</f>
        <v>insert into result_context_item( RESULT_CONTEXT_ITEM_ID,  GROUP_RESULT_CONTEXT_ID,  EXPERIMENT_ID,  RESULT_ID,  ATTRIBUTE_ID,  VALUE_ID,  QUALIFIER,  VALUE_DISPLAY,  VALUE_NUM,  VALUE_MIN,  VALUE_MAX) values(result_context_item_id_seq.nextval, '', experiment_id_seq.currval, 667, Published, '', '', '0', 0, '', '');</v>
      </c>
    </row>
    <row r="70" spans="1:11">
      <c r="A70">
        <f>Result!B70</f>
        <v>668</v>
      </c>
      <c r="C70" t="s">
        <v>24</v>
      </c>
      <c r="E70">
        <f>'Result import'!J36</f>
        <v>0</v>
      </c>
      <c r="I70" t="str">
        <f>IF(ISNA(VLOOKUP(D70,Dictionary!$B$2:$F$609,4,FALSE)),H70&amp;E70&amp;IF(ISBLANK(F70), "", F70&amp;" - "&amp;G70),VLOOKUP(D70,Dictionary!$B$2:$F$609,4,FALSE))</f>
        <v>0</v>
      </c>
      <c r="K70" t="str">
        <f>"insert into result_context_item( RESULT_CONTEXT_ITEM_ID,  GROUP_RESULT_CONTEXT_ID,  EXPERIMENT_ID,  RESULT_ID,  ATTRIBUTE_ID,  VALUE_ID,  QUALIFIER,  VALUE_DISPLAY,  VALUE_NUM,  VALUE_MIN,  VALUE_MAX) values(result_context_item_id_seq.nextval, '',"&amp;" experiment_id_seq.currval, "&amp;A70&amp;", "&amp;VLOOKUP(C70,Dictionary!$B$2:$F$609,4,FALSE)&amp;", '', '', '"&amp;I70&amp;"', "&amp;E70&amp;", '"&amp;F70&amp;"', '"&amp;G70&amp;"');"</f>
        <v>insert into result_context_item( RESULT_CONTEXT_ITEM_ID,  GROUP_RESULT_CONTEXT_ID,  EXPERIMENT_ID,  RESULT_ID,  ATTRIBUTE_ID,  VALUE_ID,  QUALIFIER,  VALUE_DISPLAY,  VALUE_NUM,  VALUE_MIN,  VALUE_MAX) values(result_context_item_id_seq.nextval, '', experiment_id_seq.currval, 668, Published, '', '', '0', 0, '', '');</v>
      </c>
    </row>
    <row r="71" spans="1:11">
      <c r="A71">
        <f>Result!B71</f>
        <v>669</v>
      </c>
      <c r="C71" t="s">
        <v>24</v>
      </c>
      <c r="E71">
        <f>'Result import'!J37</f>
        <v>0</v>
      </c>
      <c r="I71" t="str">
        <f>IF(ISNA(VLOOKUP(D71,Dictionary!$B$2:$F$609,4,FALSE)),H71&amp;E71&amp;IF(ISBLANK(F71), "", F71&amp;" - "&amp;G71),VLOOKUP(D71,Dictionary!$B$2:$F$609,4,FALSE))</f>
        <v>0</v>
      </c>
      <c r="K71" t="str">
        <f>"insert into result_context_item( RESULT_CONTEXT_ITEM_ID,  GROUP_RESULT_CONTEXT_ID,  EXPERIMENT_ID,  RESULT_ID,  ATTRIBUTE_ID,  VALUE_ID,  QUALIFIER,  VALUE_DISPLAY,  VALUE_NUM,  VALUE_MIN,  VALUE_MAX) values(result_context_item_id_seq.nextval, '',"&amp;" experiment_id_seq.currval, "&amp;A71&amp;", "&amp;VLOOKUP(C71,Dictionary!$B$2:$F$609,4,FALSE)&amp;", '', '', '"&amp;I71&amp;"', "&amp;E71&amp;", '"&amp;F71&amp;"', '"&amp;G71&amp;"');"</f>
        <v>insert into result_context_item( RESULT_CONTEXT_ITEM_ID,  GROUP_RESULT_CONTEXT_ID,  EXPERIMENT_ID,  RESULT_ID,  ATTRIBUTE_ID,  VALUE_ID,  QUALIFIER,  VALUE_DISPLAY,  VALUE_NUM,  VALUE_MIN,  VALUE_MAX) values(result_context_item_id_seq.nextval, '', experiment_id_seq.currval, 669, Published, '', '', '0', 0, '', '');</v>
      </c>
    </row>
    <row r="72" spans="1:11">
      <c r="A72">
        <f>Result!B72</f>
        <v>670</v>
      </c>
      <c r="C72" t="s">
        <v>24</v>
      </c>
      <c r="E72">
        <f>'Result import'!J38</f>
        <v>0</v>
      </c>
      <c r="I72" t="str">
        <f>IF(ISNA(VLOOKUP(D72,Dictionary!$B$2:$F$609,4,FALSE)),H72&amp;E72&amp;IF(ISBLANK(F72), "", F72&amp;" - "&amp;G72),VLOOKUP(D72,Dictionary!$B$2:$F$609,4,FALSE))</f>
        <v>0</v>
      </c>
      <c r="K72" t="str">
        <f>"insert into result_context_item( RESULT_CONTEXT_ITEM_ID,  GROUP_RESULT_CONTEXT_ID,  EXPERIMENT_ID,  RESULT_ID,  ATTRIBUTE_ID,  VALUE_ID,  QUALIFIER,  VALUE_DISPLAY,  VALUE_NUM,  VALUE_MIN,  VALUE_MAX) values(result_context_item_id_seq.nextval, '',"&amp;" experiment_id_seq.currval, "&amp;A72&amp;", "&amp;VLOOKUP(C72,Dictionary!$B$2:$F$609,4,FALSE)&amp;", '', '', '"&amp;I72&amp;"', "&amp;E72&amp;", '"&amp;F72&amp;"', '"&amp;G72&amp;"');"</f>
        <v>insert into result_context_item( RESULT_CONTEXT_ITEM_ID,  GROUP_RESULT_CONTEXT_ID,  EXPERIMENT_ID,  RESULT_ID,  ATTRIBUTE_ID,  VALUE_ID,  QUALIFIER,  VALUE_DISPLAY,  VALUE_NUM,  VALUE_MIN,  VALUE_MAX) values(result_context_item_id_seq.nextval, '', experiment_id_seq.currval, 670, Published, '', '', '0', 0, '', '');</v>
      </c>
    </row>
    <row r="73" spans="1:11">
      <c r="A73">
        <f>Result!B73</f>
        <v>671</v>
      </c>
      <c r="C73" t="s">
        <v>24</v>
      </c>
      <c r="E73">
        <f>'Result import'!J39</f>
        <v>0</v>
      </c>
      <c r="I73" t="str">
        <f>IF(ISNA(VLOOKUP(D73,Dictionary!$B$2:$F$609,4,FALSE)),H73&amp;E73&amp;IF(ISBLANK(F73), "", F73&amp;" - "&amp;G73),VLOOKUP(D73,Dictionary!$B$2:$F$609,4,FALSE))</f>
        <v>0</v>
      </c>
      <c r="K73" t="str">
        <f>"insert into result_context_item( RESULT_CONTEXT_ITEM_ID,  GROUP_RESULT_CONTEXT_ID,  EXPERIMENT_ID,  RESULT_ID,  ATTRIBUTE_ID,  VALUE_ID,  QUALIFIER,  VALUE_DISPLAY,  VALUE_NUM,  VALUE_MIN,  VALUE_MAX) values(result_context_item_id_seq.nextval, '',"&amp;" experiment_id_seq.currval, "&amp;A73&amp;", "&amp;VLOOKUP(C73,Dictionary!$B$2:$F$609,4,FALSE)&amp;", '', '', '"&amp;I73&amp;"', "&amp;E73&amp;", '"&amp;F73&amp;"', '"&amp;G73&amp;"');"</f>
        <v>insert into result_context_item( RESULT_CONTEXT_ITEM_ID,  GROUP_RESULT_CONTEXT_ID,  EXPERIMENT_ID,  RESULT_ID,  ATTRIBUTE_ID,  VALUE_ID,  QUALIFIER,  VALUE_DISPLAY,  VALUE_NUM,  VALUE_MIN,  VALUE_MAX) values(result_context_item_id_seq.nextval, '', experiment_id_seq.currval, 671, Published, '', '', '0', 0, '', '');</v>
      </c>
    </row>
    <row r="74" spans="1:11">
      <c r="A74">
        <f>Result!B74</f>
        <v>672</v>
      </c>
      <c r="C74" t="s">
        <v>24</v>
      </c>
      <c r="E74">
        <f>'Result import'!J40</f>
        <v>0</v>
      </c>
      <c r="I74" t="str">
        <f>IF(ISNA(VLOOKUP(D74,Dictionary!$B$2:$F$609,4,FALSE)),H74&amp;E74&amp;IF(ISBLANK(F74), "", F74&amp;" - "&amp;G74),VLOOKUP(D74,Dictionary!$B$2:$F$609,4,FALSE))</f>
        <v>0</v>
      </c>
      <c r="K74" t="str">
        <f>"insert into result_context_item( RESULT_CONTEXT_ITEM_ID,  GROUP_RESULT_CONTEXT_ID,  EXPERIMENT_ID,  RESULT_ID,  ATTRIBUTE_ID,  VALUE_ID,  QUALIFIER,  VALUE_DISPLAY,  VALUE_NUM,  VALUE_MIN,  VALUE_MAX) values(result_context_item_id_seq.nextval, '',"&amp;" experiment_id_seq.currval, "&amp;A74&amp;", "&amp;VLOOKUP(C74,Dictionary!$B$2:$F$609,4,FALSE)&amp;", '', '', '"&amp;I74&amp;"', "&amp;E74&amp;", '"&amp;F74&amp;"', '"&amp;G74&amp;"');"</f>
        <v>insert into result_context_item( RESULT_CONTEXT_ITEM_ID,  GROUP_RESULT_CONTEXT_ID,  EXPERIMENT_ID,  RESULT_ID,  ATTRIBUTE_ID,  VALUE_ID,  QUALIFIER,  VALUE_DISPLAY,  VALUE_NUM,  VALUE_MIN,  VALUE_MAX) values(result_context_item_id_seq.nextval, '', experiment_id_seq.currval, 672, Published, '', '', '0', 0, '', '');</v>
      </c>
    </row>
    <row r="75" spans="1:11">
      <c r="A75">
        <f>Result!B75</f>
        <v>673</v>
      </c>
      <c r="C75" t="s">
        <v>24</v>
      </c>
      <c r="E75">
        <f>'Result import'!J41</f>
        <v>0</v>
      </c>
      <c r="I75" t="str">
        <f>IF(ISNA(VLOOKUP(D75,Dictionary!$B$2:$F$609,4,FALSE)),H75&amp;E75&amp;IF(ISBLANK(F75), "", F75&amp;" - "&amp;G75),VLOOKUP(D75,Dictionary!$B$2:$F$609,4,FALSE))</f>
        <v>0</v>
      </c>
      <c r="K75" t="str">
        <f>"insert into result_context_item( RESULT_CONTEXT_ITEM_ID,  GROUP_RESULT_CONTEXT_ID,  EXPERIMENT_ID,  RESULT_ID,  ATTRIBUTE_ID,  VALUE_ID,  QUALIFIER,  VALUE_DISPLAY,  VALUE_NUM,  VALUE_MIN,  VALUE_MAX) values(result_context_item_id_seq.nextval, '',"&amp;" experiment_id_seq.currval, "&amp;A75&amp;", "&amp;VLOOKUP(C75,Dictionary!$B$2:$F$609,4,FALSE)&amp;", '', '', '"&amp;I75&amp;"', "&amp;E75&amp;", '"&amp;F75&amp;"', '"&amp;G75&amp;"');"</f>
        <v>insert into result_context_item( RESULT_CONTEXT_ITEM_ID,  GROUP_RESULT_CONTEXT_ID,  EXPERIMENT_ID,  RESULT_ID,  ATTRIBUTE_ID,  VALUE_ID,  QUALIFIER,  VALUE_DISPLAY,  VALUE_NUM,  VALUE_MIN,  VALUE_MAX) values(result_context_item_id_seq.nextval, '', experiment_id_seq.currval, 673, Published, '', '', '0', 0, '', '');</v>
      </c>
    </row>
    <row r="76" spans="1:11">
      <c r="A76">
        <f>Result!B76</f>
        <v>674</v>
      </c>
      <c r="C76" t="s">
        <v>24</v>
      </c>
      <c r="E76">
        <f>'Result import'!J42</f>
        <v>0</v>
      </c>
      <c r="I76" t="str">
        <f>IF(ISNA(VLOOKUP(D76,Dictionary!$B$2:$F$609,4,FALSE)),H76&amp;E76&amp;IF(ISBLANK(F76), "", F76&amp;" - "&amp;G76),VLOOKUP(D76,Dictionary!$B$2:$F$609,4,FALSE))</f>
        <v>0</v>
      </c>
      <c r="K76" t="str">
        <f>"insert into result_context_item( RESULT_CONTEXT_ITEM_ID,  GROUP_RESULT_CONTEXT_ID,  EXPERIMENT_ID,  RESULT_ID,  ATTRIBUTE_ID,  VALUE_ID,  QUALIFIER,  VALUE_DISPLAY,  VALUE_NUM,  VALUE_MIN,  VALUE_MAX) values(result_context_item_id_seq.nextval, '',"&amp;" experiment_id_seq.currval, "&amp;A76&amp;", "&amp;VLOOKUP(C76,Dictionary!$B$2:$F$609,4,FALSE)&amp;", '', '', '"&amp;I76&amp;"', "&amp;E76&amp;", '"&amp;F76&amp;"', '"&amp;G76&amp;"');"</f>
        <v>insert into result_context_item( RESULT_CONTEXT_ITEM_ID,  GROUP_RESULT_CONTEXT_ID,  EXPERIMENT_ID,  RESULT_ID,  ATTRIBUTE_ID,  VALUE_ID,  QUALIFIER,  VALUE_DISPLAY,  VALUE_NUM,  VALUE_MIN,  VALUE_MAX) values(result_context_item_id_seq.nextval, '', experiment_id_seq.currval, 674, Published, '', '', '0', 0, '', '');</v>
      </c>
    </row>
    <row r="77" spans="1:11">
      <c r="A77">
        <f>Result!B77</f>
        <v>675</v>
      </c>
      <c r="C77" t="s">
        <v>24</v>
      </c>
      <c r="E77">
        <f>'Result import'!J43</f>
        <v>0</v>
      </c>
      <c r="I77" t="str">
        <f>IF(ISNA(VLOOKUP(D77,Dictionary!$B$2:$F$609,4,FALSE)),H77&amp;E77&amp;IF(ISBLANK(F77), "", F77&amp;" - "&amp;G77),VLOOKUP(D77,Dictionary!$B$2:$F$609,4,FALSE))</f>
        <v>0</v>
      </c>
      <c r="K77" t="str">
        <f>"insert into result_context_item( RESULT_CONTEXT_ITEM_ID,  GROUP_RESULT_CONTEXT_ID,  EXPERIMENT_ID,  RESULT_ID,  ATTRIBUTE_ID,  VALUE_ID,  QUALIFIER,  VALUE_DISPLAY,  VALUE_NUM,  VALUE_MIN,  VALUE_MAX) values(result_context_item_id_seq.nextval, '',"&amp;" experiment_id_seq.currval, "&amp;A77&amp;", "&amp;VLOOKUP(C77,Dictionary!$B$2:$F$609,4,FALSE)&amp;", '', '', '"&amp;I77&amp;"', "&amp;E77&amp;", '"&amp;F77&amp;"', '"&amp;G77&amp;"');"</f>
        <v>insert into result_context_item( RESULT_CONTEXT_ITEM_ID,  GROUP_RESULT_CONTEXT_ID,  EXPERIMENT_ID,  RESULT_ID,  ATTRIBUTE_ID,  VALUE_ID,  QUALIFIER,  VALUE_DISPLAY,  VALUE_NUM,  VALUE_MIN,  VALUE_MAX) values(result_context_item_id_seq.nextval, '', experiment_id_seq.currval, 675, Published, '', '', '0', 0, '', '');</v>
      </c>
    </row>
    <row r="78" spans="1:11">
      <c r="A78">
        <f>Result!B78</f>
        <v>676</v>
      </c>
      <c r="C78" t="s">
        <v>24</v>
      </c>
      <c r="E78">
        <f>'Result import'!J44</f>
        <v>0</v>
      </c>
      <c r="I78" t="str">
        <f>IF(ISNA(VLOOKUP(D78,Dictionary!$B$2:$F$609,4,FALSE)),H78&amp;E78&amp;IF(ISBLANK(F78), "", F78&amp;" - "&amp;G78),VLOOKUP(D78,Dictionary!$B$2:$F$609,4,FALSE))</f>
        <v>0</v>
      </c>
      <c r="K78" t="str">
        <f>"insert into result_context_item( RESULT_CONTEXT_ITEM_ID,  GROUP_RESULT_CONTEXT_ID,  EXPERIMENT_ID,  RESULT_ID,  ATTRIBUTE_ID,  VALUE_ID,  QUALIFIER,  VALUE_DISPLAY,  VALUE_NUM,  VALUE_MIN,  VALUE_MAX) values(result_context_item_id_seq.nextval, '',"&amp;" experiment_id_seq.currval, "&amp;A78&amp;", "&amp;VLOOKUP(C78,Dictionary!$B$2:$F$609,4,FALSE)&amp;", '', '', '"&amp;I78&amp;"', "&amp;E78&amp;", '"&amp;F78&amp;"', '"&amp;G78&amp;"');"</f>
        <v>insert into result_context_item( RESULT_CONTEXT_ITEM_ID,  GROUP_RESULT_CONTEXT_ID,  EXPERIMENT_ID,  RESULT_ID,  ATTRIBUTE_ID,  VALUE_ID,  QUALIFIER,  VALUE_DISPLAY,  VALUE_NUM,  VALUE_MIN,  VALUE_MAX) values(result_context_item_id_seq.nextval, '', experiment_id_seq.currval, 676, Published, '', '', '0', 0, '', '');</v>
      </c>
    </row>
    <row r="79" spans="1:11">
      <c r="A79">
        <f>Result!B79</f>
        <v>677</v>
      </c>
      <c r="C79" t="s">
        <v>24</v>
      </c>
      <c r="E79">
        <f>'Result import'!J45</f>
        <v>0</v>
      </c>
      <c r="I79" t="str">
        <f>IF(ISNA(VLOOKUP(D79,Dictionary!$B$2:$F$609,4,FALSE)),H79&amp;E79&amp;IF(ISBLANK(F79), "", F79&amp;" - "&amp;G79),VLOOKUP(D79,Dictionary!$B$2:$F$609,4,FALSE))</f>
        <v>0</v>
      </c>
      <c r="K79" t="str">
        <f>"insert into result_context_item( RESULT_CONTEXT_ITEM_ID,  GROUP_RESULT_CONTEXT_ID,  EXPERIMENT_ID,  RESULT_ID,  ATTRIBUTE_ID,  VALUE_ID,  QUALIFIER,  VALUE_DISPLAY,  VALUE_NUM,  VALUE_MIN,  VALUE_MAX) values(result_context_item_id_seq.nextval, '',"&amp;" experiment_id_seq.currval, "&amp;A79&amp;", "&amp;VLOOKUP(C79,Dictionary!$B$2:$F$609,4,FALSE)&amp;", '', '', '"&amp;I79&amp;"', "&amp;E79&amp;", '"&amp;F79&amp;"', '"&amp;G79&amp;"');"</f>
        <v>insert into result_context_item( RESULT_CONTEXT_ITEM_ID,  GROUP_RESULT_CONTEXT_ID,  EXPERIMENT_ID,  RESULT_ID,  ATTRIBUTE_ID,  VALUE_ID,  QUALIFIER,  VALUE_DISPLAY,  VALUE_NUM,  VALUE_MIN,  VALUE_MAX) values(result_context_item_id_seq.nextval, '', experiment_id_seq.currval, 677, Published, '', '', '0', 0, '', '');</v>
      </c>
    </row>
    <row r="80" spans="1:11">
      <c r="A80">
        <f>Result!B80</f>
        <v>678</v>
      </c>
      <c r="C80" t="s">
        <v>24</v>
      </c>
      <c r="E80">
        <f>'Result import'!J46</f>
        <v>0</v>
      </c>
      <c r="I80" t="str">
        <f>IF(ISNA(VLOOKUP(D80,Dictionary!$B$2:$F$609,4,FALSE)),H80&amp;E80&amp;IF(ISBLANK(F80), "", F80&amp;" - "&amp;G80),VLOOKUP(D80,Dictionary!$B$2:$F$609,4,FALSE))</f>
        <v>0</v>
      </c>
      <c r="K80" t="str">
        <f>"insert into result_context_item( RESULT_CONTEXT_ITEM_ID,  GROUP_RESULT_CONTEXT_ID,  EXPERIMENT_ID,  RESULT_ID,  ATTRIBUTE_ID,  VALUE_ID,  QUALIFIER,  VALUE_DISPLAY,  VALUE_NUM,  VALUE_MIN,  VALUE_MAX) values(result_context_item_id_seq.nextval, '',"&amp;" experiment_id_seq.currval, "&amp;A80&amp;", "&amp;VLOOKUP(C80,Dictionary!$B$2:$F$609,4,FALSE)&amp;", '', '', '"&amp;I80&amp;"', "&amp;E80&amp;", '"&amp;F80&amp;"', '"&amp;G80&amp;"');"</f>
        <v>insert into result_context_item( RESULT_CONTEXT_ITEM_ID,  GROUP_RESULT_CONTEXT_ID,  EXPERIMENT_ID,  RESULT_ID,  ATTRIBUTE_ID,  VALUE_ID,  QUALIFIER,  VALUE_DISPLAY,  VALUE_NUM,  VALUE_MIN,  VALUE_MAX) values(result_context_item_id_seq.nextval, '', experiment_id_seq.currval, 678, Published, '', '', '0', 0, '', '');</v>
      </c>
    </row>
    <row r="81" spans="1:11">
      <c r="A81">
        <f>Result!B81</f>
        <v>679</v>
      </c>
      <c r="C81" t="s">
        <v>24</v>
      </c>
      <c r="E81">
        <f>'Result import'!J47</f>
        <v>0</v>
      </c>
      <c r="I81" t="str">
        <f>IF(ISNA(VLOOKUP(D81,Dictionary!$B$2:$F$609,4,FALSE)),H81&amp;E81&amp;IF(ISBLANK(F81), "", F81&amp;" - "&amp;G81),VLOOKUP(D81,Dictionary!$B$2:$F$609,4,FALSE))</f>
        <v>0</v>
      </c>
      <c r="K81" t="str">
        <f>"insert into result_context_item( RESULT_CONTEXT_ITEM_ID,  GROUP_RESULT_CONTEXT_ID,  EXPERIMENT_ID,  RESULT_ID,  ATTRIBUTE_ID,  VALUE_ID,  QUALIFIER,  VALUE_DISPLAY,  VALUE_NUM,  VALUE_MIN,  VALUE_MAX) values(result_context_item_id_seq.nextval, '',"&amp;" experiment_id_seq.currval, "&amp;A81&amp;", "&amp;VLOOKUP(C81,Dictionary!$B$2:$F$609,4,FALSE)&amp;", '', '', '"&amp;I81&amp;"', "&amp;E81&amp;", '"&amp;F81&amp;"', '"&amp;G81&amp;"');"</f>
        <v>insert into result_context_item( RESULT_CONTEXT_ITEM_ID,  GROUP_RESULT_CONTEXT_ID,  EXPERIMENT_ID,  RESULT_ID,  ATTRIBUTE_ID,  VALUE_ID,  QUALIFIER,  VALUE_DISPLAY,  VALUE_NUM,  VALUE_MIN,  VALUE_MAX) values(result_context_item_id_seq.nextval, '', experiment_id_seq.currval, 679, Published, '', '', '0', 0, '', '');</v>
      </c>
    </row>
    <row r="82" spans="1:11">
      <c r="A82">
        <f>Result!B82</f>
        <v>680</v>
      </c>
      <c r="C82" t="s">
        <v>24</v>
      </c>
      <c r="E82">
        <f>'Result import'!J48</f>
        <v>0</v>
      </c>
      <c r="I82" t="str">
        <f>IF(ISNA(VLOOKUP(D82,Dictionary!$B$2:$F$609,4,FALSE)),H82&amp;E82&amp;IF(ISBLANK(F82), "", F82&amp;" - "&amp;G82),VLOOKUP(D82,Dictionary!$B$2:$F$609,4,FALSE))</f>
        <v>0</v>
      </c>
      <c r="K82" t="str">
        <f>"insert into result_context_item( RESULT_CONTEXT_ITEM_ID,  GROUP_RESULT_CONTEXT_ID,  EXPERIMENT_ID,  RESULT_ID,  ATTRIBUTE_ID,  VALUE_ID,  QUALIFIER,  VALUE_DISPLAY,  VALUE_NUM,  VALUE_MIN,  VALUE_MAX) values(result_context_item_id_seq.nextval, '',"&amp;" experiment_id_seq.currval, "&amp;A82&amp;", "&amp;VLOOKUP(C82,Dictionary!$B$2:$F$609,4,FALSE)&amp;", '', '', '"&amp;I82&amp;"', "&amp;E82&amp;", '"&amp;F82&amp;"', '"&amp;G82&amp;"');"</f>
        <v>insert into result_context_item( RESULT_CONTEXT_ITEM_ID,  GROUP_RESULT_CONTEXT_ID,  EXPERIMENT_ID,  RESULT_ID,  ATTRIBUTE_ID,  VALUE_ID,  QUALIFIER,  VALUE_DISPLAY,  VALUE_NUM,  VALUE_MIN,  VALUE_MAX) values(result_context_item_id_seq.nextval, '', experiment_id_seq.currval, 680, Published, '', '', '0', 0, '', '');</v>
      </c>
    </row>
    <row r="83" spans="1:11">
      <c r="A83">
        <f>Result!B83</f>
        <v>681</v>
      </c>
      <c r="C83" t="s">
        <v>24</v>
      </c>
      <c r="E83">
        <f>'Result import'!J49</f>
        <v>0</v>
      </c>
      <c r="I83" t="str">
        <f>IF(ISNA(VLOOKUP(D83,Dictionary!$B$2:$F$609,4,FALSE)),H83&amp;E83&amp;IF(ISBLANK(F83), "", F83&amp;" - "&amp;G83),VLOOKUP(D83,Dictionary!$B$2:$F$609,4,FALSE))</f>
        <v>0</v>
      </c>
      <c r="K83" t="str">
        <f>"insert into result_context_item( RESULT_CONTEXT_ITEM_ID,  GROUP_RESULT_CONTEXT_ID,  EXPERIMENT_ID,  RESULT_ID,  ATTRIBUTE_ID,  VALUE_ID,  QUALIFIER,  VALUE_DISPLAY,  VALUE_NUM,  VALUE_MIN,  VALUE_MAX) values(result_context_item_id_seq.nextval, '',"&amp;" experiment_id_seq.currval, "&amp;A83&amp;", "&amp;VLOOKUP(C83,Dictionary!$B$2:$F$609,4,FALSE)&amp;", '', '', '"&amp;I83&amp;"', "&amp;E83&amp;", '"&amp;F83&amp;"', '"&amp;G83&amp;"');"</f>
        <v>insert into result_context_item( RESULT_CONTEXT_ITEM_ID,  GROUP_RESULT_CONTEXT_ID,  EXPERIMENT_ID,  RESULT_ID,  ATTRIBUTE_ID,  VALUE_ID,  QUALIFIER,  VALUE_DISPLAY,  VALUE_NUM,  VALUE_MIN,  VALUE_MAX) values(result_context_item_id_seq.nextval, '', experiment_id_seq.currval, 681, Published, '', '', '0', 0, '', '');</v>
      </c>
    </row>
    <row r="84" spans="1:11">
      <c r="A84">
        <f>Result!B84</f>
        <v>682</v>
      </c>
      <c r="C84" t="s">
        <v>24</v>
      </c>
      <c r="E84">
        <f>'Result import'!J50</f>
        <v>0</v>
      </c>
      <c r="I84" t="str">
        <f>IF(ISNA(VLOOKUP(D84,Dictionary!$B$2:$F$609,4,FALSE)),H84&amp;E84&amp;IF(ISBLANK(F84), "", F84&amp;" - "&amp;G84),VLOOKUP(D84,Dictionary!$B$2:$F$609,4,FALSE))</f>
        <v>0</v>
      </c>
      <c r="K84" t="str">
        <f>"insert into result_context_item( RESULT_CONTEXT_ITEM_ID,  GROUP_RESULT_CONTEXT_ID,  EXPERIMENT_ID,  RESULT_ID,  ATTRIBUTE_ID,  VALUE_ID,  QUALIFIER,  VALUE_DISPLAY,  VALUE_NUM,  VALUE_MIN,  VALUE_MAX) values(result_context_item_id_seq.nextval, '',"&amp;" experiment_id_seq.currval, "&amp;A84&amp;", "&amp;VLOOKUP(C84,Dictionary!$B$2:$F$609,4,FALSE)&amp;", '', '', '"&amp;I84&amp;"', "&amp;E84&amp;", '"&amp;F84&amp;"', '"&amp;G84&amp;"');"</f>
        <v>insert into result_context_item( RESULT_CONTEXT_ITEM_ID,  GROUP_RESULT_CONTEXT_ID,  EXPERIMENT_ID,  RESULT_ID,  ATTRIBUTE_ID,  VALUE_ID,  QUALIFIER,  VALUE_DISPLAY,  VALUE_NUM,  VALUE_MIN,  VALUE_MAX) values(result_context_item_id_seq.nextval, '', experiment_id_seq.currval, 682, Published, '', '', '0', 0, '', '');</v>
      </c>
    </row>
    <row r="85" spans="1:11">
      <c r="A85">
        <f>Result!B85</f>
        <v>683</v>
      </c>
      <c r="C85" t="s">
        <v>24</v>
      </c>
      <c r="E85">
        <f>'Result import'!J51</f>
        <v>0</v>
      </c>
      <c r="I85" t="str">
        <f>IF(ISNA(VLOOKUP(D85,Dictionary!$B$2:$F$609,4,FALSE)),H85&amp;E85&amp;IF(ISBLANK(F85), "", F85&amp;" - "&amp;G85),VLOOKUP(D85,Dictionary!$B$2:$F$609,4,FALSE))</f>
        <v>0</v>
      </c>
      <c r="K85" t="str">
        <f>"insert into result_context_item( RESULT_CONTEXT_ITEM_ID,  GROUP_RESULT_CONTEXT_ID,  EXPERIMENT_ID,  RESULT_ID,  ATTRIBUTE_ID,  VALUE_ID,  QUALIFIER,  VALUE_DISPLAY,  VALUE_NUM,  VALUE_MIN,  VALUE_MAX) values(result_context_item_id_seq.nextval, '',"&amp;" experiment_id_seq.currval, "&amp;A85&amp;", "&amp;VLOOKUP(C85,Dictionary!$B$2:$F$609,4,FALSE)&amp;", '', '', '"&amp;I85&amp;"', "&amp;E85&amp;", '"&amp;F85&amp;"', '"&amp;G85&amp;"');"</f>
        <v>insert into result_context_item( RESULT_CONTEXT_ITEM_ID,  GROUP_RESULT_CONTEXT_ID,  EXPERIMENT_ID,  RESULT_ID,  ATTRIBUTE_ID,  VALUE_ID,  QUALIFIER,  VALUE_DISPLAY,  VALUE_NUM,  VALUE_MIN,  VALUE_MAX) values(result_context_item_id_seq.nextval, '', experiment_id_seq.currval, 683, Published, '', '', '0', 0, '', '');</v>
      </c>
    </row>
    <row r="86" spans="1:11">
      <c r="A86">
        <f>Result!B86</f>
        <v>684</v>
      </c>
      <c r="C86" t="s">
        <v>24</v>
      </c>
      <c r="E86">
        <f>'Result import'!J52</f>
        <v>0</v>
      </c>
      <c r="I86" t="str">
        <f>IF(ISNA(VLOOKUP(D86,Dictionary!$B$2:$F$609,4,FALSE)),H86&amp;E86&amp;IF(ISBLANK(F86), "", F86&amp;" - "&amp;G86),VLOOKUP(D86,Dictionary!$B$2:$F$609,4,FALSE))</f>
        <v>0</v>
      </c>
      <c r="K86" t="str">
        <f>"insert into result_context_item( RESULT_CONTEXT_ITEM_ID,  GROUP_RESULT_CONTEXT_ID,  EXPERIMENT_ID,  RESULT_ID,  ATTRIBUTE_ID,  VALUE_ID,  QUALIFIER,  VALUE_DISPLAY,  VALUE_NUM,  VALUE_MIN,  VALUE_MAX) values(result_context_item_id_seq.nextval, '',"&amp;" experiment_id_seq.currval, "&amp;A86&amp;", "&amp;VLOOKUP(C86,Dictionary!$B$2:$F$609,4,FALSE)&amp;", '', '', '"&amp;I86&amp;"', "&amp;E86&amp;", '"&amp;F86&amp;"', '"&amp;G86&amp;"');"</f>
        <v>insert into result_context_item( RESULT_CONTEXT_ITEM_ID,  GROUP_RESULT_CONTEXT_ID,  EXPERIMENT_ID,  RESULT_ID,  ATTRIBUTE_ID,  VALUE_ID,  QUALIFIER,  VALUE_DISPLAY,  VALUE_NUM,  VALUE_MIN,  VALUE_MAX) values(result_context_item_id_seq.nextval, '', experiment_id_seq.currval, 684, Published, '', '', '0', 0, '', '');</v>
      </c>
    </row>
    <row r="87" spans="1:11">
      <c r="A87">
        <f>Result!B87</f>
        <v>685</v>
      </c>
      <c r="C87" t="s">
        <v>24</v>
      </c>
      <c r="E87">
        <f>'Result import'!J53</f>
        <v>0</v>
      </c>
      <c r="I87" t="str">
        <f>IF(ISNA(VLOOKUP(D87,Dictionary!$B$2:$F$609,4,FALSE)),H87&amp;E87&amp;IF(ISBLANK(F87), "", F87&amp;" - "&amp;G87),VLOOKUP(D87,Dictionary!$B$2:$F$609,4,FALSE))</f>
        <v>0</v>
      </c>
      <c r="K87" t="str">
        <f>"insert into result_context_item( RESULT_CONTEXT_ITEM_ID,  GROUP_RESULT_CONTEXT_ID,  EXPERIMENT_ID,  RESULT_ID,  ATTRIBUTE_ID,  VALUE_ID,  QUALIFIER,  VALUE_DISPLAY,  VALUE_NUM,  VALUE_MIN,  VALUE_MAX) values(result_context_item_id_seq.nextval, '',"&amp;" experiment_id_seq.currval, "&amp;A87&amp;", "&amp;VLOOKUP(C87,Dictionary!$B$2:$F$609,4,FALSE)&amp;", '', '', '"&amp;I87&amp;"', "&amp;E87&amp;", '"&amp;F87&amp;"', '"&amp;G87&amp;"');"</f>
        <v>insert into result_context_item( RESULT_CONTEXT_ITEM_ID,  GROUP_RESULT_CONTEXT_ID,  EXPERIMENT_ID,  RESULT_ID,  ATTRIBUTE_ID,  VALUE_ID,  QUALIFIER,  VALUE_DISPLAY,  VALUE_NUM,  VALUE_MIN,  VALUE_MAX) values(result_context_item_id_seq.nextval, '', experiment_id_seq.currval, 685, Published, '', '', '0', 0, '', '');</v>
      </c>
    </row>
    <row r="88" spans="1:11">
      <c r="A88">
        <f>Result!B88</f>
        <v>686</v>
      </c>
      <c r="C88" t="s">
        <v>24</v>
      </c>
      <c r="E88">
        <f>'Result import'!J54</f>
        <v>0</v>
      </c>
      <c r="I88" t="str">
        <f>IF(ISNA(VLOOKUP(D88,Dictionary!$B$2:$F$609,4,FALSE)),H88&amp;E88&amp;IF(ISBLANK(F88), "", F88&amp;" - "&amp;G88),VLOOKUP(D88,Dictionary!$B$2:$F$609,4,FALSE))</f>
        <v>0</v>
      </c>
      <c r="K88" t="str">
        <f>"insert into result_context_item( RESULT_CONTEXT_ITEM_ID,  GROUP_RESULT_CONTEXT_ID,  EXPERIMENT_ID,  RESULT_ID,  ATTRIBUTE_ID,  VALUE_ID,  QUALIFIER,  VALUE_DISPLAY,  VALUE_NUM,  VALUE_MIN,  VALUE_MAX) values(result_context_item_id_seq.nextval, '',"&amp;" experiment_id_seq.currval, "&amp;A88&amp;", "&amp;VLOOKUP(C88,Dictionary!$B$2:$F$609,4,FALSE)&amp;", '', '', '"&amp;I88&amp;"', "&amp;E88&amp;", '"&amp;F88&amp;"', '"&amp;G88&amp;"');"</f>
        <v>insert into result_context_item( RESULT_CONTEXT_ITEM_ID,  GROUP_RESULT_CONTEXT_ID,  EXPERIMENT_ID,  RESULT_ID,  ATTRIBUTE_ID,  VALUE_ID,  QUALIFIER,  VALUE_DISPLAY,  VALUE_NUM,  VALUE_MIN,  VALUE_MAX) values(result_context_item_id_seq.nextval, '', experiment_id_seq.currval, 686, Published, '', '', '0', 0, '', '');</v>
      </c>
    </row>
    <row r="89" spans="1:11">
      <c r="A89">
        <f>Result!B89</f>
        <v>687</v>
      </c>
      <c r="C89" t="s">
        <v>24</v>
      </c>
      <c r="E89">
        <f>'Result import'!J55</f>
        <v>0</v>
      </c>
      <c r="I89" t="str">
        <f>IF(ISNA(VLOOKUP(D89,Dictionary!$B$2:$F$609,4,FALSE)),H89&amp;E89&amp;IF(ISBLANK(F89), "", F89&amp;" - "&amp;G89),VLOOKUP(D89,Dictionary!$B$2:$F$609,4,FALSE))</f>
        <v>0</v>
      </c>
      <c r="K89" t="str">
        <f>"insert into result_context_item( RESULT_CONTEXT_ITEM_ID,  GROUP_RESULT_CONTEXT_ID,  EXPERIMENT_ID,  RESULT_ID,  ATTRIBUTE_ID,  VALUE_ID,  QUALIFIER,  VALUE_DISPLAY,  VALUE_NUM,  VALUE_MIN,  VALUE_MAX) values(result_context_item_id_seq.nextval, '',"&amp;" experiment_id_seq.currval, "&amp;A89&amp;", "&amp;VLOOKUP(C89,Dictionary!$B$2:$F$609,4,FALSE)&amp;", '', '', '"&amp;I89&amp;"', "&amp;E89&amp;", '"&amp;F89&amp;"', '"&amp;G89&amp;"');"</f>
        <v>insert into result_context_item( RESULT_CONTEXT_ITEM_ID,  GROUP_RESULT_CONTEXT_ID,  EXPERIMENT_ID,  RESULT_ID,  ATTRIBUTE_ID,  VALUE_ID,  QUALIFIER,  VALUE_DISPLAY,  VALUE_NUM,  VALUE_MIN,  VALUE_MAX) values(result_context_item_id_seq.nextval, '', experiment_id_seq.currval, 687, Published, '', '', '0', 0, '', '');</v>
      </c>
    </row>
    <row r="90" spans="1:11">
      <c r="A90">
        <f>Result!B90</f>
        <v>688</v>
      </c>
      <c r="C90" t="s">
        <v>24</v>
      </c>
      <c r="E90">
        <f>'Result import'!J56</f>
        <v>0</v>
      </c>
      <c r="I90" t="str">
        <f>IF(ISNA(VLOOKUP(D90,Dictionary!$B$2:$F$609,4,FALSE)),H90&amp;E90&amp;IF(ISBLANK(F90), "", F90&amp;" - "&amp;G90),VLOOKUP(D90,Dictionary!$B$2:$F$609,4,FALSE))</f>
        <v>0</v>
      </c>
      <c r="K90" t="str">
        <f>"insert into result_context_item( RESULT_CONTEXT_ITEM_ID,  GROUP_RESULT_CONTEXT_ID,  EXPERIMENT_ID,  RESULT_ID,  ATTRIBUTE_ID,  VALUE_ID,  QUALIFIER,  VALUE_DISPLAY,  VALUE_NUM,  VALUE_MIN,  VALUE_MAX) values(result_context_item_id_seq.nextval, '',"&amp;" experiment_id_seq.currval, "&amp;A90&amp;", "&amp;VLOOKUP(C90,Dictionary!$B$2:$F$609,4,FALSE)&amp;", '', '', '"&amp;I90&amp;"', "&amp;E90&amp;", '"&amp;F90&amp;"', '"&amp;G90&amp;"');"</f>
        <v>insert into result_context_item( RESULT_CONTEXT_ITEM_ID,  GROUP_RESULT_CONTEXT_ID,  EXPERIMENT_ID,  RESULT_ID,  ATTRIBUTE_ID,  VALUE_ID,  QUALIFIER,  VALUE_DISPLAY,  VALUE_NUM,  VALUE_MIN,  VALUE_MAX) values(result_context_item_id_seq.nextval, '', experiment_id_seq.currval, 688, Published, '', '', '0', 0, '', '');</v>
      </c>
    </row>
    <row r="91" spans="1:11">
      <c r="A91">
        <f>Result!B91</f>
        <v>689</v>
      </c>
      <c r="C91" t="s">
        <v>24</v>
      </c>
      <c r="E91">
        <f>'Result import'!J57</f>
        <v>0</v>
      </c>
      <c r="I91" t="str">
        <f>IF(ISNA(VLOOKUP(D91,Dictionary!$B$2:$F$609,4,FALSE)),H91&amp;E91&amp;IF(ISBLANK(F91), "", F91&amp;" - "&amp;G91),VLOOKUP(D91,Dictionary!$B$2:$F$609,4,FALSE))</f>
        <v>0</v>
      </c>
      <c r="K91" t="str">
        <f>"insert into result_context_item( RESULT_CONTEXT_ITEM_ID,  GROUP_RESULT_CONTEXT_ID,  EXPERIMENT_ID,  RESULT_ID,  ATTRIBUTE_ID,  VALUE_ID,  QUALIFIER,  VALUE_DISPLAY,  VALUE_NUM,  VALUE_MIN,  VALUE_MAX) values(result_context_item_id_seq.nextval, '',"&amp;" experiment_id_seq.currval, "&amp;A91&amp;", "&amp;VLOOKUP(C91,Dictionary!$B$2:$F$609,4,FALSE)&amp;", '', '', '"&amp;I91&amp;"', "&amp;E91&amp;", '"&amp;F91&amp;"', '"&amp;G91&amp;"');"</f>
        <v>insert into result_context_item( RESULT_CONTEXT_ITEM_ID,  GROUP_RESULT_CONTEXT_ID,  EXPERIMENT_ID,  RESULT_ID,  ATTRIBUTE_ID,  VALUE_ID,  QUALIFIER,  VALUE_DISPLAY,  VALUE_NUM,  VALUE_MIN,  VALUE_MAX) values(result_context_item_id_seq.nextval, '', experiment_id_seq.currval, 689, Published, '', '', '0', 0, '', '');</v>
      </c>
    </row>
    <row r="92" spans="1:11">
      <c r="A92">
        <f>Result!B92</f>
        <v>690</v>
      </c>
      <c r="C92" t="s">
        <v>24</v>
      </c>
      <c r="E92">
        <f>'Result import'!J58</f>
        <v>0</v>
      </c>
      <c r="I92" t="str">
        <f>IF(ISNA(VLOOKUP(D92,Dictionary!$B$2:$F$609,4,FALSE)),H92&amp;E92&amp;IF(ISBLANK(F92), "", F92&amp;" - "&amp;G92),VLOOKUP(D92,Dictionary!$B$2:$F$609,4,FALSE))</f>
        <v>0</v>
      </c>
      <c r="K92" t="str">
        <f>"insert into result_context_item( RESULT_CONTEXT_ITEM_ID,  GROUP_RESULT_CONTEXT_ID,  EXPERIMENT_ID,  RESULT_ID,  ATTRIBUTE_ID,  VALUE_ID,  QUALIFIER,  VALUE_DISPLAY,  VALUE_NUM,  VALUE_MIN,  VALUE_MAX) values(result_context_item_id_seq.nextval, '',"&amp;" experiment_id_seq.currval, "&amp;A92&amp;", "&amp;VLOOKUP(C92,Dictionary!$B$2:$F$609,4,FALSE)&amp;", '', '', '"&amp;I92&amp;"', "&amp;E92&amp;", '"&amp;F92&amp;"', '"&amp;G92&amp;"');"</f>
        <v>insert into result_context_item( RESULT_CONTEXT_ITEM_ID,  GROUP_RESULT_CONTEXT_ID,  EXPERIMENT_ID,  RESULT_ID,  ATTRIBUTE_ID,  VALUE_ID,  QUALIFIER,  VALUE_DISPLAY,  VALUE_NUM,  VALUE_MIN,  VALUE_MAX) values(result_context_item_id_seq.nextval, '', experiment_id_seq.currval, 690, Published, '', '', '0', 0, '', '');</v>
      </c>
    </row>
    <row r="93" spans="1:11">
      <c r="A93">
        <f>Result!B93</f>
        <v>691</v>
      </c>
      <c r="C93" t="s">
        <v>24</v>
      </c>
      <c r="E93">
        <f>'Result import'!J59</f>
        <v>0</v>
      </c>
      <c r="I93" t="str">
        <f>IF(ISNA(VLOOKUP(D93,Dictionary!$B$2:$F$609,4,FALSE)),H93&amp;E93&amp;IF(ISBLANK(F93), "", F93&amp;" - "&amp;G93),VLOOKUP(D93,Dictionary!$B$2:$F$609,4,FALSE))</f>
        <v>0</v>
      </c>
      <c r="K93" t="str">
        <f>"insert into result_context_item( RESULT_CONTEXT_ITEM_ID,  GROUP_RESULT_CONTEXT_ID,  EXPERIMENT_ID,  RESULT_ID,  ATTRIBUTE_ID,  VALUE_ID,  QUALIFIER,  VALUE_DISPLAY,  VALUE_NUM,  VALUE_MIN,  VALUE_MAX) values(result_context_item_id_seq.nextval, '',"&amp;" experiment_id_seq.currval, "&amp;A93&amp;", "&amp;VLOOKUP(C93,Dictionary!$B$2:$F$609,4,FALSE)&amp;", '', '', '"&amp;I93&amp;"', "&amp;E93&amp;", '"&amp;F93&amp;"', '"&amp;G93&amp;"');"</f>
        <v>insert into result_context_item( RESULT_CONTEXT_ITEM_ID,  GROUP_RESULT_CONTEXT_ID,  EXPERIMENT_ID,  RESULT_ID,  ATTRIBUTE_ID,  VALUE_ID,  QUALIFIER,  VALUE_DISPLAY,  VALUE_NUM,  VALUE_MIN,  VALUE_MAX) values(result_context_item_id_seq.nextval, '', experiment_id_seq.currval, 691, Published, '', '', '0', 0, '', '');</v>
      </c>
    </row>
    <row r="94" spans="1:11">
      <c r="A94">
        <f>Result!B94</f>
        <v>692</v>
      </c>
      <c r="C94" t="s">
        <v>24</v>
      </c>
      <c r="E94">
        <f>'Result import'!J60</f>
        <v>0</v>
      </c>
      <c r="I94" t="str">
        <f>IF(ISNA(VLOOKUP(D94,Dictionary!$B$2:$F$609,4,FALSE)),H94&amp;E94&amp;IF(ISBLANK(F94), "", F94&amp;" - "&amp;G94),VLOOKUP(D94,Dictionary!$B$2:$F$609,4,FALSE))</f>
        <v>0</v>
      </c>
      <c r="K94" t="str">
        <f>"insert into result_context_item( RESULT_CONTEXT_ITEM_ID,  GROUP_RESULT_CONTEXT_ID,  EXPERIMENT_ID,  RESULT_ID,  ATTRIBUTE_ID,  VALUE_ID,  QUALIFIER,  VALUE_DISPLAY,  VALUE_NUM,  VALUE_MIN,  VALUE_MAX) values(result_context_item_id_seq.nextval, '',"&amp;" experiment_id_seq.currval, "&amp;A94&amp;", "&amp;VLOOKUP(C94,Dictionary!$B$2:$F$609,4,FALSE)&amp;", '', '', '"&amp;I94&amp;"', "&amp;E94&amp;", '"&amp;F94&amp;"', '"&amp;G94&amp;"');"</f>
        <v>insert into result_context_item( RESULT_CONTEXT_ITEM_ID,  GROUP_RESULT_CONTEXT_ID,  EXPERIMENT_ID,  RESULT_ID,  ATTRIBUTE_ID,  VALUE_ID,  QUALIFIER,  VALUE_DISPLAY,  VALUE_NUM,  VALUE_MIN,  VALUE_MAX) values(result_context_item_id_seq.nextval, '', experiment_id_seq.currval, 692, Published, '', '', '0', 0, '', '');</v>
      </c>
    </row>
    <row r="95" spans="1:11">
      <c r="A95">
        <f>Result!B95</f>
        <v>693</v>
      </c>
      <c r="C95" t="s">
        <v>24</v>
      </c>
      <c r="E95">
        <f>'Result import'!J61</f>
        <v>0</v>
      </c>
      <c r="I95" t="str">
        <f>IF(ISNA(VLOOKUP(D95,Dictionary!$B$2:$F$609,4,FALSE)),H95&amp;E95&amp;IF(ISBLANK(F95), "", F95&amp;" - "&amp;G95),VLOOKUP(D95,Dictionary!$B$2:$F$609,4,FALSE))</f>
        <v>0</v>
      </c>
      <c r="K95" t="str">
        <f>"insert into result_context_item( RESULT_CONTEXT_ITEM_ID,  GROUP_RESULT_CONTEXT_ID,  EXPERIMENT_ID,  RESULT_ID,  ATTRIBUTE_ID,  VALUE_ID,  QUALIFIER,  VALUE_DISPLAY,  VALUE_NUM,  VALUE_MIN,  VALUE_MAX) values(result_context_item_id_seq.nextval, '',"&amp;" experiment_id_seq.currval, "&amp;A95&amp;", "&amp;VLOOKUP(C95,Dictionary!$B$2:$F$609,4,FALSE)&amp;", '', '', '"&amp;I95&amp;"', "&amp;E95&amp;", '"&amp;F95&amp;"', '"&amp;G95&amp;"');"</f>
        <v>insert into result_context_item( RESULT_CONTEXT_ITEM_ID,  GROUP_RESULT_CONTEXT_ID,  EXPERIMENT_ID,  RESULT_ID,  ATTRIBUTE_ID,  VALUE_ID,  QUALIFIER,  VALUE_DISPLAY,  VALUE_NUM,  VALUE_MIN,  VALUE_MAX) values(result_context_item_id_seq.nextval, '', experiment_id_seq.currval, 693, Published, '', '', '0', 0, '', '');</v>
      </c>
    </row>
    <row r="96" spans="1:11">
      <c r="A96">
        <f>Result!B96</f>
        <v>694</v>
      </c>
      <c r="C96" t="s">
        <v>24</v>
      </c>
      <c r="E96">
        <f>'Result import'!J62</f>
        <v>0</v>
      </c>
      <c r="I96" t="str">
        <f>IF(ISNA(VLOOKUP(D96,Dictionary!$B$2:$F$609,4,FALSE)),H96&amp;E96&amp;IF(ISBLANK(F96), "", F96&amp;" - "&amp;G96),VLOOKUP(D96,Dictionary!$B$2:$F$609,4,FALSE))</f>
        <v>0</v>
      </c>
      <c r="K96" t="str">
        <f>"insert into result_context_item( RESULT_CONTEXT_ITEM_ID,  GROUP_RESULT_CONTEXT_ID,  EXPERIMENT_ID,  RESULT_ID,  ATTRIBUTE_ID,  VALUE_ID,  QUALIFIER,  VALUE_DISPLAY,  VALUE_NUM,  VALUE_MIN,  VALUE_MAX) values(result_context_item_id_seq.nextval, '',"&amp;" experiment_id_seq.currval, "&amp;A96&amp;", "&amp;VLOOKUP(C96,Dictionary!$B$2:$F$609,4,FALSE)&amp;", '', '', '"&amp;I96&amp;"', "&amp;E96&amp;", '"&amp;F96&amp;"', '"&amp;G96&amp;"');"</f>
        <v>insert into result_context_item( RESULT_CONTEXT_ITEM_ID,  GROUP_RESULT_CONTEXT_ID,  EXPERIMENT_ID,  RESULT_ID,  ATTRIBUTE_ID,  VALUE_ID,  QUALIFIER,  VALUE_DISPLAY,  VALUE_NUM,  VALUE_MIN,  VALUE_MAX) values(result_context_item_id_seq.nextval, '', experiment_id_seq.currval, 694, Published, '', '', '0', 0, '', '');</v>
      </c>
    </row>
    <row r="97" spans="1:11">
      <c r="A97">
        <f>Result!B97</f>
        <v>695</v>
      </c>
      <c r="C97" t="s">
        <v>24</v>
      </c>
      <c r="E97">
        <f>'Result import'!J63</f>
        <v>0</v>
      </c>
      <c r="I97" t="str">
        <f>IF(ISNA(VLOOKUP(D97,Dictionary!$B$2:$F$609,4,FALSE)),H97&amp;E97&amp;IF(ISBLANK(F97), "", F97&amp;" - "&amp;G97),VLOOKUP(D97,Dictionary!$B$2:$F$609,4,FALSE))</f>
        <v>0</v>
      </c>
      <c r="K97" t="str">
        <f>"insert into result_context_item( RESULT_CONTEXT_ITEM_ID,  GROUP_RESULT_CONTEXT_ID,  EXPERIMENT_ID,  RESULT_ID,  ATTRIBUTE_ID,  VALUE_ID,  QUALIFIER,  VALUE_DISPLAY,  VALUE_NUM,  VALUE_MIN,  VALUE_MAX) values(result_context_item_id_seq.nextval, '',"&amp;" experiment_id_seq.currval, "&amp;A97&amp;", "&amp;VLOOKUP(C97,Dictionary!$B$2:$F$609,4,FALSE)&amp;", '', '', '"&amp;I97&amp;"', "&amp;E97&amp;", '"&amp;F97&amp;"', '"&amp;G97&amp;"');"</f>
        <v>insert into result_context_item( RESULT_CONTEXT_ITEM_ID,  GROUP_RESULT_CONTEXT_ID,  EXPERIMENT_ID,  RESULT_ID,  ATTRIBUTE_ID,  VALUE_ID,  QUALIFIER,  VALUE_DISPLAY,  VALUE_NUM,  VALUE_MIN,  VALUE_MAX) values(result_context_item_id_seq.nextval, '', experiment_id_seq.currval, 695, Published, '', '', '0', 0, '', '');</v>
      </c>
    </row>
    <row r="98" spans="1:11">
      <c r="A98">
        <f>Result!B98</f>
        <v>696</v>
      </c>
      <c r="C98" t="s">
        <v>24</v>
      </c>
      <c r="E98">
        <f>'Result import'!J64</f>
        <v>0</v>
      </c>
      <c r="I98" t="str">
        <f>IF(ISNA(VLOOKUP(D98,Dictionary!$B$2:$F$609,4,FALSE)),H98&amp;E98&amp;IF(ISBLANK(F98), "", F98&amp;" - "&amp;G98),VLOOKUP(D98,Dictionary!$B$2:$F$609,4,FALSE))</f>
        <v>0</v>
      </c>
      <c r="K98" t="str">
        <f>"insert into result_context_item( RESULT_CONTEXT_ITEM_ID,  GROUP_RESULT_CONTEXT_ID,  EXPERIMENT_ID,  RESULT_ID,  ATTRIBUTE_ID,  VALUE_ID,  QUALIFIER,  VALUE_DISPLAY,  VALUE_NUM,  VALUE_MIN,  VALUE_MAX) values(result_context_item_id_seq.nextval, '',"&amp;" experiment_id_seq.currval, "&amp;A98&amp;", "&amp;VLOOKUP(C98,Dictionary!$B$2:$F$609,4,FALSE)&amp;", '', '', '"&amp;I98&amp;"', "&amp;E98&amp;", '"&amp;F98&amp;"', '"&amp;G98&amp;"');"</f>
        <v>insert into result_context_item( RESULT_CONTEXT_ITEM_ID,  GROUP_RESULT_CONTEXT_ID,  EXPERIMENT_ID,  RESULT_ID,  ATTRIBUTE_ID,  VALUE_ID,  QUALIFIER,  VALUE_DISPLAY,  VALUE_NUM,  VALUE_MIN,  VALUE_MAX) values(result_context_item_id_seq.nextval, '', experiment_id_seq.currval, 696, Published, '', '', '0', 0, '', '');</v>
      </c>
    </row>
    <row r="99" spans="1:11">
      <c r="A99">
        <f>Result!B99</f>
        <v>697</v>
      </c>
      <c r="C99" t="s">
        <v>24</v>
      </c>
      <c r="E99">
        <f>'Result import'!J65</f>
        <v>0</v>
      </c>
      <c r="I99" t="str">
        <f>IF(ISNA(VLOOKUP(D99,Dictionary!$B$2:$F$609,4,FALSE)),H99&amp;E99&amp;IF(ISBLANK(F99), "", F99&amp;" - "&amp;G99),VLOOKUP(D99,Dictionary!$B$2:$F$609,4,FALSE))</f>
        <v>0</v>
      </c>
      <c r="K99" t="str">
        <f>"insert into result_context_item( RESULT_CONTEXT_ITEM_ID,  GROUP_RESULT_CONTEXT_ID,  EXPERIMENT_ID,  RESULT_ID,  ATTRIBUTE_ID,  VALUE_ID,  QUALIFIER,  VALUE_DISPLAY,  VALUE_NUM,  VALUE_MIN,  VALUE_MAX) values(result_context_item_id_seq.nextval, '',"&amp;" experiment_id_seq.currval, "&amp;A99&amp;", "&amp;VLOOKUP(C99,Dictionary!$B$2:$F$609,4,FALSE)&amp;", '', '', '"&amp;I99&amp;"', "&amp;E99&amp;", '"&amp;F99&amp;"', '"&amp;G99&amp;"');"</f>
        <v>insert into result_context_item( RESULT_CONTEXT_ITEM_ID,  GROUP_RESULT_CONTEXT_ID,  EXPERIMENT_ID,  RESULT_ID,  ATTRIBUTE_ID,  VALUE_ID,  QUALIFIER,  VALUE_DISPLAY,  VALUE_NUM,  VALUE_MIN,  VALUE_MAX) values(result_context_item_id_seq.nextval, '', experiment_id_seq.currval, 697, Published, '', '', '0', 0, '', '');</v>
      </c>
    </row>
    <row r="100" spans="1:11">
      <c r="A100">
        <f>Result!B100</f>
        <v>698</v>
      </c>
      <c r="C100" t="s">
        <v>24</v>
      </c>
      <c r="E100">
        <f>'Result import'!J66</f>
        <v>0</v>
      </c>
      <c r="I100" t="str">
        <f>IF(ISNA(VLOOKUP(D100,Dictionary!$B$2:$F$609,4,FALSE)),H100&amp;E100&amp;IF(ISBLANK(F100), "", F100&amp;" - "&amp;G100),VLOOKUP(D100,Dictionary!$B$2:$F$609,4,FALSE))</f>
        <v>0</v>
      </c>
      <c r="K100" t="str">
        <f>"insert into result_context_item( RESULT_CONTEXT_ITEM_ID,  GROUP_RESULT_CONTEXT_ID,  EXPERIMENT_ID,  RESULT_ID,  ATTRIBUTE_ID,  VALUE_ID,  QUALIFIER,  VALUE_DISPLAY,  VALUE_NUM,  VALUE_MIN,  VALUE_MAX) values(result_context_item_id_seq.nextval, '',"&amp;" experiment_id_seq.currval, "&amp;A100&amp;", "&amp;VLOOKUP(C100,Dictionary!$B$2:$F$609,4,FALSE)&amp;", '', '', '"&amp;I100&amp;"', "&amp;E100&amp;", '"&amp;F100&amp;"', '"&amp;G100&amp;"');"</f>
        <v>insert into result_context_item( RESULT_CONTEXT_ITEM_ID,  GROUP_RESULT_CONTEXT_ID,  EXPERIMENT_ID,  RESULT_ID,  ATTRIBUTE_ID,  VALUE_ID,  QUALIFIER,  VALUE_DISPLAY,  VALUE_NUM,  VALUE_MIN,  VALUE_MAX) values(result_context_item_id_seq.nextval, '', experiment_id_seq.currval, 698, Published, '', '', '0', 0, '', '');</v>
      </c>
    </row>
    <row r="101" spans="1:11">
      <c r="A101">
        <f>Result!B101</f>
        <v>699</v>
      </c>
      <c r="C101" t="s">
        <v>24</v>
      </c>
      <c r="E101">
        <f>'Result import'!J67</f>
        <v>0</v>
      </c>
      <c r="I101" t="str">
        <f>IF(ISNA(VLOOKUP(D101,Dictionary!$B$2:$F$609,4,FALSE)),H101&amp;E101&amp;IF(ISBLANK(F101), "", F101&amp;" - "&amp;G101),VLOOKUP(D101,Dictionary!$B$2:$F$609,4,FALSE))</f>
        <v>0</v>
      </c>
      <c r="K101" t="str">
        <f>"insert into result_context_item( RESULT_CONTEXT_ITEM_ID,  GROUP_RESULT_CONTEXT_ID,  EXPERIMENT_ID,  RESULT_ID,  ATTRIBUTE_ID,  VALUE_ID,  QUALIFIER,  VALUE_DISPLAY,  VALUE_NUM,  VALUE_MIN,  VALUE_MAX) values(result_context_item_id_seq.nextval, '',"&amp;" experiment_id_seq.currval, "&amp;A101&amp;", "&amp;VLOOKUP(C101,Dictionary!$B$2:$F$609,4,FALSE)&amp;", '', '', '"&amp;I101&amp;"', "&amp;E101&amp;", '"&amp;F101&amp;"', '"&amp;G101&amp;"');"</f>
        <v>insert into result_context_item( RESULT_CONTEXT_ITEM_ID,  GROUP_RESULT_CONTEXT_ID,  EXPERIMENT_ID,  RESULT_ID,  ATTRIBUTE_ID,  VALUE_ID,  QUALIFIER,  VALUE_DISPLAY,  VALUE_NUM,  VALUE_MIN,  VALUE_MAX) values(result_context_item_id_seq.nextval, '', experiment_id_seq.currval, 699, Published, '', '', '0', 0, '', '');</v>
      </c>
    </row>
    <row r="102" spans="1:11">
      <c r="A102">
        <f>Result!B102</f>
        <v>700</v>
      </c>
      <c r="C102" t="s">
        <v>24</v>
      </c>
      <c r="E102">
        <f>'Result import'!J68</f>
        <v>0</v>
      </c>
      <c r="I102" t="str">
        <f>IF(ISNA(VLOOKUP(D102,Dictionary!$B$2:$F$609,4,FALSE)),H102&amp;E102&amp;IF(ISBLANK(F102), "", F102&amp;" - "&amp;G102),VLOOKUP(D102,Dictionary!$B$2:$F$609,4,FALSE))</f>
        <v>0</v>
      </c>
      <c r="K102" t="str">
        <f>"insert into result_context_item( RESULT_CONTEXT_ITEM_ID,  GROUP_RESULT_CONTEXT_ID,  EXPERIMENT_ID,  RESULT_ID,  ATTRIBUTE_ID,  VALUE_ID,  QUALIFIER,  VALUE_DISPLAY,  VALUE_NUM,  VALUE_MIN,  VALUE_MAX) values(result_context_item_id_seq.nextval, '',"&amp;" experiment_id_seq.currval, "&amp;A102&amp;", "&amp;VLOOKUP(C102,Dictionary!$B$2:$F$609,4,FALSE)&amp;", '', '', '"&amp;I102&amp;"', "&amp;E102&amp;", '"&amp;F102&amp;"', '"&amp;G102&amp;"');"</f>
        <v>insert into result_context_item( RESULT_CONTEXT_ITEM_ID,  GROUP_RESULT_CONTEXT_ID,  EXPERIMENT_ID,  RESULT_ID,  ATTRIBUTE_ID,  VALUE_ID,  QUALIFIER,  VALUE_DISPLAY,  VALUE_NUM,  VALUE_MIN,  VALUE_MAX) values(result_context_item_id_seq.nextval, '', experiment_id_seq.currval, 700, Published, '', '', '0', 0, '', '');</v>
      </c>
    </row>
    <row r="103" spans="1:11">
      <c r="A103">
        <f>Result!B103</f>
        <v>701</v>
      </c>
      <c r="C103" t="s">
        <v>24</v>
      </c>
      <c r="E103">
        <f>'Result import'!J69</f>
        <v>0</v>
      </c>
      <c r="I103" t="str">
        <f>IF(ISNA(VLOOKUP(D103,Dictionary!$B$2:$F$609,4,FALSE)),H103&amp;E103&amp;IF(ISBLANK(F103), "", F103&amp;" - "&amp;G103),VLOOKUP(D103,Dictionary!$B$2:$F$609,4,FALSE))</f>
        <v>0</v>
      </c>
      <c r="K103" t="str">
        <f>"insert into result_context_item( RESULT_CONTEXT_ITEM_ID,  GROUP_RESULT_CONTEXT_ID,  EXPERIMENT_ID,  RESULT_ID,  ATTRIBUTE_ID,  VALUE_ID,  QUALIFIER,  VALUE_DISPLAY,  VALUE_NUM,  VALUE_MIN,  VALUE_MAX) values(result_context_item_id_seq.nextval, '',"&amp;" experiment_id_seq.currval, "&amp;A103&amp;", "&amp;VLOOKUP(C103,Dictionary!$B$2:$F$609,4,FALSE)&amp;", '', '', '"&amp;I103&amp;"', "&amp;E103&amp;", '"&amp;F103&amp;"', '"&amp;G103&amp;"');"</f>
        <v>insert into result_context_item( RESULT_CONTEXT_ITEM_ID,  GROUP_RESULT_CONTEXT_ID,  EXPERIMENT_ID,  RESULT_ID,  ATTRIBUTE_ID,  VALUE_ID,  QUALIFIER,  VALUE_DISPLAY,  VALUE_NUM,  VALUE_MIN,  VALUE_MAX) values(result_context_item_id_seq.nextval, '', experiment_id_seq.currval, 701, Published, '', '', '0', 0, '', '');</v>
      </c>
    </row>
    <row r="104" spans="1:11">
      <c r="A104">
        <f>Result!B104</f>
        <v>702</v>
      </c>
      <c r="C104" t="s">
        <v>24</v>
      </c>
      <c r="E104">
        <f>'Result import'!J70</f>
        <v>0</v>
      </c>
      <c r="I104" t="str">
        <f>IF(ISNA(VLOOKUP(D104,Dictionary!$B$2:$F$609,4,FALSE)),H104&amp;E104&amp;IF(ISBLANK(F104), "", F104&amp;" - "&amp;G104),VLOOKUP(D104,Dictionary!$B$2:$F$609,4,FALSE))</f>
        <v>0</v>
      </c>
      <c r="K104" t="str">
        <f>"insert into result_context_item( RESULT_CONTEXT_ITEM_ID,  GROUP_RESULT_CONTEXT_ID,  EXPERIMENT_ID,  RESULT_ID,  ATTRIBUTE_ID,  VALUE_ID,  QUALIFIER,  VALUE_DISPLAY,  VALUE_NUM,  VALUE_MIN,  VALUE_MAX) values(result_context_item_id_seq.nextval, '',"&amp;" experiment_id_seq.currval, "&amp;A104&amp;", "&amp;VLOOKUP(C104,Dictionary!$B$2:$F$609,4,FALSE)&amp;", '', '', '"&amp;I104&amp;"', "&amp;E104&amp;", '"&amp;F104&amp;"', '"&amp;G104&amp;"');"</f>
        <v>insert into result_context_item( RESULT_CONTEXT_ITEM_ID,  GROUP_RESULT_CONTEXT_ID,  EXPERIMENT_ID,  RESULT_ID,  ATTRIBUTE_ID,  VALUE_ID,  QUALIFIER,  VALUE_DISPLAY,  VALUE_NUM,  VALUE_MIN,  VALUE_MAX) values(result_context_item_id_seq.nextval, '', experiment_id_seq.currval, 702, Published, '', '', '0', 0, '', '');</v>
      </c>
    </row>
    <row r="105" spans="1:11">
      <c r="A105">
        <f>Result!B105</f>
        <v>703</v>
      </c>
      <c r="C105" t="s">
        <v>24</v>
      </c>
      <c r="E105">
        <f>'Result import'!J71</f>
        <v>0</v>
      </c>
      <c r="I105" t="str">
        <f>IF(ISNA(VLOOKUP(D105,Dictionary!$B$2:$F$609,4,FALSE)),H105&amp;E105&amp;IF(ISBLANK(F105), "", F105&amp;" - "&amp;G105),VLOOKUP(D105,Dictionary!$B$2:$F$609,4,FALSE))</f>
        <v>0</v>
      </c>
      <c r="K105" t="str">
        <f>"insert into result_context_item( RESULT_CONTEXT_ITEM_ID,  GROUP_RESULT_CONTEXT_ID,  EXPERIMENT_ID,  RESULT_ID,  ATTRIBUTE_ID,  VALUE_ID,  QUALIFIER,  VALUE_DISPLAY,  VALUE_NUM,  VALUE_MIN,  VALUE_MAX) values(result_context_item_id_seq.nextval, '',"&amp;" experiment_id_seq.currval, "&amp;A105&amp;", "&amp;VLOOKUP(C105,Dictionary!$B$2:$F$609,4,FALSE)&amp;", '', '', '"&amp;I105&amp;"', "&amp;E105&amp;", '"&amp;F105&amp;"', '"&amp;G105&amp;"');"</f>
        <v>insert into result_context_item( RESULT_CONTEXT_ITEM_ID,  GROUP_RESULT_CONTEXT_ID,  EXPERIMENT_ID,  RESULT_ID,  ATTRIBUTE_ID,  VALUE_ID,  QUALIFIER,  VALUE_DISPLAY,  VALUE_NUM,  VALUE_MIN,  VALUE_MAX) values(result_context_item_id_seq.nextval, '', experiment_id_seq.currval, 703, Published, '', '', '0', 0, '', '');</v>
      </c>
    </row>
    <row r="106" spans="1:11">
      <c r="A106">
        <f>Result!B106</f>
        <v>704</v>
      </c>
      <c r="C106" t="s">
        <v>24</v>
      </c>
      <c r="E106">
        <f>'Result import'!J72</f>
        <v>0</v>
      </c>
      <c r="I106" t="str">
        <f>IF(ISNA(VLOOKUP(D106,Dictionary!$B$2:$F$609,4,FALSE)),H106&amp;E106&amp;IF(ISBLANK(F106), "", F106&amp;" - "&amp;G106),VLOOKUP(D106,Dictionary!$B$2:$F$609,4,FALSE))</f>
        <v>0</v>
      </c>
      <c r="K106" t="str">
        <f>"insert into result_context_item( RESULT_CONTEXT_ITEM_ID,  GROUP_RESULT_CONTEXT_ID,  EXPERIMENT_ID,  RESULT_ID,  ATTRIBUTE_ID,  VALUE_ID,  QUALIFIER,  VALUE_DISPLAY,  VALUE_NUM,  VALUE_MIN,  VALUE_MAX) values(result_context_item_id_seq.nextval, '',"&amp;" experiment_id_seq.currval, "&amp;A106&amp;", "&amp;VLOOKUP(C106,Dictionary!$B$2:$F$609,4,FALSE)&amp;", '', '', '"&amp;I106&amp;"', "&amp;E106&amp;", '"&amp;F106&amp;"', '"&amp;G106&amp;"');"</f>
        <v>insert into result_context_item( RESULT_CONTEXT_ITEM_ID,  GROUP_RESULT_CONTEXT_ID,  EXPERIMENT_ID,  RESULT_ID,  ATTRIBUTE_ID,  VALUE_ID,  QUALIFIER,  VALUE_DISPLAY,  VALUE_NUM,  VALUE_MIN,  VALUE_MAX) values(result_context_item_id_seq.nextval, '', experiment_id_seq.currval, 704, Published, '', '', '0', 0, '', '');</v>
      </c>
    </row>
    <row r="107" spans="1:11">
      <c r="A107">
        <f>Result!B107</f>
        <v>705</v>
      </c>
      <c r="C107" t="s">
        <v>24</v>
      </c>
      <c r="E107">
        <f>'Result import'!J73</f>
        <v>0</v>
      </c>
      <c r="I107" t="str">
        <f>IF(ISNA(VLOOKUP(D107,Dictionary!$B$2:$F$609,4,FALSE)),H107&amp;E107&amp;IF(ISBLANK(F107), "", F107&amp;" - "&amp;G107),VLOOKUP(D107,Dictionary!$B$2:$F$609,4,FALSE))</f>
        <v>0</v>
      </c>
      <c r="K107" t="str">
        <f>"insert into result_context_item( RESULT_CONTEXT_ITEM_ID,  GROUP_RESULT_CONTEXT_ID,  EXPERIMENT_ID,  RESULT_ID,  ATTRIBUTE_ID,  VALUE_ID,  QUALIFIER,  VALUE_DISPLAY,  VALUE_NUM,  VALUE_MIN,  VALUE_MAX) values(result_context_item_id_seq.nextval, '',"&amp;" experiment_id_seq.currval, "&amp;A107&amp;", "&amp;VLOOKUP(C107,Dictionary!$B$2:$F$609,4,FALSE)&amp;", '', '', '"&amp;I107&amp;"', "&amp;E107&amp;", '"&amp;F107&amp;"', '"&amp;G107&amp;"');"</f>
        <v>insert into result_context_item( RESULT_CONTEXT_ITEM_ID,  GROUP_RESULT_CONTEXT_ID,  EXPERIMENT_ID,  RESULT_ID,  ATTRIBUTE_ID,  VALUE_ID,  QUALIFIER,  VALUE_DISPLAY,  VALUE_NUM,  VALUE_MIN,  VALUE_MAX) values(result_context_item_id_seq.nextval, '', experiment_id_seq.currval, 705, Published, '', '', '0', 0, '', '');</v>
      </c>
    </row>
    <row r="108" spans="1:11">
      <c r="A108">
        <f>Result!B108</f>
        <v>706</v>
      </c>
      <c r="C108" t="s">
        <v>24</v>
      </c>
      <c r="E108">
        <f>'Result import'!J74</f>
        <v>0</v>
      </c>
      <c r="I108" t="str">
        <f>IF(ISNA(VLOOKUP(D108,Dictionary!$B$2:$F$609,4,FALSE)),H108&amp;E108&amp;IF(ISBLANK(F108), "", F108&amp;" - "&amp;G108),VLOOKUP(D108,Dictionary!$B$2:$F$609,4,FALSE))</f>
        <v>0</v>
      </c>
      <c r="K108" t="str">
        <f>"insert into result_context_item( RESULT_CONTEXT_ITEM_ID,  GROUP_RESULT_CONTEXT_ID,  EXPERIMENT_ID,  RESULT_ID,  ATTRIBUTE_ID,  VALUE_ID,  QUALIFIER,  VALUE_DISPLAY,  VALUE_NUM,  VALUE_MIN,  VALUE_MAX) values(result_context_item_id_seq.nextval, '',"&amp;" experiment_id_seq.currval, "&amp;A108&amp;", "&amp;VLOOKUP(C108,Dictionary!$B$2:$F$609,4,FALSE)&amp;", '', '', '"&amp;I108&amp;"', "&amp;E108&amp;", '"&amp;F108&amp;"', '"&amp;G108&amp;"');"</f>
        <v>insert into result_context_item( RESULT_CONTEXT_ITEM_ID,  GROUP_RESULT_CONTEXT_ID,  EXPERIMENT_ID,  RESULT_ID,  ATTRIBUTE_ID,  VALUE_ID,  QUALIFIER,  VALUE_DISPLAY,  VALUE_NUM,  VALUE_MIN,  VALUE_MAX) values(result_context_item_id_seq.nextval, '', experiment_id_seq.currval, 706, Published, '', '', '0', 0, '', '');</v>
      </c>
    </row>
    <row r="109" spans="1:11">
      <c r="A109">
        <f>Result!B109</f>
        <v>707</v>
      </c>
      <c r="C109" t="s">
        <v>24</v>
      </c>
      <c r="E109">
        <f>'Result import'!J75</f>
        <v>0</v>
      </c>
      <c r="I109" t="str">
        <f>IF(ISNA(VLOOKUP(D109,Dictionary!$B$2:$F$609,4,FALSE)),H109&amp;E109&amp;IF(ISBLANK(F109), "", F109&amp;" - "&amp;G109),VLOOKUP(D109,Dictionary!$B$2:$F$609,4,FALSE))</f>
        <v>0</v>
      </c>
      <c r="K109" t="str">
        <f>"insert into result_context_item( RESULT_CONTEXT_ITEM_ID,  GROUP_RESULT_CONTEXT_ID,  EXPERIMENT_ID,  RESULT_ID,  ATTRIBUTE_ID,  VALUE_ID,  QUALIFIER,  VALUE_DISPLAY,  VALUE_NUM,  VALUE_MIN,  VALUE_MAX) values(result_context_item_id_seq.nextval, '',"&amp;" experiment_id_seq.currval, "&amp;A109&amp;", "&amp;VLOOKUP(C109,Dictionary!$B$2:$F$609,4,FALSE)&amp;", '', '', '"&amp;I109&amp;"', "&amp;E109&amp;", '"&amp;F109&amp;"', '"&amp;G109&amp;"');"</f>
        <v>insert into result_context_item( RESULT_CONTEXT_ITEM_ID,  GROUP_RESULT_CONTEXT_ID,  EXPERIMENT_ID,  RESULT_ID,  ATTRIBUTE_ID,  VALUE_ID,  QUALIFIER,  VALUE_DISPLAY,  VALUE_NUM,  VALUE_MIN,  VALUE_MAX) values(result_context_item_id_seq.nextval, '', experiment_id_seq.currval, 707, Published, '', '', '0', 0, '', '');</v>
      </c>
    </row>
    <row r="110" spans="1:11">
      <c r="A110">
        <f>Result!B110</f>
        <v>708</v>
      </c>
      <c r="C110" t="s">
        <v>24</v>
      </c>
      <c r="E110">
        <f>'Result import'!J76</f>
        <v>0</v>
      </c>
      <c r="I110" t="str">
        <f>IF(ISNA(VLOOKUP(D110,Dictionary!$B$2:$F$609,4,FALSE)),H110&amp;E110&amp;IF(ISBLANK(F110), "", F110&amp;" - "&amp;G110),VLOOKUP(D110,Dictionary!$B$2:$F$609,4,FALSE))</f>
        <v>0</v>
      </c>
      <c r="K110" t="str">
        <f>"insert into result_context_item( RESULT_CONTEXT_ITEM_ID,  GROUP_RESULT_CONTEXT_ID,  EXPERIMENT_ID,  RESULT_ID,  ATTRIBUTE_ID,  VALUE_ID,  QUALIFIER,  VALUE_DISPLAY,  VALUE_NUM,  VALUE_MIN,  VALUE_MAX) values(result_context_item_id_seq.nextval, '',"&amp;" experiment_id_seq.currval, "&amp;A110&amp;", "&amp;VLOOKUP(C110,Dictionary!$B$2:$F$609,4,FALSE)&amp;", '', '', '"&amp;I110&amp;"', "&amp;E110&amp;", '"&amp;F110&amp;"', '"&amp;G110&amp;"');"</f>
        <v>insert into result_context_item( RESULT_CONTEXT_ITEM_ID,  GROUP_RESULT_CONTEXT_ID,  EXPERIMENT_ID,  RESULT_ID,  ATTRIBUTE_ID,  VALUE_ID,  QUALIFIER,  VALUE_DISPLAY,  VALUE_NUM,  VALUE_MIN,  VALUE_MAX) values(result_context_item_id_seq.nextval, '', experiment_id_seq.currval, 708, Published, '', '', '0', 0, '', '');</v>
      </c>
    </row>
    <row r="111" spans="1:11">
      <c r="A111">
        <f>Result!B111</f>
        <v>709</v>
      </c>
      <c r="C111" t="s">
        <v>24</v>
      </c>
      <c r="E111">
        <f>'Result import'!J77</f>
        <v>0</v>
      </c>
      <c r="I111" t="str">
        <f>IF(ISNA(VLOOKUP(D111,Dictionary!$B$2:$F$609,4,FALSE)),H111&amp;E111&amp;IF(ISBLANK(F111), "", F111&amp;" - "&amp;G111),VLOOKUP(D111,Dictionary!$B$2:$F$609,4,FALSE))</f>
        <v>0</v>
      </c>
      <c r="K111" t="str">
        <f>"insert into result_context_item( RESULT_CONTEXT_ITEM_ID,  GROUP_RESULT_CONTEXT_ID,  EXPERIMENT_ID,  RESULT_ID,  ATTRIBUTE_ID,  VALUE_ID,  QUALIFIER,  VALUE_DISPLAY,  VALUE_NUM,  VALUE_MIN,  VALUE_MAX) values(result_context_item_id_seq.nextval, '',"&amp;" experiment_id_seq.currval, "&amp;A111&amp;", "&amp;VLOOKUP(C111,Dictionary!$B$2:$F$609,4,FALSE)&amp;", '', '', '"&amp;I111&amp;"', "&amp;E111&amp;", '"&amp;F111&amp;"', '"&amp;G111&amp;"');"</f>
        <v>insert into result_context_item( RESULT_CONTEXT_ITEM_ID,  GROUP_RESULT_CONTEXT_ID,  EXPERIMENT_ID,  RESULT_ID,  ATTRIBUTE_ID,  VALUE_ID,  QUALIFIER,  VALUE_DISPLAY,  VALUE_NUM,  VALUE_MIN,  VALUE_MAX) values(result_context_item_id_seq.nextval, '', experiment_id_seq.currval, 709, Published, '', '', '0', 0, '', '');</v>
      </c>
    </row>
    <row r="112" spans="1:11">
      <c r="A112">
        <f>Result!B112</f>
        <v>710</v>
      </c>
      <c r="C112" t="s">
        <v>24</v>
      </c>
      <c r="E112">
        <f>'Result import'!J78</f>
        <v>0</v>
      </c>
      <c r="I112" t="str">
        <f>IF(ISNA(VLOOKUP(D112,Dictionary!$B$2:$F$609,4,FALSE)),H112&amp;E112&amp;IF(ISBLANK(F112), "", F112&amp;" - "&amp;G112),VLOOKUP(D112,Dictionary!$B$2:$F$609,4,FALSE))</f>
        <v>0</v>
      </c>
      <c r="K112" t="str">
        <f>"insert into result_context_item( RESULT_CONTEXT_ITEM_ID,  GROUP_RESULT_CONTEXT_ID,  EXPERIMENT_ID,  RESULT_ID,  ATTRIBUTE_ID,  VALUE_ID,  QUALIFIER,  VALUE_DISPLAY,  VALUE_NUM,  VALUE_MIN,  VALUE_MAX) values(result_context_item_id_seq.nextval, '',"&amp;" experiment_id_seq.currval, "&amp;A112&amp;", "&amp;VLOOKUP(C112,Dictionary!$B$2:$F$609,4,FALSE)&amp;", '', '', '"&amp;I112&amp;"', "&amp;E112&amp;", '"&amp;F112&amp;"', '"&amp;G112&amp;"');"</f>
        <v>insert into result_context_item( RESULT_CONTEXT_ITEM_ID,  GROUP_RESULT_CONTEXT_ID,  EXPERIMENT_ID,  RESULT_ID,  ATTRIBUTE_ID,  VALUE_ID,  QUALIFIER,  VALUE_DISPLAY,  VALUE_NUM,  VALUE_MIN,  VALUE_MAX) values(result_context_item_id_seq.nextval, '', experiment_id_seq.currval, 710, Published, '', '', '0', 0, '', '');</v>
      </c>
    </row>
    <row r="113" spans="1:11">
      <c r="A113">
        <f>Result!B113</f>
        <v>711</v>
      </c>
      <c r="C113" t="s">
        <v>24</v>
      </c>
      <c r="E113">
        <f>'Result import'!J79</f>
        <v>0</v>
      </c>
      <c r="I113" t="str">
        <f>IF(ISNA(VLOOKUP(D113,Dictionary!$B$2:$F$609,4,FALSE)),H113&amp;E113&amp;IF(ISBLANK(F113), "", F113&amp;" - "&amp;G113),VLOOKUP(D113,Dictionary!$B$2:$F$609,4,FALSE))</f>
        <v>0</v>
      </c>
      <c r="K113" t="str">
        <f>"insert into result_context_item( RESULT_CONTEXT_ITEM_ID,  GROUP_RESULT_CONTEXT_ID,  EXPERIMENT_ID,  RESULT_ID,  ATTRIBUTE_ID,  VALUE_ID,  QUALIFIER,  VALUE_DISPLAY,  VALUE_NUM,  VALUE_MIN,  VALUE_MAX) values(result_context_item_id_seq.nextval, '',"&amp;" experiment_id_seq.currval, "&amp;A113&amp;", "&amp;VLOOKUP(C113,Dictionary!$B$2:$F$609,4,FALSE)&amp;", '', '', '"&amp;I113&amp;"', "&amp;E113&amp;", '"&amp;F113&amp;"', '"&amp;G113&amp;"');"</f>
        <v>insert into result_context_item( RESULT_CONTEXT_ITEM_ID,  GROUP_RESULT_CONTEXT_ID,  EXPERIMENT_ID,  RESULT_ID,  ATTRIBUTE_ID,  VALUE_ID,  QUALIFIER,  VALUE_DISPLAY,  VALUE_NUM,  VALUE_MIN,  VALUE_MAX) values(result_context_item_id_seq.nextval, '', experiment_id_seq.currval, 711, Published, '', '', '0', 0, '', '');</v>
      </c>
    </row>
    <row r="114" spans="1:11">
      <c r="A114">
        <f>Result!B114</f>
        <v>712</v>
      </c>
      <c r="C114" t="s">
        <v>24</v>
      </c>
      <c r="E114">
        <f>'Result import'!J80</f>
        <v>0</v>
      </c>
      <c r="I114" t="str">
        <f>IF(ISNA(VLOOKUP(D114,Dictionary!$B$2:$F$609,4,FALSE)),H114&amp;E114&amp;IF(ISBLANK(F114), "", F114&amp;" - "&amp;G114),VLOOKUP(D114,Dictionary!$B$2:$F$609,4,FALSE))</f>
        <v>0</v>
      </c>
      <c r="K114" t="str">
        <f>"insert into result_context_item( RESULT_CONTEXT_ITEM_ID,  GROUP_RESULT_CONTEXT_ID,  EXPERIMENT_ID,  RESULT_ID,  ATTRIBUTE_ID,  VALUE_ID,  QUALIFIER,  VALUE_DISPLAY,  VALUE_NUM,  VALUE_MIN,  VALUE_MAX) values(result_context_item_id_seq.nextval, '',"&amp;" experiment_id_seq.currval, "&amp;A114&amp;", "&amp;VLOOKUP(C114,Dictionary!$B$2:$F$609,4,FALSE)&amp;", '', '', '"&amp;I114&amp;"', "&amp;E114&amp;", '"&amp;F114&amp;"', '"&amp;G114&amp;"');"</f>
        <v>insert into result_context_item( RESULT_CONTEXT_ITEM_ID,  GROUP_RESULT_CONTEXT_ID,  EXPERIMENT_ID,  RESULT_ID,  ATTRIBUTE_ID,  VALUE_ID,  QUALIFIER,  VALUE_DISPLAY,  VALUE_NUM,  VALUE_MIN,  VALUE_MAX) values(result_context_item_id_seq.nextval, '', experiment_id_seq.currval, 712, Published, '', '', '0', 0, '', '');</v>
      </c>
    </row>
    <row r="115" spans="1:11">
      <c r="A115">
        <f>Result!B115</f>
        <v>713</v>
      </c>
      <c r="C115" t="s">
        <v>24</v>
      </c>
      <c r="E115">
        <f>'Result import'!J81</f>
        <v>0</v>
      </c>
      <c r="I115" t="str">
        <f>IF(ISNA(VLOOKUP(D115,Dictionary!$B$2:$F$609,4,FALSE)),H115&amp;E115&amp;IF(ISBLANK(F115), "", F115&amp;" - "&amp;G115),VLOOKUP(D115,Dictionary!$B$2:$F$609,4,FALSE))</f>
        <v>0</v>
      </c>
      <c r="K115" t="str">
        <f>"insert into result_context_item( RESULT_CONTEXT_ITEM_ID,  GROUP_RESULT_CONTEXT_ID,  EXPERIMENT_ID,  RESULT_ID,  ATTRIBUTE_ID,  VALUE_ID,  QUALIFIER,  VALUE_DISPLAY,  VALUE_NUM,  VALUE_MIN,  VALUE_MAX) values(result_context_item_id_seq.nextval, '',"&amp;" experiment_id_seq.currval, "&amp;A115&amp;", "&amp;VLOOKUP(C115,Dictionary!$B$2:$F$609,4,FALSE)&amp;", '', '', '"&amp;I115&amp;"', "&amp;E115&amp;", '"&amp;F115&amp;"', '"&amp;G115&amp;"');"</f>
        <v>insert into result_context_item( RESULT_CONTEXT_ITEM_ID,  GROUP_RESULT_CONTEXT_ID,  EXPERIMENT_ID,  RESULT_ID,  ATTRIBUTE_ID,  VALUE_ID,  QUALIFIER,  VALUE_DISPLAY,  VALUE_NUM,  VALUE_MIN,  VALUE_MAX) values(result_context_item_id_seq.nextval, '', experiment_id_seq.currval, 713, Published, '', '', '0', 0, '', '');</v>
      </c>
    </row>
    <row r="116" spans="1:11">
      <c r="A116">
        <f>Result!B116</f>
        <v>714</v>
      </c>
      <c r="C116" t="s">
        <v>24</v>
      </c>
      <c r="E116">
        <f>'Result import'!J82</f>
        <v>0</v>
      </c>
      <c r="I116" t="str">
        <f>IF(ISNA(VLOOKUP(D116,Dictionary!$B$2:$F$609,4,FALSE)),H116&amp;E116&amp;IF(ISBLANK(F116), "", F116&amp;" - "&amp;G116),VLOOKUP(D116,Dictionary!$B$2:$F$609,4,FALSE))</f>
        <v>0</v>
      </c>
      <c r="K116" t="str">
        <f>"insert into result_context_item( RESULT_CONTEXT_ITEM_ID,  GROUP_RESULT_CONTEXT_ID,  EXPERIMENT_ID,  RESULT_ID,  ATTRIBUTE_ID,  VALUE_ID,  QUALIFIER,  VALUE_DISPLAY,  VALUE_NUM,  VALUE_MIN,  VALUE_MAX) values(result_context_item_id_seq.nextval, '',"&amp;" experiment_id_seq.currval, "&amp;A116&amp;", "&amp;VLOOKUP(C116,Dictionary!$B$2:$F$609,4,FALSE)&amp;", '', '', '"&amp;I116&amp;"', "&amp;E116&amp;", '"&amp;F116&amp;"', '"&amp;G116&amp;"');"</f>
        <v>insert into result_context_item( RESULT_CONTEXT_ITEM_ID,  GROUP_RESULT_CONTEXT_ID,  EXPERIMENT_ID,  RESULT_ID,  ATTRIBUTE_ID,  VALUE_ID,  QUALIFIER,  VALUE_DISPLAY,  VALUE_NUM,  VALUE_MIN,  VALUE_MAX) values(result_context_item_id_seq.nextval, '', experiment_id_seq.currval, 714, Published, '', '', '0', 0, '', '');</v>
      </c>
    </row>
    <row r="117" spans="1:11">
      <c r="A117">
        <f>Result!B117</f>
        <v>715</v>
      </c>
      <c r="C117" t="s">
        <v>24</v>
      </c>
      <c r="E117">
        <f>'Result import'!J83</f>
        <v>0</v>
      </c>
      <c r="I117" t="str">
        <f>IF(ISNA(VLOOKUP(D117,Dictionary!$B$2:$F$609,4,FALSE)),H117&amp;E117&amp;IF(ISBLANK(F117), "", F117&amp;" - "&amp;G117),VLOOKUP(D117,Dictionary!$B$2:$F$609,4,FALSE))</f>
        <v>0</v>
      </c>
      <c r="K117" t="str">
        <f>"insert into result_context_item( RESULT_CONTEXT_ITEM_ID,  GROUP_RESULT_CONTEXT_ID,  EXPERIMENT_ID,  RESULT_ID,  ATTRIBUTE_ID,  VALUE_ID,  QUALIFIER,  VALUE_DISPLAY,  VALUE_NUM,  VALUE_MIN,  VALUE_MAX) values(result_context_item_id_seq.nextval, '',"&amp;" experiment_id_seq.currval, "&amp;A117&amp;", "&amp;VLOOKUP(C117,Dictionary!$B$2:$F$609,4,FALSE)&amp;", '', '', '"&amp;I117&amp;"', "&amp;E117&amp;", '"&amp;F117&amp;"', '"&amp;G117&amp;"');"</f>
        <v>insert into result_context_item( RESULT_CONTEXT_ITEM_ID,  GROUP_RESULT_CONTEXT_ID,  EXPERIMENT_ID,  RESULT_ID,  ATTRIBUTE_ID,  VALUE_ID,  QUALIFIER,  VALUE_DISPLAY,  VALUE_NUM,  VALUE_MIN,  VALUE_MAX) values(result_context_item_id_seq.nextval, '', experiment_id_seq.currval, 715, Published, '', '', '0', 0, '', '');</v>
      </c>
    </row>
    <row r="118" spans="1:11">
      <c r="A118">
        <f>Result!B118</f>
        <v>716</v>
      </c>
      <c r="C118" t="s">
        <v>24</v>
      </c>
      <c r="E118">
        <f>'Result import'!J84</f>
        <v>0</v>
      </c>
      <c r="I118" t="str">
        <f>IF(ISNA(VLOOKUP(D118,Dictionary!$B$2:$F$609,4,FALSE)),H118&amp;E118&amp;IF(ISBLANK(F118), "", F118&amp;" - "&amp;G118),VLOOKUP(D118,Dictionary!$B$2:$F$609,4,FALSE))</f>
        <v>0</v>
      </c>
      <c r="K118" t="str">
        <f>"insert into result_context_item( RESULT_CONTEXT_ITEM_ID,  GROUP_RESULT_CONTEXT_ID,  EXPERIMENT_ID,  RESULT_ID,  ATTRIBUTE_ID,  VALUE_ID,  QUALIFIER,  VALUE_DISPLAY,  VALUE_NUM,  VALUE_MIN,  VALUE_MAX) values(result_context_item_id_seq.nextval, '',"&amp;" experiment_id_seq.currval, "&amp;A118&amp;", "&amp;VLOOKUP(C118,Dictionary!$B$2:$F$609,4,FALSE)&amp;", '', '', '"&amp;I118&amp;"', "&amp;E118&amp;", '"&amp;F118&amp;"', '"&amp;G118&amp;"');"</f>
        <v>insert into result_context_item( RESULT_CONTEXT_ITEM_ID,  GROUP_RESULT_CONTEXT_ID,  EXPERIMENT_ID,  RESULT_ID,  ATTRIBUTE_ID,  VALUE_ID,  QUALIFIER,  VALUE_DISPLAY,  VALUE_NUM,  VALUE_MIN,  VALUE_MAX) values(result_context_item_id_seq.nextval, '', experiment_id_seq.currval, 716, Published, '', '', '0', 0, '', '');</v>
      </c>
    </row>
    <row r="119" spans="1:11">
      <c r="A119">
        <f>Result!B119</f>
        <v>717</v>
      </c>
      <c r="C119" t="s">
        <v>24</v>
      </c>
      <c r="E119">
        <f>'Result import'!J85</f>
        <v>0</v>
      </c>
      <c r="I119" t="str">
        <f>IF(ISNA(VLOOKUP(D119,Dictionary!$B$2:$F$609,4,FALSE)),H119&amp;E119&amp;IF(ISBLANK(F119), "", F119&amp;" - "&amp;G119),VLOOKUP(D119,Dictionary!$B$2:$F$609,4,FALSE))</f>
        <v>0</v>
      </c>
      <c r="K119" t="str">
        <f>"insert into result_context_item( RESULT_CONTEXT_ITEM_ID,  GROUP_RESULT_CONTEXT_ID,  EXPERIMENT_ID,  RESULT_ID,  ATTRIBUTE_ID,  VALUE_ID,  QUALIFIER,  VALUE_DISPLAY,  VALUE_NUM,  VALUE_MIN,  VALUE_MAX) values(result_context_item_id_seq.nextval, '',"&amp;" experiment_id_seq.currval, "&amp;A119&amp;", "&amp;VLOOKUP(C119,Dictionary!$B$2:$F$609,4,FALSE)&amp;", '', '', '"&amp;I119&amp;"', "&amp;E119&amp;", '"&amp;F119&amp;"', '"&amp;G119&amp;"');"</f>
        <v>insert into result_context_item( RESULT_CONTEXT_ITEM_ID,  GROUP_RESULT_CONTEXT_ID,  EXPERIMENT_ID,  RESULT_ID,  ATTRIBUTE_ID,  VALUE_ID,  QUALIFIER,  VALUE_DISPLAY,  VALUE_NUM,  VALUE_MIN,  VALUE_MAX) values(result_context_item_id_seq.nextval, '', experiment_id_seq.currval, 717, Published, '', '', '0', 0, '', '');</v>
      </c>
    </row>
    <row r="120" spans="1:11">
      <c r="A120">
        <f>Result!B120</f>
        <v>718</v>
      </c>
      <c r="C120" t="s">
        <v>24</v>
      </c>
      <c r="E120">
        <f>'Result import'!J86</f>
        <v>0</v>
      </c>
      <c r="I120" t="str">
        <f>IF(ISNA(VLOOKUP(D120,Dictionary!$B$2:$F$609,4,FALSE)),H120&amp;E120&amp;IF(ISBLANK(F120), "", F120&amp;" - "&amp;G120),VLOOKUP(D120,Dictionary!$B$2:$F$609,4,FALSE))</f>
        <v>0</v>
      </c>
      <c r="K120" t="str">
        <f>"insert into result_context_item( RESULT_CONTEXT_ITEM_ID,  GROUP_RESULT_CONTEXT_ID,  EXPERIMENT_ID,  RESULT_ID,  ATTRIBUTE_ID,  VALUE_ID,  QUALIFIER,  VALUE_DISPLAY,  VALUE_NUM,  VALUE_MIN,  VALUE_MAX) values(result_context_item_id_seq.nextval, '',"&amp;" experiment_id_seq.currval, "&amp;A120&amp;", "&amp;VLOOKUP(C120,Dictionary!$B$2:$F$609,4,FALSE)&amp;", '', '', '"&amp;I120&amp;"', "&amp;E120&amp;", '"&amp;F120&amp;"', '"&amp;G120&amp;"');"</f>
        <v>insert into result_context_item( RESULT_CONTEXT_ITEM_ID,  GROUP_RESULT_CONTEXT_ID,  EXPERIMENT_ID,  RESULT_ID,  ATTRIBUTE_ID,  VALUE_ID,  QUALIFIER,  VALUE_DISPLAY,  VALUE_NUM,  VALUE_MIN,  VALUE_MAX) values(result_context_item_id_seq.nextval, '', experiment_id_seq.currval, 718, Published, '', '', '0', 0, '', '');</v>
      </c>
    </row>
    <row r="121" spans="1:11">
      <c r="A121">
        <f>Result!B121</f>
        <v>719</v>
      </c>
      <c r="C121" t="s">
        <v>24</v>
      </c>
      <c r="E121">
        <f>'Result import'!J87</f>
        <v>0</v>
      </c>
      <c r="I121" t="str">
        <f>IF(ISNA(VLOOKUP(D121,Dictionary!$B$2:$F$609,4,FALSE)),H121&amp;E121&amp;IF(ISBLANK(F121), "", F121&amp;" - "&amp;G121),VLOOKUP(D121,Dictionary!$B$2:$F$609,4,FALSE))</f>
        <v>0</v>
      </c>
      <c r="K121" t="str">
        <f>"insert into result_context_item( RESULT_CONTEXT_ITEM_ID,  GROUP_RESULT_CONTEXT_ID,  EXPERIMENT_ID,  RESULT_ID,  ATTRIBUTE_ID,  VALUE_ID,  QUALIFIER,  VALUE_DISPLAY,  VALUE_NUM,  VALUE_MIN,  VALUE_MAX) values(result_context_item_id_seq.nextval, '',"&amp;" experiment_id_seq.currval, "&amp;A121&amp;", "&amp;VLOOKUP(C121,Dictionary!$B$2:$F$609,4,FALSE)&amp;", '', '', '"&amp;I121&amp;"', "&amp;E121&amp;", '"&amp;F121&amp;"', '"&amp;G121&amp;"');"</f>
        <v>insert into result_context_item( RESULT_CONTEXT_ITEM_ID,  GROUP_RESULT_CONTEXT_ID,  EXPERIMENT_ID,  RESULT_ID,  ATTRIBUTE_ID,  VALUE_ID,  QUALIFIER,  VALUE_DISPLAY,  VALUE_NUM,  VALUE_MIN,  VALUE_MAX) values(result_context_item_id_seq.nextval, '', experiment_id_seq.currval, 719, Published, '', '', '0', 0, '', '');</v>
      </c>
    </row>
    <row r="122" spans="1:11">
      <c r="A122">
        <f>Result!B122</f>
        <v>720</v>
      </c>
      <c r="C122" t="s">
        <v>24</v>
      </c>
      <c r="E122">
        <f>'Result import'!J88</f>
        <v>0</v>
      </c>
      <c r="I122" t="str">
        <f>IF(ISNA(VLOOKUP(D122,Dictionary!$B$2:$F$609,4,FALSE)),H122&amp;E122&amp;IF(ISBLANK(F122), "", F122&amp;" - "&amp;G122),VLOOKUP(D122,Dictionary!$B$2:$F$609,4,FALSE))</f>
        <v>0</v>
      </c>
      <c r="K122" t="str">
        <f>"insert into result_context_item( RESULT_CONTEXT_ITEM_ID,  GROUP_RESULT_CONTEXT_ID,  EXPERIMENT_ID,  RESULT_ID,  ATTRIBUTE_ID,  VALUE_ID,  QUALIFIER,  VALUE_DISPLAY,  VALUE_NUM,  VALUE_MIN,  VALUE_MAX) values(result_context_item_id_seq.nextval, '',"&amp;" experiment_id_seq.currval, "&amp;A122&amp;", "&amp;VLOOKUP(C122,Dictionary!$B$2:$F$609,4,FALSE)&amp;", '', '', '"&amp;I122&amp;"', "&amp;E122&amp;", '"&amp;F122&amp;"', '"&amp;G122&amp;"');"</f>
        <v>insert into result_context_item( RESULT_CONTEXT_ITEM_ID,  GROUP_RESULT_CONTEXT_ID,  EXPERIMENT_ID,  RESULT_ID,  ATTRIBUTE_ID,  VALUE_ID,  QUALIFIER,  VALUE_DISPLAY,  VALUE_NUM,  VALUE_MIN,  VALUE_MAX) values(result_context_item_id_seq.nextval, '', experiment_id_seq.currval, 720, Published, '', '', '0', 0, '', '');</v>
      </c>
    </row>
    <row r="123" spans="1:11">
      <c r="A123">
        <f>Result!B123</f>
        <v>721</v>
      </c>
      <c r="C123" t="s">
        <v>24</v>
      </c>
      <c r="E123">
        <f>'Result import'!J89</f>
        <v>0</v>
      </c>
      <c r="I123" t="str">
        <f>IF(ISNA(VLOOKUP(D123,Dictionary!$B$2:$F$609,4,FALSE)),H123&amp;E123&amp;IF(ISBLANK(F123), "", F123&amp;" - "&amp;G123),VLOOKUP(D123,Dictionary!$B$2:$F$609,4,FALSE))</f>
        <v>0</v>
      </c>
      <c r="K123" t="str">
        <f>"insert into result_context_item( RESULT_CONTEXT_ITEM_ID,  GROUP_RESULT_CONTEXT_ID,  EXPERIMENT_ID,  RESULT_ID,  ATTRIBUTE_ID,  VALUE_ID,  QUALIFIER,  VALUE_DISPLAY,  VALUE_NUM,  VALUE_MIN,  VALUE_MAX) values(result_context_item_id_seq.nextval, '',"&amp;" experiment_id_seq.currval, "&amp;A123&amp;", "&amp;VLOOKUP(C123,Dictionary!$B$2:$F$609,4,FALSE)&amp;", '', '', '"&amp;I123&amp;"', "&amp;E123&amp;", '"&amp;F123&amp;"', '"&amp;G123&amp;"');"</f>
        <v>insert into result_context_item( RESULT_CONTEXT_ITEM_ID,  GROUP_RESULT_CONTEXT_ID,  EXPERIMENT_ID,  RESULT_ID,  ATTRIBUTE_ID,  VALUE_ID,  QUALIFIER,  VALUE_DISPLAY,  VALUE_NUM,  VALUE_MIN,  VALUE_MAX) values(result_context_item_id_seq.nextval, '', experiment_id_seq.currval, 721, Published, '', '', '0', 0, '', '');</v>
      </c>
    </row>
    <row r="124" spans="1:11">
      <c r="A124">
        <f>Result!B124</f>
        <v>722</v>
      </c>
      <c r="C124" t="s">
        <v>24</v>
      </c>
      <c r="E124">
        <f>'Result import'!J90</f>
        <v>0</v>
      </c>
      <c r="I124" t="str">
        <f>IF(ISNA(VLOOKUP(D124,Dictionary!$B$2:$F$609,4,FALSE)),H124&amp;E124&amp;IF(ISBLANK(F124), "", F124&amp;" - "&amp;G124),VLOOKUP(D124,Dictionary!$B$2:$F$609,4,FALSE))</f>
        <v>0</v>
      </c>
      <c r="K124" t="str">
        <f>"insert into result_context_item( RESULT_CONTEXT_ITEM_ID,  GROUP_RESULT_CONTEXT_ID,  EXPERIMENT_ID,  RESULT_ID,  ATTRIBUTE_ID,  VALUE_ID,  QUALIFIER,  VALUE_DISPLAY,  VALUE_NUM,  VALUE_MIN,  VALUE_MAX) values(result_context_item_id_seq.nextval, '',"&amp;" experiment_id_seq.currval, "&amp;A124&amp;", "&amp;VLOOKUP(C124,Dictionary!$B$2:$F$609,4,FALSE)&amp;", '', '', '"&amp;I124&amp;"', "&amp;E124&amp;", '"&amp;F124&amp;"', '"&amp;G124&amp;"');"</f>
        <v>insert into result_context_item( RESULT_CONTEXT_ITEM_ID,  GROUP_RESULT_CONTEXT_ID,  EXPERIMENT_ID,  RESULT_ID,  ATTRIBUTE_ID,  VALUE_ID,  QUALIFIER,  VALUE_DISPLAY,  VALUE_NUM,  VALUE_MIN,  VALUE_MAX) values(result_context_item_id_seq.nextval, '', experiment_id_seq.currval, 722, Published, '', '', '0', 0, '', '');</v>
      </c>
    </row>
    <row r="125" spans="1:11">
      <c r="A125">
        <f>Result!B125</f>
        <v>723</v>
      </c>
      <c r="C125" t="s">
        <v>24</v>
      </c>
      <c r="E125">
        <f>'Result import'!J91</f>
        <v>0</v>
      </c>
      <c r="I125" t="str">
        <f>IF(ISNA(VLOOKUP(D125,Dictionary!$B$2:$F$609,4,FALSE)),H125&amp;E125&amp;IF(ISBLANK(F125), "", F125&amp;" - "&amp;G125),VLOOKUP(D125,Dictionary!$B$2:$F$609,4,FALSE))</f>
        <v>0</v>
      </c>
      <c r="K125" t="str">
        <f>"insert into result_context_item( RESULT_CONTEXT_ITEM_ID,  GROUP_RESULT_CONTEXT_ID,  EXPERIMENT_ID,  RESULT_ID,  ATTRIBUTE_ID,  VALUE_ID,  QUALIFIER,  VALUE_DISPLAY,  VALUE_NUM,  VALUE_MIN,  VALUE_MAX) values(result_context_item_id_seq.nextval, '',"&amp;" experiment_id_seq.currval, "&amp;A125&amp;", "&amp;VLOOKUP(C125,Dictionary!$B$2:$F$609,4,FALSE)&amp;", '', '', '"&amp;I125&amp;"', "&amp;E125&amp;", '"&amp;F125&amp;"', '"&amp;G125&amp;"');"</f>
        <v>insert into result_context_item( RESULT_CONTEXT_ITEM_ID,  GROUP_RESULT_CONTEXT_ID,  EXPERIMENT_ID,  RESULT_ID,  ATTRIBUTE_ID,  VALUE_ID,  QUALIFIER,  VALUE_DISPLAY,  VALUE_NUM,  VALUE_MIN,  VALUE_MAX) values(result_context_item_id_seq.nextval, '', experiment_id_seq.currval, 723, Published, '', '', '0', 0, '', '');</v>
      </c>
    </row>
    <row r="126" spans="1:11">
      <c r="A126">
        <f>Result!B126</f>
        <v>724</v>
      </c>
      <c r="C126" t="s">
        <v>24</v>
      </c>
      <c r="E126">
        <f>'Result import'!J92</f>
        <v>0</v>
      </c>
      <c r="I126" t="str">
        <f>IF(ISNA(VLOOKUP(D126,Dictionary!$B$2:$F$609,4,FALSE)),H126&amp;E126&amp;IF(ISBLANK(F126), "", F126&amp;" - "&amp;G126),VLOOKUP(D126,Dictionary!$B$2:$F$609,4,FALSE))</f>
        <v>0</v>
      </c>
      <c r="K126" t="str">
        <f>"insert into result_context_item( RESULT_CONTEXT_ITEM_ID,  GROUP_RESULT_CONTEXT_ID,  EXPERIMENT_ID,  RESULT_ID,  ATTRIBUTE_ID,  VALUE_ID,  QUALIFIER,  VALUE_DISPLAY,  VALUE_NUM,  VALUE_MIN,  VALUE_MAX) values(result_context_item_id_seq.nextval, '',"&amp;" experiment_id_seq.currval, "&amp;A126&amp;", "&amp;VLOOKUP(C126,Dictionary!$B$2:$F$609,4,FALSE)&amp;", '', '', '"&amp;I126&amp;"', "&amp;E126&amp;", '"&amp;F126&amp;"', '"&amp;G126&amp;"');"</f>
        <v>insert into result_context_item( RESULT_CONTEXT_ITEM_ID,  GROUP_RESULT_CONTEXT_ID,  EXPERIMENT_ID,  RESULT_ID,  ATTRIBUTE_ID,  VALUE_ID,  QUALIFIER,  VALUE_DISPLAY,  VALUE_NUM,  VALUE_MIN,  VALUE_MAX) values(result_context_item_id_seq.nextval, '', experiment_id_seq.currval, 724, Published, '', '', '0', 0, '', '');</v>
      </c>
    </row>
    <row r="127" spans="1:11">
      <c r="A127">
        <f>Result!B127</f>
        <v>725</v>
      </c>
      <c r="C127" t="s">
        <v>24</v>
      </c>
      <c r="E127">
        <f>'Result import'!J93</f>
        <v>0</v>
      </c>
      <c r="I127" t="str">
        <f>IF(ISNA(VLOOKUP(D127,Dictionary!$B$2:$F$609,4,FALSE)),H127&amp;E127&amp;IF(ISBLANK(F127), "", F127&amp;" - "&amp;G127),VLOOKUP(D127,Dictionary!$B$2:$F$609,4,FALSE))</f>
        <v>0</v>
      </c>
      <c r="K127" t="str">
        <f>"insert into result_context_item( RESULT_CONTEXT_ITEM_ID,  GROUP_RESULT_CONTEXT_ID,  EXPERIMENT_ID,  RESULT_ID,  ATTRIBUTE_ID,  VALUE_ID,  QUALIFIER,  VALUE_DISPLAY,  VALUE_NUM,  VALUE_MIN,  VALUE_MAX) values(result_context_item_id_seq.nextval, '',"&amp;" experiment_id_seq.currval, "&amp;A127&amp;", "&amp;VLOOKUP(C127,Dictionary!$B$2:$F$609,4,FALSE)&amp;", '', '', '"&amp;I127&amp;"', "&amp;E127&amp;", '"&amp;F127&amp;"', '"&amp;G127&amp;"');"</f>
        <v>insert into result_context_item( RESULT_CONTEXT_ITEM_ID,  GROUP_RESULT_CONTEXT_ID,  EXPERIMENT_ID,  RESULT_ID,  ATTRIBUTE_ID,  VALUE_ID,  QUALIFIER,  VALUE_DISPLAY,  VALUE_NUM,  VALUE_MIN,  VALUE_MAX) values(result_context_item_id_seq.nextval, '', experiment_id_seq.currval, 725, Published, '', '', '0', 0, '', '');</v>
      </c>
    </row>
    <row r="128" spans="1:11">
      <c r="A128">
        <f>Result!B128</f>
        <v>726</v>
      </c>
      <c r="C128" t="s">
        <v>24</v>
      </c>
      <c r="E128">
        <f>'Result import'!J94</f>
        <v>0</v>
      </c>
      <c r="I128" t="str">
        <f>IF(ISNA(VLOOKUP(D128,Dictionary!$B$2:$F$609,4,FALSE)),H128&amp;E128&amp;IF(ISBLANK(F128), "", F128&amp;" - "&amp;G128),VLOOKUP(D128,Dictionary!$B$2:$F$609,4,FALSE))</f>
        <v>0</v>
      </c>
      <c r="K128" t="str">
        <f>"insert into result_context_item( RESULT_CONTEXT_ITEM_ID,  GROUP_RESULT_CONTEXT_ID,  EXPERIMENT_ID,  RESULT_ID,  ATTRIBUTE_ID,  VALUE_ID,  QUALIFIER,  VALUE_DISPLAY,  VALUE_NUM,  VALUE_MIN,  VALUE_MAX) values(result_context_item_id_seq.nextval, '',"&amp;" experiment_id_seq.currval, "&amp;A128&amp;", "&amp;VLOOKUP(C128,Dictionary!$B$2:$F$609,4,FALSE)&amp;", '', '', '"&amp;I128&amp;"', "&amp;E128&amp;", '"&amp;F128&amp;"', '"&amp;G128&amp;"');"</f>
        <v>insert into result_context_item( RESULT_CONTEXT_ITEM_ID,  GROUP_RESULT_CONTEXT_ID,  EXPERIMENT_ID,  RESULT_ID,  ATTRIBUTE_ID,  VALUE_ID,  QUALIFIER,  VALUE_DISPLAY,  VALUE_NUM,  VALUE_MIN,  VALUE_MAX) values(result_context_item_id_seq.nextval, '', experiment_id_seq.currval, 726, Published, '', '', '0', 0, '', '');</v>
      </c>
    </row>
    <row r="129" spans="1:11">
      <c r="A129">
        <f>Result!B129</f>
        <v>727</v>
      </c>
      <c r="C129" t="s">
        <v>24</v>
      </c>
      <c r="E129">
        <f>'Result import'!J95</f>
        <v>0</v>
      </c>
      <c r="I129" t="str">
        <f>IF(ISNA(VLOOKUP(D129,Dictionary!$B$2:$F$609,4,FALSE)),H129&amp;E129&amp;IF(ISBLANK(F129), "", F129&amp;" - "&amp;G129),VLOOKUP(D129,Dictionary!$B$2:$F$609,4,FALSE))</f>
        <v>0</v>
      </c>
      <c r="K129" t="str">
        <f>"insert into result_context_item( RESULT_CONTEXT_ITEM_ID,  GROUP_RESULT_CONTEXT_ID,  EXPERIMENT_ID,  RESULT_ID,  ATTRIBUTE_ID,  VALUE_ID,  QUALIFIER,  VALUE_DISPLAY,  VALUE_NUM,  VALUE_MIN,  VALUE_MAX) values(result_context_item_id_seq.nextval, '',"&amp;" experiment_id_seq.currval, "&amp;A129&amp;", "&amp;VLOOKUP(C129,Dictionary!$B$2:$F$609,4,FALSE)&amp;", '', '', '"&amp;I129&amp;"', "&amp;E129&amp;", '"&amp;F129&amp;"', '"&amp;G129&amp;"');"</f>
        <v>insert into result_context_item( RESULT_CONTEXT_ITEM_ID,  GROUP_RESULT_CONTEXT_ID,  EXPERIMENT_ID,  RESULT_ID,  ATTRIBUTE_ID,  VALUE_ID,  QUALIFIER,  VALUE_DISPLAY,  VALUE_NUM,  VALUE_MIN,  VALUE_MAX) values(result_context_item_id_seq.nextval, '', experiment_id_seq.currval, 727, Published, '', '', '0', 0, '', '');</v>
      </c>
    </row>
    <row r="130" spans="1:11">
      <c r="A130">
        <f>Result!B130</f>
        <v>728</v>
      </c>
      <c r="C130" t="s">
        <v>24</v>
      </c>
      <c r="E130">
        <f>'Result import'!J96</f>
        <v>0</v>
      </c>
      <c r="I130" t="str">
        <f>IF(ISNA(VLOOKUP(D130,Dictionary!$B$2:$F$609,4,FALSE)),H130&amp;E130&amp;IF(ISBLANK(F130), "", F130&amp;" - "&amp;G130),VLOOKUP(D130,Dictionary!$B$2:$F$609,4,FALSE))</f>
        <v>0</v>
      </c>
      <c r="K130" t="str">
        <f>"insert into result_context_item( RESULT_CONTEXT_ITEM_ID,  GROUP_RESULT_CONTEXT_ID,  EXPERIMENT_ID,  RESULT_ID,  ATTRIBUTE_ID,  VALUE_ID,  QUALIFIER,  VALUE_DISPLAY,  VALUE_NUM,  VALUE_MIN,  VALUE_MAX) values(result_context_item_id_seq.nextval, '',"&amp;" experiment_id_seq.currval, "&amp;A130&amp;", "&amp;VLOOKUP(C130,Dictionary!$B$2:$F$609,4,FALSE)&amp;", '', '', '"&amp;I130&amp;"', "&amp;E130&amp;", '"&amp;F130&amp;"', '"&amp;G130&amp;"');"</f>
        <v>insert into result_context_item( RESULT_CONTEXT_ITEM_ID,  GROUP_RESULT_CONTEXT_ID,  EXPERIMENT_ID,  RESULT_ID,  ATTRIBUTE_ID,  VALUE_ID,  QUALIFIER,  VALUE_DISPLAY,  VALUE_NUM,  VALUE_MIN,  VALUE_MAX) values(result_context_item_id_seq.nextval, '', experiment_id_seq.currval, 728, Published, '', '', '0', 0, '', '');</v>
      </c>
    </row>
    <row r="131" spans="1:11">
      <c r="A131">
        <f>Result!B131</f>
        <v>729</v>
      </c>
      <c r="C131" t="s">
        <v>24</v>
      </c>
      <c r="E131">
        <f>'Result import'!J97</f>
        <v>0</v>
      </c>
      <c r="I131" t="str">
        <f>IF(ISNA(VLOOKUP(D131,Dictionary!$B$2:$F$609,4,FALSE)),H131&amp;E131&amp;IF(ISBLANK(F131), "", F131&amp;" - "&amp;G131),VLOOKUP(D131,Dictionary!$B$2:$F$609,4,FALSE))</f>
        <v>0</v>
      </c>
      <c r="K131" t="str">
        <f>"insert into result_context_item( RESULT_CONTEXT_ITEM_ID,  GROUP_RESULT_CONTEXT_ID,  EXPERIMENT_ID,  RESULT_ID,  ATTRIBUTE_ID,  VALUE_ID,  QUALIFIER,  VALUE_DISPLAY,  VALUE_NUM,  VALUE_MIN,  VALUE_MAX) values(result_context_item_id_seq.nextval, '',"&amp;" experiment_id_seq.currval, "&amp;A131&amp;", "&amp;VLOOKUP(C131,Dictionary!$B$2:$F$609,4,FALSE)&amp;", '', '', '"&amp;I131&amp;"', "&amp;E131&amp;", '"&amp;F131&amp;"', '"&amp;G131&amp;"');"</f>
        <v>insert into result_context_item( RESULT_CONTEXT_ITEM_ID,  GROUP_RESULT_CONTEXT_ID,  EXPERIMENT_ID,  RESULT_ID,  ATTRIBUTE_ID,  VALUE_ID,  QUALIFIER,  VALUE_DISPLAY,  VALUE_NUM,  VALUE_MIN,  VALUE_MAX) values(result_context_item_id_seq.nextval, '', experiment_id_seq.currval, 729, Published, '', '', '0', 0, '', '');</v>
      </c>
    </row>
    <row r="132" spans="1:11">
      <c r="A132">
        <f>Result!B132</f>
        <v>730</v>
      </c>
      <c r="C132" t="s">
        <v>24</v>
      </c>
      <c r="E132">
        <f>'Result import'!J98</f>
        <v>0</v>
      </c>
      <c r="I132" t="str">
        <f>IF(ISNA(VLOOKUP(D132,Dictionary!$B$2:$F$609,4,FALSE)),H132&amp;E132&amp;IF(ISBLANK(F132), "", F132&amp;" - "&amp;G132),VLOOKUP(D132,Dictionary!$B$2:$F$609,4,FALSE))</f>
        <v>0</v>
      </c>
      <c r="K132" t="str">
        <f>"insert into result_context_item( RESULT_CONTEXT_ITEM_ID,  GROUP_RESULT_CONTEXT_ID,  EXPERIMENT_ID,  RESULT_ID,  ATTRIBUTE_ID,  VALUE_ID,  QUALIFIER,  VALUE_DISPLAY,  VALUE_NUM,  VALUE_MIN,  VALUE_MAX) values(result_context_item_id_seq.nextval, '',"&amp;" experiment_id_seq.currval, "&amp;A132&amp;", "&amp;VLOOKUP(C132,Dictionary!$B$2:$F$609,4,FALSE)&amp;", '', '', '"&amp;I132&amp;"', "&amp;E132&amp;", '"&amp;F132&amp;"', '"&amp;G132&amp;"');"</f>
        <v>insert into result_context_item( RESULT_CONTEXT_ITEM_ID,  GROUP_RESULT_CONTEXT_ID,  EXPERIMENT_ID,  RESULT_ID,  ATTRIBUTE_ID,  VALUE_ID,  QUALIFIER,  VALUE_DISPLAY,  VALUE_NUM,  VALUE_MIN,  VALUE_MAX) values(result_context_item_id_seq.nextval, '', experiment_id_seq.currval, 730, Published, '', '', '0', 0, '', '');</v>
      </c>
    </row>
    <row r="133" spans="1:11">
      <c r="A133">
        <f>Result!B133</f>
        <v>731</v>
      </c>
      <c r="C133" t="s">
        <v>24</v>
      </c>
      <c r="E133">
        <f>'Result import'!J99</f>
        <v>0</v>
      </c>
      <c r="I133" t="str">
        <f>IF(ISNA(VLOOKUP(D133,Dictionary!$B$2:$F$609,4,FALSE)),H133&amp;E133&amp;IF(ISBLANK(F133), "", F133&amp;" - "&amp;G133),VLOOKUP(D133,Dictionary!$B$2:$F$609,4,FALSE))</f>
        <v>0</v>
      </c>
      <c r="K133" t="str">
        <f>"insert into result_context_item( RESULT_CONTEXT_ITEM_ID,  GROUP_RESULT_CONTEXT_ID,  EXPERIMENT_ID,  RESULT_ID,  ATTRIBUTE_ID,  VALUE_ID,  QUALIFIER,  VALUE_DISPLAY,  VALUE_NUM,  VALUE_MIN,  VALUE_MAX) values(result_context_item_id_seq.nextval, '',"&amp;" experiment_id_seq.currval, "&amp;A133&amp;", "&amp;VLOOKUP(C133,Dictionary!$B$2:$F$609,4,FALSE)&amp;", '', '', '"&amp;I133&amp;"', "&amp;E133&amp;", '"&amp;F133&amp;"', '"&amp;G133&amp;"');"</f>
        <v>insert into result_context_item( RESULT_CONTEXT_ITEM_ID,  GROUP_RESULT_CONTEXT_ID,  EXPERIMENT_ID,  RESULT_ID,  ATTRIBUTE_ID,  VALUE_ID,  QUALIFIER,  VALUE_DISPLAY,  VALUE_NUM,  VALUE_MIN,  VALUE_MAX) values(result_context_item_id_seq.nextval, '', experiment_id_seq.currval, 731, Published, '', '', '0', 0, '', '');</v>
      </c>
    </row>
    <row r="134" spans="1:11">
      <c r="A134">
        <f>Result!B134</f>
        <v>732</v>
      </c>
      <c r="C134" t="s">
        <v>24</v>
      </c>
      <c r="E134">
        <f>'Result import'!J100</f>
        <v>0</v>
      </c>
      <c r="I134" t="str">
        <f>IF(ISNA(VLOOKUP(D134,Dictionary!$B$2:$F$609,4,FALSE)),H134&amp;E134&amp;IF(ISBLANK(F134), "", F134&amp;" - "&amp;G134),VLOOKUP(D134,Dictionary!$B$2:$F$609,4,FALSE))</f>
        <v>0</v>
      </c>
      <c r="K134" t="str">
        <f>"insert into result_context_item( RESULT_CONTEXT_ITEM_ID,  GROUP_RESULT_CONTEXT_ID,  EXPERIMENT_ID,  RESULT_ID,  ATTRIBUTE_ID,  VALUE_ID,  QUALIFIER,  VALUE_DISPLAY,  VALUE_NUM,  VALUE_MIN,  VALUE_MAX) values(result_context_item_id_seq.nextval, '',"&amp;" experiment_id_seq.currval, "&amp;A134&amp;", "&amp;VLOOKUP(C134,Dictionary!$B$2:$F$609,4,FALSE)&amp;", '', '', '"&amp;I134&amp;"', "&amp;E134&amp;", '"&amp;F134&amp;"', '"&amp;G134&amp;"');"</f>
        <v>insert into result_context_item( RESULT_CONTEXT_ITEM_ID,  GROUP_RESULT_CONTEXT_ID,  EXPERIMENT_ID,  RESULT_ID,  ATTRIBUTE_ID,  VALUE_ID,  QUALIFIER,  VALUE_DISPLAY,  VALUE_NUM,  VALUE_MIN,  VALUE_MAX) values(result_context_item_id_seq.nextval, '', experiment_id_seq.currval, 732, Published, '', '', '0', 0, '', '');</v>
      </c>
    </row>
    <row r="135" spans="1:11">
      <c r="A135">
        <f>Result!B135</f>
        <v>733</v>
      </c>
      <c r="C135" t="s">
        <v>24</v>
      </c>
      <c r="E135">
        <f>'Result import'!J101</f>
        <v>0</v>
      </c>
      <c r="I135" t="str">
        <f>IF(ISNA(VLOOKUP(D135,Dictionary!$B$2:$F$609,4,FALSE)),H135&amp;E135&amp;IF(ISBLANK(F135), "", F135&amp;" - "&amp;G135),VLOOKUP(D135,Dictionary!$B$2:$F$609,4,FALSE))</f>
        <v>0</v>
      </c>
      <c r="K135" t="str">
        <f>"insert into result_context_item( RESULT_CONTEXT_ITEM_ID,  GROUP_RESULT_CONTEXT_ID,  EXPERIMENT_ID,  RESULT_ID,  ATTRIBUTE_ID,  VALUE_ID,  QUALIFIER,  VALUE_DISPLAY,  VALUE_NUM,  VALUE_MIN,  VALUE_MAX) values(result_context_item_id_seq.nextval, '',"&amp;" experiment_id_seq.currval, "&amp;A135&amp;", "&amp;VLOOKUP(C135,Dictionary!$B$2:$F$609,4,FALSE)&amp;", '', '', '"&amp;I135&amp;"', "&amp;E135&amp;", '"&amp;F135&amp;"', '"&amp;G135&amp;"');"</f>
        <v>insert into result_context_item( RESULT_CONTEXT_ITEM_ID,  GROUP_RESULT_CONTEXT_ID,  EXPERIMENT_ID,  RESULT_ID,  ATTRIBUTE_ID,  VALUE_ID,  QUALIFIER,  VALUE_DISPLAY,  VALUE_NUM,  VALUE_MIN,  VALUE_MAX) values(result_context_item_id_seq.nextval, '', experiment_id_seq.currval, 733, Published, '', '', '0', 0, '', '');</v>
      </c>
    </row>
    <row r="136" spans="1:11">
      <c r="A136">
        <f>Result!B136</f>
        <v>734</v>
      </c>
      <c r="C136" t="s">
        <v>24</v>
      </c>
      <c r="E136">
        <f>'Result import'!J102</f>
        <v>0</v>
      </c>
      <c r="I136" t="str">
        <f>IF(ISNA(VLOOKUP(D136,Dictionary!$B$2:$F$609,4,FALSE)),H136&amp;E136&amp;IF(ISBLANK(F136), "", F136&amp;" - "&amp;G136),VLOOKUP(D136,Dictionary!$B$2:$F$609,4,FALSE))</f>
        <v>0</v>
      </c>
      <c r="K136" t="str">
        <f>"insert into result_context_item( RESULT_CONTEXT_ITEM_ID,  GROUP_RESULT_CONTEXT_ID,  EXPERIMENT_ID,  RESULT_ID,  ATTRIBUTE_ID,  VALUE_ID,  QUALIFIER,  VALUE_DISPLAY,  VALUE_NUM,  VALUE_MIN,  VALUE_MAX) values(result_context_item_id_seq.nextval, '',"&amp;" experiment_id_seq.currval, "&amp;A136&amp;", "&amp;VLOOKUP(C136,Dictionary!$B$2:$F$609,4,FALSE)&amp;", '', '', '"&amp;I136&amp;"', "&amp;E136&amp;", '"&amp;F136&amp;"', '"&amp;G136&amp;"');"</f>
        <v>insert into result_context_item( RESULT_CONTEXT_ITEM_ID,  GROUP_RESULT_CONTEXT_ID,  EXPERIMENT_ID,  RESULT_ID,  ATTRIBUTE_ID,  VALUE_ID,  QUALIFIER,  VALUE_DISPLAY,  VALUE_NUM,  VALUE_MIN,  VALUE_MAX) values(result_context_item_id_seq.nextval, '', experiment_id_seq.currval, 734, Published, '', '', '0', 0, '', '');</v>
      </c>
    </row>
    <row r="137" spans="1:11">
      <c r="A137">
        <f>Result!B137</f>
        <v>735</v>
      </c>
      <c r="C137" t="s">
        <v>24</v>
      </c>
      <c r="E137">
        <f>'Result import'!J103</f>
        <v>0</v>
      </c>
      <c r="I137" t="str">
        <f>IF(ISNA(VLOOKUP(D137,Dictionary!$B$2:$F$609,4,FALSE)),H137&amp;E137&amp;IF(ISBLANK(F137), "", F137&amp;" - "&amp;G137),VLOOKUP(D137,Dictionary!$B$2:$F$609,4,FALSE))</f>
        <v>0</v>
      </c>
      <c r="K137" t="str">
        <f>"insert into result_context_item( RESULT_CONTEXT_ITEM_ID,  GROUP_RESULT_CONTEXT_ID,  EXPERIMENT_ID,  RESULT_ID,  ATTRIBUTE_ID,  VALUE_ID,  QUALIFIER,  VALUE_DISPLAY,  VALUE_NUM,  VALUE_MIN,  VALUE_MAX) values(result_context_item_id_seq.nextval, '',"&amp;" experiment_id_seq.currval, "&amp;A137&amp;", "&amp;VLOOKUP(C137,Dictionary!$B$2:$F$609,4,FALSE)&amp;", '', '', '"&amp;I137&amp;"', "&amp;E137&amp;", '"&amp;F137&amp;"', '"&amp;G137&amp;"');"</f>
        <v>insert into result_context_item( RESULT_CONTEXT_ITEM_ID,  GROUP_RESULT_CONTEXT_ID,  EXPERIMENT_ID,  RESULT_ID,  ATTRIBUTE_ID,  VALUE_ID,  QUALIFIER,  VALUE_DISPLAY,  VALUE_NUM,  VALUE_MIN,  VALUE_MAX) values(result_context_item_id_seq.nextval, '', experiment_id_seq.currval, 735, Published, '', '', '0', 0, '', '');</v>
      </c>
    </row>
    <row r="138" spans="1:11">
      <c r="A138">
        <f>Result!B138</f>
        <v>736</v>
      </c>
      <c r="C138" t="s">
        <v>24</v>
      </c>
      <c r="E138">
        <f>'Result import'!J104</f>
        <v>0</v>
      </c>
      <c r="I138" t="str">
        <f>IF(ISNA(VLOOKUP(D138,Dictionary!$B$2:$F$609,4,FALSE)),H138&amp;E138&amp;IF(ISBLANK(F138), "", F138&amp;" - "&amp;G138),VLOOKUP(D138,Dictionary!$B$2:$F$609,4,FALSE))</f>
        <v>0</v>
      </c>
      <c r="K138" t="str">
        <f>"insert into result_context_item( RESULT_CONTEXT_ITEM_ID,  GROUP_RESULT_CONTEXT_ID,  EXPERIMENT_ID,  RESULT_ID,  ATTRIBUTE_ID,  VALUE_ID,  QUALIFIER,  VALUE_DISPLAY,  VALUE_NUM,  VALUE_MIN,  VALUE_MAX) values(result_context_item_id_seq.nextval, '',"&amp;" experiment_id_seq.currval, "&amp;A138&amp;", "&amp;VLOOKUP(C138,Dictionary!$B$2:$F$609,4,FALSE)&amp;", '', '', '"&amp;I138&amp;"', "&amp;E138&amp;", '"&amp;F138&amp;"', '"&amp;G138&amp;"');"</f>
        <v>insert into result_context_item( RESULT_CONTEXT_ITEM_ID,  GROUP_RESULT_CONTEXT_ID,  EXPERIMENT_ID,  RESULT_ID,  ATTRIBUTE_ID,  VALUE_ID,  QUALIFIER,  VALUE_DISPLAY,  VALUE_NUM,  VALUE_MIN,  VALUE_MAX) values(result_context_item_id_seq.nextval, '', experiment_id_seq.currval, 736, Published, '', '', '0', 0, '', '');</v>
      </c>
    </row>
    <row r="139" spans="1:11">
      <c r="A139">
        <f>Result!B139</f>
        <v>737</v>
      </c>
      <c r="C139" t="s">
        <v>24</v>
      </c>
      <c r="E139">
        <f>'Result import'!J105</f>
        <v>0</v>
      </c>
      <c r="I139" t="str">
        <f>IF(ISNA(VLOOKUP(D139,Dictionary!$B$2:$F$609,4,FALSE)),H139&amp;E139&amp;IF(ISBLANK(F139), "", F139&amp;" - "&amp;G139),VLOOKUP(D139,Dictionary!$B$2:$F$609,4,FALSE))</f>
        <v>0</v>
      </c>
      <c r="K139" t="str">
        <f>"insert into result_context_item( RESULT_CONTEXT_ITEM_ID,  GROUP_RESULT_CONTEXT_ID,  EXPERIMENT_ID,  RESULT_ID,  ATTRIBUTE_ID,  VALUE_ID,  QUALIFIER,  VALUE_DISPLAY,  VALUE_NUM,  VALUE_MIN,  VALUE_MAX) values(result_context_item_id_seq.nextval, '',"&amp;" experiment_id_seq.currval, "&amp;A139&amp;", "&amp;VLOOKUP(C139,Dictionary!$B$2:$F$609,4,FALSE)&amp;", '', '', '"&amp;I139&amp;"', "&amp;E139&amp;", '"&amp;F139&amp;"', '"&amp;G139&amp;"');"</f>
        <v>insert into result_context_item( RESULT_CONTEXT_ITEM_ID,  GROUP_RESULT_CONTEXT_ID,  EXPERIMENT_ID,  RESULT_ID,  ATTRIBUTE_ID,  VALUE_ID,  QUALIFIER,  VALUE_DISPLAY,  VALUE_NUM,  VALUE_MIN,  VALUE_MAX) values(result_context_item_id_seq.nextval, '', experiment_id_seq.currval, 737, Published, '', '', '0', 0, '', '');</v>
      </c>
    </row>
    <row r="140" spans="1:11">
      <c r="A140">
        <f>Result!B140</f>
        <v>738</v>
      </c>
      <c r="C140" t="s">
        <v>24</v>
      </c>
      <c r="E140">
        <f>'Result import'!J106</f>
        <v>0</v>
      </c>
      <c r="I140" t="str">
        <f>IF(ISNA(VLOOKUP(D140,Dictionary!$B$2:$F$609,4,FALSE)),H140&amp;E140&amp;IF(ISBLANK(F140), "", F140&amp;" - "&amp;G140),VLOOKUP(D140,Dictionary!$B$2:$F$609,4,FALSE))</f>
        <v>0</v>
      </c>
      <c r="K140" t="str">
        <f>"insert into result_context_item( RESULT_CONTEXT_ITEM_ID,  GROUP_RESULT_CONTEXT_ID,  EXPERIMENT_ID,  RESULT_ID,  ATTRIBUTE_ID,  VALUE_ID,  QUALIFIER,  VALUE_DISPLAY,  VALUE_NUM,  VALUE_MIN,  VALUE_MAX) values(result_context_item_id_seq.nextval, '',"&amp;" experiment_id_seq.currval, "&amp;A140&amp;", "&amp;VLOOKUP(C140,Dictionary!$B$2:$F$609,4,FALSE)&amp;", '', '', '"&amp;I140&amp;"', "&amp;E140&amp;", '"&amp;F140&amp;"', '"&amp;G140&amp;"');"</f>
        <v>insert into result_context_item( RESULT_CONTEXT_ITEM_ID,  GROUP_RESULT_CONTEXT_ID,  EXPERIMENT_ID,  RESULT_ID,  ATTRIBUTE_ID,  VALUE_ID,  QUALIFIER,  VALUE_DISPLAY,  VALUE_NUM,  VALUE_MIN,  VALUE_MAX) values(result_context_item_id_seq.nextval, '', experiment_id_seq.currval, 738, Published, '', '', '0', 0, '', '');</v>
      </c>
    </row>
    <row r="141" spans="1:11">
      <c r="A141">
        <f>Result!B141</f>
        <v>739</v>
      </c>
      <c r="C141" t="s">
        <v>24</v>
      </c>
      <c r="E141">
        <f>'Result import'!J107</f>
        <v>0</v>
      </c>
      <c r="I141" t="str">
        <f>IF(ISNA(VLOOKUP(D141,Dictionary!$B$2:$F$609,4,FALSE)),H141&amp;E141&amp;IF(ISBLANK(F141), "", F141&amp;" - "&amp;G141),VLOOKUP(D141,Dictionary!$B$2:$F$609,4,FALSE))</f>
        <v>0</v>
      </c>
      <c r="K141" t="str">
        <f>"insert into result_context_item( RESULT_CONTEXT_ITEM_ID,  GROUP_RESULT_CONTEXT_ID,  EXPERIMENT_ID,  RESULT_ID,  ATTRIBUTE_ID,  VALUE_ID,  QUALIFIER,  VALUE_DISPLAY,  VALUE_NUM,  VALUE_MIN,  VALUE_MAX) values(result_context_item_id_seq.nextval, '',"&amp;" experiment_id_seq.currval, "&amp;A141&amp;", "&amp;VLOOKUP(C141,Dictionary!$B$2:$F$609,4,FALSE)&amp;", '', '', '"&amp;I141&amp;"', "&amp;E141&amp;", '"&amp;F141&amp;"', '"&amp;G141&amp;"');"</f>
        <v>insert into result_context_item( RESULT_CONTEXT_ITEM_ID,  GROUP_RESULT_CONTEXT_ID,  EXPERIMENT_ID,  RESULT_ID,  ATTRIBUTE_ID,  VALUE_ID,  QUALIFIER,  VALUE_DISPLAY,  VALUE_NUM,  VALUE_MIN,  VALUE_MAX) values(result_context_item_id_seq.nextval, '', experiment_id_seq.currval, 739, Published, '', '', '0', 0, '', '');</v>
      </c>
    </row>
    <row r="142" spans="1:11">
      <c r="A142">
        <f>Result!B142</f>
        <v>740</v>
      </c>
      <c r="C142" t="s">
        <v>24</v>
      </c>
      <c r="E142">
        <f>'Result import'!J108</f>
        <v>0</v>
      </c>
      <c r="I142" t="str">
        <f>IF(ISNA(VLOOKUP(D142,Dictionary!$B$2:$F$609,4,FALSE)),H142&amp;E142&amp;IF(ISBLANK(F142), "", F142&amp;" - "&amp;G142),VLOOKUP(D142,Dictionary!$B$2:$F$609,4,FALSE))</f>
        <v>0</v>
      </c>
      <c r="K142" t="str">
        <f>"insert into result_context_item( RESULT_CONTEXT_ITEM_ID,  GROUP_RESULT_CONTEXT_ID,  EXPERIMENT_ID,  RESULT_ID,  ATTRIBUTE_ID,  VALUE_ID,  QUALIFIER,  VALUE_DISPLAY,  VALUE_NUM,  VALUE_MIN,  VALUE_MAX) values(result_context_item_id_seq.nextval, '',"&amp;" experiment_id_seq.currval, "&amp;A142&amp;", "&amp;VLOOKUP(C142,Dictionary!$B$2:$F$609,4,FALSE)&amp;", '', '', '"&amp;I142&amp;"', "&amp;E142&amp;", '"&amp;F142&amp;"', '"&amp;G142&amp;"');"</f>
        <v>insert into result_context_item( RESULT_CONTEXT_ITEM_ID,  GROUP_RESULT_CONTEXT_ID,  EXPERIMENT_ID,  RESULT_ID,  ATTRIBUTE_ID,  VALUE_ID,  QUALIFIER,  VALUE_DISPLAY,  VALUE_NUM,  VALUE_MIN,  VALUE_MAX) values(result_context_item_id_seq.nextval, '', experiment_id_seq.currval, 740, Published, '', '', '0', 0, '', '');</v>
      </c>
    </row>
    <row r="143" spans="1:11">
      <c r="A143">
        <f>Result!B143</f>
        <v>741</v>
      </c>
      <c r="C143" t="s">
        <v>24</v>
      </c>
      <c r="E143">
        <f>'Result import'!J109</f>
        <v>0</v>
      </c>
      <c r="I143" t="str">
        <f>IF(ISNA(VLOOKUP(D143,Dictionary!$B$2:$F$609,4,FALSE)),H143&amp;E143&amp;IF(ISBLANK(F143), "", F143&amp;" - "&amp;G143),VLOOKUP(D143,Dictionary!$B$2:$F$609,4,FALSE))</f>
        <v>0</v>
      </c>
      <c r="K143" t="str">
        <f>"insert into result_context_item( RESULT_CONTEXT_ITEM_ID,  GROUP_RESULT_CONTEXT_ID,  EXPERIMENT_ID,  RESULT_ID,  ATTRIBUTE_ID,  VALUE_ID,  QUALIFIER,  VALUE_DISPLAY,  VALUE_NUM,  VALUE_MIN,  VALUE_MAX) values(result_context_item_id_seq.nextval, '',"&amp;" experiment_id_seq.currval, "&amp;A143&amp;", "&amp;VLOOKUP(C143,Dictionary!$B$2:$F$609,4,FALSE)&amp;", '', '', '"&amp;I143&amp;"', "&amp;E143&amp;", '"&amp;F143&amp;"', '"&amp;G143&amp;"');"</f>
        <v>insert into result_context_item( RESULT_CONTEXT_ITEM_ID,  GROUP_RESULT_CONTEXT_ID,  EXPERIMENT_ID,  RESULT_ID,  ATTRIBUTE_ID,  VALUE_ID,  QUALIFIER,  VALUE_DISPLAY,  VALUE_NUM,  VALUE_MIN,  VALUE_MAX) values(result_context_item_id_seq.nextval, '', experiment_id_seq.currval, 741, Published, '', '', '0', 0, '', '');</v>
      </c>
    </row>
    <row r="144" spans="1:11">
      <c r="A144">
        <f>Result!B144</f>
        <v>742</v>
      </c>
      <c r="C144" t="s">
        <v>24</v>
      </c>
      <c r="E144">
        <f>'Result import'!J110</f>
        <v>0</v>
      </c>
      <c r="I144" t="str">
        <f>IF(ISNA(VLOOKUP(D144,Dictionary!$B$2:$F$609,4,FALSE)),H144&amp;E144&amp;IF(ISBLANK(F144), "", F144&amp;" - "&amp;G144),VLOOKUP(D144,Dictionary!$B$2:$F$609,4,FALSE))</f>
        <v>0</v>
      </c>
      <c r="K144" t="str">
        <f>"insert into result_context_item( RESULT_CONTEXT_ITEM_ID,  GROUP_RESULT_CONTEXT_ID,  EXPERIMENT_ID,  RESULT_ID,  ATTRIBUTE_ID,  VALUE_ID,  QUALIFIER,  VALUE_DISPLAY,  VALUE_NUM,  VALUE_MIN,  VALUE_MAX) values(result_context_item_id_seq.nextval, '',"&amp;" experiment_id_seq.currval, "&amp;A144&amp;", "&amp;VLOOKUP(C144,Dictionary!$B$2:$F$609,4,FALSE)&amp;", '', '', '"&amp;I144&amp;"', "&amp;E144&amp;", '"&amp;F144&amp;"', '"&amp;G144&amp;"');"</f>
        <v>insert into result_context_item( RESULT_CONTEXT_ITEM_ID,  GROUP_RESULT_CONTEXT_ID,  EXPERIMENT_ID,  RESULT_ID,  ATTRIBUTE_ID,  VALUE_ID,  QUALIFIER,  VALUE_DISPLAY,  VALUE_NUM,  VALUE_MIN,  VALUE_MAX) values(result_context_item_id_seq.nextval, '', experiment_id_seq.currval, 742, Published, '', '', '0', 0, '', '');</v>
      </c>
    </row>
    <row r="145" spans="1:11">
      <c r="A145">
        <f>Result!B145</f>
        <v>743</v>
      </c>
      <c r="C145" t="s">
        <v>24</v>
      </c>
      <c r="E145">
        <f>'Result import'!J111</f>
        <v>0</v>
      </c>
      <c r="I145" t="str">
        <f>IF(ISNA(VLOOKUP(D145,Dictionary!$B$2:$F$609,4,FALSE)),H145&amp;E145&amp;IF(ISBLANK(F145), "", F145&amp;" - "&amp;G145),VLOOKUP(D145,Dictionary!$B$2:$F$609,4,FALSE))</f>
        <v>0</v>
      </c>
      <c r="K145" t="str">
        <f>"insert into result_context_item( RESULT_CONTEXT_ITEM_ID,  GROUP_RESULT_CONTEXT_ID,  EXPERIMENT_ID,  RESULT_ID,  ATTRIBUTE_ID,  VALUE_ID,  QUALIFIER,  VALUE_DISPLAY,  VALUE_NUM,  VALUE_MIN,  VALUE_MAX) values(result_context_item_id_seq.nextval, '',"&amp;" experiment_id_seq.currval, "&amp;A145&amp;", "&amp;VLOOKUP(C145,Dictionary!$B$2:$F$609,4,FALSE)&amp;", '', '', '"&amp;I145&amp;"', "&amp;E145&amp;", '"&amp;F145&amp;"', '"&amp;G145&amp;"');"</f>
        <v>insert into result_context_item( RESULT_CONTEXT_ITEM_ID,  GROUP_RESULT_CONTEXT_ID,  EXPERIMENT_ID,  RESULT_ID,  ATTRIBUTE_ID,  VALUE_ID,  QUALIFIER,  VALUE_DISPLAY,  VALUE_NUM,  VALUE_MIN,  VALUE_MAX) values(result_context_item_id_seq.nextval, '', experiment_id_seq.currval, 743, Published, '', '', '0', 0, '', '');</v>
      </c>
    </row>
    <row r="146" spans="1:11">
      <c r="A146">
        <f>Result!B146</f>
        <v>744</v>
      </c>
      <c r="C146" t="s">
        <v>24</v>
      </c>
      <c r="E146">
        <f>'Result import'!J112</f>
        <v>0</v>
      </c>
      <c r="I146" t="str">
        <f>IF(ISNA(VLOOKUP(D146,Dictionary!$B$2:$F$609,4,FALSE)),H146&amp;E146&amp;IF(ISBLANK(F146), "", F146&amp;" - "&amp;G146),VLOOKUP(D146,Dictionary!$B$2:$F$609,4,FALSE))</f>
        <v>0</v>
      </c>
      <c r="K146" t="str">
        <f>"insert into result_context_item( RESULT_CONTEXT_ITEM_ID,  GROUP_RESULT_CONTEXT_ID,  EXPERIMENT_ID,  RESULT_ID,  ATTRIBUTE_ID,  VALUE_ID,  QUALIFIER,  VALUE_DISPLAY,  VALUE_NUM,  VALUE_MIN,  VALUE_MAX) values(result_context_item_id_seq.nextval, '',"&amp;" experiment_id_seq.currval, "&amp;A146&amp;", "&amp;VLOOKUP(C146,Dictionary!$B$2:$F$609,4,FALSE)&amp;", '', '', '"&amp;I146&amp;"', "&amp;E146&amp;", '"&amp;F146&amp;"', '"&amp;G146&amp;"');"</f>
        <v>insert into result_context_item( RESULT_CONTEXT_ITEM_ID,  GROUP_RESULT_CONTEXT_ID,  EXPERIMENT_ID,  RESULT_ID,  ATTRIBUTE_ID,  VALUE_ID,  QUALIFIER,  VALUE_DISPLAY,  VALUE_NUM,  VALUE_MIN,  VALUE_MAX) values(result_context_item_id_seq.nextval, '', experiment_id_seq.currval, 744, Published, '', '', '0', 0, '', '');</v>
      </c>
    </row>
    <row r="147" spans="1:11">
      <c r="A147">
        <f>Result!B147</f>
        <v>745</v>
      </c>
      <c r="C147" t="s">
        <v>24</v>
      </c>
      <c r="E147">
        <f>'Result import'!J113</f>
        <v>0</v>
      </c>
      <c r="I147" t="str">
        <f>IF(ISNA(VLOOKUP(D147,Dictionary!$B$2:$F$609,4,FALSE)),H147&amp;E147&amp;IF(ISBLANK(F147), "", F147&amp;" - "&amp;G147),VLOOKUP(D147,Dictionary!$B$2:$F$609,4,FALSE))</f>
        <v>0</v>
      </c>
      <c r="K147" t="str">
        <f>"insert into result_context_item( RESULT_CONTEXT_ITEM_ID,  GROUP_RESULT_CONTEXT_ID,  EXPERIMENT_ID,  RESULT_ID,  ATTRIBUTE_ID,  VALUE_ID,  QUALIFIER,  VALUE_DISPLAY,  VALUE_NUM,  VALUE_MIN,  VALUE_MAX) values(result_context_item_id_seq.nextval, '',"&amp;" experiment_id_seq.currval, "&amp;A147&amp;", "&amp;VLOOKUP(C147,Dictionary!$B$2:$F$609,4,FALSE)&amp;", '', '', '"&amp;I147&amp;"', "&amp;E147&amp;", '"&amp;F147&amp;"', '"&amp;G147&amp;"');"</f>
        <v>insert into result_context_item( RESULT_CONTEXT_ITEM_ID,  GROUP_RESULT_CONTEXT_ID,  EXPERIMENT_ID,  RESULT_ID,  ATTRIBUTE_ID,  VALUE_ID,  QUALIFIER,  VALUE_DISPLAY,  VALUE_NUM,  VALUE_MIN,  VALUE_MAX) values(result_context_item_id_seq.nextval, '', experiment_id_seq.currval, 745, Published, '', '', '0', 0, '', '');</v>
      </c>
    </row>
    <row r="148" spans="1:11">
      <c r="A148">
        <f>Result!B148</f>
        <v>746</v>
      </c>
      <c r="C148" t="s">
        <v>24</v>
      </c>
      <c r="E148">
        <f>'Result import'!J114</f>
        <v>0</v>
      </c>
      <c r="I148" t="str">
        <f>IF(ISNA(VLOOKUP(D148,Dictionary!$B$2:$F$609,4,FALSE)),H148&amp;E148&amp;IF(ISBLANK(F148), "", F148&amp;" - "&amp;G148),VLOOKUP(D148,Dictionary!$B$2:$F$609,4,FALSE))</f>
        <v>0</v>
      </c>
      <c r="K148" t="str">
        <f>"insert into result_context_item( RESULT_CONTEXT_ITEM_ID,  GROUP_RESULT_CONTEXT_ID,  EXPERIMENT_ID,  RESULT_ID,  ATTRIBUTE_ID,  VALUE_ID,  QUALIFIER,  VALUE_DISPLAY,  VALUE_NUM,  VALUE_MIN,  VALUE_MAX) values(result_context_item_id_seq.nextval, '',"&amp;" experiment_id_seq.currval, "&amp;A148&amp;", "&amp;VLOOKUP(C148,Dictionary!$B$2:$F$609,4,FALSE)&amp;", '', '', '"&amp;I148&amp;"', "&amp;E148&amp;", '"&amp;F148&amp;"', '"&amp;G148&amp;"');"</f>
        <v>insert into result_context_item( RESULT_CONTEXT_ITEM_ID,  GROUP_RESULT_CONTEXT_ID,  EXPERIMENT_ID,  RESULT_ID,  ATTRIBUTE_ID,  VALUE_ID,  QUALIFIER,  VALUE_DISPLAY,  VALUE_NUM,  VALUE_MIN,  VALUE_MAX) values(result_context_item_id_seq.nextval, '', experiment_id_seq.currval, 746, Published, '', '', '0', 0, '', '');</v>
      </c>
    </row>
    <row r="149" spans="1:11">
      <c r="A149">
        <f>Result!B149</f>
        <v>747</v>
      </c>
      <c r="C149" t="s">
        <v>24</v>
      </c>
      <c r="E149">
        <f>'Result import'!J115</f>
        <v>0</v>
      </c>
      <c r="I149" t="str">
        <f>IF(ISNA(VLOOKUP(D149,Dictionary!$B$2:$F$609,4,FALSE)),H149&amp;E149&amp;IF(ISBLANK(F149), "", F149&amp;" - "&amp;G149),VLOOKUP(D149,Dictionary!$B$2:$F$609,4,FALSE))</f>
        <v>0</v>
      </c>
      <c r="K149" t="str">
        <f>"insert into result_context_item( RESULT_CONTEXT_ITEM_ID,  GROUP_RESULT_CONTEXT_ID,  EXPERIMENT_ID,  RESULT_ID,  ATTRIBUTE_ID,  VALUE_ID,  QUALIFIER,  VALUE_DISPLAY,  VALUE_NUM,  VALUE_MIN,  VALUE_MAX) values(result_context_item_id_seq.nextval, '',"&amp;" experiment_id_seq.currval, "&amp;A149&amp;", "&amp;VLOOKUP(C149,Dictionary!$B$2:$F$609,4,FALSE)&amp;", '', '', '"&amp;I149&amp;"', "&amp;E149&amp;", '"&amp;F149&amp;"', '"&amp;G149&amp;"');"</f>
        <v>insert into result_context_item( RESULT_CONTEXT_ITEM_ID,  GROUP_RESULT_CONTEXT_ID,  EXPERIMENT_ID,  RESULT_ID,  ATTRIBUTE_ID,  VALUE_ID,  QUALIFIER,  VALUE_DISPLAY,  VALUE_NUM,  VALUE_MIN,  VALUE_MAX) values(result_context_item_id_seq.nextval, '', experiment_id_seq.currval, 747, Published, '', '', '0', 0, '', '');</v>
      </c>
    </row>
    <row r="150" spans="1:11">
      <c r="A150">
        <f>Result!B150</f>
        <v>748</v>
      </c>
      <c r="C150" t="s">
        <v>24</v>
      </c>
      <c r="E150">
        <f>'Result import'!J116</f>
        <v>0</v>
      </c>
      <c r="I150" t="str">
        <f>IF(ISNA(VLOOKUP(D150,Dictionary!$B$2:$F$609,4,FALSE)),H150&amp;E150&amp;IF(ISBLANK(F150), "", F150&amp;" - "&amp;G150),VLOOKUP(D150,Dictionary!$B$2:$F$609,4,FALSE))</f>
        <v>0</v>
      </c>
      <c r="K150" t="str">
        <f>"insert into result_context_item( RESULT_CONTEXT_ITEM_ID,  GROUP_RESULT_CONTEXT_ID,  EXPERIMENT_ID,  RESULT_ID,  ATTRIBUTE_ID,  VALUE_ID,  QUALIFIER,  VALUE_DISPLAY,  VALUE_NUM,  VALUE_MIN,  VALUE_MAX) values(result_context_item_id_seq.nextval, '',"&amp;" experiment_id_seq.currval, "&amp;A150&amp;", "&amp;VLOOKUP(C150,Dictionary!$B$2:$F$609,4,FALSE)&amp;", '', '', '"&amp;I150&amp;"', "&amp;E150&amp;", '"&amp;F150&amp;"', '"&amp;G150&amp;"');"</f>
        <v>insert into result_context_item( RESULT_CONTEXT_ITEM_ID,  GROUP_RESULT_CONTEXT_ID,  EXPERIMENT_ID,  RESULT_ID,  ATTRIBUTE_ID,  VALUE_ID,  QUALIFIER,  VALUE_DISPLAY,  VALUE_NUM,  VALUE_MIN,  VALUE_MAX) values(result_context_item_id_seq.nextval, '', experiment_id_seq.currval, 748, Published, '', '', '0', 0, '', '');</v>
      </c>
    </row>
    <row r="151" spans="1:11">
      <c r="A151">
        <f>Result!B151</f>
        <v>749</v>
      </c>
      <c r="C151" t="s">
        <v>24</v>
      </c>
      <c r="E151">
        <f>'Result import'!J117</f>
        <v>0</v>
      </c>
      <c r="I151" t="str">
        <f>IF(ISNA(VLOOKUP(D151,Dictionary!$B$2:$F$609,4,FALSE)),H151&amp;E151&amp;IF(ISBLANK(F151), "", F151&amp;" - "&amp;G151),VLOOKUP(D151,Dictionary!$B$2:$F$609,4,FALSE))</f>
        <v>0</v>
      </c>
      <c r="K151" t="str">
        <f>"insert into result_context_item( RESULT_CONTEXT_ITEM_ID,  GROUP_RESULT_CONTEXT_ID,  EXPERIMENT_ID,  RESULT_ID,  ATTRIBUTE_ID,  VALUE_ID,  QUALIFIER,  VALUE_DISPLAY,  VALUE_NUM,  VALUE_MIN,  VALUE_MAX) values(result_context_item_id_seq.nextval, '',"&amp;" experiment_id_seq.currval, "&amp;A151&amp;", "&amp;VLOOKUP(C151,Dictionary!$B$2:$F$609,4,FALSE)&amp;", '', '', '"&amp;I151&amp;"', "&amp;E151&amp;", '"&amp;F151&amp;"', '"&amp;G151&amp;"');"</f>
        <v>insert into result_context_item( RESULT_CONTEXT_ITEM_ID,  GROUP_RESULT_CONTEXT_ID,  EXPERIMENT_ID,  RESULT_ID,  ATTRIBUTE_ID,  VALUE_ID,  QUALIFIER,  VALUE_DISPLAY,  VALUE_NUM,  VALUE_MIN,  VALUE_MAX) values(result_context_item_id_seq.nextval, '', experiment_id_seq.currval, 749, Published, '', '', '0', 0, '', '');</v>
      </c>
    </row>
    <row r="152" spans="1:11">
      <c r="A152">
        <f>Result!B152</f>
        <v>750</v>
      </c>
      <c r="C152" t="s">
        <v>24</v>
      </c>
      <c r="E152">
        <f>'Result import'!J118</f>
        <v>0</v>
      </c>
      <c r="I152" t="str">
        <f>IF(ISNA(VLOOKUP(D152,Dictionary!$B$2:$F$609,4,FALSE)),H152&amp;E152&amp;IF(ISBLANK(F152), "", F152&amp;" - "&amp;G152),VLOOKUP(D152,Dictionary!$B$2:$F$609,4,FALSE))</f>
        <v>0</v>
      </c>
      <c r="K152" t="str">
        <f>"insert into result_context_item( RESULT_CONTEXT_ITEM_ID,  GROUP_RESULT_CONTEXT_ID,  EXPERIMENT_ID,  RESULT_ID,  ATTRIBUTE_ID,  VALUE_ID,  QUALIFIER,  VALUE_DISPLAY,  VALUE_NUM,  VALUE_MIN,  VALUE_MAX) values(result_context_item_id_seq.nextval, '',"&amp;" experiment_id_seq.currval, "&amp;A152&amp;", "&amp;VLOOKUP(C152,Dictionary!$B$2:$F$609,4,FALSE)&amp;", '', '', '"&amp;I152&amp;"', "&amp;E152&amp;", '"&amp;F152&amp;"', '"&amp;G152&amp;"');"</f>
        <v>insert into result_context_item( RESULT_CONTEXT_ITEM_ID,  GROUP_RESULT_CONTEXT_ID,  EXPERIMENT_ID,  RESULT_ID,  ATTRIBUTE_ID,  VALUE_ID,  QUALIFIER,  VALUE_DISPLAY,  VALUE_NUM,  VALUE_MIN,  VALUE_MAX) values(result_context_item_id_seq.nextval, '', experiment_id_seq.currval, 750, Published, '', '', '0', 0, '', '');</v>
      </c>
    </row>
    <row r="153" spans="1:11">
      <c r="A153">
        <f>Result!B153</f>
        <v>751</v>
      </c>
      <c r="C153" t="s">
        <v>24</v>
      </c>
      <c r="E153">
        <f>'Result import'!J119</f>
        <v>0</v>
      </c>
      <c r="I153" t="str">
        <f>IF(ISNA(VLOOKUP(D153,Dictionary!$B$2:$F$609,4,FALSE)),H153&amp;E153&amp;IF(ISBLANK(F153), "", F153&amp;" - "&amp;G153),VLOOKUP(D153,Dictionary!$B$2:$F$609,4,FALSE))</f>
        <v>0</v>
      </c>
      <c r="K153" t="str">
        <f>"insert into result_context_item( RESULT_CONTEXT_ITEM_ID,  GROUP_RESULT_CONTEXT_ID,  EXPERIMENT_ID,  RESULT_ID,  ATTRIBUTE_ID,  VALUE_ID,  QUALIFIER,  VALUE_DISPLAY,  VALUE_NUM,  VALUE_MIN,  VALUE_MAX) values(result_context_item_id_seq.nextval, '',"&amp;" experiment_id_seq.currval, "&amp;A153&amp;", "&amp;VLOOKUP(C153,Dictionary!$B$2:$F$609,4,FALSE)&amp;", '', '', '"&amp;I153&amp;"', "&amp;E153&amp;", '"&amp;F153&amp;"', '"&amp;G153&amp;"');"</f>
        <v>insert into result_context_item( RESULT_CONTEXT_ITEM_ID,  GROUP_RESULT_CONTEXT_ID,  EXPERIMENT_ID,  RESULT_ID,  ATTRIBUTE_ID,  VALUE_ID,  QUALIFIER,  VALUE_DISPLAY,  VALUE_NUM,  VALUE_MIN,  VALUE_MAX) values(result_context_item_id_seq.nextval, '', experiment_id_seq.currval, 751, Published, '', '', '0', 0, '', '');</v>
      </c>
    </row>
    <row r="154" spans="1:11">
      <c r="A154">
        <f>Result!B154</f>
        <v>752</v>
      </c>
      <c r="C154" t="s">
        <v>24</v>
      </c>
      <c r="E154">
        <f>'Result import'!J120</f>
        <v>0</v>
      </c>
      <c r="I154" t="str">
        <f>IF(ISNA(VLOOKUP(D154,Dictionary!$B$2:$F$609,4,FALSE)),H154&amp;E154&amp;IF(ISBLANK(F154), "", F154&amp;" - "&amp;G154),VLOOKUP(D154,Dictionary!$B$2:$F$609,4,FALSE))</f>
        <v>0</v>
      </c>
      <c r="K154" t="str">
        <f>"insert into result_context_item( RESULT_CONTEXT_ITEM_ID,  GROUP_RESULT_CONTEXT_ID,  EXPERIMENT_ID,  RESULT_ID,  ATTRIBUTE_ID,  VALUE_ID,  QUALIFIER,  VALUE_DISPLAY,  VALUE_NUM,  VALUE_MIN,  VALUE_MAX) values(result_context_item_id_seq.nextval, '',"&amp;" experiment_id_seq.currval, "&amp;A154&amp;", "&amp;VLOOKUP(C154,Dictionary!$B$2:$F$609,4,FALSE)&amp;", '', '', '"&amp;I154&amp;"', "&amp;E154&amp;", '"&amp;F154&amp;"', '"&amp;G154&amp;"');"</f>
        <v>insert into result_context_item( RESULT_CONTEXT_ITEM_ID,  GROUP_RESULT_CONTEXT_ID,  EXPERIMENT_ID,  RESULT_ID,  ATTRIBUTE_ID,  VALUE_ID,  QUALIFIER,  VALUE_DISPLAY,  VALUE_NUM,  VALUE_MIN,  VALUE_MAX) values(result_context_item_id_seq.nextval, '', experiment_id_seq.currval, 752, Published, '', '', '0', 0, '', '');</v>
      </c>
    </row>
    <row r="155" spans="1:11">
      <c r="A155">
        <f>Result!B155</f>
        <v>753</v>
      </c>
      <c r="C155" t="s">
        <v>24</v>
      </c>
      <c r="E155">
        <f>'Result import'!J121</f>
        <v>0</v>
      </c>
      <c r="I155" t="str">
        <f>IF(ISNA(VLOOKUP(D155,Dictionary!$B$2:$F$609,4,FALSE)),H155&amp;E155&amp;IF(ISBLANK(F155), "", F155&amp;" - "&amp;G155),VLOOKUP(D155,Dictionary!$B$2:$F$609,4,FALSE))</f>
        <v>0</v>
      </c>
      <c r="K155" t="str">
        <f>"insert into result_context_item( RESULT_CONTEXT_ITEM_ID,  GROUP_RESULT_CONTEXT_ID,  EXPERIMENT_ID,  RESULT_ID,  ATTRIBUTE_ID,  VALUE_ID,  QUALIFIER,  VALUE_DISPLAY,  VALUE_NUM,  VALUE_MIN,  VALUE_MAX) values(result_context_item_id_seq.nextval, '',"&amp;" experiment_id_seq.currval, "&amp;A155&amp;", "&amp;VLOOKUP(C155,Dictionary!$B$2:$F$609,4,FALSE)&amp;", '', '', '"&amp;I155&amp;"', "&amp;E155&amp;", '"&amp;F155&amp;"', '"&amp;G155&amp;"');"</f>
        <v>insert into result_context_item( RESULT_CONTEXT_ITEM_ID,  GROUP_RESULT_CONTEXT_ID,  EXPERIMENT_ID,  RESULT_ID,  ATTRIBUTE_ID,  VALUE_ID,  QUALIFIER,  VALUE_DISPLAY,  VALUE_NUM,  VALUE_MIN,  VALUE_MAX) values(result_context_item_id_seq.nextval, '', experiment_id_seq.currval, 753, Published, '', '', '0', 0, '', '');</v>
      </c>
    </row>
    <row r="156" spans="1:11">
      <c r="A156">
        <f>Result!B156</f>
        <v>754</v>
      </c>
      <c r="C156" t="s">
        <v>24</v>
      </c>
      <c r="E156">
        <f>'Result import'!J122</f>
        <v>0</v>
      </c>
      <c r="I156" t="str">
        <f>IF(ISNA(VLOOKUP(D156,Dictionary!$B$2:$F$609,4,FALSE)),H156&amp;E156&amp;IF(ISBLANK(F156), "", F156&amp;" - "&amp;G156),VLOOKUP(D156,Dictionary!$B$2:$F$609,4,FALSE))</f>
        <v>0</v>
      </c>
      <c r="K156" t="str">
        <f>"insert into result_context_item( RESULT_CONTEXT_ITEM_ID,  GROUP_RESULT_CONTEXT_ID,  EXPERIMENT_ID,  RESULT_ID,  ATTRIBUTE_ID,  VALUE_ID,  QUALIFIER,  VALUE_DISPLAY,  VALUE_NUM,  VALUE_MIN,  VALUE_MAX) values(result_context_item_id_seq.nextval, '',"&amp;" experiment_id_seq.currval, "&amp;A156&amp;", "&amp;VLOOKUP(C156,Dictionary!$B$2:$F$609,4,FALSE)&amp;", '', '', '"&amp;I156&amp;"', "&amp;E156&amp;", '"&amp;F156&amp;"', '"&amp;G156&amp;"');"</f>
        <v>insert into result_context_item( RESULT_CONTEXT_ITEM_ID,  GROUP_RESULT_CONTEXT_ID,  EXPERIMENT_ID,  RESULT_ID,  ATTRIBUTE_ID,  VALUE_ID,  QUALIFIER,  VALUE_DISPLAY,  VALUE_NUM,  VALUE_MIN,  VALUE_MAX) values(result_context_item_id_seq.nextval, '', experiment_id_seq.currval, 754, Published, '', '', '0', 0, '', '');</v>
      </c>
    </row>
    <row r="157" spans="1:11">
      <c r="A157">
        <f>Result!B157</f>
        <v>755</v>
      </c>
      <c r="C157" t="s">
        <v>24</v>
      </c>
      <c r="E157">
        <f>'Result import'!J123</f>
        <v>0</v>
      </c>
      <c r="I157" t="str">
        <f>IF(ISNA(VLOOKUP(D157,Dictionary!$B$2:$F$609,4,FALSE)),H157&amp;E157&amp;IF(ISBLANK(F157), "", F157&amp;" - "&amp;G157),VLOOKUP(D157,Dictionary!$B$2:$F$609,4,FALSE))</f>
        <v>0</v>
      </c>
      <c r="K157" t="str">
        <f>"insert into result_context_item( RESULT_CONTEXT_ITEM_ID,  GROUP_RESULT_CONTEXT_ID,  EXPERIMENT_ID,  RESULT_ID,  ATTRIBUTE_ID,  VALUE_ID,  QUALIFIER,  VALUE_DISPLAY,  VALUE_NUM,  VALUE_MIN,  VALUE_MAX) values(result_context_item_id_seq.nextval, '',"&amp;" experiment_id_seq.currval, "&amp;A157&amp;", "&amp;VLOOKUP(C157,Dictionary!$B$2:$F$609,4,FALSE)&amp;", '', '', '"&amp;I157&amp;"', "&amp;E157&amp;", '"&amp;F157&amp;"', '"&amp;G157&amp;"');"</f>
        <v>insert into result_context_item( RESULT_CONTEXT_ITEM_ID,  GROUP_RESULT_CONTEXT_ID,  EXPERIMENT_ID,  RESULT_ID,  ATTRIBUTE_ID,  VALUE_ID,  QUALIFIER,  VALUE_DISPLAY,  VALUE_NUM,  VALUE_MIN,  VALUE_MAX) values(result_context_item_id_seq.nextval, '', experiment_id_seq.currval, 755, Published, '', '', '0', 0, '', '');</v>
      </c>
    </row>
    <row r="158" spans="1:11">
      <c r="A158">
        <f>Result!B158</f>
        <v>756</v>
      </c>
      <c r="C158" t="s">
        <v>24</v>
      </c>
      <c r="E158">
        <f>'Result import'!J124</f>
        <v>0</v>
      </c>
      <c r="I158" t="str">
        <f>IF(ISNA(VLOOKUP(D158,Dictionary!$B$2:$F$609,4,FALSE)),H158&amp;E158&amp;IF(ISBLANK(F158), "", F158&amp;" - "&amp;G158),VLOOKUP(D158,Dictionary!$B$2:$F$609,4,FALSE))</f>
        <v>0</v>
      </c>
      <c r="K158" t="str">
        <f>"insert into result_context_item( RESULT_CONTEXT_ITEM_ID,  GROUP_RESULT_CONTEXT_ID,  EXPERIMENT_ID,  RESULT_ID,  ATTRIBUTE_ID,  VALUE_ID,  QUALIFIER,  VALUE_DISPLAY,  VALUE_NUM,  VALUE_MIN,  VALUE_MAX) values(result_context_item_id_seq.nextval, '',"&amp;" experiment_id_seq.currval, "&amp;A158&amp;", "&amp;VLOOKUP(C158,Dictionary!$B$2:$F$609,4,FALSE)&amp;", '', '', '"&amp;I158&amp;"', "&amp;E158&amp;", '"&amp;F158&amp;"', '"&amp;G158&amp;"');"</f>
        <v>insert into result_context_item( RESULT_CONTEXT_ITEM_ID,  GROUP_RESULT_CONTEXT_ID,  EXPERIMENT_ID,  RESULT_ID,  ATTRIBUTE_ID,  VALUE_ID,  QUALIFIER,  VALUE_DISPLAY,  VALUE_NUM,  VALUE_MIN,  VALUE_MAX) values(result_context_item_id_seq.nextval, '', experiment_id_seq.currval, 756, Published, '', '', '0', 0, '', '');</v>
      </c>
    </row>
    <row r="159" spans="1:11">
      <c r="A159">
        <f>Result!B159</f>
        <v>757</v>
      </c>
      <c r="C159" t="s">
        <v>24</v>
      </c>
      <c r="E159">
        <f>'Result import'!J125</f>
        <v>0</v>
      </c>
      <c r="I159" t="str">
        <f>IF(ISNA(VLOOKUP(D159,Dictionary!$B$2:$F$609,4,FALSE)),H159&amp;E159&amp;IF(ISBLANK(F159), "", F159&amp;" - "&amp;G159),VLOOKUP(D159,Dictionary!$B$2:$F$609,4,FALSE))</f>
        <v>0</v>
      </c>
      <c r="K159" t="str">
        <f>"insert into result_context_item( RESULT_CONTEXT_ITEM_ID,  GROUP_RESULT_CONTEXT_ID,  EXPERIMENT_ID,  RESULT_ID,  ATTRIBUTE_ID,  VALUE_ID,  QUALIFIER,  VALUE_DISPLAY,  VALUE_NUM,  VALUE_MIN,  VALUE_MAX) values(result_context_item_id_seq.nextval, '',"&amp;" experiment_id_seq.currval, "&amp;A159&amp;", "&amp;VLOOKUP(C159,Dictionary!$B$2:$F$609,4,FALSE)&amp;", '', '', '"&amp;I159&amp;"', "&amp;E159&amp;", '"&amp;F159&amp;"', '"&amp;G159&amp;"');"</f>
        <v>insert into result_context_item( RESULT_CONTEXT_ITEM_ID,  GROUP_RESULT_CONTEXT_ID,  EXPERIMENT_ID,  RESULT_ID,  ATTRIBUTE_ID,  VALUE_ID,  QUALIFIER,  VALUE_DISPLAY,  VALUE_NUM,  VALUE_MIN,  VALUE_MAX) values(result_context_item_id_seq.nextval, '', experiment_id_seq.currval, 757, Published, '', '', '0', 0, '', '');</v>
      </c>
    </row>
    <row r="160" spans="1:11">
      <c r="A160">
        <f>Result!B160</f>
        <v>758</v>
      </c>
      <c r="C160" t="s">
        <v>24</v>
      </c>
      <c r="E160">
        <f>'Result import'!J126</f>
        <v>0</v>
      </c>
      <c r="I160" t="str">
        <f>IF(ISNA(VLOOKUP(D160,Dictionary!$B$2:$F$609,4,FALSE)),H160&amp;E160&amp;IF(ISBLANK(F160), "", F160&amp;" - "&amp;G160),VLOOKUP(D160,Dictionary!$B$2:$F$609,4,FALSE))</f>
        <v>0</v>
      </c>
      <c r="K160" t="str">
        <f>"insert into result_context_item( RESULT_CONTEXT_ITEM_ID,  GROUP_RESULT_CONTEXT_ID,  EXPERIMENT_ID,  RESULT_ID,  ATTRIBUTE_ID,  VALUE_ID,  QUALIFIER,  VALUE_DISPLAY,  VALUE_NUM,  VALUE_MIN,  VALUE_MAX) values(result_context_item_id_seq.nextval, '',"&amp;" experiment_id_seq.currval, "&amp;A160&amp;", "&amp;VLOOKUP(C160,Dictionary!$B$2:$F$609,4,FALSE)&amp;", '', '', '"&amp;I160&amp;"', "&amp;E160&amp;", '"&amp;F160&amp;"', '"&amp;G160&amp;"');"</f>
        <v>insert into result_context_item( RESULT_CONTEXT_ITEM_ID,  GROUP_RESULT_CONTEXT_ID,  EXPERIMENT_ID,  RESULT_ID,  ATTRIBUTE_ID,  VALUE_ID,  QUALIFIER,  VALUE_DISPLAY,  VALUE_NUM,  VALUE_MIN,  VALUE_MAX) values(result_context_item_id_seq.nextval, '', experiment_id_seq.currval, 758, Published, '', '', '0', 0, '', '');</v>
      </c>
    </row>
    <row r="161" spans="1:11">
      <c r="A161">
        <f>Result!B161</f>
        <v>759</v>
      </c>
      <c r="C161" t="s">
        <v>24</v>
      </c>
      <c r="E161">
        <f>'Result import'!J127</f>
        <v>0</v>
      </c>
      <c r="I161" t="str">
        <f>IF(ISNA(VLOOKUP(D161,Dictionary!$B$2:$F$609,4,FALSE)),H161&amp;E161&amp;IF(ISBLANK(F161), "", F161&amp;" - "&amp;G161),VLOOKUP(D161,Dictionary!$B$2:$F$609,4,FALSE))</f>
        <v>0</v>
      </c>
      <c r="K161" t="str">
        <f>"insert into result_context_item( RESULT_CONTEXT_ITEM_ID,  GROUP_RESULT_CONTEXT_ID,  EXPERIMENT_ID,  RESULT_ID,  ATTRIBUTE_ID,  VALUE_ID,  QUALIFIER,  VALUE_DISPLAY,  VALUE_NUM,  VALUE_MIN,  VALUE_MAX) values(result_context_item_id_seq.nextval, '',"&amp;" experiment_id_seq.currval, "&amp;A161&amp;", "&amp;VLOOKUP(C161,Dictionary!$B$2:$F$609,4,FALSE)&amp;", '', '', '"&amp;I161&amp;"', "&amp;E161&amp;", '"&amp;F161&amp;"', '"&amp;G161&amp;"');"</f>
        <v>insert into result_context_item( RESULT_CONTEXT_ITEM_ID,  GROUP_RESULT_CONTEXT_ID,  EXPERIMENT_ID,  RESULT_ID,  ATTRIBUTE_ID,  VALUE_ID,  QUALIFIER,  VALUE_DISPLAY,  VALUE_NUM,  VALUE_MIN,  VALUE_MAX) values(result_context_item_id_seq.nextval, '', experiment_id_seq.currval, 759, Published, '', '', '0', 0, '', '');</v>
      </c>
    </row>
    <row r="162" spans="1:11">
      <c r="A162">
        <f>Result!B162</f>
        <v>760</v>
      </c>
      <c r="C162" t="s">
        <v>24</v>
      </c>
      <c r="E162">
        <f>'Result import'!J128</f>
        <v>0</v>
      </c>
      <c r="I162" t="str">
        <f>IF(ISNA(VLOOKUP(D162,Dictionary!$B$2:$F$609,4,FALSE)),H162&amp;E162&amp;IF(ISBLANK(F162), "", F162&amp;" - "&amp;G162),VLOOKUP(D162,Dictionary!$B$2:$F$609,4,FALSE))</f>
        <v>0</v>
      </c>
      <c r="K162" t="str">
        <f>"insert into result_context_item( RESULT_CONTEXT_ITEM_ID,  GROUP_RESULT_CONTEXT_ID,  EXPERIMENT_ID,  RESULT_ID,  ATTRIBUTE_ID,  VALUE_ID,  QUALIFIER,  VALUE_DISPLAY,  VALUE_NUM,  VALUE_MIN,  VALUE_MAX) values(result_context_item_id_seq.nextval, '',"&amp;" experiment_id_seq.currval, "&amp;A162&amp;", "&amp;VLOOKUP(C162,Dictionary!$B$2:$F$609,4,FALSE)&amp;", '', '', '"&amp;I162&amp;"', "&amp;E162&amp;", '"&amp;F162&amp;"', '"&amp;G162&amp;"');"</f>
        <v>insert into result_context_item( RESULT_CONTEXT_ITEM_ID,  GROUP_RESULT_CONTEXT_ID,  EXPERIMENT_ID,  RESULT_ID,  ATTRIBUTE_ID,  VALUE_ID,  QUALIFIER,  VALUE_DISPLAY,  VALUE_NUM,  VALUE_MIN,  VALUE_MAX) values(result_context_item_id_seq.nextval, '', experiment_id_seq.currval, 760, Published, '', '', '0', 0, '', '');</v>
      </c>
    </row>
    <row r="163" spans="1:11">
      <c r="A163">
        <f>Result!B163</f>
        <v>761</v>
      </c>
      <c r="C163" t="s">
        <v>24</v>
      </c>
      <c r="E163">
        <f>'Result import'!J129</f>
        <v>0</v>
      </c>
      <c r="I163" t="str">
        <f>IF(ISNA(VLOOKUP(D163,Dictionary!$B$2:$F$609,4,FALSE)),H163&amp;E163&amp;IF(ISBLANK(F163), "", F163&amp;" - "&amp;G163),VLOOKUP(D163,Dictionary!$B$2:$F$609,4,FALSE))</f>
        <v>0</v>
      </c>
      <c r="K163" t="str">
        <f>"insert into result_context_item( RESULT_CONTEXT_ITEM_ID,  GROUP_RESULT_CONTEXT_ID,  EXPERIMENT_ID,  RESULT_ID,  ATTRIBUTE_ID,  VALUE_ID,  QUALIFIER,  VALUE_DISPLAY,  VALUE_NUM,  VALUE_MIN,  VALUE_MAX) values(result_context_item_id_seq.nextval, '',"&amp;" experiment_id_seq.currval, "&amp;A163&amp;", "&amp;VLOOKUP(C163,Dictionary!$B$2:$F$609,4,FALSE)&amp;", '', '', '"&amp;I163&amp;"', "&amp;E163&amp;", '"&amp;F163&amp;"', '"&amp;G163&amp;"');"</f>
        <v>insert into result_context_item( RESULT_CONTEXT_ITEM_ID,  GROUP_RESULT_CONTEXT_ID,  EXPERIMENT_ID,  RESULT_ID,  ATTRIBUTE_ID,  VALUE_ID,  QUALIFIER,  VALUE_DISPLAY,  VALUE_NUM,  VALUE_MIN,  VALUE_MAX) values(result_context_item_id_seq.nextval, '', experiment_id_seq.currval, 761, Published, '', '', '0', 0, '', '');</v>
      </c>
    </row>
    <row r="164" spans="1:11">
      <c r="A164">
        <f>Result!B164</f>
        <v>762</v>
      </c>
      <c r="C164" t="s">
        <v>24</v>
      </c>
      <c r="E164">
        <f>'Result import'!J130</f>
        <v>0</v>
      </c>
      <c r="I164" t="str">
        <f>IF(ISNA(VLOOKUP(D164,Dictionary!$B$2:$F$609,4,FALSE)),H164&amp;E164&amp;IF(ISBLANK(F164), "", F164&amp;" - "&amp;G164),VLOOKUP(D164,Dictionary!$B$2:$F$609,4,FALSE))</f>
        <v>0</v>
      </c>
      <c r="K164" t="str">
        <f>"insert into result_context_item( RESULT_CONTEXT_ITEM_ID,  GROUP_RESULT_CONTEXT_ID,  EXPERIMENT_ID,  RESULT_ID,  ATTRIBUTE_ID,  VALUE_ID,  QUALIFIER,  VALUE_DISPLAY,  VALUE_NUM,  VALUE_MIN,  VALUE_MAX) values(result_context_item_id_seq.nextval, '',"&amp;" experiment_id_seq.currval, "&amp;A164&amp;", "&amp;VLOOKUP(C164,Dictionary!$B$2:$F$609,4,FALSE)&amp;", '', '', '"&amp;I164&amp;"', "&amp;E164&amp;", '"&amp;F164&amp;"', '"&amp;G164&amp;"');"</f>
        <v>insert into result_context_item( RESULT_CONTEXT_ITEM_ID,  GROUP_RESULT_CONTEXT_ID,  EXPERIMENT_ID,  RESULT_ID,  ATTRIBUTE_ID,  VALUE_ID,  QUALIFIER,  VALUE_DISPLAY,  VALUE_NUM,  VALUE_MIN,  VALUE_MAX) values(result_context_item_id_seq.nextval, '', experiment_id_seq.currval, 762, Published, '', '', '0', 0, '', '');</v>
      </c>
    </row>
    <row r="165" spans="1:11">
      <c r="A165">
        <f>Result!B165</f>
        <v>763</v>
      </c>
      <c r="C165" t="s">
        <v>24</v>
      </c>
      <c r="E165">
        <f>'Result import'!J131</f>
        <v>0</v>
      </c>
      <c r="I165" t="str">
        <f>IF(ISNA(VLOOKUP(D165,Dictionary!$B$2:$F$609,4,FALSE)),H165&amp;E165&amp;IF(ISBLANK(F165), "", F165&amp;" - "&amp;G165),VLOOKUP(D165,Dictionary!$B$2:$F$609,4,FALSE))</f>
        <v>0</v>
      </c>
      <c r="K165" t="str">
        <f>"insert into result_context_item( RESULT_CONTEXT_ITEM_ID,  GROUP_RESULT_CONTEXT_ID,  EXPERIMENT_ID,  RESULT_ID,  ATTRIBUTE_ID,  VALUE_ID,  QUALIFIER,  VALUE_DISPLAY,  VALUE_NUM,  VALUE_MIN,  VALUE_MAX) values(result_context_item_id_seq.nextval, '',"&amp;" experiment_id_seq.currval, "&amp;A165&amp;", "&amp;VLOOKUP(C165,Dictionary!$B$2:$F$609,4,FALSE)&amp;", '', '', '"&amp;I165&amp;"', "&amp;E165&amp;", '"&amp;F165&amp;"', '"&amp;G165&amp;"');"</f>
        <v>insert into result_context_item( RESULT_CONTEXT_ITEM_ID,  GROUP_RESULT_CONTEXT_ID,  EXPERIMENT_ID,  RESULT_ID,  ATTRIBUTE_ID,  VALUE_ID,  QUALIFIER,  VALUE_DISPLAY,  VALUE_NUM,  VALUE_MIN,  VALUE_MAX) values(result_context_item_id_seq.nextval, '', experiment_id_seq.currval, 763, Published, '', '', '0', 0, '', '');</v>
      </c>
    </row>
    <row r="166" spans="1:11">
      <c r="A166">
        <f>Result!B166</f>
        <v>764</v>
      </c>
      <c r="C166" t="s">
        <v>24</v>
      </c>
      <c r="E166">
        <f>'Result import'!J132</f>
        <v>0</v>
      </c>
      <c r="I166" t="str">
        <f>IF(ISNA(VLOOKUP(D166,Dictionary!$B$2:$F$609,4,FALSE)),H166&amp;E166&amp;IF(ISBLANK(F166), "", F166&amp;" - "&amp;G166),VLOOKUP(D166,Dictionary!$B$2:$F$609,4,FALSE))</f>
        <v>0</v>
      </c>
      <c r="K166" t="str">
        <f>"insert into result_context_item( RESULT_CONTEXT_ITEM_ID,  GROUP_RESULT_CONTEXT_ID,  EXPERIMENT_ID,  RESULT_ID,  ATTRIBUTE_ID,  VALUE_ID,  QUALIFIER,  VALUE_DISPLAY,  VALUE_NUM,  VALUE_MIN,  VALUE_MAX) values(result_context_item_id_seq.nextval, '',"&amp;" experiment_id_seq.currval, "&amp;A166&amp;", "&amp;VLOOKUP(C166,Dictionary!$B$2:$F$609,4,FALSE)&amp;", '', '', '"&amp;I166&amp;"', "&amp;E166&amp;", '"&amp;F166&amp;"', '"&amp;G166&amp;"');"</f>
        <v>insert into result_context_item( RESULT_CONTEXT_ITEM_ID,  GROUP_RESULT_CONTEXT_ID,  EXPERIMENT_ID,  RESULT_ID,  ATTRIBUTE_ID,  VALUE_ID,  QUALIFIER,  VALUE_DISPLAY,  VALUE_NUM,  VALUE_MIN,  VALUE_MAX) values(result_context_item_id_seq.nextval, '', experiment_id_seq.currval, 764, Published, '', '', '0', 0, '', '');</v>
      </c>
    </row>
    <row r="167" spans="1:11">
      <c r="A167">
        <f>Result!B167</f>
        <v>765</v>
      </c>
      <c r="C167" t="s">
        <v>24</v>
      </c>
      <c r="E167">
        <f>'Result import'!J133</f>
        <v>0</v>
      </c>
      <c r="I167" t="str">
        <f>IF(ISNA(VLOOKUP(D167,Dictionary!$B$2:$F$609,4,FALSE)),H167&amp;E167&amp;IF(ISBLANK(F167), "", F167&amp;" - "&amp;G167),VLOOKUP(D167,Dictionary!$B$2:$F$609,4,FALSE))</f>
        <v>0</v>
      </c>
      <c r="K167" t="str">
        <f>"insert into result_context_item( RESULT_CONTEXT_ITEM_ID,  GROUP_RESULT_CONTEXT_ID,  EXPERIMENT_ID,  RESULT_ID,  ATTRIBUTE_ID,  VALUE_ID,  QUALIFIER,  VALUE_DISPLAY,  VALUE_NUM,  VALUE_MIN,  VALUE_MAX) values(result_context_item_id_seq.nextval, '',"&amp;" experiment_id_seq.currval, "&amp;A167&amp;", "&amp;VLOOKUP(C167,Dictionary!$B$2:$F$609,4,FALSE)&amp;", '', '', '"&amp;I167&amp;"', "&amp;E167&amp;", '"&amp;F167&amp;"', '"&amp;G167&amp;"');"</f>
        <v>insert into result_context_item( RESULT_CONTEXT_ITEM_ID,  GROUP_RESULT_CONTEXT_ID,  EXPERIMENT_ID,  RESULT_ID,  ATTRIBUTE_ID,  VALUE_ID,  QUALIFIER,  VALUE_DISPLAY,  VALUE_NUM,  VALUE_MIN,  VALUE_MAX) values(result_context_item_id_seq.nextval, '', experiment_id_seq.currval, 765, Published, '', '', '0', 0, '', '');</v>
      </c>
    </row>
    <row r="168" spans="1:11">
      <c r="A168">
        <f>Result!B168</f>
        <v>766</v>
      </c>
      <c r="C168" t="s">
        <v>24</v>
      </c>
      <c r="E168">
        <f>'Result import'!J134</f>
        <v>0</v>
      </c>
      <c r="I168" t="str">
        <f>IF(ISNA(VLOOKUP(D168,Dictionary!$B$2:$F$609,4,FALSE)),H168&amp;E168&amp;IF(ISBLANK(F168), "", F168&amp;" - "&amp;G168),VLOOKUP(D168,Dictionary!$B$2:$F$609,4,FALSE))</f>
        <v>0</v>
      </c>
      <c r="K168" t="str">
        <f>"insert into result_context_item( RESULT_CONTEXT_ITEM_ID,  GROUP_RESULT_CONTEXT_ID,  EXPERIMENT_ID,  RESULT_ID,  ATTRIBUTE_ID,  VALUE_ID,  QUALIFIER,  VALUE_DISPLAY,  VALUE_NUM,  VALUE_MIN,  VALUE_MAX) values(result_context_item_id_seq.nextval, '',"&amp;" experiment_id_seq.currval, "&amp;A168&amp;", "&amp;VLOOKUP(C168,Dictionary!$B$2:$F$609,4,FALSE)&amp;", '', '', '"&amp;I168&amp;"', "&amp;E168&amp;", '"&amp;F168&amp;"', '"&amp;G168&amp;"');"</f>
        <v>insert into result_context_item( RESULT_CONTEXT_ITEM_ID,  GROUP_RESULT_CONTEXT_ID,  EXPERIMENT_ID,  RESULT_ID,  ATTRIBUTE_ID,  VALUE_ID,  QUALIFIER,  VALUE_DISPLAY,  VALUE_NUM,  VALUE_MIN,  VALUE_MAX) values(result_context_item_id_seq.nextval, '', experiment_id_seq.currval, 766, Published, '', '', '0', 0, '', '');</v>
      </c>
    </row>
    <row r="169" spans="1:11">
      <c r="A169">
        <f>Result!B169</f>
        <v>767</v>
      </c>
      <c r="C169" t="s">
        <v>24</v>
      </c>
      <c r="E169">
        <f>'Result import'!J135</f>
        <v>0</v>
      </c>
      <c r="I169" t="str">
        <f>IF(ISNA(VLOOKUP(D169,Dictionary!$B$2:$F$609,4,FALSE)),H169&amp;E169&amp;IF(ISBLANK(F169), "", F169&amp;" - "&amp;G169),VLOOKUP(D169,Dictionary!$B$2:$F$609,4,FALSE))</f>
        <v>0</v>
      </c>
      <c r="K169" t="str">
        <f>"insert into result_context_item( RESULT_CONTEXT_ITEM_ID,  GROUP_RESULT_CONTEXT_ID,  EXPERIMENT_ID,  RESULT_ID,  ATTRIBUTE_ID,  VALUE_ID,  QUALIFIER,  VALUE_DISPLAY,  VALUE_NUM,  VALUE_MIN,  VALUE_MAX) values(result_context_item_id_seq.nextval, '',"&amp;" experiment_id_seq.currval, "&amp;A169&amp;", "&amp;VLOOKUP(C169,Dictionary!$B$2:$F$609,4,FALSE)&amp;", '', '', '"&amp;I169&amp;"', "&amp;E169&amp;", '"&amp;F169&amp;"', '"&amp;G169&amp;"');"</f>
        <v>insert into result_context_item( RESULT_CONTEXT_ITEM_ID,  GROUP_RESULT_CONTEXT_ID,  EXPERIMENT_ID,  RESULT_ID,  ATTRIBUTE_ID,  VALUE_ID,  QUALIFIER,  VALUE_DISPLAY,  VALUE_NUM,  VALUE_MIN,  VALUE_MAX) values(result_context_item_id_seq.nextval, '', experiment_id_seq.currval, 767, Published, '', '', '0', 0, '', '');</v>
      </c>
    </row>
    <row r="170" spans="1:11">
      <c r="A170">
        <f>Result!B170</f>
        <v>768</v>
      </c>
      <c r="C170" t="s">
        <v>24</v>
      </c>
      <c r="E170">
        <f>'Result import'!J136</f>
        <v>0</v>
      </c>
      <c r="I170" t="str">
        <f>IF(ISNA(VLOOKUP(D170,Dictionary!$B$2:$F$609,4,FALSE)),H170&amp;E170&amp;IF(ISBLANK(F170), "", F170&amp;" - "&amp;G170),VLOOKUP(D170,Dictionary!$B$2:$F$609,4,FALSE))</f>
        <v>0</v>
      </c>
      <c r="K170" t="str">
        <f>"insert into result_context_item( RESULT_CONTEXT_ITEM_ID,  GROUP_RESULT_CONTEXT_ID,  EXPERIMENT_ID,  RESULT_ID,  ATTRIBUTE_ID,  VALUE_ID,  QUALIFIER,  VALUE_DISPLAY,  VALUE_NUM,  VALUE_MIN,  VALUE_MAX) values(result_context_item_id_seq.nextval, '',"&amp;" experiment_id_seq.currval, "&amp;A170&amp;", "&amp;VLOOKUP(C170,Dictionary!$B$2:$F$609,4,FALSE)&amp;", '', '', '"&amp;I170&amp;"', "&amp;E170&amp;", '"&amp;F170&amp;"', '"&amp;G170&amp;"');"</f>
        <v>insert into result_context_item( RESULT_CONTEXT_ITEM_ID,  GROUP_RESULT_CONTEXT_ID,  EXPERIMENT_ID,  RESULT_ID,  ATTRIBUTE_ID,  VALUE_ID,  QUALIFIER,  VALUE_DISPLAY,  VALUE_NUM,  VALUE_MIN,  VALUE_MAX) values(result_context_item_id_seq.nextval, '', experiment_id_seq.currval, 768, Published, '', '', '0', 0, '', '');</v>
      </c>
    </row>
    <row r="171" spans="1:11">
      <c r="C171" t="str">
        <f>'Result import'!B5</f>
        <v>incubation time</v>
      </c>
      <c r="E171">
        <f>28*60*60</f>
        <v>100800</v>
      </c>
      <c r="I171" t="str">
        <f>IF(ISNA(VLOOKUP(D171,Dictionary!$B$2:$F$609,4,FALSE)),H171&amp;E171&amp;IF(ISBLANK(F171), "", F171&amp;" - "&amp;G171),VLOOKUP(D171,Dictionary!$B$2:$F$609,4,FALSE))</f>
        <v>100800</v>
      </c>
      <c r="K171" t="str">
        <f>"insert into result_context_item( RESULT_CONTEXT_ITEM_ID,  GROUP_RESULT_CONTEXT_ID,  EXPERIMENT_ID,  RESULT_ID,  ATTRIBUTE_ID,  VALUE_ID,  QUALIFIER,  VALUE_DISPLAY,  VALUE_NUM,  VALUE_MIN,  VALUE_MAX) values(result_context_item_id_seq.nextval, '',"&amp;" experiment_id_seq.currval, "&amp;A171&amp;", "&amp;VLOOKUP(C171,Dictionary!$B$2:$F$609,4,FALSE)&amp;", '', '', '"&amp;I171&amp;"', "&amp;E171&amp;", '"&amp;F171&amp;"', '"&amp;G171&amp;"');"</f>
        <v>insert into result_context_item( RESULT_CONTEXT_ITEM_ID,  GROUP_RESULT_CONTEXT_ID,  EXPERIMENT_ID,  RESULT_ID,  ATTRIBUTE_ID,  VALUE_ID,  QUALIFIER,  VALUE_DISPLAY,  VALUE_NUM,  VALUE_MIN,  VALUE_MAX) values(result_context_item_id_seq.nextval, '', experiment_id_seq.currval, , Published, '', '', '100800', 100800, '', '');</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S699"/>
  <sheetViews>
    <sheetView topLeftCell="A638" workbookViewId="0">
      <selection activeCell="B646" sqref="B646"/>
    </sheetView>
  </sheetViews>
  <sheetFormatPr defaultRowHeight="15"/>
  <cols>
    <col min="1" max="1" width="4" style="11" bestFit="1" customWidth="1"/>
    <col min="2" max="2" width="21.5703125" style="24" customWidth="1"/>
    <col min="3" max="3" width="41" style="24" customWidth="1"/>
    <col min="4" max="4" width="6.5703125" style="24" bestFit="1" customWidth="1"/>
    <col min="5" max="5" width="9.85546875" style="12" bestFit="1" customWidth="1"/>
    <col min="6" max="6" width="8" style="11" bestFit="1" customWidth="1"/>
    <col min="7" max="7" width="4" style="11" bestFit="1" customWidth="1"/>
    <col min="8" max="8" width="7.28515625" style="11" customWidth="1"/>
    <col min="9" max="11" width="7.28515625" style="16" customWidth="1"/>
    <col min="12" max="12" width="23.28515625" style="16" hidden="1" customWidth="1"/>
    <col min="13" max="13" width="9.140625" style="11"/>
    <col min="14" max="14" width="20" style="11" bestFit="1" customWidth="1"/>
    <col min="15" max="15" width="22.140625" style="11" bestFit="1" customWidth="1"/>
    <col min="16" max="17" width="9.140625" style="11"/>
    <col min="18" max="18" width="20" style="11" bestFit="1" customWidth="1"/>
    <col min="19" max="19" width="22.140625" style="11" bestFit="1" customWidth="1"/>
    <col min="20" max="16384" width="9.140625" style="11"/>
  </cols>
  <sheetData>
    <row r="1" spans="1:19" s="14" customFormat="1">
      <c r="A1" s="14" t="s">
        <v>3</v>
      </c>
      <c r="B1" s="22" t="s">
        <v>753</v>
      </c>
      <c r="C1" s="22" t="s">
        <v>6</v>
      </c>
      <c r="D1" s="22" t="s">
        <v>10</v>
      </c>
      <c r="E1" s="15" t="s">
        <v>848</v>
      </c>
      <c r="F1" s="14" t="s">
        <v>754</v>
      </c>
      <c r="I1" s="16"/>
      <c r="J1" s="16"/>
      <c r="K1" s="16"/>
      <c r="L1" s="16" t="s">
        <v>404</v>
      </c>
      <c r="R1" s="19" t="s">
        <v>405</v>
      </c>
      <c r="S1" s="20"/>
    </row>
    <row r="2" spans="1:19">
      <c r="A2" s="11">
        <v>383</v>
      </c>
      <c r="B2" s="23" t="s">
        <v>15</v>
      </c>
      <c r="C2" s="9"/>
      <c r="E2" s="13" t="s">
        <v>847</v>
      </c>
      <c r="F2" s="11">
        <f>A2</f>
        <v>383</v>
      </c>
      <c r="I2" s="11"/>
      <c r="J2" s="11"/>
      <c r="K2" s="11"/>
      <c r="L2" s="11" t="str">
        <f t="shared" ref="L2:L65" ca="1" si="0">IF(I2="","insert into element (element_id, label, description, element_status_id) values ("&amp;A2&amp;", '"&amp;B2&amp;"', '"&amp;C2&amp;"', 2);"&amp;IF(MOD(CELL("row",A2),10)=0,CHAR(13)&amp;CHAR(10)&amp;"COMMIT;",""),"")</f>
        <v>insert into element (element_id, label, description, element_status_id) values (383, '%', '', 2);</v>
      </c>
      <c r="R2" s="28" t="s">
        <v>79</v>
      </c>
      <c r="S2" s="29" t="s">
        <v>406</v>
      </c>
    </row>
    <row r="3" spans="1:19">
      <c r="A3" s="11">
        <v>387</v>
      </c>
      <c r="B3" s="24" t="s">
        <v>515</v>
      </c>
      <c r="C3" s="9"/>
      <c r="E3" s="13" t="s">
        <v>847</v>
      </c>
      <c r="F3" s="11">
        <f t="shared" ref="F3:F66" si="1">A3</f>
        <v>387</v>
      </c>
      <c r="I3" s="11"/>
      <c r="J3" s="11"/>
      <c r="K3" s="11"/>
      <c r="L3" s="11" t="str">
        <f t="shared" ca="1" si="0"/>
        <v>insert into element (element_id, label, description, element_status_id) values (387, '0.5-uL tube', '', 2);</v>
      </c>
      <c r="R3" s="30" t="s">
        <v>241</v>
      </c>
      <c r="S3" s="31" t="s">
        <v>407</v>
      </c>
    </row>
    <row r="4" spans="1:19">
      <c r="A4" s="11">
        <v>388</v>
      </c>
      <c r="B4" s="24" t="s">
        <v>516</v>
      </c>
      <c r="C4" s="9"/>
      <c r="E4" s="13" t="s">
        <v>847</v>
      </c>
      <c r="F4" s="11">
        <f t="shared" si="1"/>
        <v>388</v>
      </c>
      <c r="I4" s="11"/>
      <c r="J4" s="11"/>
      <c r="K4" s="11"/>
      <c r="L4" s="11" t="str">
        <f t="shared" ca="1" si="0"/>
        <v>insert into element (element_id, label, description, element_status_id) values (388, '1.5-uL tube', '', 2);</v>
      </c>
      <c r="R4" s="30" t="s">
        <v>245</v>
      </c>
      <c r="S4" s="31" t="s">
        <v>408</v>
      </c>
    </row>
    <row r="5" spans="1:19">
      <c r="A5" s="11">
        <v>390</v>
      </c>
      <c r="B5" s="24" t="s">
        <v>520</v>
      </c>
      <c r="C5" s="9"/>
      <c r="E5" s="13" t="s">
        <v>847</v>
      </c>
      <c r="F5" s="11">
        <f t="shared" si="1"/>
        <v>390</v>
      </c>
      <c r="I5" s="11"/>
      <c r="J5" s="11"/>
      <c r="K5" s="11"/>
      <c r="L5" s="11" t="str">
        <f t="shared" ca="1" si="0"/>
        <v>insert into element (element_id, label, description, element_status_id) values (390, '15-mL conical tube', '', 2);</v>
      </c>
      <c r="R5" s="30" t="s">
        <v>277</v>
      </c>
      <c r="S5" s="31" t="s">
        <v>409</v>
      </c>
    </row>
    <row r="6" spans="1:19">
      <c r="A6" s="11">
        <v>389</v>
      </c>
      <c r="B6" s="24" t="s">
        <v>519</v>
      </c>
      <c r="C6" s="9"/>
      <c r="E6" s="13" t="s">
        <v>847</v>
      </c>
      <c r="F6" s="11">
        <f t="shared" si="1"/>
        <v>389</v>
      </c>
      <c r="I6" s="11"/>
      <c r="J6" s="11"/>
      <c r="K6" s="11"/>
      <c r="L6" s="11" t="str">
        <f t="shared" ca="1" si="0"/>
        <v>insert into element (element_id, label, description, element_status_id) values (389, '1536-well plate', '', 2);</v>
      </c>
      <c r="R6" s="30" t="s">
        <v>264</v>
      </c>
      <c r="S6" s="31" t="s">
        <v>431</v>
      </c>
    </row>
    <row r="7" spans="1:19">
      <c r="A7" s="11">
        <v>391</v>
      </c>
      <c r="B7" s="24" t="s">
        <v>521</v>
      </c>
      <c r="C7" s="9"/>
      <c r="E7" s="13" t="s">
        <v>847</v>
      </c>
      <c r="F7" s="11">
        <f t="shared" si="1"/>
        <v>391</v>
      </c>
      <c r="I7" s="11"/>
      <c r="J7" s="11"/>
      <c r="K7" s="11"/>
      <c r="L7" s="11" t="str">
        <f t="shared" ca="1" si="0"/>
        <v>insert into element (element_id, label, description, element_status_id) values (391, '2.0-uL tube', '', 2);</v>
      </c>
      <c r="R7" s="30" t="s">
        <v>253</v>
      </c>
      <c r="S7" s="31" t="s">
        <v>432</v>
      </c>
    </row>
    <row r="8" spans="1:19">
      <c r="A8" s="11">
        <v>392</v>
      </c>
      <c r="B8" s="24" t="s">
        <v>522</v>
      </c>
      <c r="C8" s="9"/>
      <c r="E8" s="13" t="s">
        <v>847</v>
      </c>
      <c r="F8" s="11">
        <f t="shared" si="1"/>
        <v>392</v>
      </c>
      <c r="I8" s="11"/>
      <c r="J8" s="11"/>
      <c r="K8" s="11"/>
      <c r="L8" s="11" t="str">
        <f t="shared" ca="1" si="0"/>
        <v>insert into element (element_id, label, description, element_status_id) values (392, '24-well plate', '', 2);</v>
      </c>
      <c r="R8" s="30" t="s">
        <v>364</v>
      </c>
      <c r="S8" s="31" t="s">
        <v>410</v>
      </c>
    </row>
    <row r="9" spans="1:19">
      <c r="A9" s="11">
        <v>393</v>
      </c>
      <c r="B9" s="24" t="s">
        <v>523</v>
      </c>
      <c r="C9" s="9"/>
      <c r="E9" s="13" t="s">
        <v>847</v>
      </c>
      <c r="F9" s="11">
        <f t="shared" si="1"/>
        <v>393</v>
      </c>
      <c r="I9" s="11"/>
      <c r="J9" s="11"/>
      <c r="K9" s="11"/>
      <c r="L9" s="11" t="str">
        <f t="shared" ca="1" si="0"/>
        <v>insert into element (element_id, label, description, element_status_id) values (393, '250-mL conical tube', '', 2);</v>
      </c>
      <c r="R9" s="17"/>
      <c r="S9" s="18"/>
    </row>
    <row r="10" spans="1:19">
      <c r="A10" s="11">
        <v>394</v>
      </c>
      <c r="B10" s="24" t="s">
        <v>524</v>
      </c>
      <c r="C10" s="9"/>
      <c r="E10" s="13" t="s">
        <v>847</v>
      </c>
      <c r="F10" s="11">
        <f t="shared" si="1"/>
        <v>394</v>
      </c>
      <c r="I10" s="11"/>
      <c r="J10" s="11"/>
      <c r="K10" s="11"/>
      <c r="L10" s="11" t="str">
        <f t="shared" ca="1" si="0"/>
        <v>insert into element (element_id, label, description, element_status_id) values (394, '3456-well plate', '', 2);_x000D_
COMMIT;</v>
      </c>
    </row>
    <row r="11" spans="1:19">
      <c r="A11" s="11">
        <v>395</v>
      </c>
      <c r="B11" s="24" t="s">
        <v>525</v>
      </c>
      <c r="C11" s="9"/>
      <c r="E11" s="13" t="s">
        <v>847</v>
      </c>
      <c r="F11" s="11">
        <f t="shared" si="1"/>
        <v>395</v>
      </c>
      <c r="I11" s="11"/>
      <c r="J11" s="11"/>
      <c r="K11" s="11"/>
      <c r="L11" s="11" t="str">
        <f t="shared" ca="1" si="0"/>
        <v>insert into element (element_id, label, description, element_status_id) values (395, '384-well plate', '', 2);</v>
      </c>
    </row>
    <row r="12" spans="1:19">
      <c r="A12" s="11">
        <v>396</v>
      </c>
      <c r="B12" s="24" t="s">
        <v>526</v>
      </c>
      <c r="C12" s="9"/>
      <c r="E12" s="13" t="s">
        <v>847</v>
      </c>
      <c r="F12" s="11">
        <f t="shared" si="1"/>
        <v>396</v>
      </c>
      <c r="I12" s="11"/>
      <c r="J12" s="11"/>
      <c r="K12" s="11"/>
      <c r="L12" s="11" t="str">
        <f t="shared" ca="1" si="0"/>
        <v>insert into element (element_id, label, description, element_status_id) values (396, '48-well plate', '', 2);</v>
      </c>
    </row>
    <row r="13" spans="1:19">
      <c r="A13" s="11">
        <v>397</v>
      </c>
      <c r="B13" s="24" t="s">
        <v>527</v>
      </c>
      <c r="C13" s="9"/>
      <c r="E13" s="13" t="s">
        <v>847</v>
      </c>
      <c r="F13" s="11">
        <f t="shared" si="1"/>
        <v>397</v>
      </c>
      <c r="I13" s="11"/>
      <c r="J13" s="11"/>
      <c r="K13" s="11"/>
      <c r="L13" s="11" t="str">
        <f t="shared" ca="1" si="0"/>
        <v>insert into element (element_id, label, description, element_status_id) values (397, '50-mL conical tube', '', 2);</v>
      </c>
    </row>
    <row r="14" spans="1:19">
      <c r="A14" s="11">
        <v>398</v>
      </c>
      <c r="B14" s="24" t="s">
        <v>530</v>
      </c>
      <c r="C14" s="9"/>
      <c r="E14" s="13" t="s">
        <v>847</v>
      </c>
      <c r="F14" s="11">
        <f t="shared" si="1"/>
        <v>398</v>
      </c>
      <c r="I14" s="11"/>
      <c r="J14" s="11"/>
      <c r="K14" s="11"/>
      <c r="L14" s="11" t="str">
        <f t="shared" ca="1" si="0"/>
        <v>insert into element (element_id, label, description, element_status_id) values (398, '6-well plate', '', 2);</v>
      </c>
    </row>
    <row r="15" spans="1:19">
      <c r="A15" s="11">
        <v>399</v>
      </c>
      <c r="B15" s="24" t="s">
        <v>531</v>
      </c>
      <c r="C15" s="9"/>
      <c r="E15" s="13" t="s">
        <v>847</v>
      </c>
      <c r="F15" s="11">
        <f t="shared" si="1"/>
        <v>399</v>
      </c>
      <c r="I15" s="11"/>
      <c r="J15" s="11"/>
      <c r="K15" s="11"/>
      <c r="L15" s="11" t="str">
        <f t="shared" ca="1" si="0"/>
        <v>insert into element (element_id, label, description, element_status_id) values (399, '96-well plate', '', 2);</v>
      </c>
    </row>
    <row r="16" spans="1:19" ht="30">
      <c r="A16" s="11">
        <v>670</v>
      </c>
      <c r="B16" s="24" t="s">
        <v>758</v>
      </c>
      <c r="C16" s="9" t="s">
        <v>759</v>
      </c>
      <c r="E16" s="13" t="s">
        <v>847</v>
      </c>
      <c r="F16" s="11">
        <f t="shared" si="1"/>
        <v>670</v>
      </c>
      <c r="I16" s="11"/>
      <c r="J16" s="11"/>
      <c r="K16" s="11"/>
      <c r="L16" s="11" t="str">
        <f t="shared" ca="1" si="0"/>
        <v>insert into element (element_id, label, description, element_status_id) values (670, 'AC10', 'The concentration at which the fitted curve passes activity threshold 10.', 2);</v>
      </c>
    </row>
    <row r="17" spans="1:12" ht="30">
      <c r="A17" s="11">
        <v>671</v>
      </c>
      <c r="B17" s="24" t="s">
        <v>760</v>
      </c>
      <c r="C17" s="9" t="s">
        <v>761</v>
      </c>
      <c r="E17" s="13" t="s">
        <v>847</v>
      </c>
      <c r="F17" s="11">
        <f t="shared" si="1"/>
        <v>671</v>
      </c>
      <c r="I17" s="11"/>
      <c r="J17" s="11"/>
      <c r="K17" s="11"/>
      <c r="L17" s="11" t="str">
        <f t="shared" ca="1" si="0"/>
        <v>insert into element (element_id, label, description, element_status_id) values (671, 'AC1000', 'The concentration at which the fitted curve passes activity threshold 1000.', 2);</v>
      </c>
    </row>
    <row r="18" spans="1:12" ht="30">
      <c r="A18" s="11">
        <v>672</v>
      </c>
      <c r="B18" s="24" t="s">
        <v>762</v>
      </c>
      <c r="C18" s="9" t="s">
        <v>763</v>
      </c>
      <c r="E18" s="13" t="s">
        <v>847</v>
      </c>
      <c r="F18" s="11">
        <f t="shared" si="1"/>
        <v>672</v>
      </c>
      <c r="I18" s="11"/>
      <c r="J18" s="11"/>
      <c r="K18" s="11"/>
      <c r="L18" s="11" t="str">
        <f t="shared" ca="1" si="0"/>
        <v>insert into element (element_id, label, description, element_status_id) values (672, 'AC35', 'The concentration at which the fitted curve passes activity threshold 35.', 2);</v>
      </c>
    </row>
    <row r="19" spans="1:12" ht="30">
      <c r="A19" s="11">
        <v>673</v>
      </c>
      <c r="B19" s="24" t="s">
        <v>764</v>
      </c>
      <c r="C19" s="9" t="s">
        <v>765</v>
      </c>
      <c r="E19" s="13" t="s">
        <v>847</v>
      </c>
      <c r="F19" s="11">
        <f t="shared" si="1"/>
        <v>673</v>
      </c>
      <c r="I19" s="11"/>
      <c r="J19" s="11"/>
      <c r="K19" s="11"/>
      <c r="L19" s="11" t="str">
        <f t="shared" ca="1" si="0"/>
        <v>insert into element (element_id, label, description, element_status_id) values (673, 'AC40', 'The concentration at which the fitted curve passes activity threshold 40.', 2);</v>
      </c>
    </row>
    <row r="20" spans="1:12">
      <c r="A20" s="11">
        <v>655</v>
      </c>
      <c r="B20" s="24" t="s">
        <v>436</v>
      </c>
      <c r="C20" s="9"/>
      <c r="E20" s="13" t="s">
        <v>847</v>
      </c>
      <c r="F20" s="11">
        <f t="shared" si="1"/>
        <v>655</v>
      </c>
      <c r="I20" s="11"/>
      <c r="J20" s="11"/>
      <c r="K20" s="11"/>
      <c r="L20" s="11" t="str">
        <f t="shared" ca="1" si="0"/>
        <v>insert into element (element_id, label, description, element_status_id) values (655, 'AC50', '', 2);_x000D_
COMMIT;</v>
      </c>
    </row>
    <row r="21" spans="1:12" ht="30">
      <c r="A21" s="11">
        <v>675</v>
      </c>
      <c r="B21" s="24" t="s">
        <v>766</v>
      </c>
      <c r="C21" s="9" t="s">
        <v>767</v>
      </c>
      <c r="E21" s="13" t="s">
        <v>847</v>
      </c>
      <c r="F21" s="11">
        <f t="shared" si="1"/>
        <v>675</v>
      </c>
      <c r="I21" s="11"/>
      <c r="J21" s="11"/>
      <c r="K21" s="11"/>
      <c r="L21" s="11" t="str">
        <f t="shared" ca="1" si="0"/>
        <v>insert into element (element_id, label, description, element_status_id) values (675, 'AC500', 'The concentration at which the fitted curve passes activity threshold 500.', 2);</v>
      </c>
    </row>
    <row r="22" spans="1:12">
      <c r="A22" s="11">
        <v>400</v>
      </c>
      <c r="B22" s="24" t="s">
        <v>532</v>
      </c>
      <c r="C22" s="9"/>
      <c r="E22" s="13" t="s">
        <v>847</v>
      </c>
      <c r="F22" s="11">
        <f t="shared" si="1"/>
        <v>400</v>
      </c>
      <c r="I22" s="11"/>
      <c r="J22" s="11"/>
      <c r="K22" s="11"/>
      <c r="L22" s="11" t="str">
        <f t="shared" ca="1" si="0"/>
        <v>insert into element (element_id, label, description, element_status_id) values (400, 'academic chemist', '', 2);</v>
      </c>
    </row>
    <row r="23" spans="1:12">
      <c r="A23" s="11">
        <v>171</v>
      </c>
      <c r="B23" s="24" t="s">
        <v>340</v>
      </c>
      <c r="C23" s="9"/>
      <c r="E23" s="13" t="s">
        <v>847</v>
      </c>
      <c r="F23" s="11">
        <f t="shared" si="1"/>
        <v>171</v>
      </c>
      <c r="I23" s="11"/>
      <c r="J23" s="11"/>
      <c r="K23" s="11"/>
      <c r="L23" s="11" t="str">
        <f t="shared" ca="1" si="0"/>
        <v>insert into element (element_id, label, description, element_status_id) values (171, 'acetylation assay', '', 2);</v>
      </c>
    </row>
    <row r="24" spans="1:12">
      <c r="A24" s="11">
        <v>172</v>
      </c>
      <c r="B24" s="24" t="s">
        <v>203</v>
      </c>
      <c r="C24" s="32"/>
      <c r="D24" s="25"/>
      <c r="E24" s="13" t="s">
        <v>847</v>
      </c>
      <c r="F24" s="11">
        <f t="shared" si="1"/>
        <v>172</v>
      </c>
      <c r="I24" s="11"/>
      <c r="J24" s="11"/>
      <c r="K24" s="11"/>
      <c r="L24" s="11" t="str">
        <f t="shared" ca="1" si="0"/>
        <v>insert into element (element_id, label, description, element_status_id) values (172, 'acid-ionization constant determination assay', '', 2);</v>
      </c>
    </row>
    <row r="25" spans="1:12">
      <c r="A25" s="11">
        <v>690</v>
      </c>
      <c r="B25" s="24" t="s">
        <v>768</v>
      </c>
      <c r="C25" s="9" t="s">
        <v>769</v>
      </c>
      <c r="E25" s="13" t="s">
        <v>847</v>
      </c>
      <c r="F25" s="11">
        <f t="shared" si="1"/>
        <v>690</v>
      </c>
      <c r="I25" s="11"/>
      <c r="J25" s="11"/>
      <c r="K25" s="11"/>
      <c r="L25" s="11" t="str">
        <f t="shared" ca="1" si="0"/>
        <v>insert into element (element_id, label, description, element_status_id) values (690, 'activation voltage', 'half activation voltage', 2);</v>
      </c>
    </row>
    <row r="26" spans="1:12">
      <c r="A26" s="11">
        <v>319</v>
      </c>
      <c r="B26" s="24" t="s">
        <v>122</v>
      </c>
      <c r="C26" s="9"/>
      <c r="E26" s="13" t="s">
        <v>847</v>
      </c>
      <c r="F26" s="11">
        <f t="shared" si="1"/>
        <v>319</v>
      </c>
      <c r="I26" s="11"/>
      <c r="J26" s="11"/>
      <c r="K26" s="11"/>
      <c r="L26" s="11" t="str">
        <f t="shared" ca="1" si="0"/>
        <v>insert into element (element_id, label, description, element_status_id) values (319, 'activator', '', 2);</v>
      </c>
    </row>
    <row r="27" spans="1:12">
      <c r="A27" s="11">
        <v>401</v>
      </c>
      <c r="B27" s="24" t="s">
        <v>534</v>
      </c>
      <c r="C27" s="9"/>
      <c r="E27" s="13" t="s">
        <v>847</v>
      </c>
      <c r="F27" s="11">
        <f t="shared" si="1"/>
        <v>401</v>
      </c>
      <c r="I27" s="11"/>
      <c r="J27" s="11"/>
      <c r="K27" s="11"/>
      <c r="L27" s="11" t="str">
        <f t="shared" ca="1" si="0"/>
        <v>insert into element (element_id, label, description, element_status_id) values (401, 'activity threshold', '', 2);</v>
      </c>
    </row>
    <row r="28" spans="1:12">
      <c r="A28" s="11">
        <v>180</v>
      </c>
      <c r="B28" s="24" t="s">
        <v>182</v>
      </c>
      <c r="C28" s="9"/>
      <c r="E28" s="13" t="s">
        <v>847</v>
      </c>
      <c r="F28" s="11">
        <f t="shared" si="1"/>
        <v>180</v>
      </c>
      <c r="I28" s="11"/>
      <c r="J28" s="11"/>
      <c r="K28" s="11"/>
      <c r="L28" s="11" t="str">
        <f t="shared" ca="1" si="0"/>
        <v>insert into element (element_id, label, description, element_status_id) values (180, 'acute toxicity assay', '', 2);</v>
      </c>
    </row>
    <row r="29" spans="1:12">
      <c r="A29" s="11">
        <v>402</v>
      </c>
      <c r="B29" s="24" t="s">
        <v>535</v>
      </c>
      <c r="C29" s="9"/>
      <c r="E29" s="13" t="s">
        <v>847</v>
      </c>
      <c r="F29" s="11">
        <f t="shared" si="1"/>
        <v>402</v>
      </c>
      <c r="I29" s="11"/>
      <c r="J29" s="11"/>
      <c r="K29" s="11"/>
      <c r="L29" s="11" t="str">
        <f t="shared" ca="1" si="0"/>
        <v>insert into element (element_id, label, description, element_status_id) values (402, 'adenoid', '', 2);</v>
      </c>
    </row>
    <row r="30" spans="1:12">
      <c r="A30" s="11">
        <v>403</v>
      </c>
      <c r="B30" s="24" t="s">
        <v>536</v>
      </c>
      <c r="C30" s="9"/>
      <c r="E30" s="13" t="s">
        <v>847</v>
      </c>
      <c r="F30" s="11">
        <f t="shared" si="1"/>
        <v>403</v>
      </c>
      <c r="I30" s="11"/>
      <c r="J30" s="11"/>
      <c r="K30" s="11"/>
      <c r="L30" s="11" t="str">
        <f t="shared" ca="1" si="0"/>
        <v>insert into element (element_id, label, description, element_status_id) values (403, 'adherent', '', 2);_x000D_
COMMIT;</v>
      </c>
    </row>
    <row r="31" spans="1:12">
      <c r="A31" s="11">
        <v>404</v>
      </c>
      <c r="B31" s="24" t="s">
        <v>537</v>
      </c>
      <c r="C31" s="9"/>
      <c r="E31" s="13" t="s">
        <v>847</v>
      </c>
      <c r="F31" s="11">
        <f t="shared" si="1"/>
        <v>404</v>
      </c>
      <c r="I31" s="11"/>
      <c r="J31" s="11"/>
      <c r="K31" s="11"/>
      <c r="L31" s="11" t="str">
        <f t="shared" ca="1" si="0"/>
        <v>insert into element (element_id, label, description, element_status_id) values (404, 'adrenal gland', '', 2);</v>
      </c>
    </row>
    <row r="32" spans="1:12">
      <c r="A32" s="11">
        <v>283</v>
      </c>
      <c r="B32" s="24" t="s">
        <v>120</v>
      </c>
      <c r="C32" s="9"/>
      <c r="E32" s="13" t="s">
        <v>847</v>
      </c>
      <c r="F32" s="11">
        <f t="shared" si="1"/>
        <v>283</v>
      </c>
      <c r="I32" s="11"/>
      <c r="J32" s="11"/>
      <c r="K32" s="11"/>
      <c r="L32" s="11" t="str">
        <f t="shared" ca="1" si="0"/>
        <v>insert into element (element_id, label, description, element_status_id) values (283, 'agonist', '', 2);</v>
      </c>
    </row>
    <row r="33" spans="1:12">
      <c r="A33" s="11">
        <v>231</v>
      </c>
      <c r="B33" s="24" t="s">
        <v>453</v>
      </c>
      <c r="C33" s="9"/>
      <c r="E33" s="13" t="s">
        <v>847</v>
      </c>
      <c r="F33" s="11">
        <f t="shared" si="1"/>
        <v>231</v>
      </c>
      <c r="I33" s="11"/>
      <c r="J33" s="11"/>
      <c r="K33" s="11"/>
      <c r="L33" s="11" t="str">
        <f t="shared" ca="1" si="0"/>
        <v>insert into element (element_id, label, description, element_status_id) values (231, 'alternate assay component', '', 2);</v>
      </c>
    </row>
    <row r="34" spans="1:12">
      <c r="A34" s="11">
        <v>232</v>
      </c>
      <c r="B34" s="24" t="s">
        <v>380</v>
      </c>
      <c r="C34" s="9"/>
      <c r="E34" s="13" t="s">
        <v>847</v>
      </c>
      <c r="F34" s="11">
        <f t="shared" si="1"/>
        <v>232</v>
      </c>
      <c r="I34" s="11"/>
      <c r="J34" s="11"/>
      <c r="K34" s="11"/>
      <c r="L34" s="11" t="str">
        <f t="shared" ca="1" si="0"/>
        <v>insert into element (element_id, label, description, element_status_id) values (232, 'alternate assay format', '', 2);</v>
      </c>
    </row>
    <row r="35" spans="1:12">
      <c r="A35" s="11">
        <v>280</v>
      </c>
      <c r="B35" s="24" t="s">
        <v>454</v>
      </c>
      <c r="C35" s="9"/>
      <c r="E35" s="13" t="s">
        <v>847</v>
      </c>
      <c r="F35" s="11">
        <f t="shared" si="1"/>
        <v>280</v>
      </c>
      <c r="I35" s="11"/>
      <c r="J35" s="11"/>
      <c r="K35" s="11"/>
      <c r="L35" s="11" t="str">
        <f t="shared" ca="1" si="0"/>
        <v>insert into element (element_id, label, description, element_status_id) values (280, 'alternate assay parameter', '', 2);</v>
      </c>
    </row>
    <row r="36" spans="1:12">
      <c r="A36" s="11">
        <v>233</v>
      </c>
      <c r="B36" s="24" t="s">
        <v>381</v>
      </c>
      <c r="C36" s="9"/>
      <c r="E36" s="13" t="s">
        <v>847</v>
      </c>
      <c r="F36" s="11">
        <f t="shared" si="1"/>
        <v>233</v>
      </c>
      <c r="I36" s="11"/>
      <c r="J36" s="11"/>
      <c r="K36" s="11"/>
      <c r="L36" s="11" t="str">
        <f t="shared" ca="1" si="0"/>
        <v>insert into element (element_id, label, description, element_status_id) values (233, 'alternate assay type', '', 2);</v>
      </c>
    </row>
    <row r="37" spans="1:12">
      <c r="A37" s="11">
        <v>228</v>
      </c>
      <c r="B37" s="24" t="s">
        <v>347</v>
      </c>
      <c r="C37" s="9"/>
      <c r="E37" s="13" t="s">
        <v>847</v>
      </c>
      <c r="F37" s="11">
        <f t="shared" si="1"/>
        <v>228</v>
      </c>
      <c r="I37" s="11"/>
      <c r="J37" s="11"/>
      <c r="K37" s="11"/>
      <c r="L37" s="11" t="str">
        <f t="shared" ca="1" si="0"/>
        <v>insert into element (element_id, label, description, element_status_id) values (228, 'alternate confirmatory assay', '', 2);</v>
      </c>
    </row>
    <row r="38" spans="1:12">
      <c r="A38" s="11">
        <v>236</v>
      </c>
      <c r="B38" s="24" t="s">
        <v>384</v>
      </c>
      <c r="C38" s="9"/>
      <c r="E38" s="13" t="s">
        <v>847</v>
      </c>
      <c r="F38" s="11">
        <f t="shared" si="1"/>
        <v>236</v>
      </c>
      <c r="I38" s="11"/>
      <c r="J38" s="11"/>
      <c r="K38" s="11"/>
      <c r="L38" s="11" t="str">
        <f t="shared" ca="1" si="0"/>
        <v>insert into element (element_id, label, description, element_status_id) values (236, 'alternate target assay', '', 2);</v>
      </c>
    </row>
    <row r="39" spans="1:12">
      <c r="A39" s="11">
        <v>405</v>
      </c>
      <c r="B39" s="24" t="s">
        <v>538</v>
      </c>
      <c r="C39" s="9"/>
      <c r="E39" s="13" t="s">
        <v>847</v>
      </c>
      <c r="F39" s="11">
        <f t="shared" si="1"/>
        <v>405</v>
      </c>
      <c r="I39" s="11"/>
      <c r="J39" s="11"/>
      <c r="K39" s="11"/>
      <c r="L39" s="11" t="str">
        <f t="shared" ca="1" si="0"/>
        <v>insert into element (element_id, label, description, element_status_id) values (405, 'amniotic fluid', '', 2);</v>
      </c>
    </row>
    <row r="40" spans="1:12">
      <c r="A40" s="11">
        <v>338</v>
      </c>
      <c r="B40" s="24" t="s">
        <v>337</v>
      </c>
      <c r="C40" s="9"/>
      <c r="E40" s="13" t="s">
        <v>847</v>
      </c>
      <c r="F40" s="11">
        <f t="shared" si="1"/>
        <v>338</v>
      </c>
      <c r="I40" s="11"/>
      <c r="J40" s="11"/>
      <c r="K40" s="11"/>
      <c r="L40" s="11" t="str">
        <f t="shared" ca="1" si="0"/>
        <v>insert into element (element_id, label, description, element_status_id) values (338, 'amplification method', '', 2);_x000D_
COMMIT;</v>
      </c>
    </row>
    <row r="41" spans="1:12">
      <c r="A41" s="11">
        <v>42</v>
      </c>
      <c r="B41" s="24" t="s">
        <v>101</v>
      </c>
      <c r="C41" s="9"/>
      <c r="E41" s="13" t="s">
        <v>847</v>
      </c>
      <c r="F41" s="11">
        <f t="shared" si="1"/>
        <v>42</v>
      </c>
      <c r="I41" s="11"/>
      <c r="J41" s="11"/>
      <c r="K41" s="11"/>
      <c r="L41" s="11" t="str">
        <f t="shared" ca="1" si="0"/>
        <v>insert into element (element_id, label, description, element_status_id) values (42, 'analyte', '', 2);</v>
      </c>
    </row>
    <row r="42" spans="1:12">
      <c r="A42" s="11">
        <v>308</v>
      </c>
      <c r="B42" s="24" t="s">
        <v>121</v>
      </c>
      <c r="C42" s="9"/>
      <c r="E42" s="13" t="s">
        <v>847</v>
      </c>
      <c r="F42" s="11">
        <f t="shared" si="1"/>
        <v>308</v>
      </c>
      <c r="I42" s="11"/>
      <c r="J42" s="11"/>
      <c r="K42" s="11"/>
      <c r="L42" s="11" t="str">
        <f t="shared" ca="1" si="0"/>
        <v>insert into element (element_id, label, description, element_status_id) values (308, 'antagonist', '', 2);</v>
      </c>
    </row>
    <row r="43" spans="1:12">
      <c r="A43" s="11">
        <v>406</v>
      </c>
      <c r="B43" s="24" t="s">
        <v>539</v>
      </c>
      <c r="C43" s="9"/>
      <c r="E43" s="13" t="s">
        <v>847</v>
      </c>
      <c r="F43" s="11">
        <f t="shared" si="1"/>
        <v>406</v>
      </c>
      <c r="I43" s="11"/>
      <c r="J43" s="11"/>
      <c r="K43" s="11"/>
      <c r="L43" s="11" t="str">
        <f t="shared" ca="1" si="0"/>
        <v>insert into element (element_id, label, description, element_status_id) values (406, 'aqueous humor', '', 2);</v>
      </c>
    </row>
    <row r="44" spans="1:12">
      <c r="A44" s="11">
        <v>407</v>
      </c>
      <c r="B44" s="24" t="s">
        <v>542</v>
      </c>
      <c r="C44" s="9" t="s">
        <v>543</v>
      </c>
      <c r="E44" s="13" t="s">
        <v>847</v>
      </c>
      <c r="F44" s="11">
        <f t="shared" si="1"/>
        <v>407</v>
      </c>
      <c r="I44" s="11"/>
      <c r="J44" s="11"/>
      <c r="K44" s="11"/>
      <c r="L44" s="11" t="str">
        <f t="shared" ca="1" si="0"/>
        <v>insert into element (element_id, label, description, element_status_id) values (407, 'area-under-curve', 'Area (e.g., integral) under a curve.', 2);</v>
      </c>
    </row>
    <row r="45" spans="1:12" ht="105">
      <c r="A45" s="11">
        <v>5</v>
      </c>
      <c r="B45" s="24" t="s">
        <v>79</v>
      </c>
      <c r="C45" s="32" t="s">
        <v>80</v>
      </c>
      <c r="E45" s="13" t="s">
        <v>847</v>
      </c>
      <c r="F45" s="11">
        <f t="shared" si="1"/>
        <v>5</v>
      </c>
      <c r="I45" s="11"/>
      <c r="J45" s="11"/>
      <c r="K45" s="11"/>
      <c r="L45" s="11" t="str">
        <f t="shared" ca="1" si="0"/>
        <v>insert into element (element_id, label, description, element_status_id) values (5, 'assay', 'An experiment carried out to test the effect of a perturbagen on a biological entity, measuring one or more readout facilitated by an assay design and assay type, and record the results one or more endpoint that quantifies or qualifies the extent of perturbation.', 2);</v>
      </c>
    </row>
    <row r="46" spans="1:12" ht="90">
      <c r="A46" s="11">
        <v>111</v>
      </c>
      <c r="B46" s="24" t="s">
        <v>328</v>
      </c>
      <c r="C46" s="9" t="s">
        <v>329</v>
      </c>
      <c r="E46" s="13" t="s">
        <v>847</v>
      </c>
      <c r="F46" s="11">
        <f t="shared" si="1"/>
        <v>111</v>
      </c>
      <c r="I46" s="11"/>
      <c r="J46" s="11"/>
      <c r="K46" s="11"/>
      <c r="L46" s="11" t="str">
        <f t="shared" ca="1" si="0"/>
        <v>insert into element (element_id, label, description, element_status_id) values (111, 'assay biosafety level', 'A biosafety level is the level of biocontainment required to isolate hazardous biological agents in an enclosed facility. The levels of containment range from the lowest biosafety level of 1 to the highest at level 4.', 2);</v>
      </c>
    </row>
    <row r="47" spans="1:12">
      <c r="A47" s="11">
        <v>9</v>
      </c>
      <c r="B47" s="24" t="s">
        <v>81</v>
      </c>
      <c r="C47" s="9"/>
      <c r="E47" s="13" t="s">
        <v>847</v>
      </c>
      <c r="F47" s="11">
        <f t="shared" si="1"/>
        <v>9</v>
      </c>
      <c r="I47" s="11"/>
      <c r="J47" s="11"/>
      <c r="K47" s="11"/>
      <c r="L47" s="11" t="str">
        <f t="shared" ca="1" si="0"/>
        <v>insert into element (element_id, label, description, element_status_id) values (9, 'assay component', '', 2);</v>
      </c>
    </row>
    <row r="48" spans="1:12">
      <c r="A48" s="11">
        <v>408</v>
      </c>
      <c r="B48" s="24" t="s">
        <v>544</v>
      </c>
      <c r="C48" s="9"/>
      <c r="E48" s="13" t="s">
        <v>847</v>
      </c>
      <c r="F48" s="11">
        <f t="shared" si="1"/>
        <v>408</v>
      </c>
      <c r="I48" s="11"/>
      <c r="J48" s="11"/>
      <c r="K48" s="11"/>
      <c r="L48" s="11" t="str">
        <f t="shared" ca="1" si="0"/>
        <v>insert into element (element_id, label, description, element_status_id) values (408, 'assay component concentration', '', 2);</v>
      </c>
    </row>
    <row r="49" spans="1:12">
      <c r="A49" s="11">
        <v>10</v>
      </c>
      <c r="B49" s="24" t="s">
        <v>92</v>
      </c>
      <c r="C49" s="9" t="s">
        <v>93</v>
      </c>
      <c r="E49" s="13" t="s">
        <v>847</v>
      </c>
      <c r="F49" s="11">
        <f t="shared" si="1"/>
        <v>10</v>
      </c>
      <c r="I49" s="11"/>
      <c r="J49" s="11"/>
      <c r="K49" s="11"/>
      <c r="L49" s="11" t="str">
        <f t="shared" ca="1" si="0"/>
        <v>insert into element (element_id, label, description, element_status_id) values (10, 'assay component role', 'A role associated with an assay component.', 2);</v>
      </c>
    </row>
    <row r="50" spans="1:12">
      <c r="A50" s="11">
        <v>409</v>
      </c>
      <c r="B50" s="24" t="s">
        <v>545</v>
      </c>
      <c r="C50" s="9"/>
      <c r="E50" s="13" t="s">
        <v>847</v>
      </c>
      <c r="F50" s="11">
        <f t="shared" si="1"/>
        <v>409</v>
      </c>
      <c r="I50" s="11"/>
      <c r="J50" s="11"/>
      <c r="K50" s="11"/>
      <c r="L50" s="11" t="str">
        <f t="shared" ca="1" si="0"/>
        <v>insert into element (element_id, label, description, element_status_id) values (409, 'assay component type', '', 2);_x000D_
COMMIT;</v>
      </c>
    </row>
    <row r="51" spans="1:12" ht="60">
      <c r="A51" s="11">
        <v>112</v>
      </c>
      <c r="B51" s="24" t="s">
        <v>330</v>
      </c>
      <c r="C51" s="9" t="s">
        <v>331</v>
      </c>
      <c r="E51" s="13" t="s">
        <v>847</v>
      </c>
      <c r="F51" s="11">
        <f t="shared" si="1"/>
        <v>112</v>
      </c>
      <c r="I51" s="11"/>
      <c r="J51" s="11"/>
      <c r="K51" s="11"/>
      <c r="L51" s="11" t="str">
        <f t="shared" ca="1" si="0"/>
        <v>insert into element (element_id, label, description, element_status_id) values (112, 'assay condition', 'A set of optimization guidelines used to minimize the time and cost of assay implementation, while providing reliable assay performance.', 2);</v>
      </c>
    </row>
    <row r="52" spans="1:12">
      <c r="A52" s="11">
        <v>11</v>
      </c>
      <c r="B52" s="24" t="s">
        <v>145</v>
      </c>
      <c r="C52" s="9"/>
      <c r="E52" s="13" t="s">
        <v>847</v>
      </c>
      <c r="F52" s="11">
        <f t="shared" si="1"/>
        <v>11</v>
      </c>
      <c r="I52" s="11"/>
      <c r="J52" s="11"/>
      <c r="K52" s="11"/>
      <c r="L52" s="11" t="str">
        <f t="shared" ca="1" si="0"/>
        <v>insert into element (element_id, label, description, element_status_id) values (11, 'assay design', '', 2);</v>
      </c>
    </row>
    <row r="53" spans="1:12">
      <c r="A53" s="11">
        <v>410</v>
      </c>
      <c r="B53" s="24" t="s">
        <v>546</v>
      </c>
      <c r="C53" s="9"/>
      <c r="E53" s="13" t="s">
        <v>847</v>
      </c>
      <c r="F53" s="11">
        <f t="shared" si="1"/>
        <v>410</v>
      </c>
      <c r="I53" s="11"/>
      <c r="J53" s="11"/>
      <c r="K53" s="11"/>
      <c r="L53" s="11" t="str">
        <f t="shared" ca="1" si="0"/>
        <v>insert into element (element_id, label, description, element_status_id) values (410, 'assay detection method', '', 2);</v>
      </c>
    </row>
    <row r="54" spans="1:12">
      <c r="A54" s="11">
        <v>372</v>
      </c>
      <c r="B54" s="24" t="s">
        <v>46</v>
      </c>
      <c r="C54" s="9"/>
      <c r="E54" s="13" t="s">
        <v>847</v>
      </c>
      <c r="F54" s="11">
        <f t="shared" si="1"/>
        <v>372</v>
      </c>
      <c r="I54" s="11"/>
      <c r="J54" s="11"/>
      <c r="K54" s="11"/>
      <c r="L54" s="11" t="str">
        <f t="shared" ca="1" si="0"/>
        <v>insert into element (element_id, label, description, element_status_id) values (372, 'Assay Explorer', '', 2);</v>
      </c>
    </row>
    <row r="55" spans="1:12" ht="60">
      <c r="A55" s="11">
        <v>113</v>
      </c>
      <c r="B55" s="24" t="s">
        <v>332</v>
      </c>
      <c r="C55" s="9" t="s">
        <v>333</v>
      </c>
      <c r="E55" s="13" t="s">
        <v>847</v>
      </c>
      <c r="F55" s="11">
        <f t="shared" si="1"/>
        <v>113</v>
      </c>
      <c r="I55" s="11"/>
      <c r="J55" s="11"/>
      <c r="K55" s="11"/>
      <c r="L55" s="11" t="str">
        <f t="shared" ca="1" si="0"/>
        <v>insert into element (element_id, label, description, element_status_id) values (113, 'assay footprint', 'This describes the physical format such as plate density in which an assay is performed, which is generally a microplate format, but can also be an array format.', 2);</v>
      </c>
    </row>
    <row r="56" spans="1:12" ht="90">
      <c r="A56" s="11">
        <v>85</v>
      </c>
      <c r="B56" s="24" t="s">
        <v>146</v>
      </c>
      <c r="C56" s="32" t="s">
        <v>147</v>
      </c>
      <c r="D56" s="25"/>
      <c r="E56" s="13" t="s">
        <v>847</v>
      </c>
      <c r="F56" s="11">
        <f t="shared" si="1"/>
        <v>85</v>
      </c>
      <c r="I56" s="11"/>
      <c r="J56" s="11"/>
      <c r="K56" s="11"/>
      <c r="L56" s="11" t="str">
        <f t="shared" ca="1" si="0"/>
        <v>insert into element (element_id, label, description, element_status_id) values (85, 'assay format', 'A concept of an assay based on the biological or chemical features of the assay components, including biochemical assays with purified protein, cell-based assays performed whole cells, and organism-based assays performed in an organism.', 2);</v>
      </c>
    </row>
    <row r="57" spans="1:12">
      <c r="A57" s="11">
        <v>411</v>
      </c>
      <c r="B57" s="24" t="s">
        <v>547</v>
      </c>
      <c r="C57" s="9"/>
      <c r="E57" s="13" t="s">
        <v>847</v>
      </c>
      <c r="F57" s="11">
        <f t="shared" si="1"/>
        <v>411</v>
      </c>
      <c r="I57" s="11"/>
      <c r="J57" s="11"/>
      <c r="K57" s="11"/>
      <c r="L57" s="11" t="str">
        <f t="shared" ca="1" si="0"/>
        <v>insert into element (element_id, label, description, element_status_id) values (411, 'assay humidity', '', 2);</v>
      </c>
    </row>
    <row r="58" spans="1:12">
      <c r="A58" s="11">
        <v>219</v>
      </c>
      <c r="B58" s="24" t="s">
        <v>252</v>
      </c>
      <c r="C58" s="9"/>
      <c r="E58" s="13" t="s">
        <v>847</v>
      </c>
      <c r="F58" s="11">
        <f t="shared" si="1"/>
        <v>219</v>
      </c>
      <c r="I58" s="11"/>
      <c r="J58" s="11"/>
      <c r="K58" s="11"/>
      <c r="L58" s="11" t="str">
        <f t="shared" ca="1" si="0"/>
        <v>insert into element (element_id, label, description, element_status_id) values (219, 'assay ID', '', 2);</v>
      </c>
    </row>
    <row r="59" spans="1:12" ht="60">
      <c r="A59" s="11">
        <v>412</v>
      </c>
      <c r="B59" s="24" t="s">
        <v>548</v>
      </c>
      <c r="C59" s="9" t="s">
        <v>369</v>
      </c>
      <c r="E59" s="13" t="s">
        <v>847</v>
      </c>
      <c r="F59" s="11">
        <f t="shared" si="1"/>
        <v>412</v>
      </c>
      <c r="I59" s="11"/>
      <c r="J59" s="11"/>
      <c r="K59" s="11"/>
      <c r="L59" s="11" t="str">
        <f t="shared" ca="1" si="0"/>
        <v>insert into element (element_id, label, description, element_status_id) values (412, 'assay incubation time', 'An interval of time between the addition of pertubagen, substrate, or cell modification, and the measurement of change using the detection method of the assay.', 2);</v>
      </c>
    </row>
    <row r="60" spans="1:12">
      <c r="A60" s="11">
        <v>18</v>
      </c>
      <c r="B60" s="24" t="s">
        <v>246</v>
      </c>
      <c r="C60" s="9"/>
      <c r="E60" s="13" t="s">
        <v>847</v>
      </c>
      <c r="F60" s="11">
        <f t="shared" si="1"/>
        <v>18</v>
      </c>
      <c r="I60" s="11"/>
      <c r="J60" s="11"/>
      <c r="K60" s="11"/>
      <c r="L60" s="11" t="str">
        <f t="shared" ca="1" si="0"/>
        <v>insert into element (element_id, label, description, element_status_id) values (18, 'assay instance', '', 2);_x000D_
COMMIT;</v>
      </c>
    </row>
    <row r="61" spans="1:12">
      <c r="A61" s="11">
        <v>246</v>
      </c>
      <c r="B61" s="24" t="s">
        <v>273</v>
      </c>
      <c r="C61" s="9"/>
      <c r="E61" s="13" t="s">
        <v>847</v>
      </c>
      <c r="F61" s="11">
        <f t="shared" si="1"/>
        <v>246</v>
      </c>
      <c r="I61" s="11"/>
      <c r="J61" s="11"/>
      <c r="K61" s="11"/>
      <c r="L61" s="11" t="str">
        <f t="shared" ca="1" si="0"/>
        <v>insert into element (element_id, label, description, element_status_id) values (246, 'assay instance ID', '', 2);</v>
      </c>
    </row>
    <row r="62" spans="1:12">
      <c r="A62" s="11">
        <v>21</v>
      </c>
      <c r="B62" s="24" t="s">
        <v>82</v>
      </c>
      <c r="C62" s="9"/>
      <c r="E62" s="13" t="s">
        <v>847</v>
      </c>
      <c r="F62" s="11">
        <f t="shared" si="1"/>
        <v>21</v>
      </c>
      <c r="I62" s="11"/>
      <c r="J62" s="11"/>
      <c r="K62" s="11"/>
      <c r="L62" s="11" t="str">
        <f t="shared" ca="1" si="0"/>
        <v>insert into element (element_id, label, description, element_status_id) values (21, 'assay kit', '', 2);</v>
      </c>
    </row>
    <row r="63" spans="1:12" ht="60">
      <c r="A63" s="11">
        <v>12</v>
      </c>
      <c r="B63" s="24" t="s">
        <v>494</v>
      </c>
      <c r="C63" s="9" t="s">
        <v>170</v>
      </c>
      <c r="E63" s="13" t="s">
        <v>847</v>
      </c>
      <c r="F63" s="11">
        <f t="shared" si="1"/>
        <v>12</v>
      </c>
      <c r="I63" s="11"/>
      <c r="J63" s="11"/>
      <c r="K63" s="11"/>
      <c r="L63" s="11" t="str">
        <f t="shared" ca="1" si="0"/>
        <v>insert into element (element_id, label, description, element_status_id) values (12, 'assay measurement', 'An abstract concept to group multiple assay readouts and allow description of an assay that measures more than one effect of a perturbagen on the biological entity.', 2);</v>
      </c>
    </row>
    <row r="64" spans="1:12" ht="45">
      <c r="A64" s="11">
        <v>104</v>
      </c>
      <c r="B64" s="24" t="s">
        <v>166</v>
      </c>
      <c r="C64" s="9" t="s">
        <v>167</v>
      </c>
      <c r="E64" s="13" t="s">
        <v>847</v>
      </c>
      <c r="F64" s="11">
        <f t="shared" si="1"/>
        <v>104</v>
      </c>
      <c r="I64" s="11"/>
      <c r="J64" s="11"/>
      <c r="K64" s="11"/>
      <c r="L64" s="11" t="str">
        <f t="shared" ca="1" si="0"/>
        <v>insert into element (element_id, label, description, element_status_id) values (104, 'assay method', 'The underlying method (technology) and assay strategy used to determine the action of the perturbagen in the assay system.', 2);</v>
      </c>
    </row>
    <row r="65" spans="1:12">
      <c r="A65" s="11">
        <v>360</v>
      </c>
      <c r="B65" s="24" t="s">
        <v>416</v>
      </c>
      <c r="C65" s="9"/>
      <c r="E65" s="13" t="s">
        <v>847</v>
      </c>
      <c r="F65" s="11">
        <f t="shared" si="1"/>
        <v>360</v>
      </c>
      <c r="I65" s="11"/>
      <c r="J65" s="11"/>
      <c r="K65" s="11"/>
      <c r="L65" s="11" t="str">
        <f t="shared" ca="1" si="0"/>
        <v>insert into element (element_id, label, description, element_status_id) values (360, 'assay mode', '', 2);</v>
      </c>
    </row>
    <row r="66" spans="1:12" ht="120">
      <c r="A66" s="11">
        <v>216</v>
      </c>
      <c r="B66" s="24" t="s">
        <v>514</v>
      </c>
      <c r="C66" s="32" t="s">
        <v>275</v>
      </c>
      <c r="E66" s="13" t="s">
        <v>847</v>
      </c>
      <c r="F66" s="11">
        <f t="shared" si="1"/>
        <v>216</v>
      </c>
      <c r="I66" s="11"/>
      <c r="J66" s="11"/>
      <c r="K66" s="11"/>
      <c r="L66" s="11" t="str">
        <f t="shared" ref="L66:L129" ca="1" si="2">IF(I66="","insert into element (element_id, label, description, element_status_id) values ("&amp;A66&amp;", '"&amp;B66&amp;"', '"&amp;C66&amp;"', 2);"&amp;IF(MOD(CELL("row",A66),10)=0,CHAR(13)&amp;CHAR(10)&amp;"COMMIT;",""),"")</f>
        <v>insert into element (element_id, label, description, element_status_id) values (216, 'assay panel', 'An abstract concept to group multiple assay instances and allow description of a group of assays that measure more than one effect of a perturbagen directed at prioritization by viewing the results together (e.g., a selectivity panel of assays for activity against each member of a family of related proteins).', 2);</v>
      </c>
    </row>
    <row r="67" spans="1:12" ht="30">
      <c r="A67" s="11">
        <v>413</v>
      </c>
      <c r="B67" s="24" t="s">
        <v>549</v>
      </c>
      <c r="C67" s="9" t="s">
        <v>550</v>
      </c>
      <c r="E67" s="13" t="s">
        <v>847</v>
      </c>
      <c r="F67" s="11">
        <f t="shared" ref="F67:F130" si="3">A67</f>
        <v>413</v>
      </c>
      <c r="I67" s="11"/>
      <c r="J67" s="11"/>
      <c r="K67" s="11"/>
      <c r="L67" s="11" t="str">
        <f t="shared" ca="1" si="2"/>
        <v>insert into element (element_id, label, description, element_status_id) values (413, 'assay panel ID', 'Assay panel IDs of assay panels (within a project) included in a screening campaign.', 2);</v>
      </c>
    </row>
    <row r="68" spans="1:12">
      <c r="A68" s="11">
        <v>218</v>
      </c>
      <c r="B68" s="24" t="s">
        <v>276</v>
      </c>
      <c r="C68" s="9"/>
      <c r="E68" s="13" t="s">
        <v>847</v>
      </c>
      <c r="F68" s="11">
        <f t="shared" si="3"/>
        <v>218</v>
      </c>
      <c r="I68" s="11"/>
      <c r="J68" s="11"/>
      <c r="K68" s="11"/>
      <c r="L68" s="11" t="str">
        <f t="shared" ca="1" si="2"/>
        <v>insert into element (element_id, label, description, element_status_id) values (218, 'assay panel name', '', 2);</v>
      </c>
    </row>
    <row r="69" spans="1:12">
      <c r="A69" s="11">
        <v>86</v>
      </c>
      <c r="B69" s="24" t="s">
        <v>158</v>
      </c>
      <c r="C69" s="9"/>
      <c r="E69" s="13" t="s">
        <v>847</v>
      </c>
      <c r="F69" s="11">
        <f t="shared" si="3"/>
        <v>86</v>
      </c>
      <c r="I69" s="11"/>
      <c r="J69" s="11"/>
      <c r="K69" s="11"/>
      <c r="L69" s="11" t="str">
        <f t="shared" ca="1" si="2"/>
        <v>insert into element (element_id, label, description, element_status_id) values (86, 'assay parameter', '', 2);</v>
      </c>
    </row>
    <row r="70" spans="1:12">
      <c r="A70" s="11">
        <v>414</v>
      </c>
      <c r="B70" s="24" t="s">
        <v>551</v>
      </c>
      <c r="C70" s="9"/>
      <c r="E70" s="13" t="s">
        <v>847</v>
      </c>
      <c r="F70" s="11">
        <f t="shared" si="3"/>
        <v>414</v>
      </c>
      <c r="I70" s="11"/>
      <c r="J70" s="11"/>
      <c r="K70" s="11"/>
      <c r="L70" s="11" t="str">
        <f t="shared" ca="1" si="2"/>
        <v>insert into element (element_id, label, description, element_status_id) values (414, 'assay percent carbon dioxide', '', 2);_x000D_
COMMIT;</v>
      </c>
    </row>
    <row r="71" spans="1:12">
      <c r="A71" s="11">
        <v>415</v>
      </c>
      <c r="B71" s="24" t="s">
        <v>552</v>
      </c>
      <c r="C71" s="9"/>
      <c r="E71" s="13" t="s">
        <v>847</v>
      </c>
      <c r="F71" s="11">
        <f t="shared" si="3"/>
        <v>415</v>
      </c>
      <c r="I71" s="11"/>
      <c r="J71" s="11"/>
      <c r="K71" s="11"/>
      <c r="L71" s="11" t="str">
        <f t="shared" ca="1" si="2"/>
        <v>insert into element (element_id, label, description, element_status_id) values (415, 'assay percent oxygen', '', 2);</v>
      </c>
    </row>
    <row r="72" spans="1:12">
      <c r="A72" s="11">
        <v>416</v>
      </c>
      <c r="B72" s="24" t="s">
        <v>553</v>
      </c>
      <c r="C72" s="9"/>
      <c r="E72" s="13" t="s">
        <v>847</v>
      </c>
      <c r="F72" s="11">
        <f t="shared" si="3"/>
        <v>416</v>
      </c>
      <c r="I72" s="11"/>
      <c r="J72" s="11"/>
      <c r="K72" s="11"/>
      <c r="L72" s="11" t="str">
        <f t="shared" ca="1" si="2"/>
        <v>insert into element (element_id, label, description, element_status_id) values (416, 'assay pH', '', 2);</v>
      </c>
    </row>
    <row r="73" spans="1:12" ht="60">
      <c r="A73" s="11">
        <v>332</v>
      </c>
      <c r="B73" s="24" t="s">
        <v>540</v>
      </c>
      <c r="C73" s="9" t="s">
        <v>336</v>
      </c>
      <c r="E73" s="13" t="s">
        <v>847</v>
      </c>
      <c r="F73" s="11">
        <f t="shared" si="3"/>
        <v>332</v>
      </c>
      <c r="I73" s="11"/>
      <c r="J73" s="11"/>
      <c r="K73" s="11"/>
      <c r="L73" s="11" t="str">
        <f t="shared" ca="1" si="2"/>
        <v>insert into element (element_id, label, description, element_status_id) values (332, 'assay phase', 'It refers to whether all the assay components are in solution or some are in solid phase, which determines their ability to scatter light.', 2);</v>
      </c>
    </row>
    <row r="74" spans="1:12">
      <c r="A74" s="11">
        <v>417</v>
      </c>
      <c r="B74" s="24" t="s">
        <v>554</v>
      </c>
      <c r="C74" s="9"/>
      <c r="E74" s="13" t="s">
        <v>847</v>
      </c>
      <c r="F74" s="11">
        <f t="shared" si="3"/>
        <v>417</v>
      </c>
      <c r="I74" s="11"/>
      <c r="J74" s="11"/>
      <c r="K74" s="11"/>
      <c r="L74" s="11" t="str">
        <f t="shared" ca="1" si="2"/>
        <v>insert into element (element_id, label, description, element_status_id) values (417, 'assay pressure', '', 2);</v>
      </c>
    </row>
    <row r="75" spans="1:12">
      <c r="A75" s="11">
        <v>61</v>
      </c>
      <c r="B75" s="24" t="s">
        <v>327</v>
      </c>
      <c r="C75" s="9"/>
      <c r="E75" s="13" t="s">
        <v>847</v>
      </c>
      <c r="F75" s="11">
        <f t="shared" si="3"/>
        <v>61</v>
      </c>
      <c r="I75" s="11"/>
      <c r="J75" s="11"/>
      <c r="K75" s="11"/>
      <c r="L75" s="11" t="str">
        <f t="shared" ca="1" si="2"/>
        <v>insert into element (element_id, label, description, element_status_id) values (61, 'assay readout', '', 2);</v>
      </c>
    </row>
    <row r="76" spans="1:12" ht="105">
      <c r="A76" s="11">
        <v>116</v>
      </c>
      <c r="B76" s="24" t="s">
        <v>334</v>
      </c>
      <c r="C76" s="9" t="s">
        <v>335</v>
      </c>
      <c r="E76" s="13" t="s">
        <v>847</v>
      </c>
      <c r="F76" s="11">
        <f t="shared" si="3"/>
        <v>116</v>
      </c>
      <c r="I76" s="11"/>
      <c r="J76" s="11"/>
      <c r="K76" s="11"/>
      <c r="L76" s="11" t="str">
        <f t="shared" ca="1" si="2"/>
        <v>insert into element (element_id, label, description, element_status_id) values (116, 'assay readout content', 'This describes the throughput and information content generated. Categorizing multiplexed (i.e. multiple targets measured simultaneously) and multiparametric assays and high content (image-based) and regular (plate reader) assays.', 2);</v>
      </c>
    </row>
    <row r="77" spans="1:12">
      <c r="A77" s="11">
        <v>126</v>
      </c>
      <c r="B77" s="24" t="s">
        <v>171</v>
      </c>
      <c r="C77" s="9"/>
      <c r="E77" s="13" t="s">
        <v>847</v>
      </c>
      <c r="F77" s="11">
        <f t="shared" si="3"/>
        <v>126</v>
      </c>
      <c r="I77" s="11"/>
      <c r="J77" s="11"/>
      <c r="K77" s="11"/>
      <c r="L77" s="11" t="str">
        <f t="shared" ca="1" si="2"/>
        <v>insert into element (element_id, label, description, element_status_id) values (126, 'assay readout ID', '', 2);</v>
      </c>
    </row>
    <row r="78" spans="1:12">
      <c r="A78" s="11">
        <v>64</v>
      </c>
      <c r="B78" s="24" t="s">
        <v>361</v>
      </c>
      <c r="C78" s="9"/>
      <c r="E78" s="13" t="s">
        <v>847</v>
      </c>
      <c r="F78" s="11">
        <f t="shared" si="3"/>
        <v>64</v>
      </c>
      <c r="I78" s="11"/>
      <c r="J78" s="11"/>
      <c r="K78" s="11"/>
      <c r="L78" s="11" t="str">
        <f t="shared" ca="1" si="2"/>
        <v>insert into element (element_id, label, description, element_status_id) values (64, 'assay readout name', '', 2);</v>
      </c>
    </row>
    <row r="79" spans="1:12">
      <c r="A79" s="11">
        <v>418</v>
      </c>
      <c r="B79" s="24" t="s">
        <v>555</v>
      </c>
      <c r="C79" s="9"/>
      <c r="E79" s="13" t="s">
        <v>847</v>
      </c>
      <c r="F79" s="11">
        <f t="shared" si="3"/>
        <v>418</v>
      </c>
      <c r="I79" s="11"/>
      <c r="J79" s="11"/>
      <c r="K79" s="11"/>
      <c r="L79" s="11" t="str">
        <f t="shared" ca="1" si="2"/>
        <v>insert into element (element_id, label, description, element_status_id) values (418, 'assay readout type', '', 2);</v>
      </c>
    </row>
    <row r="80" spans="1:12">
      <c r="A80" s="11">
        <v>22</v>
      </c>
      <c r="B80" s="24" t="s">
        <v>83</v>
      </c>
      <c r="C80" s="9"/>
      <c r="E80" s="13" t="s">
        <v>847</v>
      </c>
      <c r="F80" s="11">
        <f t="shared" si="3"/>
        <v>22</v>
      </c>
      <c r="I80" s="11"/>
      <c r="J80" s="11"/>
      <c r="K80" s="11"/>
      <c r="L80" s="11" t="str">
        <f t="shared" ca="1" si="2"/>
        <v>insert into element (element_id, label, description, element_status_id) values (22, 'assay reagent', '', 2);_x000D_
COMMIT;</v>
      </c>
    </row>
    <row r="81" spans="1:12" ht="105">
      <c r="A81" s="11">
        <v>223</v>
      </c>
      <c r="B81" s="24" t="s">
        <v>253</v>
      </c>
      <c r="C81" s="32" t="s">
        <v>254</v>
      </c>
      <c r="E81" s="13" t="s">
        <v>847</v>
      </c>
      <c r="F81" s="11">
        <f t="shared" si="3"/>
        <v>223</v>
      </c>
      <c r="I81" s="11"/>
      <c r="J81" s="11"/>
      <c r="K81" s="11"/>
      <c r="L81" s="11" t="str">
        <f t="shared" ca="1" si="2"/>
        <v>insert into element (element_id, label, description, element_status_id) values (223, 'assay stage', 'A description of the purpose of an assay within a project; relates to the order of assays in a screening campaign (e.g., a primary assay is performed first to identify hits, which are then confirmed in a confirmatory assay, after which secondary assays further prioritize confirmed hits).', 2);</v>
      </c>
    </row>
    <row r="82" spans="1:12">
      <c r="A82" s="11">
        <v>419</v>
      </c>
      <c r="B82" s="24" t="s">
        <v>556</v>
      </c>
      <c r="C82" s="9"/>
      <c r="E82" s="13" t="s">
        <v>847</v>
      </c>
      <c r="F82" s="11">
        <f t="shared" si="3"/>
        <v>419</v>
      </c>
      <c r="I82" s="11"/>
      <c r="J82" s="11"/>
      <c r="K82" s="11"/>
      <c r="L82" s="11" t="str">
        <f t="shared" ca="1" si="2"/>
        <v>insert into element (element_id, label, description, element_status_id) values (419, 'assay temperature', '', 2);</v>
      </c>
    </row>
    <row r="83" spans="1:12">
      <c r="A83" s="11">
        <v>13</v>
      </c>
      <c r="B83" s="24" t="s">
        <v>172</v>
      </c>
      <c r="C83" s="9"/>
      <c r="E83" s="13" t="s">
        <v>847</v>
      </c>
      <c r="F83" s="11">
        <f t="shared" si="3"/>
        <v>13</v>
      </c>
      <c r="I83" s="11"/>
      <c r="J83" s="11"/>
      <c r="K83" s="11"/>
      <c r="L83" s="11" t="str">
        <f t="shared" ca="1" si="2"/>
        <v>insert into element (element_id, label, description, element_status_id) values (13, 'assay type', '', 2);</v>
      </c>
    </row>
    <row r="84" spans="1:12">
      <c r="A84" s="11">
        <v>353</v>
      </c>
      <c r="B84" s="24" t="s">
        <v>27</v>
      </c>
      <c r="C84" s="9"/>
      <c r="E84" s="13" t="s">
        <v>847</v>
      </c>
      <c r="F84" s="11">
        <f t="shared" si="3"/>
        <v>353</v>
      </c>
      <c r="I84" s="11"/>
      <c r="J84" s="11"/>
      <c r="K84" s="11"/>
      <c r="L84" s="11" t="str">
        <f t="shared" ca="1" si="2"/>
        <v>insert into element (element_id, label, description, element_status_id) values (353, 'ATP', '', 2);</v>
      </c>
    </row>
    <row r="85" spans="1:12">
      <c r="A85" s="11">
        <v>50</v>
      </c>
      <c r="B85" s="24" t="s">
        <v>111</v>
      </c>
      <c r="C85" s="9"/>
      <c r="E85" s="13" t="s">
        <v>847</v>
      </c>
      <c r="F85" s="11">
        <f t="shared" si="3"/>
        <v>50</v>
      </c>
      <c r="I85" s="11"/>
      <c r="J85" s="11"/>
      <c r="K85" s="11"/>
      <c r="L85" s="11" t="str">
        <f t="shared" ca="1" si="2"/>
        <v>insert into element (element_id, label, description, element_status_id) values (50, 'attractant', '', 2);</v>
      </c>
    </row>
    <row r="86" spans="1:12">
      <c r="A86" s="11">
        <v>676</v>
      </c>
      <c r="B86" s="24" t="s">
        <v>770</v>
      </c>
      <c r="C86" s="9" t="s">
        <v>771</v>
      </c>
      <c r="E86" s="13" t="s">
        <v>847</v>
      </c>
      <c r="F86" s="11">
        <f t="shared" si="3"/>
        <v>676</v>
      </c>
      <c r="I86" s="11"/>
      <c r="J86" s="11"/>
      <c r="K86" s="11"/>
      <c r="L86" s="11" t="str">
        <f t="shared" ca="1" si="2"/>
        <v>insert into element (element_id, label, description, element_status_id) values (676, 'AUC', 'Area under the curve', 2);</v>
      </c>
    </row>
    <row r="87" spans="1:12">
      <c r="A87" s="11">
        <v>420</v>
      </c>
      <c r="B87" s="24" t="s">
        <v>557</v>
      </c>
      <c r="C87" s="9"/>
      <c r="E87" s="13" t="s">
        <v>847</v>
      </c>
      <c r="F87" s="11">
        <f t="shared" si="3"/>
        <v>420</v>
      </c>
      <c r="I87" s="11"/>
      <c r="J87" s="11"/>
      <c r="K87" s="11"/>
      <c r="L87" s="11" t="str">
        <f t="shared" ca="1" si="2"/>
        <v>insert into element (element_id, label, description, element_status_id) values (420, 'auto-fluorescence method', '', 2);</v>
      </c>
    </row>
    <row r="88" spans="1:12">
      <c r="A88" s="11">
        <v>335</v>
      </c>
      <c r="B88" s="24" t="s">
        <v>99</v>
      </c>
      <c r="C88" s="9"/>
      <c r="E88" s="13" t="s">
        <v>847</v>
      </c>
      <c r="F88" s="11">
        <f t="shared" si="3"/>
        <v>335</v>
      </c>
      <c r="I88" s="11"/>
      <c r="J88" s="11"/>
      <c r="K88" s="11"/>
      <c r="L88" s="11" t="str">
        <f t="shared" ca="1" si="2"/>
        <v>insert into element (element_id, label, description, element_status_id) values (335, 'background control', '', 2);</v>
      </c>
    </row>
    <row r="89" spans="1:12">
      <c r="A89" s="11">
        <v>1</v>
      </c>
      <c r="B89" s="24" t="s">
        <v>78</v>
      </c>
      <c r="C89" s="9"/>
      <c r="E89" s="13" t="s">
        <v>847</v>
      </c>
      <c r="F89" s="11">
        <f t="shared" si="3"/>
        <v>1</v>
      </c>
      <c r="I89" s="11"/>
      <c r="J89" s="11"/>
      <c r="K89" s="11"/>
      <c r="L89" s="11" t="str">
        <f t="shared" ca="1" si="2"/>
        <v>insert into element (element_id, label, description, element_status_id) values (1, 'BARD ASSAY ONTOLOGY', '', 2);</v>
      </c>
    </row>
    <row r="90" spans="1:12">
      <c r="A90" s="11">
        <v>2</v>
      </c>
      <c r="B90" s="24" t="s">
        <v>301</v>
      </c>
      <c r="C90" s="9"/>
      <c r="E90" s="13" t="s">
        <v>847</v>
      </c>
      <c r="F90" s="11">
        <f t="shared" si="3"/>
        <v>2</v>
      </c>
      <c r="I90" s="11"/>
      <c r="J90" s="11"/>
      <c r="K90" s="11"/>
      <c r="L90" s="11" t="str">
        <f t="shared" ca="1" si="2"/>
        <v>insert into element (element_id, label, description, element_status_id) values (2, 'BARD DICTIONARY', '', 2);_x000D_
COMMIT;</v>
      </c>
    </row>
    <row r="91" spans="1:12">
      <c r="A91" s="11">
        <v>202</v>
      </c>
      <c r="B91" s="24" t="s">
        <v>228</v>
      </c>
      <c r="C91" s="9"/>
      <c r="E91" s="13" t="s">
        <v>847</v>
      </c>
      <c r="F91" s="11">
        <f t="shared" si="3"/>
        <v>202</v>
      </c>
      <c r="I91" s="11"/>
      <c r="J91" s="11"/>
      <c r="K91" s="11"/>
      <c r="L91" s="11" t="str">
        <f t="shared" ca="1" si="2"/>
        <v>insert into element (element_id, label, description, element_status_id) values (202, 'behavioral assay', '', 2);</v>
      </c>
    </row>
    <row r="92" spans="1:12" ht="60">
      <c r="A92" s="11">
        <v>421</v>
      </c>
      <c r="B92" s="24" t="s">
        <v>558</v>
      </c>
      <c r="C92" s="9" t="s">
        <v>559</v>
      </c>
      <c r="E92" s="13" t="s">
        <v>847</v>
      </c>
      <c r="F92" s="11">
        <f t="shared" si="3"/>
        <v>421</v>
      </c>
      <c r="I92" s="11"/>
      <c r="J92" s="11"/>
      <c r="K92" s="11"/>
      <c r="L92" s="11" t="str">
        <f t="shared" ca="1" si="2"/>
        <v>insert into element (element_id, label, description, element_status_id) values (421, 'bi-directional', 'A trend in which the desired signal for perturbagens of interest can be either an increase or a decrease in the raw assay measurement.', 2);</v>
      </c>
    </row>
    <row r="93" spans="1:12">
      <c r="A93" s="11">
        <v>422</v>
      </c>
      <c r="B93" s="24" t="s">
        <v>560</v>
      </c>
      <c r="C93" s="9"/>
      <c r="E93" s="13" t="s">
        <v>847</v>
      </c>
      <c r="F93" s="11">
        <f t="shared" si="3"/>
        <v>422</v>
      </c>
      <c r="I93" s="11"/>
      <c r="J93" s="11"/>
      <c r="K93" s="11"/>
      <c r="L93" s="11" t="str">
        <f t="shared" ca="1" si="2"/>
        <v>insert into element (element_id, label, description, element_status_id) values (422, 'bile', '', 2);</v>
      </c>
    </row>
    <row r="94" spans="1:12">
      <c r="A94" s="11">
        <v>145</v>
      </c>
      <c r="B94" s="24" t="s">
        <v>178</v>
      </c>
      <c r="C94" s="9"/>
      <c r="E94" s="13" t="s">
        <v>847</v>
      </c>
      <c r="F94" s="11">
        <f t="shared" si="3"/>
        <v>145</v>
      </c>
      <c r="I94" s="11"/>
      <c r="J94" s="11"/>
      <c r="K94" s="11"/>
      <c r="L94" s="11" t="str">
        <f t="shared" ca="1" si="2"/>
        <v>insert into element (element_id, label, description, element_status_id) values (145, 'binding assay', '', 2);</v>
      </c>
    </row>
    <row r="95" spans="1:12" ht="45">
      <c r="A95" s="11">
        <v>259</v>
      </c>
      <c r="B95" s="24" t="s">
        <v>282</v>
      </c>
      <c r="C95" s="9" t="s">
        <v>283</v>
      </c>
      <c r="E95" s="13" t="s">
        <v>847</v>
      </c>
      <c r="F95" s="11">
        <f t="shared" si="3"/>
        <v>259</v>
      </c>
      <c r="I95" s="11"/>
      <c r="J95" s="11"/>
      <c r="K95" s="11"/>
      <c r="L95" s="11" t="str">
        <f t="shared" ca="1" si="2"/>
        <v>insert into element (element_id, label, description, element_status_id) values (259, 'binding constant', 'This endpoint type describes the bonding affinity between two molecules at equilibrium, e.g., drug-receptor interaction.', 2);</v>
      </c>
    </row>
    <row r="96" spans="1:12" ht="60">
      <c r="A96" s="11">
        <v>256</v>
      </c>
      <c r="B96" s="24" t="s">
        <v>280</v>
      </c>
      <c r="C96" s="9" t="s">
        <v>281</v>
      </c>
      <c r="E96" s="13" t="s">
        <v>847</v>
      </c>
      <c r="F96" s="11">
        <f t="shared" si="3"/>
        <v>256</v>
      </c>
      <c r="I96" s="11"/>
      <c r="J96" s="11"/>
      <c r="K96" s="11"/>
      <c r="L96" s="11" t="str">
        <f t="shared" ca="1" si="2"/>
        <v>insert into element (element_id, label, description, element_status_id) values (256, 'biochemical constant endpoint', 'An endpoint used to express binding constants or enzyme kinetic constants reflecting interactions between ligands and macromolecules (e.g., Bmax, Kd).', 2);</v>
      </c>
    </row>
    <row r="97" spans="1:12" ht="105">
      <c r="A97" s="11">
        <v>89</v>
      </c>
      <c r="B97" s="24" t="s">
        <v>148</v>
      </c>
      <c r="C97" s="9" t="s">
        <v>149</v>
      </c>
      <c r="E97" s="13" t="s">
        <v>847</v>
      </c>
      <c r="F97" s="11">
        <f t="shared" si="3"/>
        <v>89</v>
      </c>
      <c r="I97" s="11"/>
      <c r="J97" s="11"/>
      <c r="K97" s="11"/>
      <c r="L97" s="11" t="str">
        <f t="shared" ca="1" si="2"/>
        <v>insert into element (element_id, label, description, element_status_id) values (89, 'biochemical format', 'An in vitro format used to measure the activity of a biological macromolecule, either purified protein or nucleic acid; most often a homogenous assay format, but can be heterogeneous if a solid phase (e.g. beads) is used to immobilize the macromolecule.', 2);</v>
      </c>
    </row>
    <row r="98" spans="1:12" ht="30">
      <c r="A98" s="11">
        <v>23</v>
      </c>
      <c r="B98" s="24" t="s">
        <v>84</v>
      </c>
      <c r="C98" s="9" t="s">
        <v>85</v>
      </c>
      <c r="E98" s="13" t="s">
        <v>847</v>
      </c>
      <c r="F98" s="11">
        <f t="shared" si="3"/>
        <v>23</v>
      </c>
      <c r="I98" s="11"/>
      <c r="J98" s="11"/>
      <c r="K98" s="11"/>
      <c r="L98" s="11" t="str">
        <f t="shared" ca="1" si="2"/>
        <v>insert into element (element_id, label, description, element_status_id) values (23, 'biological entity', 'A material entity of biological origin (e.g., protein, cell culture, tissue).', 2);</v>
      </c>
    </row>
    <row r="99" spans="1:12">
      <c r="A99" s="11">
        <v>32</v>
      </c>
      <c r="B99" s="24" t="s">
        <v>86</v>
      </c>
      <c r="C99" s="9"/>
      <c r="E99" s="13" t="s">
        <v>847</v>
      </c>
      <c r="F99" s="11">
        <f t="shared" si="3"/>
        <v>32</v>
      </c>
      <c r="I99" s="11"/>
      <c r="J99" s="11"/>
      <c r="K99" s="11"/>
      <c r="L99" s="11" t="str">
        <f t="shared" ca="1" si="2"/>
        <v>insert into element (element_id, label, description, element_status_id) values (32, 'biological fluid', '', 2);</v>
      </c>
    </row>
    <row r="100" spans="1:12">
      <c r="A100" s="11">
        <v>423</v>
      </c>
      <c r="B100" s="24" t="s">
        <v>561</v>
      </c>
      <c r="C100" s="9"/>
      <c r="E100" s="13" t="s">
        <v>847</v>
      </c>
      <c r="F100" s="11">
        <f t="shared" si="3"/>
        <v>423</v>
      </c>
      <c r="I100" s="11"/>
      <c r="J100" s="11"/>
      <c r="K100" s="11"/>
      <c r="L100" s="11" t="str">
        <f t="shared" ca="1" si="2"/>
        <v>insert into element (element_id, label, description, element_status_id) values (423, 'biological fluid type', '', 2);_x000D_
COMMIT;</v>
      </c>
    </row>
    <row r="101" spans="1:12">
      <c r="A101" s="11">
        <v>243</v>
      </c>
      <c r="B101" s="24" t="s">
        <v>267</v>
      </c>
      <c r="C101" s="9"/>
      <c r="E101" s="13" t="s">
        <v>847</v>
      </c>
      <c r="F101" s="11">
        <f t="shared" si="3"/>
        <v>243</v>
      </c>
      <c r="I101" s="11"/>
      <c r="J101" s="11"/>
      <c r="K101" s="11"/>
      <c r="L101" s="11" t="str">
        <f t="shared" ca="1" si="2"/>
        <v>insert into element (element_id, label, description, element_status_id) values (243, 'biological project goal', '', 2);</v>
      </c>
    </row>
    <row r="102" spans="1:12" ht="75">
      <c r="A102" s="11">
        <v>6</v>
      </c>
      <c r="B102" s="24" t="s">
        <v>241</v>
      </c>
      <c r="C102" s="9" t="s">
        <v>242</v>
      </c>
      <c r="E102" s="13" t="s">
        <v>847</v>
      </c>
      <c r="F102" s="11">
        <f t="shared" si="3"/>
        <v>6</v>
      </c>
      <c r="I102" s="11"/>
      <c r="J102" s="11"/>
      <c r="K102" s="11"/>
      <c r="L102" s="11" t="str">
        <f t="shared" ca="1" si="2"/>
        <v>insert into element (element_id, label, description, element_status_id) values (6, 'biology', 'A biological entity or process that is the presumed subject of the assay; may refer to a macromolecule whose activity is being regulated, or to a cell-biological process (e.g., neurite outgrowth).', 2);</v>
      </c>
    </row>
    <row r="103" spans="1:12">
      <c r="A103" s="11">
        <v>424</v>
      </c>
      <c r="B103" s="24" t="s">
        <v>562</v>
      </c>
      <c r="C103" s="9"/>
      <c r="E103" s="13" t="s">
        <v>847</v>
      </c>
      <c r="F103" s="11">
        <f t="shared" si="3"/>
        <v>424</v>
      </c>
      <c r="I103" s="11"/>
      <c r="J103" s="11"/>
      <c r="K103" s="11"/>
      <c r="L103" s="11" t="str">
        <f t="shared" ca="1" si="2"/>
        <v>insert into element (element_id, label, description, element_status_id) values (424, 'BL1', '', 2);</v>
      </c>
    </row>
    <row r="104" spans="1:12">
      <c r="A104" s="11">
        <v>425</v>
      </c>
      <c r="B104" s="24" t="s">
        <v>563</v>
      </c>
      <c r="C104" s="9"/>
      <c r="E104" s="13" t="s">
        <v>847</v>
      </c>
      <c r="F104" s="11">
        <f t="shared" si="3"/>
        <v>425</v>
      </c>
      <c r="I104" s="11"/>
      <c r="J104" s="11"/>
      <c r="K104" s="11"/>
      <c r="L104" s="11" t="str">
        <f t="shared" ca="1" si="2"/>
        <v>insert into element (element_id, label, description, element_status_id) values (425, 'BL2', '', 2);</v>
      </c>
    </row>
    <row r="105" spans="1:12">
      <c r="A105" s="11">
        <v>426</v>
      </c>
      <c r="B105" s="24" t="s">
        <v>564</v>
      </c>
      <c r="C105" s="9"/>
      <c r="E105" s="13" t="s">
        <v>847</v>
      </c>
      <c r="F105" s="11">
        <f t="shared" si="3"/>
        <v>426</v>
      </c>
      <c r="I105" s="11"/>
      <c r="J105" s="11"/>
      <c r="K105" s="11"/>
      <c r="L105" s="11" t="str">
        <f t="shared" ca="1" si="2"/>
        <v>insert into element (element_id, label, description, element_status_id) values (426, 'BL2+', '', 2);</v>
      </c>
    </row>
    <row r="106" spans="1:12">
      <c r="A106" s="11">
        <v>427</v>
      </c>
      <c r="B106" s="24" t="s">
        <v>565</v>
      </c>
      <c r="C106" s="9"/>
      <c r="E106" s="13" t="s">
        <v>847</v>
      </c>
      <c r="F106" s="11">
        <f t="shared" si="3"/>
        <v>427</v>
      </c>
      <c r="I106" s="11"/>
      <c r="J106" s="11"/>
      <c r="K106" s="11"/>
      <c r="L106" s="11" t="str">
        <f t="shared" ca="1" si="2"/>
        <v>insert into element (element_id, label, description, element_status_id) values (427, 'BL3', '', 2);</v>
      </c>
    </row>
    <row r="107" spans="1:12">
      <c r="A107" s="11">
        <v>428</v>
      </c>
      <c r="B107" s="24" t="s">
        <v>566</v>
      </c>
      <c r="C107" s="9"/>
      <c r="E107" s="13" t="s">
        <v>847</v>
      </c>
      <c r="F107" s="11">
        <f t="shared" si="3"/>
        <v>428</v>
      </c>
      <c r="I107" s="11"/>
      <c r="J107" s="11"/>
      <c r="K107" s="11"/>
      <c r="L107" s="11" t="str">
        <f t="shared" ca="1" si="2"/>
        <v>insert into element (element_id, label, description, element_status_id) values (428, 'BL4', '', 2);</v>
      </c>
    </row>
    <row r="108" spans="1:12">
      <c r="A108" s="11">
        <v>429</v>
      </c>
      <c r="B108" s="24" t="s">
        <v>567</v>
      </c>
      <c r="C108" s="32"/>
      <c r="D108" s="25"/>
      <c r="E108" s="13" t="s">
        <v>847</v>
      </c>
      <c r="F108" s="11">
        <f t="shared" si="3"/>
        <v>429</v>
      </c>
      <c r="I108" s="11"/>
      <c r="J108" s="11"/>
      <c r="K108" s="11"/>
      <c r="L108" s="11" t="str">
        <f t="shared" ca="1" si="2"/>
        <v>insert into element (element_id, label, description, element_status_id) values (429, 'bladder', '', 2);</v>
      </c>
    </row>
    <row r="109" spans="1:12">
      <c r="A109" s="11">
        <v>62</v>
      </c>
      <c r="B109" s="24" t="s">
        <v>115</v>
      </c>
      <c r="C109" s="9"/>
      <c r="E109" s="13" t="s">
        <v>847</v>
      </c>
      <c r="F109" s="11">
        <f t="shared" si="3"/>
        <v>62</v>
      </c>
      <c r="I109" s="11"/>
      <c r="J109" s="11"/>
      <c r="K109" s="11"/>
      <c r="L109" s="11" t="str">
        <f t="shared" ca="1" si="2"/>
        <v>insert into element (element_id, label, description, element_status_id) values (62, 'blocker', '', 2);</v>
      </c>
    </row>
    <row r="110" spans="1:12">
      <c r="A110" s="11">
        <v>430</v>
      </c>
      <c r="B110" s="24" t="s">
        <v>568</v>
      </c>
      <c r="C110" s="9"/>
      <c r="E110" s="13" t="s">
        <v>847</v>
      </c>
      <c r="F110" s="11">
        <f t="shared" si="3"/>
        <v>430</v>
      </c>
      <c r="I110" s="11"/>
      <c r="J110" s="11"/>
      <c r="K110" s="11"/>
      <c r="L110" s="11" t="str">
        <f t="shared" ca="1" si="2"/>
        <v>insert into element (element_id, label, description, element_status_id) values (430, 'blood', '', 2);_x000D_
COMMIT;</v>
      </c>
    </row>
    <row r="111" spans="1:12">
      <c r="A111" s="11">
        <v>431</v>
      </c>
      <c r="B111" s="24" t="s">
        <v>569</v>
      </c>
      <c r="C111" s="9"/>
      <c r="E111" s="13" t="s">
        <v>847</v>
      </c>
      <c r="F111" s="11">
        <f t="shared" si="3"/>
        <v>431</v>
      </c>
      <c r="I111" s="11"/>
      <c r="J111" s="11"/>
      <c r="K111" s="11"/>
      <c r="L111" s="11" t="str">
        <f t="shared" ca="1" si="2"/>
        <v>insert into element (element_id, label, description, element_status_id) values (431, 'blood vessel', '', 2);</v>
      </c>
    </row>
    <row r="112" spans="1:12" ht="105">
      <c r="A112" s="11">
        <v>343</v>
      </c>
      <c r="B112" s="24" t="s">
        <v>350</v>
      </c>
      <c r="C112" s="32" t="s">
        <v>351</v>
      </c>
      <c r="E112" s="13" t="s">
        <v>847</v>
      </c>
      <c r="F112" s="11">
        <f t="shared" si="3"/>
        <v>343</v>
      </c>
      <c r="I112" s="11"/>
      <c r="J112" s="11"/>
      <c r="K112" s="11"/>
      <c r="L112" s="11" t="str">
        <f t="shared" ca="1" si="2"/>
        <v>insert into element (element_id, label, description, element_status_id) values (343, 'Bmax', 'It is the amount of drug required to saturate a population of receptors and a measure of the number of receptors present in the sample. It is derived from Scatchard plot of binding data. It is analogous to Vmax in enzyme kinetics. The units of Bmax include cpm, sites/cell or fmol/mg. http', 2);</v>
      </c>
    </row>
    <row r="113" spans="1:12">
      <c r="A113" s="11">
        <v>432</v>
      </c>
      <c r="B113" s="24" t="s">
        <v>570</v>
      </c>
      <c r="C113" s="9"/>
      <c r="E113" s="13" t="s">
        <v>847</v>
      </c>
      <c r="F113" s="11">
        <f t="shared" si="3"/>
        <v>432</v>
      </c>
      <c r="I113" s="11"/>
      <c r="J113" s="11"/>
      <c r="K113" s="11"/>
      <c r="L113" s="11" t="str">
        <f t="shared" ca="1" si="2"/>
        <v>insert into element (element_id, label, description, element_status_id) values (432, 'bone', '', 2);</v>
      </c>
    </row>
    <row r="114" spans="1:12">
      <c r="A114" s="11">
        <v>433</v>
      </c>
      <c r="B114" s="24" t="s">
        <v>571</v>
      </c>
      <c r="C114" s="9"/>
      <c r="E114" s="13" t="s">
        <v>847</v>
      </c>
      <c r="F114" s="11">
        <f t="shared" si="3"/>
        <v>433</v>
      </c>
      <c r="I114" s="11"/>
      <c r="J114" s="11"/>
      <c r="K114" s="11"/>
      <c r="L114" s="11" t="str">
        <f t="shared" ca="1" si="2"/>
        <v>insert into element (element_id, label, description, element_status_id) values (433, 'brain', '', 2);</v>
      </c>
    </row>
    <row r="115" spans="1:12">
      <c r="A115" s="11">
        <v>434</v>
      </c>
      <c r="B115" s="24" t="s">
        <v>572</v>
      </c>
      <c r="C115" s="9"/>
      <c r="E115" s="13" t="s">
        <v>847</v>
      </c>
      <c r="F115" s="11">
        <f t="shared" si="3"/>
        <v>434</v>
      </c>
      <c r="I115" s="11"/>
      <c r="J115" s="11"/>
      <c r="K115" s="11"/>
      <c r="L115" s="11" t="str">
        <f t="shared" ca="1" si="2"/>
        <v>insert into element (element_id, label, description, element_status_id) values (434, 'breast milk', '', 2);</v>
      </c>
    </row>
    <row r="116" spans="1:12">
      <c r="A116" s="11">
        <v>435</v>
      </c>
      <c r="B116" s="24" t="s">
        <v>573</v>
      </c>
      <c r="C116" s="9"/>
      <c r="E116" s="13" t="s">
        <v>847</v>
      </c>
      <c r="F116" s="11">
        <f t="shared" si="3"/>
        <v>435</v>
      </c>
      <c r="I116" s="11"/>
      <c r="J116" s="11"/>
      <c r="K116" s="11"/>
      <c r="L116" s="11" t="str">
        <f t="shared" ca="1" si="2"/>
        <v>insert into element (element_id, label, description, element_status_id) values (435, 'bronchus', '', 2);</v>
      </c>
    </row>
    <row r="117" spans="1:12">
      <c r="A117" s="11">
        <v>358</v>
      </c>
      <c r="B117" s="24" t="s">
        <v>69</v>
      </c>
      <c r="C117" s="9"/>
      <c r="E117" s="13" t="s">
        <v>847</v>
      </c>
      <c r="F117" s="11">
        <f t="shared" si="3"/>
        <v>358</v>
      </c>
      <c r="I117" s="11"/>
      <c r="J117" s="11"/>
      <c r="K117" s="11"/>
      <c r="L117" s="11" t="str">
        <f t="shared" ca="1" si="2"/>
        <v>insert into element (element_id, label, description, element_status_id) values (358, 'BSA', '', 2);</v>
      </c>
    </row>
    <row r="118" spans="1:12">
      <c r="A118" s="11">
        <v>70</v>
      </c>
      <c r="B118" s="24" t="s">
        <v>130</v>
      </c>
      <c r="C118" s="9"/>
      <c r="E118" s="13" t="s">
        <v>847</v>
      </c>
      <c r="F118" s="11">
        <f t="shared" si="3"/>
        <v>70</v>
      </c>
      <c r="I118" s="11"/>
      <c r="J118" s="11"/>
      <c r="K118" s="11"/>
      <c r="L118" s="11" t="str">
        <f t="shared" ca="1" si="2"/>
        <v>insert into element (element_id, label, description, element_status_id) values (70, 'buffer', '', 2);</v>
      </c>
    </row>
    <row r="119" spans="1:12" ht="135">
      <c r="A119" s="11">
        <v>436</v>
      </c>
      <c r="B119" s="24" t="s">
        <v>574</v>
      </c>
      <c r="C119" s="32" t="s">
        <v>575</v>
      </c>
      <c r="E119" s="13" t="s">
        <v>847</v>
      </c>
      <c r="F119" s="11">
        <f t="shared" si="3"/>
        <v>436</v>
      </c>
      <c r="I119" s="11"/>
      <c r="J119" s="11"/>
      <c r="K119" s="11"/>
      <c r="L119" s="11" t="str">
        <f t="shared" ca="1" si="2"/>
        <v>insert into element (element_id, label, description, element_status_id) values (436, 'calculated value', 'A readout in which the reported value is actually derived from raw values but in which the calculated value is typically reported by the instrument or is immediately used (e.g., temperature shift in a protein melting assay, ratio of luminescence values in a DualGlo assay, or a fluorescence polarization or anisotropy assay).', 2);</v>
      </c>
    </row>
    <row r="120" spans="1:12">
      <c r="A120" s="11">
        <v>181</v>
      </c>
      <c r="B120" s="24" t="s">
        <v>183</v>
      </c>
      <c r="C120" s="9"/>
      <c r="E120" s="13" t="s">
        <v>847</v>
      </c>
      <c r="F120" s="11">
        <f t="shared" si="3"/>
        <v>181</v>
      </c>
      <c r="I120" s="11"/>
      <c r="J120" s="11"/>
      <c r="K120" s="11"/>
      <c r="L120" s="11" t="str">
        <f t="shared" ca="1" si="2"/>
        <v>insert into element (element_id, label, description, element_status_id) values (181, 'carcinogenicity assay', '', 2);_x000D_
COMMIT;</v>
      </c>
    </row>
    <row r="121" spans="1:12">
      <c r="A121" s="11">
        <v>71</v>
      </c>
      <c r="B121" s="24" t="s">
        <v>131</v>
      </c>
      <c r="C121" s="9"/>
      <c r="E121" s="13" t="s">
        <v>847</v>
      </c>
      <c r="F121" s="11">
        <f t="shared" si="3"/>
        <v>71</v>
      </c>
      <c r="I121" s="11"/>
      <c r="J121" s="11"/>
      <c r="K121" s="11"/>
      <c r="L121" s="11" t="str">
        <f t="shared" ca="1" si="2"/>
        <v>insert into element (element_id, label, description, element_status_id) values (71, 'carrier', '', 2);</v>
      </c>
    </row>
    <row r="122" spans="1:12">
      <c r="A122" s="11">
        <v>437</v>
      </c>
      <c r="B122" s="24" t="s">
        <v>576</v>
      </c>
      <c r="C122" s="9"/>
      <c r="E122" s="13" t="s">
        <v>847</v>
      </c>
      <c r="F122" s="11">
        <f t="shared" si="3"/>
        <v>437</v>
      </c>
      <c r="I122" s="11"/>
      <c r="J122" s="11"/>
      <c r="K122" s="11"/>
      <c r="L122" s="11" t="str">
        <f t="shared" ca="1" si="2"/>
        <v>insert into element (element_id, label, description, element_status_id) values (437, 'cartilage', '', 2);</v>
      </c>
    </row>
    <row r="123" spans="1:12">
      <c r="A123" s="11">
        <v>438</v>
      </c>
      <c r="B123" s="24" t="s">
        <v>577</v>
      </c>
      <c r="C123" s="9"/>
      <c r="D123" s="24" t="s">
        <v>16</v>
      </c>
      <c r="E123" s="13" t="s">
        <v>847</v>
      </c>
      <c r="F123" s="11">
        <f t="shared" si="3"/>
        <v>438</v>
      </c>
      <c r="I123" s="11"/>
      <c r="J123" s="11"/>
      <c r="K123" s="11"/>
      <c r="L123" s="11" t="str">
        <f t="shared" ca="1" si="2"/>
        <v>insert into element (element_id, label, description, element_status_id) values (438, 'CC50', '', 2);</v>
      </c>
    </row>
    <row r="124" spans="1:12">
      <c r="A124" s="11">
        <v>208</v>
      </c>
      <c r="B124" s="24" t="s">
        <v>233</v>
      </c>
      <c r="C124" s="9"/>
      <c r="E124" s="13" t="s">
        <v>847</v>
      </c>
      <c r="F124" s="11">
        <f t="shared" si="3"/>
        <v>208</v>
      </c>
      <c r="I124" s="11"/>
      <c r="J124" s="11"/>
      <c r="K124" s="11"/>
      <c r="L124" s="11" t="str">
        <f t="shared" ca="1" si="2"/>
        <v>insert into element (element_id, label, description, element_status_id) values (208, 'cell communication assay', '', 2);</v>
      </c>
    </row>
    <row r="125" spans="1:12">
      <c r="A125" s="11">
        <v>209</v>
      </c>
      <c r="B125" s="24" t="s">
        <v>234</v>
      </c>
      <c r="C125" s="9"/>
      <c r="E125" s="13" t="s">
        <v>847</v>
      </c>
      <c r="F125" s="11">
        <f t="shared" si="3"/>
        <v>209</v>
      </c>
      <c r="I125" s="11"/>
      <c r="J125" s="11"/>
      <c r="K125" s="11"/>
      <c r="L125" s="11" t="str">
        <f t="shared" ca="1" si="2"/>
        <v>insert into element (element_id, label, description, element_status_id) values (209, 'cell cycle assay', '', 2);</v>
      </c>
    </row>
    <row r="126" spans="1:12">
      <c r="A126" s="11">
        <v>210</v>
      </c>
      <c r="B126" s="24" t="s">
        <v>235</v>
      </c>
      <c r="C126" s="9"/>
      <c r="E126" s="13" t="s">
        <v>847</v>
      </c>
      <c r="F126" s="11">
        <f t="shared" si="3"/>
        <v>210</v>
      </c>
      <c r="I126" s="11"/>
      <c r="J126" s="11"/>
      <c r="K126" s="11"/>
      <c r="L126" s="11" t="str">
        <f t="shared" ca="1" si="2"/>
        <v>insert into element (element_id, label, description, element_status_id) values (210, 'cell growth assay', '', 2);</v>
      </c>
    </row>
    <row r="127" spans="1:12" ht="60">
      <c r="A127" s="11">
        <v>130</v>
      </c>
      <c r="B127" s="24" t="s">
        <v>354</v>
      </c>
      <c r="C127" s="9" t="s">
        <v>355</v>
      </c>
      <c r="E127" s="13" t="s">
        <v>847</v>
      </c>
      <c r="F127" s="11">
        <f t="shared" si="3"/>
        <v>130</v>
      </c>
      <c r="I127" s="11"/>
      <c r="J127" s="11"/>
      <c r="K127" s="11"/>
      <c r="L127" s="11" t="str">
        <f t="shared" ca="1" si="2"/>
        <v>insert into element (element_id, label, description, element_status_id) values (130, 'cell modification', 'This describes the type of alterations performed on the cell line, which include plasmid transfection, viral transduction, cell fusion, etc.', 2);</v>
      </c>
    </row>
    <row r="128" spans="1:12">
      <c r="A128" s="11">
        <v>146</v>
      </c>
      <c r="B128" s="24" t="s">
        <v>179</v>
      </c>
      <c r="C128" s="9"/>
      <c r="E128" s="13" t="s">
        <v>847</v>
      </c>
      <c r="F128" s="11">
        <f t="shared" si="3"/>
        <v>146</v>
      </c>
      <c r="I128" s="11"/>
      <c r="J128" s="11"/>
      <c r="K128" s="11"/>
      <c r="L128" s="11" t="str">
        <f t="shared" ca="1" si="2"/>
        <v>insert into element (element_id, label, description, element_status_id) values (146, 'cell morphology assay', '', 2);</v>
      </c>
    </row>
    <row r="129" spans="1:12">
      <c r="A129" s="11">
        <v>147</v>
      </c>
      <c r="B129" s="24" t="s">
        <v>180</v>
      </c>
      <c r="C129" s="9"/>
      <c r="E129" s="13" t="s">
        <v>847</v>
      </c>
      <c r="F129" s="11">
        <f t="shared" si="3"/>
        <v>147</v>
      </c>
      <c r="I129" s="11"/>
      <c r="J129" s="11"/>
      <c r="K129" s="11"/>
      <c r="L129" s="11" t="str">
        <f t="shared" ca="1" si="2"/>
        <v>insert into element (element_id, label, description, element_status_id) values (147, 'cell motility assay', '', 2);</v>
      </c>
    </row>
    <row r="130" spans="1:12" ht="30">
      <c r="A130" s="11">
        <v>90</v>
      </c>
      <c r="B130" s="24" t="s">
        <v>150</v>
      </c>
      <c r="C130" s="9" t="s">
        <v>151</v>
      </c>
      <c r="E130" s="13" t="s">
        <v>847</v>
      </c>
      <c r="F130" s="11">
        <f t="shared" si="3"/>
        <v>90</v>
      </c>
      <c r="I130" s="11"/>
      <c r="J130" s="11"/>
      <c r="K130" s="11"/>
      <c r="L130" s="11" t="str">
        <f t="shared" ref="L130:L193" ca="1" si="4">IF(I130="","insert into element (element_id, label, description, element_status_id) values ("&amp;A130&amp;", '"&amp;B130&amp;"', '"&amp;C130&amp;"', 2);"&amp;IF(MOD(CELL("row",A130),10)=0,CHAR(13)&amp;CHAR(10)&amp;"COMMIT;",""),"")</f>
        <v>insert into element (element_id, label, description, element_status_id) values (90, 'cell-based format', 'A heterogenous assay format that involves living cells of eukaryotic origin.', 2);_x000D_
COMMIT;</v>
      </c>
    </row>
    <row r="131" spans="1:12" ht="105">
      <c r="A131" s="11">
        <v>439</v>
      </c>
      <c r="B131" s="24" t="s">
        <v>578</v>
      </c>
      <c r="C131" s="32" t="s">
        <v>579</v>
      </c>
      <c r="E131" s="13" t="s">
        <v>847</v>
      </c>
      <c r="F131" s="11">
        <f t="shared" ref="F131:F194" si="5">A131</f>
        <v>439</v>
      </c>
      <c r="I131" s="11"/>
      <c r="J131" s="11"/>
      <c r="K131" s="11"/>
      <c r="L131" s="11" t="str">
        <f t="shared" ca="1" si="4"/>
        <v>insert into element (element_id, label, description, element_status_id) values (439, 'cell-culture component', 'Components of a specific medium in which a cell culture is prepared, which is optimized for its growth; includes medium additives such as serum, growth factors, buffers, amino acids, and antibiotics (this information may be obtained from ATCC or found in relevant publications).', 2);</v>
      </c>
    </row>
    <row r="132" spans="1:12">
      <c r="A132" s="11">
        <v>440</v>
      </c>
      <c r="B132" s="24" t="s">
        <v>580</v>
      </c>
      <c r="C132" s="9"/>
      <c r="E132" s="13" t="s">
        <v>847</v>
      </c>
      <c r="F132" s="11">
        <f t="shared" si="5"/>
        <v>440</v>
      </c>
      <c r="I132" s="11"/>
      <c r="J132" s="11"/>
      <c r="K132" s="11"/>
      <c r="L132" s="11" t="str">
        <f t="shared" ca="1" si="4"/>
        <v>insert into element (element_id, label, description, element_status_id) values (440, 'cell-culture condition', '', 2);</v>
      </c>
    </row>
    <row r="133" spans="1:12" ht="105">
      <c r="A133" s="11">
        <v>91</v>
      </c>
      <c r="B133" s="24" t="s">
        <v>152</v>
      </c>
      <c r="C133" s="9" t="s">
        <v>153</v>
      </c>
      <c r="E133" s="13" t="s">
        <v>847</v>
      </c>
      <c r="F133" s="11">
        <f t="shared" si="5"/>
        <v>91</v>
      </c>
      <c r="I133" s="11"/>
      <c r="J133" s="11"/>
      <c r="K133" s="11"/>
      <c r="L133" s="11" t="str">
        <f t="shared" ca="1" si="4"/>
        <v>insert into element (element_id, label, description, element_status_id) values (91, 'cell-free format', 'An in vitro format where biological material originates from cells, but does not use live cells nor purified macromolecules; most often a homogenous assay format, but can be heterogeneous if a solid phase (e.g. beads) is used to immobilize the components.', 2);</v>
      </c>
    </row>
    <row r="134" spans="1:12">
      <c r="A134" s="11">
        <v>441</v>
      </c>
      <c r="B134" s="24" t="s">
        <v>581</v>
      </c>
      <c r="C134" s="9"/>
      <c r="E134" s="13" t="s">
        <v>847</v>
      </c>
      <c r="F134" s="11">
        <f t="shared" si="5"/>
        <v>441</v>
      </c>
      <c r="I134" s="11"/>
      <c r="J134" s="11"/>
      <c r="K134" s="11"/>
      <c r="L134" s="11" t="str">
        <f t="shared" ca="1" si="4"/>
        <v>insert into element (element_id, label, description, element_status_id) values (441, 'cell-fusion method', '', 2);</v>
      </c>
    </row>
    <row r="135" spans="1:12">
      <c r="A135" s="11">
        <v>442</v>
      </c>
      <c r="B135" s="24" t="s">
        <v>582</v>
      </c>
      <c r="C135" s="9"/>
      <c r="E135" s="13" t="s">
        <v>847</v>
      </c>
      <c r="F135" s="11">
        <f t="shared" si="5"/>
        <v>442</v>
      </c>
      <c r="I135" s="11"/>
      <c r="J135" s="11"/>
      <c r="K135" s="11"/>
      <c r="L135" s="11" t="str">
        <f t="shared" ca="1" si="4"/>
        <v>insert into element (element_id, label, description, element_status_id) values (442, 'cell-processing method', '', 2);</v>
      </c>
    </row>
    <row r="136" spans="1:12">
      <c r="A136" s="11">
        <v>182</v>
      </c>
      <c r="B136" s="24" t="s">
        <v>184</v>
      </c>
      <c r="C136" s="9"/>
      <c r="E136" s="13" t="s">
        <v>847</v>
      </c>
      <c r="F136" s="11">
        <f t="shared" si="5"/>
        <v>182</v>
      </c>
      <c r="I136" s="11"/>
      <c r="J136" s="11"/>
      <c r="K136" s="11"/>
      <c r="L136" s="11" t="str">
        <f t="shared" ca="1" si="4"/>
        <v>insert into element (element_id, label, description, element_status_id) values (182, 'cell-proliferation assay', '', 2);</v>
      </c>
    </row>
    <row r="137" spans="1:12">
      <c r="A137" s="11">
        <v>443</v>
      </c>
      <c r="B137" s="24" t="s">
        <v>583</v>
      </c>
      <c r="C137" s="9"/>
      <c r="E137" s="13" t="s">
        <v>847</v>
      </c>
      <c r="F137" s="11">
        <f t="shared" si="5"/>
        <v>443</v>
      </c>
      <c r="I137" s="11"/>
      <c r="J137" s="11"/>
      <c r="K137" s="11"/>
      <c r="L137" s="11" t="str">
        <f t="shared" ca="1" si="4"/>
        <v>insert into element (element_id, label, description, element_status_id) values (443, 'cell-proliferation method', '', 2);</v>
      </c>
    </row>
    <row r="138" spans="1:12">
      <c r="A138" s="11">
        <v>211</v>
      </c>
      <c r="B138" s="24" t="s">
        <v>236</v>
      </c>
      <c r="C138" s="9"/>
      <c r="E138" s="13" t="s">
        <v>847</v>
      </c>
      <c r="F138" s="11">
        <f t="shared" si="5"/>
        <v>211</v>
      </c>
      <c r="I138" s="11"/>
      <c r="J138" s="11"/>
      <c r="K138" s="11"/>
      <c r="L138" s="11" t="str">
        <f t="shared" ca="1" si="4"/>
        <v>insert into element (element_id, label, description, element_status_id) values (211, 'cellular metabolic process assay', '', 2);</v>
      </c>
    </row>
    <row r="139" spans="1:12">
      <c r="A139" s="11">
        <v>444</v>
      </c>
      <c r="B139" s="24" t="s">
        <v>584</v>
      </c>
      <c r="C139" s="9"/>
      <c r="E139" s="13" t="s">
        <v>847</v>
      </c>
      <c r="F139" s="11">
        <f t="shared" si="5"/>
        <v>444</v>
      </c>
      <c r="I139" s="11"/>
      <c r="J139" s="11"/>
      <c r="K139" s="11"/>
      <c r="L139" s="11" t="str">
        <f t="shared" ca="1" si="4"/>
        <v>insert into element (element_id, label, description, element_status_id) values (444, 'cerebrospinal fluid', '', 2);</v>
      </c>
    </row>
    <row r="140" spans="1:12">
      <c r="A140" s="11">
        <v>445</v>
      </c>
      <c r="B140" s="24" t="s">
        <v>585</v>
      </c>
      <c r="C140" s="9"/>
      <c r="E140" s="13" t="s">
        <v>847</v>
      </c>
      <c r="F140" s="11">
        <f t="shared" si="5"/>
        <v>445</v>
      </c>
      <c r="I140" s="11"/>
      <c r="J140" s="11"/>
      <c r="K140" s="11"/>
      <c r="L140" s="11" t="str">
        <f t="shared" ca="1" si="4"/>
        <v>insert into element (element_id, label, description, element_status_id) values (445, 'cerumen', '', 2);_x000D_
COMMIT;</v>
      </c>
    </row>
    <row r="141" spans="1:12">
      <c r="A141" s="11">
        <v>72</v>
      </c>
      <c r="B141" s="24" t="s">
        <v>132</v>
      </c>
      <c r="C141" s="9"/>
      <c r="E141" s="13" t="s">
        <v>847</v>
      </c>
      <c r="F141" s="11">
        <f t="shared" si="5"/>
        <v>72</v>
      </c>
      <c r="I141" s="11"/>
      <c r="J141" s="11"/>
      <c r="K141" s="11"/>
      <c r="L141" s="11" t="str">
        <f t="shared" ca="1" si="4"/>
        <v>insert into element (element_id, label, description, element_status_id) values (72, 'charge carrier', '', 2);</v>
      </c>
    </row>
    <row r="142" spans="1:12">
      <c r="A142" s="11">
        <v>381</v>
      </c>
      <c r="B142" s="24" t="s">
        <v>14</v>
      </c>
      <c r="C142" s="9"/>
      <c r="E142" s="13" t="s">
        <v>847</v>
      </c>
      <c r="F142" s="11">
        <f t="shared" si="5"/>
        <v>381</v>
      </c>
      <c r="I142" s="11"/>
      <c r="J142" s="11"/>
      <c r="K142" s="11"/>
      <c r="L142" s="11" t="str">
        <f t="shared" ca="1" si="4"/>
        <v>insert into element (element_id, label, description, element_status_id) values (381, 'Chi Squared', '', 2);</v>
      </c>
    </row>
    <row r="143" spans="1:12">
      <c r="A143" s="11">
        <v>446</v>
      </c>
      <c r="B143" s="24" t="s">
        <v>586</v>
      </c>
      <c r="C143" s="9"/>
      <c r="E143" s="13" t="s">
        <v>847</v>
      </c>
      <c r="F143" s="11">
        <f t="shared" si="5"/>
        <v>446</v>
      </c>
      <c r="I143" s="11"/>
      <c r="J143" s="11"/>
      <c r="K143" s="11"/>
      <c r="L143" s="11" t="str">
        <f t="shared" ca="1" si="4"/>
        <v>insert into element (element_id, label, description, element_status_id) values (446, 'circulatory tissue', '', 2);</v>
      </c>
    </row>
    <row r="144" spans="1:12">
      <c r="A144" s="11">
        <v>183</v>
      </c>
      <c r="B144" s="24" t="s">
        <v>185</v>
      </c>
      <c r="C144" s="9"/>
      <c r="E144" s="13" t="s">
        <v>847</v>
      </c>
      <c r="F144" s="11">
        <f t="shared" si="5"/>
        <v>183</v>
      </c>
      <c r="I144" s="11"/>
      <c r="J144" s="11"/>
      <c r="K144" s="11"/>
      <c r="L144" s="11" t="str">
        <f t="shared" ca="1" si="4"/>
        <v>insert into element (element_id, label, description, element_status_id) values (183, 'clinical pathology assay', '', 2);</v>
      </c>
    </row>
    <row r="145" spans="1:12" ht="45">
      <c r="A145" s="11">
        <v>447</v>
      </c>
      <c r="B145" s="24" t="s">
        <v>587</v>
      </c>
      <c r="C145" s="9" t="s">
        <v>588</v>
      </c>
      <c r="E145" s="13" t="s">
        <v>847</v>
      </c>
      <c r="F145" s="11">
        <f t="shared" si="5"/>
        <v>447</v>
      </c>
      <c r="I145" s="11"/>
      <c r="J145" s="11"/>
      <c r="K145" s="11"/>
      <c r="L145" s="11" t="str">
        <f t="shared" ca="1" si="4"/>
        <v>insert into element (element_id, label, description, element_status_id) values (447, 'Cmax', 'A maximal concentration achieved in a dosing experiment (maximum point of a concentration curve).', 2);</v>
      </c>
    </row>
    <row r="146" spans="1:12">
      <c r="A146" s="11">
        <v>73</v>
      </c>
      <c r="B146" s="24" t="s">
        <v>133</v>
      </c>
      <c r="C146" s="9"/>
      <c r="E146" s="13" t="s">
        <v>847</v>
      </c>
      <c r="F146" s="11">
        <f t="shared" si="5"/>
        <v>73</v>
      </c>
      <c r="I146" s="11"/>
      <c r="J146" s="11"/>
      <c r="K146" s="11"/>
      <c r="L146" s="11" t="str">
        <f t="shared" ca="1" si="4"/>
        <v>insert into element (element_id, label, description, element_status_id) values (73, 'co-enzyme', '', 2);</v>
      </c>
    </row>
    <row r="147" spans="1:12">
      <c r="A147" s="11">
        <v>74</v>
      </c>
      <c r="B147" s="24" t="s">
        <v>134</v>
      </c>
      <c r="C147" s="9"/>
      <c r="E147" s="13" t="s">
        <v>847</v>
      </c>
      <c r="F147" s="11">
        <f t="shared" si="5"/>
        <v>74</v>
      </c>
      <c r="I147" s="11"/>
      <c r="J147" s="11"/>
      <c r="K147" s="11"/>
      <c r="L147" s="11" t="str">
        <f t="shared" ca="1" si="4"/>
        <v>insert into element (element_id, label, description, element_status_id) values (74, 'co-factor', '', 2);</v>
      </c>
    </row>
    <row r="148" spans="1:12">
      <c r="A148" s="11">
        <v>75</v>
      </c>
      <c r="B148" s="24" t="s">
        <v>135</v>
      </c>
      <c r="C148" s="9"/>
      <c r="E148" s="13" t="s">
        <v>847</v>
      </c>
      <c r="F148" s="11">
        <f t="shared" si="5"/>
        <v>75</v>
      </c>
      <c r="I148" s="11"/>
      <c r="J148" s="11"/>
      <c r="K148" s="11"/>
      <c r="L148" s="11" t="str">
        <f t="shared" ca="1" si="4"/>
        <v>insert into element (element_id, label, description, element_status_id) values (75, 'co-substrate', '', 2);</v>
      </c>
    </row>
    <row r="149" spans="1:12">
      <c r="A149" s="11">
        <v>212</v>
      </c>
      <c r="B149" s="24" t="s">
        <v>237</v>
      </c>
      <c r="C149" s="9"/>
      <c r="E149" s="13" t="s">
        <v>847</v>
      </c>
      <c r="F149" s="11">
        <f t="shared" si="5"/>
        <v>212</v>
      </c>
      <c r="I149" s="11"/>
      <c r="J149" s="11"/>
      <c r="K149" s="11"/>
      <c r="L149" s="11" t="str">
        <f t="shared" ca="1" si="4"/>
        <v>insert into element (element_id, label, description, element_status_id) values (212, 'coagulation assay', '', 2);</v>
      </c>
    </row>
    <row r="150" spans="1:12">
      <c r="A150" s="11">
        <v>448</v>
      </c>
      <c r="B150" s="24" t="s">
        <v>589</v>
      </c>
      <c r="C150" s="9"/>
      <c r="E150" s="13" t="s">
        <v>847</v>
      </c>
      <c r="F150" s="11">
        <f t="shared" si="5"/>
        <v>448</v>
      </c>
      <c r="I150" s="11"/>
      <c r="J150" s="11"/>
      <c r="K150" s="11"/>
      <c r="L150" s="11" t="str">
        <f t="shared" ca="1" si="4"/>
        <v>insert into element (element_id, label, description, element_status_id) values (448, 'colon', '', 2);_x000D_
COMMIT;</v>
      </c>
    </row>
    <row r="151" spans="1:12">
      <c r="A151" s="11">
        <v>449</v>
      </c>
      <c r="B151" s="24" t="s">
        <v>590</v>
      </c>
      <c r="C151" s="9"/>
      <c r="E151" s="13" t="s">
        <v>847</v>
      </c>
      <c r="F151" s="11">
        <f t="shared" si="5"/>
        <v>449</v>
      </c>
      <c r="I151" s="11"/>
      <c r="J151" s="11"/>
      <c r="K151" s="11"/>
      <c r="L151" s="11" t="str">
        <f t="shared" ca="1" si="4"/>
        <v>insert into element (element_id, label, description, element_status_id) values (449, 'commercial vendor', '', 2);</v>
      </c>
    </row>
    <row r="152" spans="1:12">
      <c r="A152" s="11">
        <v>237</v>
      </c>
      <c r="B152" s="24" t="s">
        <v>385</v>
      </c>
      <c r="C152" s="9"/>
      <c r="E152" s="13" t="s">
        <v>847</v>
      </c>
      <c r="F152" s="11">
        <f t="shared" si="5"/>
        <v>237</v>
      </c>
      <c r="I152" s="11"/>
      <c r="J152" s="11"/>
      <c r="K152" s="11"/>
      <c r="L152" s="11" t="str">
        <f t="shared" ca="1" si="4"/>
        <v>insert into element (element_id, label, description, element_status_id) values (237, 'compound toxicity assay', '', 2);</v>
      </c>
    </row>
    <row r="153" spans="1:12">
      <c r="A153" s="11">
        <v>264</v>
      </c>
      <c r="B153" s="24" t="s">
        <v>294</v>
      </c>
      <c r="C153" s="9"/>
      <c r="E153" s="13" t="s">
        <v>847</v>
      </c>
      <c r="F153" s="11">
        <f t="shared" si="5"/>
        <v>264</v>
      </c>
      <c r="I153" s="11"/>
      <c r="J153" s="11"/>
      <c r="K153" s="11"/>
      <c r="L153" s="11" t="str">
        <f t="shared" ca="1" si="4"/>
        <v>insert into element (element_id, label, description, element_status_id) values (264, 'computational profile', '', 2);</v>
      </c>
    </row>
    <row r="154" spans="1:12">
      <c r="A154" s="11">
        <v>366</v>
      </c>
      <c r="B154" s="24" t="s">
        <v>420</v>
      </c>
      <c r="C154" s="9"/>
      <c r="E154" s="13" t="s">
        <v>847</v>
      </c>
      <c r="F154" s="11">
        <f t="shared" si="5"/>
        <v>366</v>
      </c>
      <c r="I154" s="11"/>
      <c r="J154" s="11"/>
      <c r="K154" s="11"/>
      <c r="L154" s="11" t="str">
        <f t="shared" ca="1" si="4"/>
        <v>insert into element (element_id, label, description, element_status_id) values (366, 'concentration', '', 2);</v>
      </c>
    </row>
    <row r="155" spans="1:12">
      <c r="A155" s="11">
        <v>207</v>
      </c>
      <c r="B155" s="24" t="s">
        <v>210</v>
      </c>
      <c r="C155" s="9"/>
      <c r="E155" s="13" t="s">
        <v>847</v>
      </c>
      <c r="F155" s="11">
        <f t="shared" si="5"/>
        <v>207</v>
      </c>
      <c r="I155" s="11"/>
      <c r="J155" s="11"/>
      <c r="K155" s="11"/>
      <c r="L155" s="11" t="str">
        <f t="shared" ca="1" si="4"/>
        <v>insert into element (element_id, label, description, element_status_id) values (207, 'concentration determination assay', '', 2);</v>
      </c>
    </row>
    <row r="156" spans="1:12" ht="60">
      <c r="A156" s="11">
        <v>255</v>
      </c>
      <c r="B156" s="24" t="s">
        <v>278</v>
      </c>
      <c r="C156" s="9" t="s">
        <v>279</v>
      </c>
      <c r="E156" s="13" t="s">
        <v>847</v>
      </c>
      <c r="F156" s="11">
        <f t="shared" si="5"/>
        <v>255</v>
      </c>
      <c r="I156" s="11"/>
      <c r="J156" s="11"/>
      <c r="K156" s="11"/>
      <c r="L156" s="11" t="str">
        <f t="shared" ca="1" si="4"/>
        <v>insert into element (element_id, label, description, element_status_id) values (255, 'concentration endpoint', 'An endpoint expressed as a concentration at which a perturbagen mediates a ined response (e.g., IC50, EC50); always has one value in units of molar concentration.', 2);</v>
      </c>
    </row>
    <row r="157" spans="1:12">
      <c r="A157" s="11">
        <v>450</v>
      </c>
      <c r="B157" s="24" t="s">
        <v>591</v>
      </c>
      <c r="C157" s="9"/>
      <c r="E157" s="13" t="s">
        <v>847</v>
      </c>
      <c r="F157" s="11">
        <f t="shared" si="5"/>
        <v>450</v>
      </c>
      <c r="I157" s="11"/>
      <c r="J157" s="11"/>
      <c r="K157" s="11"/>
      <c r="L157" s="11" t="str">
        <f t="shared" ca="1" si="4"/>
        <v>insert into element (element_id, label, description, element_status_id) values (450, 'concentration throughput', '', 2);</v>
      </c>
    </row>
    <row r="158" spans="1:12">
      <c r="A158" s="11">
        <v>451</v>
      </c>
      <c r="B158" s="24" t="s">
        <v>592</v>
      </c>
      <c r="C158" s="9"/>
      <c r="E158" s="13" t="s">
        <v>847</v>
      </c>
      <c r="F158" s="11">
        <f t="shared" si="5"/>
        <v>451</v>
      </c>
      <c r="I158" s="11"/>
      <c r="J158" s="11"/>
      <c r="K158" s="11"/>
      <c r="L158" s="11" t="str">
        <f t="shared" ca="1" si="4"/>
        <v>insert into element (element_id, label, description, element_status_id) values (451, 'concentration unit', '', 2);</v>
      </c>
    </row>
    <row r="159" spans="1:12">
      <c r="A159" s="11">
        <v>452</v>
      </c>
      <c r="B159" s="24" t="s">
        <v>593</v>
      </c>
      <c r="C159" s="9"/>
      <c r="E159" s="13" t="s">
        <v>847</v>
      </c>
      <c r="F159" s="11">
        <f t="shared" si="5"/>
        <v>452</v>
      </c>
      <c r="I159" s="11"/>
      <c r="J159" s="11"/>
      <c r="K159" s="11"/>
      <c r="L159" s="11" t="str">
        <f t="shared" ca="1" si="4"/>
        <v>insert into element (element_id, label, description, element_status_id) values (452, 'concentration value', '', 2);</v>
      </c>
    </row>
    <row r="160" spans="1:12">
      <c r="A160" s="11">
        <v>453</v>
      </c>
      <c r="B160" s="24" t="s">
        <v>594</v>
      </c>
      <c r="C160" s="9"/>
      <c r="E160" s="13" t="s">
        <v>847</v>
      </c>
      <c r="F160" s="11">
        <f t="shared" si="5"/>
        <v>453</v>
      </c>
      <c r="I160" s="11"/>
      <c r="J160" s="11"/>
      <c r="K160" s="11"/>
      <c r="L160" s="11" t="str">
        <f t="shared" ca="1" si="4"/>
        <v>insert into element (element_id, label, description, element_status_id) values (453, 'concentration-point number', '', 2);_x000D_
COMMIT;</v>
      </c>
    </row>
    <row r="161" spans="1:12">
      <c r="A161" s="11">
        <v>695</v>
      </c>
      <c r="B161" s="24" t="s">
        <v>772</v>
      </c>
      <c r="C161" s="9" t="s">
        <v>773</v>
      </c>
      <c r="E161" s="13" t="s">
        <v>847</v>
      </c>
      <c r="F161" s="11">
        <f t="shared" si="5"/>
        <v>695</v>
      </c>
      <c r="I161" s="11"/>
      <c r="J161" s="11"/>
      <c r="K161" s="11"/>
      <c r="L161" s="11" t="str">
        <f t="shared" ca="1" si="4"/>
        <v>insert into element (element_id, label, description, element_status_id) values (695, 'confidence limit - 95%', '95% confidence interval boundaries', 2);</v>
      </c>
    </row>
    <row r="162" spans="1:12" ht="75">
      <c r="A162" s="11">
        <v>224</v>
      </c>
      <c r="B162" s="24" t="s">
        <v>255</v>
      </c>
      <c r="C162" s="9" t="s">
        <v>256</v>
      </c>
      <c r="E162" s="13" t="s">
        <v>847</v>
      </c>
      <c r="F162" s="11">
        <f t="shared" si="5"/>
        <v>224</v>
      </c>
      <c r="I162" s="11"/>
      <c r="J162" s="11"/>
      <c r="K162" s="11"/>
      <c r="L162" s="11" t="str">
        <f t="shared" ca="1" si="4"/>
        <v>insert into element (element_id, label, description, element_status_id) values (224, 'confirmatory assay', 'An assay performed to confirm activity of perturbagens identified in a primary assay; may be performed as replicate measurements or as a concentration-response assay.', 2);</v>
      </c>
    </row>
    <row r="163" spans="1:12">
      <c r="A163" s="11">
        <v>454</v>
      </c>
      <c r="B163" s="24" t="s">
        <v>595</v>
      </c>
      <c r="C163" s="9"/>
      <c r="E163" s="13" t="s">
        <v>847</v>
      </c>
      <c r="F163" s="11">
        <f t="shared" si="5"/>
        <v>454</v>
      </c>
      <c r="I163" s="11"/>
      <c r="J163" s="11"/>
      <c r="K163" s="11"/>
      <c r="L163" s="11" t="str">
        <f t="shared" ca="1" si="4"/>
        <v>insert into element (element_id, label, description, element_status_id) values (454, 'conical tube', '', 2);</v>
      </c>
    </row>
    <row r="164" spans="1:12" ht="45">
      <c r="A164" s="11">
        <v>282</v>
      </c>
      <c r="B164" s="24" t="s">
        <v>458</v>
      </c>
      <c r="C164" s="9" t="s">
        <v>396</v>
      </c>
      <c r="E164" s="13" t="s">
        <v>847</v>
      </c>
      <c r="F164" s="11">
        <f t="shared" si="5"/>
        <v>282</v>
      </c>
      <c r="I164" s="11"/>
      <c r="J164" s="11"/>
      <c r="K164" s="11"/>
      <c r="L164" s="11" t="str">
        <f t="shared" ca="1" si="4"/>
        <v>insert into element (element_id, label, description, element_status_id) values (282, 'construct gene form', 'It describes whether the gene that is inserted in the construct is wild type or mutated, truncated, etc.', 2);</v>
      </c>
    </row>
    <row r="165" spans="1:12" ht="45">
      <c r="A165" s="11">
        <v>455</v>
      </c>
      <c r="B165" s="24" t="s">
        <v>596</v>
      </c>
      <c r="C165" s="9" t="s">
        <v>597</v>
      </c>
      <c r="E165" s="13" t="s">
        <v>847</v>
      </c>
      <c r="F165" s="11">
        <f t="shared" si="5"/>
        <v>455</v>
      </c>
      <c r="I165" s="11"/>
      <c r="J165" s="11"/>
      <c r="K165" s="11"/>
      <c r="L165" s="11" t="str">
        <f t="shared" ca="1" si="4"/>
        <v>insert into element (element_id, label, description, element_status_id) values (455, 'construct regulatory region', 'A name of a promoter or artificial regulatory element inserted upstream of a reporter gene in a DNA construct.', 2);</v>
      </c>
    </row>
    <row r="166" spans="1:12">
      <c r="A166" s="11">
        <v>303</v>
      </c>
      <c r="B166" s="24" t="s">
        <v>397</v>
      </c>
      <c r="C166" s="9"/>
      <c r="E166" s="13" t="s">
        <v>847</v>
      </c>
      <c r="F166" s="11">
        <f t="shared" si="5"/>
        <v>303</v>
      </c>
      <c r="I166" s="11"/>
      <c r="J166" s="11"/>
      <c r="K166" s="11"/>
      <c r="L166" s="11" t="str">
        <f t="shared" ca="1" si="4"/>
        <v>insert into element (element_id, label, description, element_status_id) values (303, 'construct selectable marker', '', 2);</v>
      </c>
    </row>
    <row r="167" spans="1:12">
      <c r="A167" s="11">
        <v>60</v>
      </c>
      <c r="B167" s="24" t="s">
        <v>395</v>
      </c>
      <c r="C167" s="9"/>
      <c r="E167" s="13" t="s">
        <v>847</v>
      </c>
      <c r="F167" s="11">
        <f t="shared" si="5"/>
        <v>60</v>
      </c>
      <c r="I167" s="11"/>
      <c r="J167" s="11"/>
      <c r="K167" s="11"/>
      <c r="L167" s="11" t="str">
        <f t="shared" ca="1" si="4"/>
        <v>insert into element (element_id, label, description, element_status_id) values (60, 'construct sequence', '', 2);</v>
      </c>
    </row>
    <row r="168" spans="1:12">
      <c r="A168" s="11">
        <v>240</v>
      </c>
      <c r="B168" s="24" t="s">
        <v>387</v>
      </c>
      <c r="C168" s="9"/>
      <c r="E168" s="13" t="s">
        <v>847</v>
      </c>
      <c r="F168" s="11">
        <f t="shared" si="5"/>
        <v>240</v>
      </c>
      <c r="I168" s="11"/>
      <c r="J168" s="11"/>
      <c r="K168" s="11"/>
      <c r="L168" s="11" t="str">
        <f t="shared" ca="1" si="4"/>
        <v>insert into element (element_id, label, description, element_status_id) values (240, 'construct variant assay', '', 2);</v>
      </c>
    </row>
    <row r="169" spans="1:12" ht="90">
      <c r="A169" s="11">
        <v>456</v>
      </c>
      <c r="B169" s="24" t="s">
        <v>598</v>
      </c>
      <c r="C169" s="9" t="s">
        <v>599</v>
      </c>
      <c r="E169" s="13" t="s">
        <v>847</v>
      </c>
      <c r="F169" s="11">
        <f t="shared" si="5"/>
        <v>456</v>
      </c>
      <c r="I169" s="11"/>
      <c r="J169" s="11"/>
      <c r="K169" s="11"/>
      <c r="L169" s="11" t="str">
        <f t="shared" ca="1" si="4"/>
        <v>insert into element (element_id, label, description, element_status_id) values (456, 'construct vector name', 'A name for a vector, an extrachromosomal, self-replicating DNA molecule that is used as a vehicle to deliver a DNA construct into cells, e.g., plasmid vector (pGEM-T, pBluescript), lentiviral vector, retroviral vector.', 2);</v>
      </c>
    </row>
    <row r="170" spans="1:12">
      <c r="A170" s="11">
        <v>27</v>
      </c>
      <c r="B170" s="24" t="s">
        <v>94</v>
      </c>
      <c r="C170" s="9"/>
      <c r="E170" s="13" t="s">
        <v>847</v>
      </c>
      <c r="F170" s="11">
        <f t="shared" si="5"/>
        <v>27</v>
      </c>
      <c r="I170" s="11"/>
      <c r="J170" s="11"/>
      <c r="K170" s="11"/>
      <c r="L170" s="11" t="str">
        <f t="shared" ca="1" si="4"/>
        <v>insert into element (element_id, label, description, element_status_id) values (27, 'control role', '', 2);_x000D_
COMMIT;</v>
      </c>
    </row>
    <row r="171" spans="1:12">
      <c r="A171" s="11">
        <v>380</v>
      </c>
      <c r="B171" s="24" t="s">
        <v>72</v>
      </c>
      <c r="C171" s="9"/>
      <c r="E171" s="13" t="s">
        <v>847</v>
      </c>
      <c r="F171" s="11">
        <f t="shared" si="5"/>
        <v>380</v>
      </c>
      <c r="I171" s="11"/>
      <c r="J171" s="11"/>
      <c r="K171" s="11"/>
      <c r="L171" s="11" t="str">
        <f t="shared" ca="1" si="4"/>
        <v>insert into element (element_id, label, description, element_status_id) values (380, 'Count', '', 2);</v>
      </c>
    </row>
    <row r="172" spans="1:12">
      <c r="A172" s="11">
        <v>229</v>
      </c>
      <c r="B172" s="24" t="s">
        <v>348</v>
      </c>
      <c r="C172" s="9"/>
      <c r="E172" s="13" t="s">
        <v>847</v>
      </c>
      <c r="F172" s="11">
        <f t="shared" si="5"/>
        <v>229</v>
      </c>
      <c r="I172" s="11"/>
      <c r="J172" s="11"/>
      <c r="K172" s="11"/>
      <c r="L172" s="11" t="str">
        <f t="shared" ca="1" si="4"/>
        <v>insert into element (element_id, label, description, element_status_id) values (229, 'counter-screening assay', '', 2);</v>
      </c>
    </row>
    <row r="173" spans="1:12">
      <c r="A173" s="11">
        <v>76</v>
      </c>
      <c r="B173" s="24" t="s">
        <v>136</v>
      </c>
      <c r="C173" s="9"/>
      <c r="E173" s="13" t="s">
        <v>847</v>
      </c>
      <c r="F173" s="11">
        <f t="shared" si="5"/>
        <v>76</v>
      </c>
      <c r="I173" s="11"/>
      <c r="J173" s="11"/>
      <c r="K173" s="11"/>
      <c r="L173" s="11" t="str">
        <f t="shared" ca="1" si="4"/>
        <v>insert into element (element_id, label, description, element_status_id) values (76, 'coupled enzyme', '', 2);</v>
      </c>
    </row>
    <row r="174" spans="1:12">
      <c r="A174" s="11">
        <v>346</v>
      </c>
      <c r="B174" s="24" t="s">
        <v>411</v>
      </c>
      <c r="C174" s="9"/>
      <c r="E174" s="13" t="s">
        <v>847</v>
      </c>
      <c r="F174" s="11">
        <f t="shared" si="5"/>
        <v>346</v>
      </c>
      <c r="I174" s="11"/>
      <c r="J174" s="11"/>
      <c r="K174" s="11"/>
      <c r="L174" s="11" t="str">
        <f t="shared" ca="1" si="4"/>
        <v>insert into element (element_id, label, description, element_status_id) values (346, 'coupled substrate', '', 2);</v>
      </c>
    </row>
    <row r="175" spans="1:12">
      <c r="A175" s="11">
        <v>457</v>
      </c>
      <c r="B175" s="24" t="s">
        <v>600</v>
      </c>
      <c r="C175" s="9" t="s">
        <v>601</v>
      </c>
      <c r="E175" s="13" t="s">
        <v>847</v>
      </c>
      <c r="F175" s="11">
        <f t="shared" si="5"/>
        <v>457</v>
      </c>
      <c r="I175" s="11"/>
      <c r="J175" s="11"/>
      <c r="K175" s="11"/>
      <c r="L175" s="11" t="str">
        <f t="shared" ca="1" si="4"/>
        <v>insert into element (element_id, label, description, element_status_id) values (457, 'cps', 'Counts per second', 2);</v>
      </c>
    </row>
    <row r="176" spans="1:12">
      <c r="A176" s="11">
        <v>77</v>
      </c>
      <c r="B176" s="24" t="s">
        <v>137</v>
      </c>
      <c r="C176" s="9"/>
      <c r="E176" s="13" t="s">
        <v>847</v>
      </c>
      <c r="F176" s="11">
        <f t="shared" si="5"/>
        <v>77</v>
      </c>
      <c r="I176" s="11"/>
      <c r="J176" s="11"/>
      <c r="K176" s="11"/>
      <c r="L176" s="11" t="str">
        <f t="shared" ca="1" si="4"/>
        <v>insert into element (element_id, label, description, element_status_id) values (77, 'cross-linker', '', 2);</v>
      </c>
    </row>
    <row r="177" spans="1:12">
      <c r="A177" s="11">
        <v>458</v>
      </c>
      <c r="B177" s="24" t="s">
        <v>602</v>
      </c>
      <c r="C177" s="9"/>
      <c r="E177" s="13" t="s">
        <v>847</v>
      </c>
      <c r="F177" s="11">
        <f t="shared" si="5"/>
        <v>458</v>
      </c>
      <c r="I177" s="11"/>
      <c r="J177" s="11"/>
      <c r="K177" s="11"/>
      <c r="L177" s="11" t="str">
        <f t="shared" ca="1" si="4"/>
        <v>insert into element (element_id, label, description, element_status_id) values (458, 'culture additive', '', 2);</v>
      </c>
    </row>
    <row r="178" spans="1:12">
      <c r="A178" s="11">
        <v>459</v>
      </c>
      <c r="B178" s="24" t="s">
        <v>603</v>
      </c>
      <c r="C178" s="9"/>
      <c r="E178" s="13" t="s">
        <v>847</v>
      </c>
      <c r="F178" s="11">
        <f t="shared" si="5"/>
        <v>459</v>
      </c>
      <c r="I178" s="11"/>
      <c r="J178" s="11"/>
      <c r="K178" s="11"/>
      <c r="L178" s="11" t="str">
        <f t="shared" ca="1" si="4"/>
        <v>insert into element (element_id, label, description, element_status_id) values (459, 'culture antibiotic', '', 2);</v>
      </c>
    </row>
    <row r="179" spans="1:12" ht="90">
      <c r="A179" s="11">
        <v>329</v>
      </c>
      <c r="B179" s="24" t="s">
        <v>402</v>
      </c>
      <c r="C179" s="9" t="s">
        <v>403</v>
      </c>
      <c r="E179" s="13" t="s">
        <v>847</v>
      </c>
      <c r="F179" s="11">
        <f t="shared" si="5"/>
        <v>329</v>
      </c>
      <c r="I179" s="11"/>
      <c r="J179" s="11"/>
      <c r="K179" s="11"/>
      <c r="L179" s="11" t="str">
        <f t="shared" ca="1" si="4"/>
        <v>insert into element (element_id, label, description, element_status_id) values (329, 'culture medium', 'The liquid broth used to grow cells, which is optimized for each cell type and includes additives such as growth factors, buffers, amino acids, antibiotics, etc. This information can be obtained from ATCC or found in relevant publications.', 2);</v>
      </c>
    </row>
    <row r="180" spans="1:12" ht="255">
      <c r="A180" s="11">
        <v>328</v>
      </c>
      <c r="B180" s="24" t="s">
        <v>400</v>
      </c>
      <c r="C180" s="32" t="s">
        <v>401</v>
      </c>
      <c r="E180" s="13" t="s">
        <v>847</v>
      </c>
      <c r="F180" s="11">
        <f t="shared" si="5"/>
        <v>328</v>
      </c>
      <c r="I180" s="11"/>
      <c r="J180" s="11"/>
      <c r="K180" s="11"/>
      <c r="L180" s="11" t="str">
        <f t="shared" ca="1" si="4"/>
        <v>insert into element (element_id, label, description, element_status_id) values (328, 'culture serum', 'Cultured cells require serum or growth factors for growth by cell division. Each cell type is grown in a medium supplemented with a variable concentration of serum (up to 20%) which is optimized for its growth. Specialized sera include dextran charcoal treated serum, which lacks certain hormones, growth factors, etc, dialyzed serum, which lacks low molecular weight molecules (below 10,000 MW), such as glucose, amino acids, low molecular weight hormones, cytokines, etc. These sera are used in certain assays to avoid interference from the normal serum components. Most commonly, fetal bovine serum is used in cell culture, but other sera such as horse serum are also used.', 2);_x000D_
COMMIT;</v>
      </c>
    </row>
    <row r="181" spans="1:12">
      <c r="A181" s="11">
        <v>267</v>
      </c>
      <c r="B181" s="24" t="s">
        <v>90</v>
      </c>
      <c r="C181" s="9"/>
      <c r="E181" s="13" t="s">
        <v>847</v>
      </c>
      <c r="F181" s="11">
        <f t="shared" si="5"/>
        <v>267</v>
      </c>
      <c r="I181" s="11"/>
      <c r="J181" s="11"/>
      <c r="K181" s="11"/>
      <c r="L181" s="11" t="str">
        <f t="shared" ca="1" si="4"/>
        <v>insert into element (element_id, label, description, element_status_id) values (267, 'cultured cell', '', 2);</v>
      </c>
    </row>
    <row r="182" spans="1:12">
      <c r="A182" s="11">
        <v>460</v>
      </c>
      <c r="B182" s="24" t="s">
        <v>604</v>
      </c>
      <c r="C182" s="9"/>
      <c r="E182" s="13" t="s">
        <v>847</v>
      </c>
      <c r="F182" s="11">
        <f t="shared" si="5"/>
        <v>460</v>
      </c>
      <c r="I182" s="11"/>
      <c r="J182" s="11"/>
      <c r="K182" s="11"/>
      <c r="L182" s="11" t="str">
        <f t="shared" ca="1" si="4"/>
        <v>insert into element (element_id, label, description, element_status_id) values (460, 'cultured cell name', '', 2);</v>
      </c>
    </row>
    <row r="183" spans="1:12" ht="105">
      <c r="A183" s="11">
        <v>252</v>
      </c>
      <c r="B183" s="24" t="s">
        <v>295</v>
      </c>
      <c r="C183" s="32" t="s">
        <v>296</v>
      </c>
      <c r="E183" s="13" t="s">
        <v>847</v>
      </c>
      <c r="F183" s="11">
        <f t="shared" si="5"/>
        <v>252</v>
      </c>
      <c r="I183" s="11"/>
      <c r="J183" s="11"/>
      <c r="K183" s="11"/>
      <c r="L183" s="11" t="str">
        <f t="shared" ca="1" si="4"/>
        <v>insert into element (element_id, label, description, element_status_id) values (252, 'curve-fit specification', 'A descripition of curve-fit parameters used to obtain an endpoint by fitting a single function across a range of measurements; contains information about curve-fit parameters, methods, properties (e.g., Hill coefficient), concentration range, and replicates.', 2);</v>
      </c>
    </row>
    <row r="184" spans="1:12">
      <c r="A184" s="11">
        <v>49</v>
      </c>
      <c r="B184" s="24" t="s">
        <v>110</v>
      </c>
      <c r="C184" s="9"/>
      <c r="E184" s="13" t="s">
        <v>847</v>
      </c>
      <c r="F184" s="11">
        <f t="shared" si="5"/>
        <v>49</v>
      </c>
      <c r="I184" s="11"/>
      <c r="J184" s="11"/>
      <c r="K184" s="11"/>
      <c r="L184" s="11" t="str">
        <f t="shared" ca="1" si="4"/>
        <v>insert into element (element_id, label, description, element_status_id) values (49, 'cytokine', '', 2);</v>
      </c>
    </row>
    <row r="185" spans="1:12">
      <c r="A185" s="11">
        <v>165</v>
      </c>
      <c r="B185" s="24" t="s">
        <v>216</v>
      </c>
      <c r="C185" s="9"/>
      <c r="E185" s="13" t="s">
        <v>847</v>
      </c>
      <c r="F185" s="11">
        <f t="shared" si="5"/>
        <v>165</v>
      </c>
      <c r="I185" s="11"/>
      <c r="J185" s="11"/>
      <c r="K185" s="11"/>
      <c r="L185" s="11" t="str">
        <f t="shared" ca="1" si="4"/>
        <v>insert into element (element_id, label, description, element_status_id) values (165, 'cytokine secretion assay', '', 2);</v>
      </c>
    </row>
    <row r="186" spans="1:12">
      <c r="A186" s="11">
        <v>696</v>
      </c>
      <c r="B186" s="24" t="s">
        <v>774</v>
      </c>
      <c r="C186" s="9" t="s">
        <v>775</v>
      </c>
      <c r="E186" s="13" t="s">
        <v>847</v>
      </c>
      <c r="F186" s="11">
        <f t="shared" si="5"/>
        <v>696</v>
      </c>
      <c r="I186" s="11"/>
      <c r="J186" s="11"/>
      <c r="K186" s="11"/>
      <c r="L186" s="11" t="str">
        <f t="shared" ca="1" si="4"/>
        <v>insert into element (element_id, label, description, element_status_id) values (696, 'cytotoxicity', 'proportion cells that died', 2);</v>
      </c>
    </row>
    <row r="187" spans="1:12">
      <c r="A187" s="11">
        <v>184</v>
      </c>
      <c r="B187" s="24" t="s">
        <v>186</v>
      </c>
      <c r="C187" s="9"/>
      <c r="E187" s="13" t="s">
        <v>847</v>
      </c>
      <c r="F187" s="11">
        <f t="shared" si="5"/>
        <v>184</v>
      </c>
      <c r="I187" s="11"/>
      <c r="J187" s="11"/>
      <c r="K187" s="11"/>
      <c r="L187" s="11" t="str">
        <f t="shared" ca="1" si="4"/>
        <v>insert into element (element_id, label, description, element_status_id) values (184, 'cytotoxicity assay', '', 2);</v>
      </c>
    </row>
    <row r="188" spans="1:12">
      <c r="A188" s="11">
        <v>78</v>
      </c>
      <c r="B188" s="24" t="s">
        <v>138</v>
      </c>
      <c r="C188" s="9"/>
      <c r="E188" s="13" t="s">
        <v>847</v>
      </c>
      <c r="F188" s="11">
        <f t="shared" si="5"/>
        <v>78</v>
      </c>
      <c r="I188" s="11"/>
      <c r="J188" s="11"/>
      <c r="K188" s="11"/>
      <c r="L188" s="11" t="str">
        <f t="shared" ca="1" si="4"/>
        <v>insert into element (element_id, label, description, element_status_id) values (78, 'de-polarizer', '', 2);</v>
      </c>
    </row>
    <row r="189" spans="1:12">
      <c r="A189" s="11">
        <v>697</v>
      </c>
      <c r="B189" s="24" t="s">
        <v>776</v>
      </c>
      <c r="C189" s="9" t="s">
        <v>777</v>
      </c>
      <c r="E189" s="13" t="s">
        <v>847</v>
      </c>
      <c r="F189" s="11">
        <f t="shared" si="5"/>
        <v>697</v>
      </c>
      <c r="I189" s="11"/>
      <c r="J189" s="11"/>
      <c r="K189" s="11"/>
      <c r="L189" s="11" t="str">
        <f t="shared" ca="1" si="4"/>
        <v>insert into element (element_id, label, description, element_status_id) values (697, 'deactivation time', 'deactivation time constant', 2);</v>
      </c>
    </row>
    <row r="190" spans="1:12">
      <c r="A190" s="11">
        <v>384</v>
      </c>
      <c r="B190" s="24" t="s">
        <v>65</v>
      </c>
      <c r="C190" s="9"/>
      <c r="E190" s="13" t="s">
        <v>847</v>
      </c>
      <c r="F190" s="11">
        <f t="shared" si="5"/>
        <v>384</v>
      </c>
      <c r="I190" s="11"/>
      <c r="J190" s="11"/>
      <c r="K190" s="11"/>
      <c r="L190" s="11" t="str">
        <f t="shared" ca="1" si="4"/>
        <v>insert into element (element_id, label, description, element_status_id) values (384, 'deg C', '', 2);_x000D_
COMMIT;</v>
      </c>
    </row>
    <row r="191" spans="1:12">
      <c r="A191" s="11">
        <v>461</v>
      </c>
      <c r="B191" s="24" t="s">
        <v>605</v>
      </c>
      <c r="C191" s="9"/>
      <c r="E191" s="13" t="s">
        <v>847</v>
      </c>
      <c r="F191" s="11">
        <f t="shared" si="5"/>
        <v>461</v>
      </c>
      <c r="I191" s="11"/>
      <c r="J191" s="11"/>
      <c r="K191" s="11"/>
      <c r="L191" s="11" t="str">
        <f t="shared" ca="1" si="4"/>
        <v>insert into element (element_id, label, description, element_status_id) values (461, 'degradation method', '', 2);</v>
      </c>
    </row>
    <row r="192" spans="1:12">
      <c r="A192" s="11">
        <v>242</v>
      </c>
      <c r="B192" s="24" t="s">
        <v>265</v>
      </c>
      <c r="C192" s="9"/>
      <c r="E192" s="13" t="s">
        <v>847</v>
      </c>
      <c r="F192" s="11">
        <f t="shared" si="5"/>
        <v>242</v>
      </c>
      <c r="I192" s="11"/>
      <c r="J192" s="11"/>
      <c r="K192" s="11"/>
      <c r="L192" s="11" t="str">
        <f t="shared" ca="1" si="4"/>
        <v>insert into element (element_id, label, description, element_status_id) values (242, 'deposition date', '', 2);</v>
      </c>
    </row>
    <row r="193" spans="1:12">
      <c r="A193" s="11">
        <v>19</v>
      </c>
      <c r="B193" s="24" t="s">
        <v>263</v>
      </c>
      <c r="C193" s="9"/>
      <c r="E193" s="13" t="s">
        <v>847</v>
      </c>
      <c r="F193" s="11">
        <f t="shared" si="5"/>
        <v>19</v>
      </c>
      <c r="I193" s="11"/>
      <c r="J193" s="11"/>
      <c r="K193" s="11"/>
      <c r="L193" s="11" t="str">
        <f t="shared" ca="1" si="4"/>
        <v>insert into element (element_id, label, description, element_status_id) values (19, 'depositor information', '', 2);</v>
      </c>
    </row>
    <row r="194" spans="1:12">
      <c r="A194" s="11">
        <v>241</v>
      </c>
      <c r="B194" s="24" t="s">
        <v>264</v>
      </c>
      <c r="C194" s="9"/>
      <c r="E194" s="13" t="s">
        <v>847</v>
      </c>
      <c r="F194" s="11">
        <f t="shared" si="5"/>
        <v>241</v>
      </c>
      <c r="I194" s="11"/>
      <c r="J194" s="11"/>
      <c r="K194" s="11"/>
      <c r="L194" s="11" t="str">
        <f t="shared" ref="L194:L257" ca="1" si="6">IF(I194="","insert into element (element_id, label, description, element_status_id) values ("&amp;A194&amp;", '"&amp;B194&amp;"', '"&amp;C194&amp;"', 2);"&amp;IF(MOD(CELL("row",A194),10)=0,CHAR(13)&amp;CHAR(10)&amp;"COMMIT;",""),"")</f>
        <v>insert into element (element_id, label, description, element_status_id) values (241, 'depositor laboratory', '', 2);</v>
      </c>
    </row>
    <row r="195" spans="1:12">
      <c r="A195" s="11">
        <v>185</v>
      </c>
      <c r="B195" s="24" t="s">
        <v>187</v>
      </c>
      <c r="C195" s="9"/>
      <c r="E195" s="13" t="s">
        <v>847</v>
      </c>
      <c r="F195" s="11">
        <f t="shared" ref="F195:F258" si="7">A195</f>
        <v>185</v>
      </c>
      <c r="I195" s="11"/>
      <c r="J195" s="11"/>
      <c r="K195" s="11"/>
      <c r="L195" s="11" t="str">
        <f t="shared" ca="1" si="6"/>
        <v>insert into element (element_id, label, description, element_status_id) values (185, 'dermal toxicity assay', '', 2);</v>
      </c>
    </row>
    <row r="196" spans="1:12">
      <c r="A196" s="11">
        <v>307</v>
      </c>
      <c r="B196" s="24" t="s">
        <v>303</v>
      </c>
      <c r="C196" s="9"/>
      <c r="E196" s="13" t="s">
        <v>847</v>
      </c>
      <c r="F196" s="11">
        <f t="shared" si="7"/>
        <v>307</v>
      </c>
      <c r="I196" s="11"/>
      <c r="J196" s="11"/>
      <c r="K196" s="11"/>
      <c r="L196" s="11" t="str">
        <f t="shared" ca="1" si="6"/>
        <v>insert into element (element_id, label, description, element_status_id) values (307, 'detection instrument', '', 2);</v>
      </c>
    </row>
    <row r="197" spans="1:12">
      <c r="A197" s="11">
        <v>462</v>
      </c>
      <c r="B197" s="24" t="s">
        <v>606</v>
      </c>
      <c r="C197" s="9"/>
      <c r="E197" s="13" t="s">
        <v>847</v>
      </c>
      <c r="F197" s="11">
        <f t="shared" si="7"/>
        <v>462</v>
      </c>
      <c r="I197" s="11"/>
      <c r="J197" s="11"/>
      <c r="K197" s="11"/>
      <c r="L197" s="11" t="str">
        <f t="shared" ca="1" si="6"/>
        <v>insert into element (element_id, label, description, element_status_id) values (462, 'detection method filter', '', 2);</v>
      </c>
    </row>
    <row r="198" spans="1:12" ht="45">
      <c r="A198" s="11">
        <v>88</v>
      </c>
      <c r="B198" s="24" t="s">
        <v>493</v>
      </c>
      <c r="C198" s="9" t="s">
        <v>159</v>
      </c>
      <c r="E198" s="13" t="s">
        <v>847</v>
      </c>
      <c r="F198" s="11">
        <f t="shared" si="7"/>
        <v>88</v>
      </c>
      <c r="I198" s="11"/>
      <c r="J198" s="11"/>
      <c r="K198" s="11"/>
      <c r="L198" s="11" t="str">
        <f t="shared" ca="1" si="6"/>
        <v>insert into element (element_id, label, description, element_status_id) values (88, 'detection method type', 'A physical method (technology) used to measure one or more readout of the effect caused by a perturbagen in the assay.', 2);</v>
      </c>
    </row>
    <row r="199" spans="1:12">
      <c r="A199" s="11">
        <v>28</v>
      </c>
      <c r="B199" s="24" t="s">
        <v>100</v>
      </c>
      <c r="C199" s="9"/>
      <c r="E199" s="13" t="s">
        <v>847</v>
      </c>
      <c r="F199" s="11">
        <f t="shared" si="7"/>
        <v>28</v>
      </c>
      <c r="I199" s="11"/>
      <c r="J199" s="11"/>
      <c r="K199" s="11"/>
      <c r="L199" s="11" t="str">
        <f t="shared" ca="1" si="6"/>
        <v>insert into element (element_id, label, description, element_status_id) values (28, 'detector role', '', 2);</v>
      </c>
    </row>
    <row r="200" spans="1:12">
      <c r="A200" s="11">
        <v>79</v>
      </c>
      <c r="B200" s="24" t="s">
        <v>139</v>
      </c>
      <c r="C200" s="9"/>
      <c r="E200" s="13" t="s">
        <v>847</v>
      </c>
      <c r="F200" s="11">
        <f t="shared" si="7"/>
        <v>79</v>
      </c>
      <c r="I200" s="11"/>
      <c r="J200" s="11"/>
      <c r="K200" s="11"/>
      <c r="L200" s="11" t="str">
        <f t="shared" ca="1" si="6"/>
        <v>insert into element (element_id, label, description, element_status_id) values (79, 'detergent', '', 2);_x000D_
COMMIT;</v>
      </c>
    </row>
    <row r="201" spans="1:12">
      <c r="A201" s="11">
        <v>213</v>
      </c>
      <c r="B201" s="24" t="s">
        <v>238</v>
      </c>
      <c r="C201" s="9"/>
      <c r="E201" s="13" t="s">
        <v>847</v>
      </c>
      <c r="F201" s="11">
        <f t="shared" si="7"/>
        <v>213</v>
      </c>
      <c r="I201" s="11"/>
      <c r="J201" s="11"/>
      <c r="K201" s="11"/>
      <c r="L201" s="11" t="str">
        <f t="shared" ca="1" si="6"/>
        <v>insert into element (element_id, label, description, element_status_id) values (213, 'development assay', '', 2);</v>
      </c>
    </row>
    <row r="202" spans="1:12">
      <c r="A202" s="11">
        <v>186</v>
      </c>
      <c r="B202" s="24" t="s">
        <v>188</v>
      </c>
      <c r="C202" s="9"/>
      <c r="E202" s="13" t="s">
        <v>847</v>
      </c>
      <c r="F202" s="11">
        <f t="shared" si="7"/>
        <v>186</v>
      </c>
      <c r="I202" s="11"/>
      <c r="J202" s="11"/>
      <c r="K202" s="11"/>
      <c r="L202" s="11" t="str">
        <f t="shared" ca="1" si="6"/>
        <v>insert into element (element_id, label, description, element_status_id) values (186, 'developmental toxicity assay', '', 2);</v>
      </c>
    </row>
    <row r="203" spans="1:12">
      <c r="A203" s="11">
        <v>463</v>
      </c>
      <c r="B203" s="24" t="s">
        <v>607</v>
      </c>
      <c r="C203" s="9"/>
      <c r="E203" s="13" t="s">
        <v>847</v>
      </c>
      <c r="F203" s="11">
        <f t="shared" si="7"/>
        <v>463</v>
      </c>
      <c r="I203" s="11"/>
      <c r="J203" s="11"/>
      <c r="K203" s="11"/>
      <c r="L203" s="11" t="str">
        <f t="shared" ca="1" si="6"/>
        <v>insert into element (element_id, label, description, element_status_id) values (463, 'diaphragm', '', 2);</v>
      </c>
    </row>
    <row r="204" spans="1:12">
      <c r="A204" s="11">
        <v>464</v>
      </c>
      <c r="B204" s="24" t="s">
        <v>608</v>
      </c>
      <c r="C204" s="9"/>
      <c r="E204" s="13" t="s">
        <v>847</v>
      </c>
      <c r="F204" s="11">
        <f t="shared" si="7"/>
        <v>464</v>
      </c>
      <c r="I204" s="11"/>
      <c r="J204" s="11"/>
      <c r="K204" s="11"/>
      <c r="L204" s="11" t="str">
        <f t="shared" ca="1" si="6"/>
        <v>insert into element (element_id, label, description, element_status_id) values (464, 'difference', '', 2);</v>
      </c>
    </row>
    <row r="205" spans="1:12">
      <c r="A205" s="11">
        <v>51</v>
      </c>
      <c r="B205" s="24" t="s">
        <v>112</v>
      </c>
      <c r="C205" s="9"/>
      <c r="E205" s="13" t="s">
        <v>847</v>
      </c>
      <c r="F205" s="11">
        <f t="shared" si="7"/>
        <v>51</v>
      </c>
      <c r="I205" s="11"/>
      <c r="J205" s="11"/>
      <c r="K205" s="11"/>
      <c r="L205" s="11" t="str">
        <f t="shared" ca="1" si="6"/>
        <v>insert into element (element_id, label, description, element_status_id) values (51, 'differentiation agent', '', 2);</v>
      </c>
    </row>
    <row r="206" spans="1:12">
      <c r="A206" s="11">
        <v>465</v>
      </c>
      <c r="B206" s="24" t="s">
        <v>609</v>
      </c>
      <c r="C206" s="9"/>
      <c r="E206" s="13" t="s">
        <v>847</v>
      </c>
      <c r="F206" s="11">
        <f t="shared" si="7"/>
        <v>465</v>
      </c>
      <c r="I206" s="11"/>
      <c r="J206" s="11"/>
      <c r="K206" s="11"/>
      <c r="L206" s="11" t="str">
        <f t="shared" ca="1" si="6"/>
        <v>insert into element (element_id, label, description, element_status_id) values (465, 'digestive tissue', '', 2);</v>
      </c>
    </row>
    <row r="207" spans="1:12">
      <c r="A207" s="11">
        <v>281</v>
      </c>
      <c r="B207" s="24" t="s">
        <v>360</v>
      </c>
      <c r="C207" s="9"/>
      <c r="E207" s="13" t="s">
        <v>847</v>
      </c>
      <c r="F207" s="11">
        <f t="shared" si="7"/>
        <v>281</v>
      </c>
      <c r="I207" s="11"/>
      <c r="J207" s="11"/>
      <c r="K207" s="11"/>
      <c r="L207" s="11" t="str">
        <f t="shared" ca="1" si="6"/>
        <v>insert into element (element_id, label, description, element_status_id) values (281, 'DNA construct', '', 2);</v>
      </c>
    </row>
    <row r="208" spans="1:12">
      <c r="A208" s="11">
        <v>466</v>
      </c>
      <c r="B208" s="24" t="s">
        <v>610</v>
      </c>
      <c r="C208" s="9"/>
      <c r="E208" s="13" t="s">
        <v>847</v>
      </c>
      <c r="F208" s="11">
        <f t="shared" si="7"/>
        <v>466</v>
      </c>
      <c r="I208" s="11"/>
      <c r="J208" s="11"/>
      <c r="K208" s="11"/>
      <c r="L208" s="11" t="str">
        <f t="shared" ca="1" si="6"/>
        <v>insert into element (element_id, label, description, element_status_id) values (466, 'DNA microarray', '', 2);</v>
      </c>
    </row>
    <row r="209" spans="1:12">
      <c r="A209" s="11">
        <v>289</v>
      </c>
      <c r="B209" s="24" t="s">
        <v>529</v>
      </c>
      <c r="C209" s="9"/>
      <c r="E209" s="13" t="s">
        <v>847</v>
      </c>
      <c r="F209" s="11">
        <f t="shared" si="7"/>
        <v>289</v>
      </c>
      <c r="I209" s="11"/>
      <c r="J209" s="11"/>
      <c r="K209" s="11"/>
      <c r="L209" s="11" t="str">
        <f t="shared" ca="1" si="6"/>
        <v>insert into element (element_id, label, description, element_status_id) values (289, 'DO:disease (HUMAN DISEASE)', '', 2);</v>
      </c>
    </row>
    <row r="210" spans="1:12">
      <c r="A210" s="11">
        <v>653</v>
      </c>
      <c r="B210" s="24" t="s">
        <v>498</v>
      </c>
      <c r="C210" s="9" t="s">
        <v>499</v>
      </c>
      <c r="E210" s="13" t="s">
        <v>847</v>
      </c>
      <c r="F210" s="11">
        <f t="shared" si="7"/>
        <v>653</v>
      </c>
      <c r="I210" s="11"/>
      <c r="J210" s="11"/>
      <c r="K210" s="11"/>
      <c r="L210" s="11" t="str">
        <f t="shared" ca="1" si="6"/>
        <v>insert into element (element_id, label, description, element_status_id) values (653, 'dose', 'dose measure', 2);_x000D_
COMMIT;</v>
      </c>
    </row>
    <row r="211" spans="1:12">
      <c r="A211" s="11">
        <v>198</v>
      </c>
      <c r="B211" s="24" t="s">
        <v>224</v>
      </c>
      <c r="C211" s="9"/>
      <c r="E211" s="13" t="s">
        <v>847</v>
      </c>
      <c r="F211" s="11">
        <f t="shared" si="7"/>
        <v>198</v>
      </c>
      <c r="I211" s="11"/>
      <c r="J211" s="11"/>
      <c r="K211" s="11"/>
      <c r="L211" s="11" t="str">
        <f t="shared" ca="1" si="6"/>
        <v>insert into element (element_id, label, description, element_status_id) values (198, 'drug abuse assay', '', 2);</v>
      </c>
    </row>
    <row r="212" spans="1:12">
      <c r="A212" s="11">
        <v>199</v>
      </c>
      <c r="B212" s="24" t="s">
        <v>225</v>
      </c>
      <c r="C212" s="9"/>
      <c r="E212" s="13" t="s">
        <v>847</v>
      </c>
      <c r="F212" s="11">
        <f t="shared" si="7"/>
        <v>199</v>
      </c>
      <c r="I212" s="11"/>
      <c r="J212" s="11"/>
      <c r="K212" s="11"/>
      <c r="L212" s="11" t="str">
        <f t="shared" ca="1" si="6"/>
        <v>insert into element (element_id, label, description, element_status_id) values (199, 'drug-interaction assay', '', 2);</v>
      </c>
    </row>
    <row r="213" spans="1:12">
      <c r="A213" s="11">
        <v>359</v>
      </c>
      <c r="B213" s="24" t="s">
        <v>70</v>
      </c>
      <c r="C213" s="9"/>
      <c r="E213" s="13" t="s">
        <v>847</v>
      </c>
      <c r="F213" s="11">
        <f t="shared" si="7"/>
        <v>359</v>
      </c>
      <c r="I213" s="11"/>
      <c r="J213" s="11"/>
      <c r="K213" s="11"/>
      <c r="L213" s="11" t="str">
        <f t="shared" ca="1" si="6"/>
        <v>insert into element (element_id, label, description, element_status_id) values (359, 'DTT', '', 2);</v>
      </c>
    </row>
    <row r="214" spans="1:12">
      <c r="A214" s="11">
        <v>43</v>
      </c>
      <c r="B214" s="24" t="s">
        <v>102</v>
      </c>
      <c r="C214" s="9"/>
      <c r="E214" s="13" t="s">
        <v>847</v>
      </c>
      <c r="F214" s="11">
        <f t="shared" si="7"/>
        <v>43</v>
      </c>
      <c r="I214" s="11"/>
      <c r="J214" s="11"/>
      <c r="K214" s="11"/>
      <c r="L214" s="11" t="str">
        <f t="shared" ca="1" si="6"/>
        <v>insert into element (element_id, label, description, element_status_id) values (43, 'dye', '', 2);</v>
      </c>
    </row>
    <row r="215" spans="1:12" ht="30">
      <c r="A215" s="11">
        <v>678</v>
      </c>
      <c r="B215" s="24" t="s">
        <v>778</v>
      </c>
      <c r="C215" s="9" t="s">
        <v>779</v>
      </c>
      <c r="E215" s="13" t="s">
        <v>847</v>
      </c>
      <c r="F215" s="11">
        <f t="shared" si="7"/>
        <v>678</v>
      </c>
      <c r="I215" s="11"/>
      <c r="J215" s="11"/>
      <c r="K215" s="11"/>
      <c r="L215" s="11" t="str">
        <f t="shared" ca="1" si="6"/>
        <v>insert into element (element_id, label, description, element_status_id) values (678, 'EC20', 'The concentration at which the fitted curve passes efficacy threshold 20%', 2);</v>
      </c>
    </row>
    <row r="216" spans="1:12" ht="30">
      <c r="A216" s="11">
        <v>679</v>
      </c>
      <c r="B216" s="24" t="s">
        <v>780</v>
      </c>
      <c r="C216" s="9" t="s">
        <v>781</v>
      </c>
      <c r="E216" s="13" t="s">
        <v>847</v>
      </c>
      <c r="F216" s="11">
        <f t="shared" si="7"/>
        <v>679</v>
      </c>
      <c r="I216" s="11"/>
      <c r="J216" s="11"/>
      <c r="K216" s="11"/>
      <c r="L216" s="11" t="str">
        <f t="shared" ca="1" si="6"/>
        <v>insert into element (element_id, label, description, element_status_id) values (679, 'EC30', 'The concentration at which the fitted curve passes efficacy threshold 30%', 2);</v>
      </c>
    </row>
    <row r="217" spans="1:12">
      <c r="A217" s="11">
        <v>467</v>
      </c>
      <c r="B217" s="24" t="s">
        <v>611</v>
      </c>
      <c r="C217" s="9"/>
      <c r="D217" s="24" t="s">
        <v>16</v>
      </c>
      <c r="E217" s="13" t="s">
        <v>847</v>
      </c>
      <c r="F217" s="11">
        <f t="shared" si="7"/>
        <v>467</v>
      </c>
      <c r="I217" s="11"/>
      <c r="J217" s="11"/>
      <c r="K217" s="11"/>
      <c r="L217" s="11" t="str">
        <f t="shared" ca="1" si="6"/>
        <v>insert into element (element_id, label, description, element_status_id) values (467, 'EC50', '', 2);</v>
      </c>
    </row>
    <row r="218" spans="1:12" ht="30">
      <c r="A218" s="11">
        <v>681</v>
      </c>
      <c r="B218" s="24" t="s">
        <v>782</v>
      </c>
      <c r="C218" s="9" t="s">
        <v>783</v>
      </c>
      <c r="E218" s="13" t="s">
        <v>847</v>
      </c>
      <c r="F218" s="11">
        <f t="shared" si="7"/>
        <v>681</v>
      </c>
      <c r="I218" s="11"/>
      <c r="J218" s="11"/>
      <c r="K218" s="11"/>
      <c r="L218" s="11" t="str">
        <f t="shared" ca="1" si="6"/>
        <v>insert into element (element_id, label, description, element_status_id) values (681, 'EC80', 'The concentration at which the fitted curve passes efficacy threshold 80%', 2);</v>
      </c>
    </row>
    <row r="219" spans="1:12" ht="30">
      <c r="A219" s="11">
        <v>682</v>
      </c>
      <c r="B219" s="24" t="s">
        <v>784</v>
      </c>
      <c r="C219" s="9" t="s">
        <v>785</v>
      </c>
      <c r="E219" s="13" t="s">
        <v>847</v>
      </c>
      <c r="F219" s="11">
        <f t="shared" si="7"/>
        <v>682</v>
      </c>
      <c r="I219" s="11"/>
      <c r="J219" s="11"/>
      <c r="K219" s="11"/>
      <c r="L219" s="11" t="str">
        <f t="shared" ca="1" si="6"/>
        <v>insert into element (element_id, label, description, element_status_id) values (682, 'EC90', 'The concentration at which the fitted curve passes efficacy threshold 90%', 2);</v>
      </c>
    </row>
    <row r="220" spans="1:12">
      <c r="A220" s="11">
        <v>708</v>
      </c>
      <c r="B220" s="24" t="s">
        <v>786</v>
      </c>
      <c r="C220" s="9"/>
      <c r="E220" s="13" t="s">
        <v>847</v>
      </c>
      <c r="F220" s="11">
        <f t="shared" si="7"/>
        <v>708</v>
      </c>
      <c r="I220" s="11"/>
      <c r="J220" s="11"/>
      <c r="K220" s="11"/>
      <c r="L220" s="11" t="str">
        <f t="shared" ca="1" si="6"/>
        <v>insert into element (element_id, label, description, element_status_id) values (708, 'electrical endpoint', '', 2);_x000D_
COMMIT;</v>
      </c>
    </row>
    <row r="221" spans="1:12">
      <c r="A221" s="11">
        <v>468</v>
      </c>
      <c r="B221" s="24" t="s">
        <v>612</v>
      </c>
      <c r="C221" s="9"/>
      <c r="E221" s="13" t="s">
        <v>847</v>
      </c>
      <c r="F221" s="11">
        <f t="shared" si="7"/>
        <v>468</v>
      </c>
      <c r="I221" s="11"/>
      <c r="J221" s="11"/>
      <c r="K221" s="11"/>
      <c r="L221" s="11" t="str">
        <f t="shared" ca="1" si="6"/>
        <v>insert into element (element_id, label, description, element_status_id) values (468, 'electrophysiology method', '', 2);</v>
      </c>
    </row>
    <row r="222" spans="1:12">
      <c r="A222" s="11">
        <v>469</v>
      </c>
      <c r="B222" s="24" t="s">
        <v>613</v>
      </c>
      <c r="C222" s="9"/>
      <c r="E222" s="13" t="s">
        <v>847</v>
      </c>
      <c r="F222" s="11">
        <f t="shared" si="7"/>
        <v>469</v>
      </c>
      <c r="I222" s="11"/>
      <c r="J222" s="11"/>
      <c r="K222" s="11"/>
      <c r="L222" s="11" t="str">
        <f t="shared" ca="1" si="6"/>
        <v>insert into element (element_id, label, description, element_status_id) values (469, 'emission', '', 2);</v>
      </c>
    </row>
    <row r="223" spans="1:12">
      <c r="A223" s="11">
        <v>470</v>
      </c>
      <c r="B223" s="24" t="s">
        <v>614</v>
      </c>
      <c r="C223" s="9"/>
      <c r="E223" s="13" t="s">
        <v>847</v>
      </c>
      <c r="F223" s="11">
        <f t="shared" si="7"/>
        <v>470</v>
      </c>
      <c r="I223" s="11"/>
      <c r="J223" s="11"/>
      <c r="K223" s="11"/>
      <c r="L223" s="11" t="str">
        <f t="shared" ca="1" si="6"/>
        <v>insert into element (element_id, label, description, element_status_id) values (470, 'emission filter', '', 2);</v>
      </c>
    </row>
    <row r="224" spans="1:12">
      <c r="A224" s="11">
        <v>187</v>
      </c>
      <c r="B224" s="24" t="s">
        <v>189</v>
      </c>
      <c r="C224" s="9"/>
      <c r="E224" s="13" t="s">
        <v>847</v>
      </c>
      <c r="F224" s="11">
        <f t="shared" si="7"/>
        <v>187</v>
      </c>
      <c r="I224" s="11"/>
      <c r="J224" s="11"/>
      <c r="K224" s="11"/>
      <c r="L224" s="11" t="str">
        <f t="shared" ca="1" si="6"/>
        <v>insert into element (element_id, label, description, element_status_id) values (187, 'endocrine disruption assay', '', 2);</v>
      </c>
    </row>
    <row r="225" spans="1:12">
      <c r="A225" s="11">
        <v>471</v>
      </c>
      <c r="B225" s="24" t="s">
        <v>615</v>
      </c>
      <c r="C225" s="9"/>
      <c r="E225" s="13" t="s">
        <v>847</v>
      </c>
      <c r="F225" s="11">
        <f t="shared" si="7"/>
        <v>471</v>
      </c>
      <c r="I225" s="11"/>
      <c r="J225" s="11"/>
      <c r="K225" s="11"/>
      <c r="L225" s="11" t="str">
        <f t="shared" ca="1" si="6"/>
        <v>insert into element (element_id, label, description, element_status_id) values (471, 'endocrine tissue', '', 2);</v>
      </c>
    </row>
    <row r="226" spans="1:12">
      <c r="A226" s="11">
        <v>472</v>
      </c>
      <c r="B226" s="24" t="s">
        <v>616</v>
      </c>
      <c r="C226" s="9"/>
      <c r="E226" s="13" t="s">
        <v>847</v>
      </c>
      <c r="F226" s="11">
        <f t="shared" si="7"/>
        <v>472</v>
      </c>
      <c r="I226" s="11"/>
      <c r="J226" s="11"/>
      <c r="K226" s="11"/>
      <c r="L226" s="11" t="str">
        <f t="shared" ca="1" si="6"/>
        <v>insert into element (element_id, label, description, element_status_id) values (472, 'endolymph', '', 2);</v>
      </c>
    </row>
    <row r="227" spans="1:12" ht="30">
      <c r="A227" s="11">
        <v>330</v>
      </c>
      <c r="B227" s="24" t="s">
        <v>372</v>
      </c>
      <c r="C227" s="9" t="s">
        <v>373</v>
      </c>
      <c r="E227" s="13" t="s">
        <v>847</v>
      </c>
      <c r="F227" s="11">
        <f t="shared" si="7"/>
        <v>330</v>
      </c>
      <c r="I227" s="11"/>
      <c r="J227" s="11"/>
      <c r="K227" s="11"/>
      <c r="L227" s="11" t="str">
        <f t="shared" ca="1" si="6"/>
        <v>insert into element (element_id, label, description, element_status_id) values (330, 'endpoint assay', 'In this assay, change in activity is measured at one time point.', 2);</v>
      </c>
    </row>
    <row r="228" spans="1:12" ht="45">
      <c r="A228" s="11">
        <v>254</v>
      </c>
      <c r="B228" s="24" t="s">
        <v>299</v>
      </c>
      <c r="C228" s="9" t="s">
        <v>300</v>
      </c>
      <c r="E228" s="13" t="s">
        <v>847</v>
      </c>
      <c r="F228" s="11">
        <f t="shared" si="7"/>
        <v>254</v>
      </c>
      <c r="I228" s="11"/>
      <c r="J228" s="11"/>
      <c r="K228" s="11"/>
      <c r="L228" s="11" t="str">
        <f t="shared" ca="1" si="6"/>
        <v>insert into element (element_id, label, description, element_status_id) values (254, 'endpoint mode-of-action', 'A description of the qualitative effect of a perturbagen in an assay (e.g., inhibition, activation, cytotoxicity).', 2);</v>
      </c>
    </row>
    <row r="229" spans="1:12">
      <c r="A229" s="11">
        <v>473</v>
      </c>
      <c r="B229" s="24" t="s">
        <v>617</v>
      </c>
      <c r="C229" s="9"/>
      <c r="E229" s="13" t="s">
        <v>847</v>
      </c>
      <c r="F229" s="11">
        <f t="shared" si="7"/>
        <v>473</v>
      </c>
      <c r="I229" s="11"/>
      <c r="J229" s="11"/>
      <c r="K229" s="11"/>
      <c r="L229" s="11" t="str">
        <f t="shared" ca="1" si="6"/>
        <v>insert into element (element_id, label, description, element_status_id) values (473, 'engineered gene form', '', 2);</v>
      </c>
    </row>
    <row r="230" spans="1:12">
      <c r="A230" s="11">
        <v>474</v>
      </c>
      <c r="B230" s="24" t="s">
        <v>618</v>
      </c>
      <c r="C230" s="9"/>
      <c r="E230" s="13" t="s">
        <v>847</v>
      </c>
      <c r="F230" s="11">
        <f t="shared" si="7"/>
        <v>474</v>
      </c>
      <c r="I230" s="11"/>
      <c r="J230" s="11"/>
      <c r="K230" s="11"/>
      <c r="L230" s="11" t="str">
        <f t="shared" ca="1" si="6"/>
        <v>insert into element (element_id, label, description, element_status_id) values (474, 'engineered genotype name', '', 2);_x000D_
COMMIT;</v>
      </c>
    </row>
    <row r="231" spans="1:12">
      <c r="A231" s="11">
        <v>475</v>
      </c>
      <c r="B231" s="24" t="s">
        <v>619</v>
      </c>
      <c r="C231" s="9"/>
      <c r="E231" s="13" t="s">
        <v>847</v>
      </c>
      <c r="F231" s="11">
        <f t="shared" si="7"/>
        <v>475</v>
      </c>
      <c r="I231" s="11"/>
      <c r="J231" s="11"/>
      <c r="K231" s="11"/>
      <c r="L231" s="11" t="str">
        <f t="shared" ca="1" si="6"/>
        <v>insert into element (element_id, label, description, element_status_id) values (475, 'engineered organism', '', 2);</v>
      </c>
    </row>
    <row r="232" spans="1:12">
      <c r="A232" s="11">
        <v>476</v>
      </c>
      <c r="B232" s="24" t="s">
        <v>620</v>
      </c>
      <c r="C232" s="9"/>
      <c r="E232" s="13" t="s">
        <v>847</v>
      </c>
      <c r="F232" s="11">
        <f t="shared" si="7"/>
        <v>476</v>
      </c>
      <c r="I232" s="11"/>
      <c r="J232" s="11"/>
      <c r="K232" s="11"/>
      <c r="L232" s="11" t="str">
        <f t="shared" ca="1" si="6"/>
        <v>insert into element (element_id, label, description, element_status_id) values (476, 'engineered regulatory region', '', 2);</v>
      </c>
    </row>
    <row r="233" spans="1:12">
      <c r="A233" s="11">
        <v>477</v>
      </c>
      <c r="B233" s="24" t="s">
        <v>621</v>
      </c>
      <c r="C233" s="9"/>
      <c r="E233" s="13" t="s">
        <v>847</v>
      </c>
      <c r="F233" s="11">
        <f t="shared" si="7"/>
        <v>477</v>
      </c>
      <c r="I233" s="11"/>
      <c r="J233" s="11"/>
      <c r="K233" s="11"/>
      <c r="L233" s="11" t="str">
        <f t="shared" ca="1" si="6"/>
        <v>insert into element (element_id, label, description, element_status_id) values (477, 'engineered selectable marker', '', 2);</v>
      </c>
    </row>
    <row r="234" spans="1:12">
      <c r="A234" s="11">
        <v>478</v>
      </c>
      <c r="B234" s="24" t="s">
        <v>622</v>
      </c>
      <c r="C234" s="9"/>
      <c r="E234" s="13" t="s">
        <v>847</v>
      </c>
      <c r="F234" s="11">
        <f t="shared" si="7"/>
        <v>478</v>
      </c>
      <c r="I234" s="11"/>
      <c r="J234" s="11"/>
      <c r="K234" s="11"/>
      <c r="L234" s="11" t="str">
        <f t="shared" ca="1" si="6"/>
        <v>insert into element (element_id, label, description, element_status_id) values (478, 'engineered sequence', '', 2);</v>
      </c>
    </row>
    <row r="235" spans="1:12">
      <c r="A235" s="11">
        <v>661</v>
      </c>
      <c r="B235" s="24" t="s">
        <v>755</v>
      </c>
      <c r="C235" s="9"/>
      <c r="E235" s="13" t="s">
        <v>847</v>
      </c>
      <c r="F235" s="11">
        <f t="shared" si="7"/>
        <v>661</v>
      </c>
      <c r="I235" s="11"/>
      <c r="J235" s="11"/>
      <c r="K235" s="11"/>
      <c r="L235" s="11" t="str">
        <f t="shared" ca="1" si="6"/>
        <v>insert into element (element_id, label, description, element_status_id) values (661, 'environment', '', 2);</v>
      </c>
    </row>
    <row r="236" spans="1:12">
      <c r="A236" s="11">
        <v>149</v>
      </c>
      <c r="B236" s="24" t="s">
        <v>199</v>
      </c>
      <c r="C236" s="9"/>
      <c r="E236" s="13" t="s">
        <v>847</v>
      </c>
      <c r="F236" s="11">
        <f t="shared" si="7"/>
        <v>149</v>
      </c>
      <c r="I236" s="11"/>
      <c r="J236" s="11"/>
      <c r="K236" s="11"/>
      <c r="L236" s="11" t="str">
        <f t="shared" ca="1" si="6"/>
        <v>insert into element (element_id, label, description, element_status_id) values (149, 'enzyme activity assay', '', 2);</v>
      </c>
    </row>
    <row r="237" spans="1:12" ht="90">
      <c r="A237" s="11">
        <v>260</v>
      </c>
      <c r="B237" s="24" t="s">
        <v>284</v>
      </c>
      <c r="C237" s="9" t="s">
        <v>285</v>
      </c>
      <c r="E237" s="13" t="s">
        <v>847</v>
      </c>
      <c r="F237" s="11">
        <f t="shared" si="7"/>
        <v>260</v>
      </c>
      <c r="I237" s="11"/>
      <c r="J237" s="11"/>
      <c r="K237" s="11"/>
      <c r="L237" s="11" t="str">
        <f t="shared" ca="1" si="6"/>
        <v>insert into element (element_id, label, description, element_status_id) values (260, 'enzyme kinetic constant', 'Describe kinetics of enzyme-catalyzed reactions. It includes the enzyme kinetic constants namely, Km and Vmax, which help to model the time course of disappearance of substrate and the production of product.', 2);</v>
      </c>
    </row>
    <row r="238" spans="1:12">
      <c r="A238" s="11">
        <v>479</v>
      </c>
      <c r="B238" s="24" t="s">
        <v>623</v>
      </c>
      <c r="C238" s="9"/>
      <c r="E238" s="13" t="s">
        <v>847</v>
      </c>
      <c r="F238" s="11">
        <f t="shared" si="7"/>
        <v>479</v>
      </c>
      <c r="I238" s="11"/>
      <c r="J238" s="11"/>
      <c r="K238" s="11"/>
      <c r="L238" s="11" t="str">
        <f t="shared" ca="1" si="6"/>
        <v>insert into element (element_id, label, description, element_status_id) values (479, 'Eppendorf tube', '', 2);</v>
      </c>
    </row>
    <row r="239" spans="1:12">
      <c r="A239" s="11">
        <v>480</v>
      </c>
      <c r="B239" s="24" t="s">
        <v>624</v>
      </c>
      <c r="C239" s="9"/>
      <c r="E239" s="13" t="s">
        <v>847</v>
      </c>
      <c r="F239" s="11">
        <f t="shared" si="7"/>
        <v>480</v>
      </c>
      <c r="I239" s="11"/>
      <c r="J239" s="11"/>
      <c r="K239" s="11"/>
      <c r="L239" s="11" t="str">
        <f t="shared" ca="1" si="6"/>
        <v>insert into element (element_id, label, description, element_status_id) values (480, 'esophagus', '', 2);</v>
      </c>
    </row>
    <row r="240" spans="1:12">
      <c r="A240" s="11">
        <v>481</v>
      </c>
      <c r="B240" s="24" t="s">
        <v>625</v>
      </c>
      <c r="C240" s="9"/>
      <c r="E240" s="13" t="s">
        <v>847</v>
      </c>
      <c r="F240" s="11">
        <f t="shared" si="7"/>
        <v>481</v>
      </c>
      <c r="I240" s="11"/>
      <c r="J240" s="11"/>
      <c r="K240" s="11"/>
      <c r="L240" s="11" t="str">
        <f t="shared" ca="1" si="6"/>
        <v>insert into element (element_id, label, description, element_status_id) values (481, 'excitation', '', 2);_x000D_
COMMIT;</v>
      </c>
    </row>
    <row r="241" spans="1:12">
      <c r="A241" s="11">
        <v>482</v>
      </c>
      <c r="B241" s="24" t="s">
        <v>626</v>
      </c>
      <c r="C241" s="9"/>
      <c r="E241" s="13" t="s">
        <v>847</v>
      </c>
      <c r="F241" s="11">
        <f t="shared" si="7"/>
        <v>482</v>
      </c>
      <c r="I241" s="11"/>
      <c r="J241" s="11"/>
      <c r="K241" s="11"/>
      <c r="L241" s="11" t="str">
        <f t="shared" ca="1" si="6"/>
        <v>insert into element (element_id, label, description, element_status_id) values (482, 'excitation filter', '', 2);</v>
      </c>
    </row>
    <row r="242" spans="1:12">
      <c r="A242" s="11">
        <v>663</v>
      </c>
      <c r="B242" s="24" t="s">
        <v>442</v>
      </c>
      <c r="C242" s="9"/>
      <c r="E242" s="13" t="s">
        <v>847</v>
      </c>
      <c r="F242" s="11">
        <f t="shared" si="7"/>
        <v>663</v>
      </c>
      <c r="I242" s="11"/>
      <c r="J242" s="11"/>
      <c r="K242" s="11"/>
      <c r="L242" s="11" t="str">
        <f t="shared" ca="1" si="6"/>
        <v>insert into element (element_id, label, description, element_status_id) values (663, 'excitation wavelength', '', 2);</v>
      </c>
    </row>
    <row r="243" spans="1:12">
      <c r="A243" s="11">
        <v>483</v>
      </c>
      <c r="B243" s="24" t="s">
        <v>627</v>
      </c>
      <c r="C243" s="9"/>
      <c r="E243" s="13" t="s">
        <v>847</v>
      </c>
      <c r="F243" s="11">
        <f t="shared" si="7"/>
        <v>483</v>
      </c>
      <c r="I243" s="11"/>
      <c r="J243" s="11"/>
      <c r="K243" s="11"/>
      <c r="L243" s="11" t="str">
        <f t="shared" ca="1" si="6"/>
        <v>insert into element (element_id, label, description, element_status_id) values (483, 'excretory tissue', '', 2);</v>
      </c>
    </row>
    <row r="244" spans="1:12">
      <c r="A244" s="11">
        <v>3</v>
      </c>
      <c r="B244" s="24" t="s">
        <v>518</v>
      </c>
      <c r="C244" s="9"/>
      <c r="E244" s="13" t="s">
        <v>847</v>
      </c>
      <c r="F244" s="11">
        <f t="shared" si="7"/>
        <v>3</v>
      </c>
      <c r="I244" s="11"/>
      <c r="J244" s="11"/>
      <c r="K244" s="11"/>
      <c r="L244" s="11" t="str">
        <f t="shared" ca="1" si="6"/>
        <v>insert into element (element_id, label, description, element_status_id) values (3, 'EXTERNAL (MULTI-USE) DICTIONARY', '', 2);</v>
      </c>
    </row>
    <row r="245" spans="1:12">
      <c r="A245" s="11">
        <v>4</v>
      </c>
      <c r="B245" s="24" t="s">
        <v>319</v>
      </c>
      <c r="C245" s="9"/>
      <c r="E245" s="13" t="s">
        <v>847</v>
      </c>
      <c r="F245" s="11">
        <f t="shared" si="7"/>
        <v>4</v>
      </c>
      <c r="I245" s="11"/>
      <c r="J245" s="11"/>
      <c r="K245" s="11"/>
      <c r="L245" s="11" t="str">
        <f t="shared" ca="1" si="6"/>
        <v>insert into element (element_id, label, description, element_status_id) values (4, 'EXTERNAL ONTOLOGY', '', 2);</v>
      </c>
    </row>
    <row r="246" spans="1:12">
      <c r="A246" s="11">
        <v>484</v>
      </c>
      <c r="B246" s="24" t="s">
        <v>628</v>
      </c>
      <c r="C246" s="9"/>
      <c r="E246" s="13" t="s">
        <v>847</v>
      </c>
      <c r="F246" s="11">
        <f t="shared" si="7"/>
        <v>484</v>
      </c>
      <c r="I246" s="11"/>
      <c r="J246" s="11"/>
      <c r="K246" s="11"/>
      <c r="L246" s="11" t="str">
        <f t="shared" ca="1" si="6"/>
        <v>insert into element (element_id, label, description, element_status_id) values (484, 'extract', '', 2);</v>
      </c>
    </row>
    <row r="247" spans="1:12">
      <c r="A247" s="11">
        <v>485</v>
      </c>
      <c r="B247" s="24" t="s">
        <v>629</v>
      </c>
      <c r="C247" s="9"/>
      <c r="E247" s="13" t="s">
        <v>847</v>
      </c>
      <c r="F247" s="11">
        <f t="shared" si="7"/>
        <v>485</v>
      </c>
      <c r="I247" s="11"/>
      <c r="J247" s="11"/>
      <c r="K247" s="11"/>
      <c r="L247" s="11" t="str">
        <f t="shared" ca="1" si="6"/>
        <v>insert into element (element_id, label, description, element_status_id) values (485, 'extract fraction', '', 2);</v>
      </c>
    </row>
    <row r="248" spans="1:12">
      <c r="A248" s="11">
        <v>486</v>
      </c>
      <c r="B248" s="24" t="s">
        <v>630</v>
      </c>
      <c r="C248" s="9"/>
      <c r="E248" s="13" t="s">
        <v>847</v>
      </c>
      <c r="F248" s="11">
        <f t="shared" si="7"/>
        <v>486</v>
      </c>
      <c r="I248" s="11"/>
      <c r="J248" s="11"/>
      <c r="K248" s="11"/>
      <c r="L248" s="11" t="str">
        <f t="shared" ca="1" si="6"/>
        <v>insert into element (element_id, label, description, element_status_id) values (486, 'fallopian tube', '', 2);</v>
      </c>
    </row>
    <row r="249" spans="1:12">
      <c r="A249" s="11">
        <v>487</v>
      </c>
      <c r="B249" s="24" t="s">
        <v>631</v>
      </c>
      <c r="C249" s="9"/>
      <c r="E249" s="13" t="s">
        <v>847</v>
      </c>
      <c r="F249" s="11">
        <f t="shared" si="7"/>
        <v>487</v>
      </c>
      <c r="I249" s="11"/>
      <c r="J249" s="11"/>
      <c r="K249" s="11"/>
      <c r="L249" s="11" t="str">
        <f t="shared" ca="1" si="6"/>
        <v>insert into element (element_id, label, description, element_status_id) values (487, 'feature number', '', 2);</v>
      </c>
    </row>
    <row r="250" spans="1:12">
      <c r="A250" s="11">
        <v>488</v>
      </c>
      <c r="B250" s="24" t="s">
        <v>632</v>
      </c>
      <c r="C250" s="9"/>
      <c r="E250" s="13" t="s">
        <v>847</v>
      </c>
      <c r="F250" s="11">
        <f t="shared" si="7"/>
        <v>488</v>
      </c>
      <c r="I250" s="11"/>
      <c r="J250" s="11"/>
      <c r="K250" s="11"/>
      <c r="L250" s="11" t="str">
        <f t="shared" ca="1" si="6"/>
        <v>insert into element (element_id, label, description, element_status_id) values (488, 'filter-based method', '', 2);_x000D_
COMMIT;</v>
      </c>
    </row>
    <row r="251" spans="1:12">
      <c r="A251" s="11">
        <v>135</v>
      </c>
      <c r="B251" s="24" t="s">
        <v>389</v>
      </c>
      <c r="C251" s="9"/>
      <c r="E251" s="13" t="s">
        <v>847</v>
      </c>
      <c r="F251" s="11">
        <f t="shared" si="7"/>
        <v>135</v>
      </c>
      <c r="I251" s="11"/>
      <c r="J251" s="11"/>
      <c r="K251" s="11"/>
      <c r="L251" s="11" t="str">
        <f t="shared" ca="1" si="6"/>
        <v>insert into element (element_id, label, description, element_status_id) values (135, 'fixation method', '', 2);</v>
      </c>
    </row>
    <row r="252" spans="1:12">
      <c r="A252" s="11">
        <v>80</v>
      </c>
      <c r="B252" s="24" t="s">
        <v>140</v>
      </c>
      <c r="C252" s="9"/>
      <c r="E252" s="13" t="s">
        <v>847</v>
      </c>
      <c r="F252" s="11">
        <f t="shared" si="7"/>
        <v>80</v>
      </c>
      <c r="I252" s="11"/>
      <c r="J252" s="11"/>
      <c r="K252" s="11"/>
      <c r="L252" s="11" t="str">
        <f t="shared" ca="1" si="6"/>
        <v>insert into element (element_id, label, description, element_status_id) values (80, 'fixative', '', 2);</v>
      </c>
    </row>
    <row r="253" spans="1:12">
      <c r="A253" s="11">
        <v>489</v>
      </c>
      <c r="B253" s="24" t="s">
        <v>633</v>
      </c>
      <c r="C253" s="9"/>
      <c r="E253" s="13" t="s">
        <v>847</v>
      </c>
      <c r="F253" s="11">
        <f t="shared" si="7"/>
        <v>489</v>
      </c>
      <c r="I253" s="11"/>
      <c r="J253" s="11"/>
      <c r="K253" s="11"/>
      <c r="L253" s="11" t="str">
        <f t="shared" ca="1" si="6"/>
        <v>insert into element (element_id, label, description, element_status_id) values (489, 'fluorescence anisotropy', '', 2);</v>
      </c>
    </row>
    <row r="254" spans="1:12">
      <c r="A254" s="11">
        <v>98</v>
      </c>
      <c r="B254" s="24" t="s">
        <v>160</v>
      </c>
      <c r="C254" s="9"/>
      <c r="E254" s="13" t="s">
        <v>847</v>
      </c>
      <c r="F254" s="11">
        <f t="shared" si="7"/>
        <v>98</v>
      </c>
      <c r="I254" s="11"/>
      <c r="J254" s="11"/>
      <c r="K254" s="11"/>
      <c r="L254" s="11" t="str">
        <f t="shared" ca="1" si="6"/>
        <v>insert into element (element_id, label, description, element_status_id) values (98, 'fluorescence method', '', 2);</v>
      </c>
    </row>
    <row r="255" spans="1:12">
      <c r="A255" s="11">
        <v>490</v>
      </c>
      <c r="B255" s="24" t="s">
        <v>634</v>
      </c>
      <c r="C255" s="9"/>
      <c r="E255" s="13" t="s">
        <v>847</v>
      </c>
      <c r="F255" s="11">
        <f t="shared" si="7"/>
        <v>490</v>
      </c>
      <c r="I255" s="11"/>
      <c r="J255" s="11"/>
      <c r="K255" s="11"/>
      <c r="L255" s="11" t="str">
        <f t="shared" ca="1" si="6"/>
        <v>insert into element (element_id, label, description, element_status_id) values (490, 'fluorescence polarization', '', 2);</v>
      </c>
    </row>
    <row r="256" spans="1:12">
      <c r="A256" s="11">
        <v>309</v>
      </c>
      <c r="B256" s="24" t="s">
        <v>517</v>
      </c>
      <c r="C256" s="9"/>
      <c r="E256" s="13" t="s">
        <v>847</v>
      </c>
      <c r="F256" s="11">
        <f t="shared" si="7"/>
        <v>309</v>
      </c>
      <c r="I256" s="11"/>
      <c r="J256" s="11"/>
      <c r="K256" s="11"/>
      <c r="L256" s="11" t="str">
        <f t="shared" ca="1" si="6"/>
        <v>insert into element (element_id, label, description, element_status_id) values (309, 'fluorescence-activated cell-sorter', '', 2);</v>
      </c>
    </row>
    <row r="257" spans="1:12" ht="30">
      <c r="A257" s="11">
        <v>683</v>
      </c>
      <c r="B257" s="24" t="s">
        <v>787</v>
      </c>
      <c r="C257" s="9" t="s">
        <v>788</v>
      </c>
      <c r="E257" s="13" t="s">
        <v>847</v>
      </c>
      <c r="F257" s="11">
        <f t="shared" si="7"/>
        <v>683</v>
      </c>
      <c r="I257" s="11"/>
      <c r="J257" s="11"/>
      <c r="K257" s="11"/>
      <c r="L257" s="11" t="str">
        <f t="shared" ca="1" si="6"/>
        <v>insert into element (element_id, label, description, element_status_id) values (683, 'FOC', 'Fold of 620 nm signal over DMSO control at 6.25 uM; average of triplicate measurement.', 2);</v>
      </c>
    </row>
    <row r="258" spans="1:12" ht="30">
      <c r="A258" s="11">
        <v>698</v>
      </c>
      <c r="B258" s="24" t="s">
        <v>789</v>
      </c>
      <c r="C258" s="9" t="s">
        <v>790</v>
      </c>
      <c r="E258" s="13" t="s">
        <v>847</v>
      </c>
      <c r="F258" s="11">
        <f t="shared" si="7"/>
        <v>698</v>
      </c>
      <c r="I258" s="11"/>
      <c r="J258" s="11"/>
      <c r="K258" s="11"/>
      <c r="L258" s="11" t="str">
        <f t="shared" ref="L258:L321" ca="1" si="8">IF(I258="","insert into element (element_id, label, description, element_status_id) values ("&amp;A258&amp;", '"&amp;B258&amp;"', '"&amp;C258&amp;"', 2);"&amp;IF(MOD(CELL("row",A258),10)=0,CHAR(13)&amp;CHAR(10)&amp;"COMMIT;",""),"")</f>
        <v>insert into element (element_id, label, description, element_status_id) values (698, 'fold activation', 'The maximal fold activation is observed at the lowest concentration.', 2);</v>
      </c>
    </row>
    <row r="259" spans="1:12">
      <c r="A259" s="11">
        <v>491</v>
      </c>
      <c r="B259" s="24" t="s">
        <v>635</v>
      </c>
      <c r="C259" s="9"/>
      <c r="E259" s="13" t="s">
        <v>847</v>
      </c>
      <c r="F259" s="11">
        <f t="shared" ref="F259:F322" si="9">A259</f>
        <v>491</v>
      </c>
      <c r="I259" s="11"/>
      <c r="J259" s="11"/>
      <c r="K259" s="11"/>
      <c r="L259" s="11" t="str">
        <f t="shared" ca="1" si="8"/>
        <v>insert into element (element_id, label, description, element_status_id) values (491, 'fold change', '', 2);</v>
      </c>
    </row>
    <row r="260" spans="1:12" ht="90">
      <c r="A260" s="11">
        <v>699</v>
      </c>
      <c r="B260" s="24" t="s">
        <v>791</v>
      </c>
      <c r="C260" s="9" t="s">
        <v>792</v>
      </c>
      <c r="E260" s="13" t="s">
        <v>847</v>
      </c>
      <c r="F260" s="11">
        <f t="shared" si="9"/>
        <v>699</v>
      </c>
      <c r="I260" s="11"/>
      <c r="J260" s="11"/>
      <c r="K260" s="11"/>
      <c r="L260" s="11" t="str">
        <f t="shared" ca="1" si="8"/>
        <v>insert into element (element_id, label, description, element_status_id) values (699, 'fold selectivity', 'The ratio of the test compound concentration at which less than 50% inhibition of the anti-target is observed over the test compound concentration at which greater than or equal to 50% inhibition', 2);_x000D_
COMMIT;</v>
      </c>
    </row>
    <row r="261" spans="1:12" ht="60">
      <c r="A261" s="11">
        <v>492</v>
      </c>
      <c r="B261" s="24" t="s">
        <v>636</v>
      </c>
      <c r="C261" s="9" t="s">
        <v>637</v>
      </c>
      <c r="E261" s="13" t="s">
        <v>847</v>
      </c>
      <c r="F261" s="11">
        <f t="shared" si="9"/>
        <v>492</v>
      </c>
      <c r="I261" s="11"/>
      <c r="J261" s="11"/>
      <c r="K261" s="11"/>
      <c r="L261" s="11" t="str">
        <f t="shared" ca="1" si="8"/>
        <v>insert into element (element_id, label, description, element_status_id) values (492, 'frequency', 'A unit of measure for observations based on a number of events counted, including collection of photons by an instrument as in fluorescence or luminescence assays.', 2);</v>
      </c>
    </row>
    <row r="262" spans="1:12">
      <c r="A262" s="11">
        <v>336</v>
      </c>
      <c r="B262" s="24" t="s">
        <v>168</v>
      </c>
      <c r="C262" s="9"/>
      <c r="E262" s="13" t="s">
        <v>847</v>
      </c>
      <c r="F262" s="11">
        <f t="shared" si="9"/>
        <v>336</v>
      </c>
      <c r="I262" s="11"/>
      <c r="J262" s="11"/>
      <c r="K262" s="11"/>
      <c r="L262" s="11" t="str">
        <f t="shared" ca="1" si="8"/>
        <v>insert into element (element_id, label, description, element_status_id) values (336, 'functional method', '', 2);</v>
      </c>
    </row>
    <row r="263" spans="1:12" ht="45">
      <c r="A263" s="11">
        <v>493</v>
      </c>
      <c r="B263" s="24" t="s">
        <v>638</v>
      </c>
      <c r="C263" s="9" t="s">
        <v>639</v>
      </c>
      <c r="E263" s="13" t="s">
        <v>847</v>
      </c>
      <c r="F263" s="11">
        <f t="shared" si="9"/>
        <v>493</v>
      </c>
      <c r="I263" s="11"/>
      <c r="J263" s="11"/>
      <c r="K263" s="11"/>
      <c r="L263" s="11" t="str">
        <f t="shared" ca="1" si="8"/>
        <v>insert into element (element_id, label, description, element_status_id) values (493, 'gain-of-signal', 'A trend in which the desired signal for perturbagens of interest is an increase in the raw assay measurement.', 2);</v>
      </c>
    </row>
    <row r="264" spans="1:12">
      <c r="A264" s="11">
        <v>494</v>
      </c>
      <c r="B264" s="24" t="s">
        <v>640</v>
      </c>
      <c r="C264" s="9"/>
      <c r="E264" s="13" t="s">
        <v>847</v>
      </c>
      <c r="F264" s="11">
        <f t="shared" si="9"/>
        <v>494</v>
      </c>
      <c r="I264" s="11"/>
      <c r="J264" s="11"/>
      <c r="K264" s="11"/>
      <c r="L264" s="11" t="str">
        <f t="shared" ca="1" si="8"/>
        <v>insert into element (element_id, label, description, element_status_id) values (494, 'gall bladder', '', 2);</v>
      </c>
    </row>
    <row r="265" spans="1:12">
      <c r="A265" s="11">
        <v>495</v>
      </c>
      <c r="B265" s="24" t="s">
        <v>641</v>
      </c>
      <c r="C265" s="9"/>
      <c r="E265" s="13" t="s">
        <v>847</v>
      </c>
      <c r="F265" s="11">
        <f t="shared" si="9"/>
        <v>495</v>
      </c>
      <c r="I265" s="11"/>
      <c r="J265" s="11"/>
      <c r="K265" s="11"/>
      <c r="L265" s="11" t="str">
        <f t="shared" ca="1" si="8"/>
        <v>insert into element (element_id, label, description, element_status_id) values (495, 'gastric juice', '', 2);</v>
      </c>
    </row>
    <row r="266" spans="1:12">
      <c r="A266" s="11">
        <v>496</v>
      </c>
      <c r="B266" s="24" t="s">
        <v>318</v>
      </c>
      <c r="C266" s="9"/>
      <c r="E266" s="13" t="s">
        <v>847</v>
      </c>
      <c r="F266" s="11">
        <f t="shared" si="9"/>
        <v>496</v>
      </c>
      <c r="I266" s="11"/>
      <c r="J266" s="11"/>
      <c r="K266" s="11"/>
      <c r="L266" s="11" t="str">
        <f t="shared" ca="1" si="8"/>
        <v>insert into element (element_id, label, description, element_status_id) values (496, 'gene', '', 2);</v>
      </c>
    </row>
    <row r="267" spans="1:12">
      <c r="A267" s="11">
        <v>150</v>
      </c>
      <c r="B267" s="24" t="s">
        <v>200</v>
      </c>
      <c r="C267" s="9"/>
      <c r="E267" s="13" t="s">
        <v>847</v>
      </c>
      <c r="F267" s="11">
        <f t="shared" si="9"/>
        <v>150</v>
      </c>
      <c r="I267" s="11"/>
      <c r="J267" s="11"/>
      <c r="K267" s="11"/>
      <c r="L267" s="11" t="str">
        <f t="shared" ca="1" si="8"/>
        <v>insert into element (element_id, label, description, element_status_id) values (150, 'gene-expression assay', '', 2);</v>
      </c>
    </row>
    <row r="268" spans="1:12">
      <c r="A268" s="11">
        <v>262</v>
      </c>
      <c r="B268" s="24" t="s">
        <v>292</v>
      </c>
      <c r="C268" s="9"/>
      <c r="E268" s="13" t="s">
        <v>847</v>
      </c>
      <c r="F268" s="11">
        <f t="shared" si="9"/>
        <v>262</v>
      </c>
      <c r="I268" s="11"/>
      <c r="J268" s="11"/>
      <c r="K268" s="11"/>
      <c r="L268" s="11" t="str">
        <f t="shared" ca="1" si="8"/>
        <v>insert into element (element_id, label, description, element_status_id) values (262, 'gene-expression profile', '', 2);</v>
      </c>
    </row>
    <row r="269" spans="1:12">
      <c r="A269" s="11">
        <v>188</v>
      </c>
      <c r="B269" s="24" t="s">
        <v>190</v>
      </c>
      <c r="C269" s="9"/>
      <c r="E269" s="13" t="s">
        <v>847</v>
      </c>
      <c r="F269" s="11">
        <f t="shared" si="9"/>
        <v>188</v>
      </c>
      <c r="I269" s="11"/>
      <c r="J269" s="11"/>
      <c r="K269" s="11"/>
      <c r="L269" s="11" t="str">
        <f t="shared" ca="1" si="8"/>
        <v>insert into element (element_id, label, description, element_status_id) values (188, 'genotoxicity assay', '', 2);</v>
      </c>
    </row>
    <row r="270" spans="1:12">
      <c r="A270" s="11">
        <v>287</v>
      </c>
      <c r="B270" s="24" t="s">
        <v>528</v>
      </c>
      <c r="C270" s="9"/>
      <c r="E270" s="13" t="s">
        <v>847</v>
      </c>
      <c r="F270" s="11">
        <f t="shared" si="9"/>
        <v>287</v>
      </c>
      <c r="I270" s="11"/>
      <c r="J270" s="11"/>
      <c r="K270" s="11"/>
      <c r="L270" s="11" t="str">
        <f t="shared" ca="1" si="8"/>
        <v>insert into element (element_id, label, description, element_status_id) values (287, 'GO:biological process (EXTERNAL ONTOLOGY)', '', 2);_x000D_
COMMIT;</v>
      </c>
    </row>
    <row r="271" spans="1:12">
      <c r="A271" s="11">
        <v>497</v>
      </c>
      <c r="B271" s="24" t="s">
        <v>642</v>
      </c>
      <c r="C271" s="9"/>
      <c r="E271" s="13" t="s">
        <v>847</v>
      </c>
      <c r="F271" s="11">
        <f t="shared" si="9"/>
        <v>497</v>
      </c>
      <c r="I271" s="11"/>
      <c r="J271" s="11"/>
      <c r="K271" s="11"/>
      <c r="L271" s="11" t="str">
        <f t="shared" ca="1" si="8"/>
        <v>insert into element (element_id, label, description, element_status_id) values (497, 'GO:molecular function (EXTERNAL ONTOLOGY)', '', 2);</v>
      </c>
    </row>
    <row r="272" spans="1:12">
      <c r="A272" s="11">
        <v>498</v>
      </c>
      <c r="B272" s="24" t="s">
        <v>643</v>
      </c>
      <c r="C272" s="9"/>
      <c r="E272" s="13" t="s">
        <v>847</v>
      </c>
      <c r="F272" s="11">
        <f t="shared" si="9"/>
        <v>498</v>
      </c>
      <c r="I272" s="11"/>
      <c r="J272" s="11"/>
      <c r="K272" s="11"/>
      <c r="L272" s="11" t="str">
        <f t="shared" ca="1" si="8"/>
        <v>insert into element (element_id, label, description, element_status_id) values (498, 'grams-per-liter', '', 2);</v>
      </c>
    </row>
    <row r="273" spans="1:12" ht="30">
      <c r="A273" s="11">
        <v>499</v>
      </c>
      <c r="B273" s="24" t="s">
        <v>644</v>
      </c>
      <c r="C273" s="9" t="s">
        <v>645</v>
      </c>
      <c r="E273" s="13" t="s">
        <v>847</v>
      </c>
      <c r="F273" s="11">
        <f t="shared" si="9"/>
        <v>499</v>
      </c>
      <c r="I273" s="11"/>
      <c r="J273" s="11"/>
      <c r="K273" s="11"/>
      <c r="L273" s="11" t="str">
        <f t="shared" ca="1" si="8"/>
        <v>insert into element (element_id, label, description, element_status_id) values (499, 'graphical calculation endpoint', 'An endpoint derived from calculus-based analysis of graphical measures.', 2);</v>
      </c>
    </row>
    <row r="274" spans="1:12">
      <c r="A274" s="11">
        <v>53</v>
      </c>
      <c r="B274" s="24" t="s">
        <v>113</v>
      </c>
      <c r="C274" s="9"/>
      <c r="E274" s="13" t="s">
        <v>847</v>
      </c>
      <c r="F274" s="11">
        <f t="shared" si="9"/>
        <v>53</v>
      </c>
      <c r="I274" s="11"/>
      <c r="J274" s="11"/>
      <c r="K274" s="11"/>
      <c r="L274" s="11" t="str">
        <f t="shared" ca="1" si="8"/>
        <v>insert into element (element_id, label, description, element_status_id) values (53, 'growth factor', '', 2);</v>
      </c>
    </row>
    <row r="275" spans="1:12">
      <c r="A275" s="11">
        <v>54</v>
      </c>
      <c r="B275" s="24" t="s">
        <v>127</v>
      </c>
      <c r="C275" s="9"/>
      <c r="E275" s="13" t="s">
        <v>847</v>
      </c>
      <c r="F275" s="11">
        <f t="shared" si="9"/>
        <v>54</v>
      </c>
      <c r="I275" s="11"/>
      <c r="J275" s="11"/>
      <c r="K275" s="11"/>
      <c r="L275" s="11" t="str">
        <f t="shared" ca="1" si="8"/>
        <v>insert into element (element_id, label, description, element_status_id) values (54, 'growth medium', '', 2);</v>
      </c>
    </row>
    <row r="276" spans="1:12" ht="90">
      <c r="A276" s="11">
        <v>325</v>
      </c>
      <c r="B276" s="24" t="s">
        <v>391</v>
      </c>
      <c r="C276" s="9" t="s">
        <v>392</v>
      </c>
      <c r="E276" s="13" t="s">
        <v>847</v>
      </c>
      <c r="F276" s="11">
        <f t="shared" si="9"/>
        <v>325</v>
      </c>
      <c r="I276" s="11"/>
      <c r="J276" s="11"/>
      <c r="K276" s="11"/>
      <c r="L276" s="11" t="str">
        <f t="shared" ca="1" si="8"/>
        <v>insert into element (element_id, label, description, element_status_id) values (325, 'growth mode', 'This describes the growth mode of a cell line, whether it grows attached to the culture dish (adherent) or floating (suspension) in the culture medium or partially attached (mixed adherent and suspension).', 2);</v>
      </c>
    </row>
    <row r="277" spans="1:12">
      <c r="A277" s="11">
        <v>500</v>
      </c>
      <c r="B277" s="24" t="s">
        <v>646</v>
      </c>
      <c r="C277" s="9"/>
      <c r="E277" s="13" t="s">
        <v>847</v>
      </c>
      <c r="F277" s="11">
        <f t="shared" si="9"/>
        <v>500</v>
      </c>
      <c r="I277" s="11"/>
      <c r="J277" s="11"/>
      <c r="K277" s="11"/>
      <c r="L277" s="11" t="str">
        <f t="shared" ca="1" si="8"/>
        <v>insert into element (element_id, label, description, element_status_id) values (500, 'hair', '', 2);</v>
      </c>
    </row>
    <row r="278" spans="1:12">
      <c r="A278" s="11">
        <v>624</v>
      </c>
      <c r="B278" s="24" t="s">
        <v>793</v>
      </c>
      <c r="C278" s="9" t="s">
        <v>724</v>
      </c>
      <c r="D278" s="24" t="s">
        <v>66</v>
      </c>
      <c r="E278" s="13" t="s">
        <v>847</v>
      </c>
      <c r="F278" s="11">
        <f t="shared" si="9"/>
        <v>624</v>
      </c>
      <c r="I278" s="11"/>
      <c r="J278" s="11"/>
      <c r="K278" s="11"/>
      <c r="L278" s="11" t="str">
        <f t="shared" ca="1" si="8"/>
        <v>insert into element (element_id, label, description, element_status_id) values (624, 'half life', 'An endpoint expressiong half-life.', 2);</v>
      </c>
    </row>
    <row r="279" spans="1:12">
      <c r="A279" s="11">
        <v>501</v>
      </c>
      <c r="B279" s="24" t="s">
        <v>647</v>
      </c>
      <c r="C279" s="32"/>
      <c r="D279" s="25"/>
      <c r="E279" s="13" t="s">
        <v>847</v>
      </c>
      <c r="F279" s="11">
        <f t="shared" si="9"/>
        <v>501</v>
      </c>
      <c r="I279" s="11"/>
      <c r="J279" s="11"/>
      <c r="K279" s="11"/>
      <c r="L279" s="11" t="str">
        <f t="shared" ca="1" si="8"/>
        <v>insert into element (element_id, label, description, element_status_id) values (501, 'heart', '', 2);</v>
      </c>
    </row>
    <row r="280" spans="1:12">
      <c r="A280" s="11">
        <v>356</v>
      </c>
      <c r="B280" s="24" t="s">
        <v>67</v>
      </c>
      <c r="C280" s="9"/>
      <c r="E280" s="13" t="s">
        <v>847</v>
      </c>
      <c r="F280" s="11">
        <f t="shared" si="9"/>
        <v>356</v>
      </c>
      <c r="I280" s="11"/>
      <c r="J280" s="11"/>
      <c r="K280" s="11"/>
      <c r="L280" s="11" t="str">
        <f t="shared" ca="1" si="8"/>
        <v>insert into element (element_id, label, description, element_status_id) values (356, 'HEPES', '', 2);_x000D_
COMMIT;</v>
      </c>
    </row>
    <row r="281" spans="1:12">
      <c r="A281" s="11">
        <v>354</v>
      </c>
      <c r="B281" s="24" t="s">
        <v>29</v>
      </c>
      <c r="C281" s="9"/>
      <c r="E281" s="13" t="s">
        <v>847</v>
      </c>
      <c r="F281" s="11">
        <f t="shared" si="9"/>
        <v>354</v>
      </c>
      <c r="I281" s="11"/>
      <c r="J281" s="11"/>
      <c r="K281" s="11"/>
      <c r="L281" s="11" t="str">
        <f t="shared" ca="1" si="8"/>
        <v>insert into element (element_id, label, description, element_status_id) values (354, 'HEPES_50mM_7.3pH/MgCl_10mM/BSA_0.1%/DTT_2mM', '', 2);</v>
      </c>
    </row>
    <row r="282" spans="1:12">
      <c r="A282" s="11">
        <v>333</v>
      </c>
      <c r="B282" s="24" t="s">
        <v>97</v>
      </c>
      <c r="C282" s="9"/>
      <c r="E282" s="13" t="s">
        <v>847</v>
      </c>
      <c r="F282" s="11">
        <f t="shared" si="9"/>
        <v>333</v>
      </c>
      <c r="I282" s="11"/>
      <c r="J282" s="11"/>
      <c r="K282" s="11"/>
      <c r="L282" s="11" t="str">
        <f t="shared" ca="1" si="8"/>
        <v>insert into element (element_id, label, description, element_status_id) values (333, 'high-signal control', '', 2);</v>
      </c>
    </row>
    <row r="283" spans="1:12">
      <c r="A283" s="11">
        <v>375</v>
      </c>
      <c r="B283" s="24" t="s">
        <v>13</v>
      </c>
      <c r="C283" s="9"/>
      <c r="E283" s="13" t="s">
        <v>847</v>
      </c>
      <c r="F283" s="11">
        <f t="shared" si="9"/>
        <v>375</v>
      </c>
      <c r="I283" s="11"/>
      <c r="J283" s="11"/>
      <c r="K283" s="11"/>
      <c r="L283" s="11" t="str">
        <f t="shared" ca="1" si="8"/>
        <v>insert into element (element_id, label, description, element_status_id) values (375, 'Hill coeff', '', 2);</v>
      </c>
    </row>
    <row r="284" spans="1:12">
      <c r="A284" s="11">
        <v>378</v>
      </c>
      <c r="B284" s="24" t="s">
        <v>794</v>
      </c>
      <c r="C284" s="9"/>
      <c r="E284" s="13" t="s">
        <v>847</v>
      </c>
      <c r="F284" s="11">
        <f t="shared" si="9"/>
        <v>378</v>
      </c>
      <c r="I284" s="11"/>
      <c r="J284" s="11"/>
      <c r="K284" s="11"/>
      <c r="L284" s="11" t="str">
        <f t="shared" ca="1" si="8"/>
        <v>insert into element (element_id, label, description, element_status_id) values (378, 'hill ds', '', 2);</v>
      </c>
    </row>
    <row r="285" spans="1:12">
      <c r="A285" s="11">
        <v>376</v>
      </c>
      <c r="B285" s="24" t="s">
        <v>795</v>
      </c>
      <c r="C285" s="9"/>
      <c r="E285" s="13" t="s">
        <v>847</v>
      </c>
      <c r="F285" s="11">
        <f t="shared" si="9"/>
        <v>376</v>
      </c>
      <c r="I285" s="11"/>
      <c r="J285" s="11"/>
      <c r="K285" s="11"/>
      <c r="L285" s="11" t="str">
        <f t="shared" ca="1" si="8"/>
        <v>insert into element (element_id, label, description, element_status_id) values (376, 'hill s0', '', 2);</v>
      </c>
    </row>
    <row r="286" spans="1:12">
      <c r="A286" s="11">
        <v>377</v>
      </c>
      <c r="B286" s="24" t="s">
        <v>796</v>
      </c>
      <c r="C286" s="9"/>
      <c r="E286" s="13" t="s">
        <v>847</v>
      </c>
      <c r="F286" s="11">
        <f t="shared" si="9"/>
        <v>377</v>
      </c>
      <c r="I286" s="11"/>
      <c r="J286" s="11"/>
      <c r="K286" s="11"/>
      <c r="L286" s="11" t="str">
        <f t="shared" ca="1" si="8"/>
        <v>insert into element (element_id, label, description, element_status_id) values (377, 'hill sinf', '', 2);</v>
      </c>
    </row>
    <row r="287" spans="1:12">
      <c r="A287" s="11">
        <v>502</v>
      </c>
      <c r="B287" s="24" t="s">
        <v>648</v>
      </c>
      <c r="C287" s="9"/>
      <c r="E287" s="13" t="s">
        <v>847</v>
      </c>
      <c r="F287" s="11">
        <f t="shared" si="9"/>
        <v>502</v>
      </c>
      <c r="I287" s="11"/>
      <c r="J287" s="11"/>
      <c r="K287" s="11"/>
      <c r="L287" s="11" t="str">
        <f t="shared" ca="1" si="8"/>
        <v>insert into element (element_id, label, description, element_status_id) values (502, 'hyper-flask', '', 2);</v>
      </c>
    </row>
    <row r="288" spans="1:12">
      <c r="A288" s="11">
        <v>503</v>
      </c>
      <c r="B288" s="24" t="s">
        <v>649</v>
      </c>
      <c r="C288" s="9"/>
      <c r="E288" s="13" t="s">
        <v>847</v>
      </c>
      <c r="F288" s="11">
        <f t="shared" si="9"/>
        <v>503</v>
      </c>
      <c r="I288" s="11"/>
      <c r="J288" s="11"/>
      <c r="K288" s="11"/>
      <c r="L288" s="11" t="str">
        <f t="shared" ca="1" si="8"/>
        <v>insert into element (element_id, label, description, element_status_id) values (503, 'hypothalamus', '', 2);</v>
      </c>
    </row>
    <row r="289" spans="1:12">
      <c r="A289" s="11">
        <v>341</v>
      </c>
      <c r="B289" s="24" t="s">
        <v>12</v>
      </c>
      <c r="C289" s="9"/>
      <c r="D289" s="24" t="s">
        <v>16</v>
      </c>
      <c r="E289" s="13" t="s">
        <v>847</v>
      </c>
      <c r="F289" s="11">
        <f t="shared" si="9"/>
        <v>341</v>
      </c>
      <c r="I289" s="11"/>
      <c r="J289" s="11"/>
      <c r="K289" s="11"/>
      <c r="L289" s="11" t="str">
        <f t="shared" ca="1" si="8"/>
        <v>insert into element (element_id, label, description, element_status_id) values (341, 'IC50', '', 2);</v>
      </c>
    </row>
    <row r="290" spans="1:12">
      <c r="A290" s="11">
        <v>685</v>
      </c>
      <c r="B290" s="24" t="s">
        <v>797</v>
      </c>
      <c r="C290" s="9" t="s">
        <v>798</v>
      </c>
      <c r="E290" s="13" t="s">
        <v>847</v>
      </c>
      <c r="F290" s="11">
        <f t="shared" si="9"/>
        <v>685</v>
      </c>
      <c r="I290" s="11"/>
      <c r="J290" s="11"/>
      <c r="K290" s="11"/>
      <c r="L290" s="11" t="str">
        <f t="shared" ca="1" si="8"/>
        <v>insert into element (element_id, label, description, element_status_id) values (685, 'IC80', 'Concentration of 80% Inhibition', 2);_x000D_
COMMIT;</v>
      </c>
    </row>
    <row r="291" spans="1:12">
      <c r="A291" s="11">
        <v>504</v>
      </c>
      <c r="B291" s="24" t="s">
        <v>650</v>
      </c>
      <c r="C291" s="32"/>
      <c r="D291" s="25" t="s">
        <v>16</v>
      </c>
      <c r="E291" s="13" t="s">
        <v>847</v>
      </c>
      <c r="F291" s="11">
        <f t="shared" si="9"/>
        <v>504</v>
      </c>
      <c r="I291" s="11"/>
      <c r="J291" s="11"/>
      <c r="K291" s="11"/>
      <c r="L291" s="11" t="str">
        <f t="shared" ca="1" si="8"/>
        <v>insert into element (element_id, label, description, element_status_id) values (504, 'IC90', '', 2);</v>
      </c>
    </row>
    <row r="292" spans="1:12">
      <c r="A292" s="11">
        <v>173</v>
      </c>
      <c r="B292" s="24" t="s">
        <v>204</v>
      </c>
      <c r="C292" s="9"/>
      <c r="E292" s="13" t="s">
        <v>847</v>
      </c>
      <c r="F292" s="11">
        <f t="shared" si="9"/>
        <v>173</v>
      </c>
      <c r="I292" s="11"/>
      <c r="J292" s="11"/>
      <c r="K292" s="11"/>
      <c r="L292" s="11" t="str">
        <f t="shared" ca="1" si="8"/>
        <v>insert into element (element_id, label, description, element_status_id) values (173, 'identification assay', '', 2);</v>
      </c>
    </row>
    <row r="293" spans="1:12">
      <c r="A293" s="11">
        <v>505</v>
      </c>
      <c r="B293" s="24" t="s">
        <v>651</v>
      </c>
      <c r="C293" s="9"/>
      <c r="E293" s="13" t="s">
        <v>847</v>
      </c>
      <c r="F293" s="11">
        <f t="shared" si="9"/>
        <v>505</v>
      </c>
      <c r="I293" s="11"/>
      <c r="J293" s="11"/>
      <c r="K293" s="11"/>
      <c r="L293" s="11" t="str">
        <f t="shared" ca="1" si="8"/>
        <v>insert into element (element_id, label, description, element_status_id) values (505, 'image-based', '', 2);</v>
      </c>
    </row>
    <row r="294" spans="1:12">
      <c r="A294" s="11">
        <v>99</v>
      </c>
      <c r="B294" s="24" t="s">
        <v>161</v>
      </c>
      <c r="C294" s="9"/>
      <c r="E294" s="13" t="s">
        <v>847</v>
      </c>
      <c r="F294" s="11">
        <f t="shared" si="9"/>
        <v>99</v>
      </c>
      <c r="I294" s="11"/>
      <c r="J294" s="11"/>
      <c r="K294" s="11"/>
      <c r="L294" s="11" t="str">
        <f t="shared" ca="1" si="8"/>
        <v>insert into element (element_id, label, description, element_status_id) values (99, 'imaging method', '', 2);</v>
      </c>
    </row>
    <row r="295" spans="1:12">
      <c r="A295" s="11">
        <v>506</v>
      </c>
      <c r="B295" s="24" t="s">
        <v>652</v>
      </c>
      <c r="C295" s="32"/>
      <c r="D295" s="25"/>
      <c r="E295" s="13" t="s">
        <v>847</v>
      </c>
      <c r="F295" s="11">
        <f t="shared" si="9"/>
        <v>506</v>
      </c>
      <c r="I295" s="11"/>
      <c r="J295" s="11"/>
      <c r="K295" s="11"/>
      <c r="L295" s="11" t="str">
        <f t="shared" ca="1" si="8"/>
        <v>insert into element (element_id, label, description, element_status_id) values (506, 'immune tissue', '', 2);</v>
      </c>
    </row>
    <row r="296" spans="1:12">
      <c r="A296" s="11">
        <v>189</v>
      </c>
      <c r="B296" s="24" t="s">
        <v>191</v>
      </c>
      <c r="C296" s="9"/>
      <c r="E296" s="13" t="s">
        <v>847</v>
      </c>
      <c r="F296" s="11">
        <f t="shared" si="9"/>
        <v>189</v>
      </c>
      <c r="I296" s="11"/>
      <c r="J296" s="11"/>
      <c r="K296" s="11"/>
      <c r="L296" s="11" t="str">
        <f t="shared" ca="1" si="8"/>
        <v>insert into element (element_id, label, description, element_status_id) values (189, 'immune-response assay', '', 2);</v>
      </c>
    </row>
    <row r="297" spans="1:12">
      <c r="A297" s="11">
        <v>363</v>
      </c>
      <c r="B297" s="24" t="s">
        <v>419</v>
      </c>
      <c r="C297" s="9"/>
      <c r="E297" s="13" t="s">
        <v>847</v>
      </c>
      <c r="F297" s="11">
        <f t="shared" si="9"/>
        <v>363</v>
      </c>
      <c r="I297" s="11"/>
      <c r="J297" s="11"/>
      <c r="K297" s="11"/>
      <c r="L297" s="11" t="str">
        <f t="shared" ca="1" si="8"/>
        <v>insert into element (element_id, label, description, element_status_id) values (363, 'in silico', '', 2);</v>
      </c>
    </row>
    <row r="298" spans="1:12">
      <c r="A298" s="11">
        <v>361</v>
      </c>
      <c r="B298" s="24" t="s">
        <v>417</v>
      </c>
      <c r="C298" s="9"/>
      <c r="E298" s="13" t="s">
        <v>847</v>
      </c>
      <c r="F298" s="11">
        <f t="shared" si="9"/>
        <v>361</v>
      </c>
      <c r="I298" s="11"/>
      <c r="J298" s="11"/>
      <c r="K298" s="11"/>
      <c r="L298" s="11" t="str">
        <f t="shared" ca="1" si="8"/>
        <v>insert into element (element_id, label, description, element_status_id) values (361, 'in vitro', '', 2);</v>
      </c>
    </row>
    <row r="299" spans="1:12">
      <c r="A299" s="11">
        <v>362</v>
      </c>
      <c r="B299" s="24" t="s">
        <v>418</v>
      </c>
      <c r="C299" s="9"/>
      <c r="E299" s="13" t="s">
        <v>847</v>
      </c>
      <c r="F299" s="11">
        <f t="shared" si="9"/>
        <v>362</v>
      </c>
      <c r="I299" s="11"/>
      <c r="J299" s="11"/>
      <c r="K299" s="11"/>
      <c r="L299" s="11" t="str">
        <f t="shared" ca="1" si="8"/>
        <v>insert into element (element_id, label, description, element_status_id) values (362, 'in vivo', '', 2);</v>
      </c>
    </row>
    <row r="300" spans="1:12">
      <c r="A300" s="11">
        <v>367</v>
      </c>
      <c r="B300" s="24" t="s">
        <v>421</v>
      </c>
      <c r="C300" s="9"/>
      <c r="E300" s="13" t="s">
        <v>847</v>
      </c>
      <c r="F300" s="11">
        <f t="shared" si="9"/>
        <v>367</v>
      </c>
      <c r="I300" s="11"/>
      <c r="J300" s="11"/>
      <c r="K300" s="11"/>
      <c r="L300" s="11" t="str">
        <f t="shared" ca="1" si="8"/>
        <v>insert into element (element_id, label, description, element_status_id) values (367, 'incubation temperature', '', 2);_x000D_
COMMIT;</v>
      </c>
    </row>
    <row r="301" spans="1:12" ht="60">
      <c r="A301" s="11">
        <v>117</v>
      </c>
      <c r="B301" s="24" t="s">
        <v>368</v>
      </c>
      <c r="C301" s="9" t="s">
        <v>369</v>
      </c>
      <c r="E301" s="13" t="s">
        <v>847</v>
      </c>
      <c r="F301" s="11">
        <f t="shared" si="9"/>
        <v>117</v>
      </c>
      <c r="I301" s="11"/>
      <c r="J301" s="11"/>
      <c r="K301" s="11"/>
      <c r="L301" s="11" t="str">
        <f t="shared" ca="1" si="8"/>
        <v>insert into element (element_id, label, description, element_status_id) values (117, 'incubation time', 'An interval of time between the addition of pertubagen, substrate, or cell modification, and the measurement of change using the detection method of the assay.', 2);</v>
      </c>
    </row>
    <row r="302" spans="1:12">
      <c r="A302" s="11">
        <v>507</v>
      </c>
      <c r="B302" s="24" t="s">
        <v>653</v>
      </c>
      <c r="C302" s="9"/>
      <c r="E302" s="13" t="s">
        <v>847</v>
      </c>
      <c r="F302" s="11">
        <f t="shared" si="9"/>
        <v>507</v>
      </c>
      <c r="I302" s="11"/>
      <c r="J302" s="11"/>
      <c r="K302" s="11"/>
      <c r="L302" s="11" t="str">
        <f t="shared" ca="1" si="8"/>
        <v>insert into element (element_id, label, description, element_status_id) values (507, 'individual', '', 2);</v>
      </c>
    </row>
    <row r="303" spans="1:12">
      <c r="A303" s="11">
        <v>63</v>
      </c>
      <c r="B303" s="24" t="s">
        <v>116</v>
      </c>
      <c r="C303" s="9"/>
      <c r="E303" s="13" t="s">
        <v>847</v>
      </c>
      <c r="F303" s="11">
        <f t="shared" si="9"/>
        <v>63</v>
      </c>
      <c r="I303" s="11"/>
      <c r="J303" s="11"/>
      <c r="K303" s="11"/>
      <c r="L303" s="11" t="str">
        <f t="shared" ca="1" si="8"/>
        <v>insert into element (element_id, label, description, element_status_id) values (63, 'inducer', '', 2);</v>
      </c>
    </row>
    <row r="304" spans="1:12">
      <c r="A304" s="11">
        <v>139</v>
      </c>
      <c r="B304" s="24" t="s">
        <v>394</v>
      </c>
      <c r="C304" s="9"/>
      <c r="E304" s="13" t="s">
        <v>847</v>
      </c>
      <c r="F304" s="11">
        <f t="shared" si="9"/>
        <v>139</v>
      </c>
      <c r="I304" s="11"/>
      <c r="J304" s="11"/>
      <c r="K304" s="11"/>
      <c r="L304" s="11" t="str">
        <f t="shared" ca="1" si="8"/>
        <v>insert into element (element_id, label, description, element_status_id) values (139, 'infection method', '', 2);</v>
      </c>
    </row>
    <row r="305" spans="1:12">
      <c r="A305" s="11">
        <v>190</v>
      </c>
      <c r="B305" s="24" t="s">
        <v>192</v>
      </c>
      <c r="C305" s="9"/>
      <c r="E305" s="13" t="s">
        <v>847</v>
      </c>
      <c r="F305" s="11">
        <f t="shared" si="9"/>
        <v>190</v>
      </c>
      <c r="I305" s="11"/>
      <c r="J305" s="11"/>
      <c r="K305" s="11"/>
      <c r="L305" s="11" t="str">
        <f t="shared" ca="1" si="8"/>
        <v>insert into element (element_id, label, description, element_status_id) values (190, 'inhalation toxicity assay', '', 2);</v>
      </c>
    </row>
    <row r="306" spans="1:12">
      <c r="A306" s="11">
        <v>508</v>
      </c>
      <c r="B306" s="24" t="s">
        <v>654</v>
      </c>
      <c r="C306" s="9"/>
      <c r="E306" s="13" t="s">
        <v>847</v>
      </c>
      <c r="F306" s="11">
        <f t="shared" si="9"/>
        <v>508</v>
      </c>
      <c r="I306" s="11"/>
      <c r="J306" s="11"/>
      <c r="K306" s="11"/>
      <c r="L306" s="11" t="str">
        <f t="shared" ca="1" si="8"/>
        <v>insert into element (element_id, label, description, element_status_id) values (508, 'integumentary tissue', '', 2);</v>
      </c>
    </row>
    <row r="307" spans="1:12">
      <c r="A307" s="11">
        <v>509</v>
      </c>
      <c r="B307" s="24" t="s">
        <v>655</v>
      </c>
      <c r="C307" s="9"/>
      <c r="E307" s="13" t="s">
        <v>847</v>
      </c>
      <c r="F307" s="11">
        <f t="shared" si="9"/>
        <v>509</v>
      </c>
      <c r="I307" s="11"/>
      <c r="J307" s="11"/>
      <c r="K307" s="11"/>
      <c r="L307" s="11" t="str">
        <f t="shared" ca="1" si="8"/>
        <v>insert into element (element_id, label, description, element_status_id) values (509, 'intended activator', '', 2);</v>
      </c>
    </row>
    <row r="308" spans="1:12">
      <c r="A308" s="11">
        <v>510</v>
      </c>
      <c r="B308" s="24" t="s">
        <v>656</v>
      </c>
      <c r="C308" s="9"/>
      <c r="E308" s="13" t="s">
        <v>847</v>
      </c>
      <c r="F308" s="11">
        <f t="shared" si="9"/>
        <v>510</v>
      </c>
      <c r="I308" s="11"/>
      <c r="J308" s="11"/>
      <c r="K308" s="11"/>
      <c r="L308" s="11" t="str">
        <f t="shared" ca="1" si="8"/>
        <v>insert into element (element_id, label, description, element_status_id) values (510, 'intended inhibitor', '', 2);</v>
      </c>
    </row>
    <row r="309" spans="1:12">
      <c r="A309" s="11">
        <v>247</v>
      </c>
      <c r="B309" s="24" t="s">
        <v>268</v>
      </c>
      <c r="C309" s="9"/>
      <c r="E309" s="13" t="s">
        <v>847</v>
      </c>
      <c r="F309" s="11">
        <f t="shared" si="9"/>
        <v>247</v>
      </c>
      <c r="I309" s="11"/>
      <c r="J309" s="11"/>
      <c r="K309" s="11"/>
      <c r="L309" s="11" t="str">
        <f t="shared" ca="1" si="8"/>
        <v>insert into element (element_id, label, description, element_status_id) values (247, 'intended mode-of-action', '', 2);</v>
      </c>
    </row>
    <row r="310" spans="1:12">
      <c r="A310" s="11">
        <v>511</v>
      </c>
      <c r="B310" s="24" t="s">
        <v>657</v>
      </c>
      <c r="C310" s="9"/>
      <c r="E310" s="13" t="s">
        <v>847</v>
      </c>
      <c r="F310" s="11">
        <f t="shared" si="9"/>
        <v>511</v>
      </c>
      <c r="I310" s="11"/>
      <c r="J310" s="11"/>
      <c r="K310" s="11"/>
      <c r="L310" s="11" t="str">
        <f t="shared" ca="1" si="8"/>
        <v>insert into element (element_id, label, description, element_status_id) values (511, 'intended modulator', '', 2);_x000D_
COMMIT;</v>
      </c>
    </row>
    <row r="311" spans="1:12">
      <c r="A311" s="11">
        <v>248</v>
      </c>
      <c r="B311" s="24" t="s">
        <v>269</v>
      </c>
      <c r="C311" s="32"/>
      <c r="D311" s="25"/>
      <c r="E311" s="13" t="s">
        <v>847</v>
      </c>
      <c r="F311" s="11">
        <f t="shared" si="9"/>
        <v>248</v>
      </c>
      <c r="I311" s="11"/>
      <c r="J311" s="11"/>
      <c r="K311" s="11"/>
      <c r="L311" s="11" t="str">
        <f t="shared" ca="1" si="8"/>
        <v>insert into element (element_id, label, description, element_status_id) values (248, 'intended molecular target', '', 2);</v>
      </c>
    </row>
    <row r="312" spans="1:12">
      <c r="A312" s="11">
        <v>512</v>
      </c>
      <c r="B312" s="24" t="s">
        <v>658</v>
      </c>
      <c r="C312" s="32"/>
      <c r="D312" s="25"/>
      <c r="E312" s="13" t="s">
        <v>847</v>
      </c>
      <c r="F312" s="11">
        <f t="shared" si="9"/>
        <v>512</v>
      </c>
      <c r="I312" s="11"/>
      <c r="J312" s="11"/>
      <c r="K312" s="11"/>
      <c r="L312" s="11" t="str">
        <f t="shared" ca="1" si="8"/>
        <v>insert into element (element_id, label, description, element_status_id) values (512, 'intestine', '', 2);</v>
      </c>
    </row>
    <row r="313" spans="1:12">
      <c r="A313" s="11">
        <v>179</v>
      </c>
      <c r="B313" s="24" t="s">
        <v>222</v>
      </c>
      <c r="C313" s="9"/>
      <c r="E313" s="13" t="s">
        <v>847</v>
      </c>
      <c r="F313" s="11">
        <f t="shared" si="9"/>
        <v>179</v>
      </c>
      <c r="I313" s="11"/>
      <c r="J313" s="11"/>
      <c r="K313" s="11"/>
      <c r="L313" s="11" t="str">
        <f t="shared" ca="1" si="8"/>
        <v>insert into element (element_id, label, description, element_status_id) values (179, 'ion-channel assay', '', 2);</v>
      </c>
    </row>
    <row r="314" spans="1:12">
      <c r="A314" s="11">
        <v>81</v>
      </c>
      <c r="B314" s="24" t="s">
        <v>141</v>
      </c>
      <c r="C314" s="9"/>
      <c r="E314" s="13" t="s">
        <v>847</v>
      </c>
      <c r="F314" s="11">
        <f t="shared" si="9"/>
        <v>81</v>
      </c>
      <c r="I314" s="11"/>
      <c r="J314" s="11"/>
      <c r="K314" s="11"/>
      <c r="L314" s="11" t="str">
        <f t="shared" ca="1" si="8"/>
        <v>insert into element (element_id, label, description, element_status_id) values (81, 'ionophore', '', 2);</v>
      </c>
    </row>
    <row r="315" spans="1:12">
      <c r="A315" s="11">
        <v>513</v>
      </c>
      <c r="B315" s="24" t="s">
        <v>659</v>
      </c>
      <c r="C315" s="9"/>
      <c r="E315" s="13" t="s">
        <v>847</v>
      </c>
      <c r="F315" s="11">
        <f t="shared" si="9"/>
        <v>513</v>
      </c>
      <c r="I315" s="11"/>
      <c r="J315" s="11"/>
      <c r="K315" s="11"/>
      <c r="L315" s="11" t="str">
        <f t="shared" ca="1" si="8"/>
        <v>insert into element (element_id, label, description, element_status_id) values (513, 'Kd', '', 2);</v>
      </c>
    </row>
    <row r="316" spans="1:12">
      <c r="A316" s="11">
        <v>514</v>
      </c>
      <c r="B316" s="24" t="s">
        <v>660</v>
      </c>
      <c r="C316" s="9"/>
      <c r="E316" s="13" t="s">
        <v>847</v>
      </c>
      <c r="F316" s="11">
        <f t="shared" si="9"/>
        <v>514</v>
      </c>
      <c r="I316" s="11"/>
      <c r="J316" s="11"/>
      <c r="K316" s="11"/>
      <c r="L316" s="11" t="str">
        <f t="shared" ca="1" si="8"/>
        <v>insert into element (element_id, label, description, element_status_id) values (514, 'Ki', '', 2);</v>
      </c>
    </row>
    <row r="317" spans="1:12">
      <c r="A317" s="11">
        <v>515</v>
      </c>
      <c r="B317" s="24" t="s">
        <v>661</v>
      </c>
      <c r="C317" s="9"/>
      <c r="E317" s="13" t="s">
        <v>847</v>
      </c>
      <c r="F317" s="11">
        <f t="shared" si="9"/>
        <v>515</v>
      </c>
      <c r="I317" s="11"/>
      <c r="J317" s="11"/>
      <c r="K317" s="11"/>
      <c r="L317" s="11" t="str">
        <f t="shared" ca="1" si="8"/>
        <v>insert into element (element_id, label, description, element_status_id) values (515, 'kidney', '', 2);</v>
      </c>
    </row>
    <row r="318" spans="1:12">
      <c r="A318" s="11">
        <v>365</v>
      </c>
      <c r="B318" s="24" t="s">
        <v>30</v>
      </c>
      <c r="C318" s="9"/>
      <c r="E318" s="13" t="s">
        <v>847</v>
      </c>
      <c r="F318" s="11">
        <f t="shared" si="9"/>
        <v>365</v>
      </c>
      <c r="I318" s="11"/>
      <c r="J318" s="11"/>
      <c r="K318" s="11"/>
      <c r="L318" s="11" t="str">
        <f t="shared" ca="1" si="8"/>
        <v>insert into element (element_id, label, description, element_status_id) values (365, 'Kinase Glo', '', 2);</v>
      </c>
    </row>
    <row r="319" spans="1:12" ht="30">
      <c r="A319" s="11">
        <v>331</v>
      </c>
      <c r="B319" s="24" t="s">
        <v>374</v>
      </c>
      <c r="C319" s="9" t="s">
        <v>375</v>
      </c>
      <c r="E319" s="13" t="s">
        <v>847</v>
      </c>
      <c r="F319" s="11">
        <f t="shared" si="9"/>
        <v>331</v>
      </c>
      <c r="I319" s="11"/>
      <c r="J319" s="11"/>
      <c r="K319" s="11"/>
      <c r="L319" s="11" t="str">
        <f t="shared" ca="1" si="8"/>
        <v>insert into element (element_id, label, description, element_status_id) values (331, 'kinetic assay', 'In this assay, change in activity is measured at several time points over a period of time.', 2);</v>
      </c>
    </row>
    <row r="320" spans="1:12">
      <c r="A320" s="11">
        <v>516</v>
      </c>
      <c r="B320" s="24" t="s">
        <v>662</v>
      </c>
      <c r="C320" s="9" t="s">
        <v>663</v>
      </c>
      <c r="E320" s="13" t="s">
        <v>847</v>
      </c>
      <c r="F320" s="11">
        <f t="shared" si="9"/>
        <v>516</v>
      </c>
      <c r="I320" s="11"/>
      <c r="J320" s="11"/>
      <c r="K320" s="11"/>
      <c r="L320" s="11" t="str">
        <f t="shared" ca="1" si="8"/>
        <v>insert into element (element_id, label, description, element_status_id) values (516, 'Km', 'A Michaelis-Menten binding constant.', 2);_x000D_
COMMIT;</v>
      </c>
    </row>
    <row r="321" spans="1:12" ht="45">
      <c r="A321" s="11">
        <v>688</v>
      </c>
      <c r="B321" s="24" t="s">
        <v>799</v>
      </c>
      <c r="C321" s="9" t="s">
        <v>800</v>
      </c>
      <c r="E321" s="13" t="s">
        <v>847</v>
      </c>
      <c r="F321" s="11">
        <f t="shared" si="9"/>
        <v>688</v>
      </c>
      <c r="I321" s="11"/>
      <c r="J321" s="11"/>
      <c r="K321" s="11"/>
      <c r="L321" s="11" t="str">
        <f t="shared" ca="1" si="8"/>
        <v>insert into element (element_id, label, description, element_status_id) values (688, 'Km/Vmax', 'The slope of the Lineweaver-Burke plot, defined as the ratio Km/Vmax, at the indicated inhibitor test concentration', 2);</v>
      </c>
    </row>
    <row r="322" spans="1:12">
      <c r="A322" s="11">
        <v>100</v>
      </c>
      <c r="B322" s="24" t="s">
        <v>162</v>
      </c>
      <c r="C322" s="9"/>
      <c r="E322" s="13" t="s">
        <v>847</v>
      </c>
      <c r="F322" s="11">
        <f t="shared" si="9"/>
        <v>100</v>
      </c>
      <c r="I322" s="11"/>
      <c r="J322" s="11"/>
      <c r="K322" s="11"/>
      <c r="L322" s="11" t="str">
        <f t="shared" ref="L322:L385" ca="1" si="10">IF(I322="","insert into element (element_id, label, description, element_status_id) values ("&amp;A322&amp;", '"&amp;B322&amp;"', '"&amp;C322&amp;"', 2);"&amp;IF(MOD(CELL("row",A322),10)=0,CHAR(13)&amp;CHAR(10)&amp;"COMMIT;",""),"")</f>
        <v>insert into element (element_id, label, description, element_status_id) values (100, 'label-free method', '', 2);</v>
      </c>
    </row>
    <row r="323" spans="1:12">
      <c r="A323" s="11">
        <v>517</v>
      </c>
      <c r="B323" s="24" t="s">
        <v>664</v>
      </c>
      <c r="C323" s="9"/>
      <c r="E323" s="13" t="s">
        <v>847</v>
      </c>
      <c r="F323" s="11">
        <f t="shared" ref="F323:F386" si="11">A323</f>
        <v>517</v>
      </c>
      <c r="I323" s="11"/>
      <c r="J323" s="11"/>
      <c r="K323" s="11"/>
      <c r="L323" s="11" t="str">
        <f t="shared" ca="1" si="10"/>
        <v>insert into element (element_id, label, description, element_status_id) values (517, 'larynx', '', 2);</v>
      </c>
    </row>
    <row r="324" spans="1:12">
      <c r="A324" s="11">
        <v>518</v>
      </c>
      <c r="B324" s="24" t="s">
        <v>665</v>
      </c>
      <c r="C324" s="9"/>
      <c r="D324" s="24" t="s">
        <v>496</v>
      </c>
      <c r="E324" s="13" t="s">
        <v>847</v>
      </c>
      <c r="F324" s="11">
        <f t="shared" si="11"/>
        <v>518</v>
      </c>
      <c r="I324" s="11"/>
      <c r="J324" s="11"/>
      <c r="K324" s="11"/>
      <c r="L324" s="11" t="str">
        <f t="shared" ca="1" si="10"/>
        <v>insert into element (element_id, label, description, element_status_id) values (518, 'LD50', '', 2);</v>
      </c>
    </row>
    <row r="325" spans="1:12" ht="60">
      <c r="A325" s="11">
        <v>225</v>
      </c>
      <c r="B325" s="24" t="s">
        <v>257</v>
      </c>
      <c r="C325" s="9" t="s">
        <v>258</v>
      </c>
      <c r="E325" s="13" t="s">
        <v>847</v>
      </c>
      <c r="F325" s="11">
        <f t="shared" si="11"/>
        <v>225</v>
      </c>
      <c r="I325" s="11"/>
      <c r="J325" s="11"/>
      <c r="K325" s="11"/>
      <c r="L325" s="11" t="str">
        <f t="shared" ca="1" si="10"/>
        <v>insert into element (element_id, label, description, element_status_id) values (225, 'lead-optimization assay', 'An assay performed in the lead-optimization stage on a relatively small number of active perturbagens; typically a high-quality concentration-response assay.', 2);</v>
      </c>
    </row>
    <row r="326" spans="1:12">
      <c r="A326" s="11">
        <v>519</v>
      </c>
      <c r="B326" s="24" t="s">
        <v>666</v>
      </c>
      <c r="C326" s="9"/>
      <c r="E326" s="13" t="s">
        <v>847</v>
      </c>
      <c r="F326" s="11">
        <f t="shared" si="11"/>
        <v>519</v>
      </c>
      <c r="I326" s="11"/>
      <c r="J326" s="11"/>
      <c r="K326" s="11"/>
      <c r="L326" s="11" t="str">
        <f t="shared" ca="1" si="10"/>
        <v>insert into element (element_id, label, description, element_status_id) values (519, 'ligament', '', 2);</v>
      </c>
    </row>
    <row r="327" spans="1:12">
      <c r="A327" s="11">
        <v>65</v>
      </c>
      <c r="B327" s="24" t="s">
        <v>117</v>
      </c>
      <c r="C327" s="9"/>
      <c r="E327" s="13" t="s">
        <v>847</v>
      </c>
      <c r="F327" s="11">
        <f t="shared" si="11"/>
        <v>65</v>
      </c>
      <c r="I327" s="11"/>
      <c r="J327" s="11"/>
      <c r="K327" s="11"/>
      <c r="L327" s="11" t="str">
        <f t="shared" ca="1" si="10"/>
        <v>insert into element (element_id, label, description, element_status_id) values (65, 'ligand', '', 2);</v>
      </c>
    </row>
    <row r="328" spans="1:12">
      <c r="A328" s="11">
        <v>174</v>
      </c>
      <c r="B328" s="24" t="s">
        <v>205</v>
      </c>
      <c r="C328" s="9"/>
      <c r="E328" s="13" t="s">
        <v>847</v>
      </c>
      <c r="F328" s="11">
        <f t="shared" si="11"/>
        <v>174</v>
      </c>
      <c r="I328" s="11"/>
      <c r="J328" s="11"/>
      <c r="K328" s="11"/>
      <c r="L328" s="11" t="str">
        <f t="shared" ca="1" si="10"/>
        <v>insert into element (element_id, label, description, element_status_id) values (174, 'lipophilicity assay', '', 2);</v>
      </c>
    </row>
    <row r="329" spans="1:12">
      <c r="A329" s="11">
        <v>520</v>
      </c>
      <c r="B329" s="24" t="s">
        <v>667</v>
      </c>
      <c r="C329" s="9"/>
      <c r="E329" s="13" t="s">
        <v>847</v>
      </c>
      <c r="F329" s="11">
        <f t="shared" si="11"/>
        <v>520</v>
      </c>
      <c r="I329" s="11"/>
      <c r="J329" s="11"/>
      <c r="K329" s="11"/>
      <c r="L329" s="11" t="str">
        <f t="shared" ca="1" si="10"/>
        <v>insert into element (element_id, label, description, element_status_id) values (520, 'liver', '', 2);</v>
      </c>
    </row>
    <row r="330" spans="1:12">
      <c r="A330" s="11">
        <v>659</v>
      </c>
      <c r="B330" s="24" t="s">
        <v>801</v>
      </c>
      <c r="C330" s="9"/>
      <c r="E330" s="13" t="s">
        <v>847</v>
      </c>
      <c r="F330" s="11">
        <f t="shared" si="11"/>
        <v>659</v>
      </c>
      <c r="I330" s="11"/>
      <c r="J330" s="11"/>
      <c r="K330" s="11"/>
      <c r="L330" s="11" t="str">
        <f t="shared" ca="1" si="10"/>
        <v>insert into element (element_id, label, description, element_status_id) values (659, 'log AC50', '', 2);_x000D_
COMMIT;</v>
      </c>
    </row>
    <row r="331" spans="1:12" ht="30">
      <c r="A331" s="11">
        <v>706</v>
      </c>
      <c r="B331" s="24" t="s">
        <v>802</v>
      </c>
      <c r="C331" s="9" t="s">
        <v>803</v>
      </c>
      <c r="E331" s="13" t="s">
        <v>847</v>
      </c>
      <c r="F331" s="11">
        <f t="shared" si="11"/>
        <v>706</v>
      </c>
      <c r="I331" s="11"/>
      <c r="J331" s="11"/>
      <c r="K331" s="11"/>
      <c r="L331" s="11" t="str">
        <f t="shared" ca="1" si="10"/>
        <v>insert into element (element_id, label, description, element_status_id) values (706, 'log CC50', 'Log10 of the qualified CC50 from the cytotoxicity assay', 2);</v>
      </c>
    </row>
    <row r="332" spans="1:12">
      <c r="A332" s="11">
        <v>707</v>
      </c>
      <c r="B332" s="24" t="s">
        <v>804</v>
      </c>
      <c r="C332" s="9" t="s">
        <v>805</v>
      </c>
      <c r="E332" s="13" t="s">
        <v>847</v>
      </c>
      <c r="F332" s="11">
        <f t="shared" si="11"/>
        <v>707</v>
      </c>
      <c r="I332" s="11"/>
      <c r="J332" s="11"/>
      <c r="K332" s="11"/>
      <c r="L332" s="11" t="str">
        <f t="shared" ca="1" si="10"/>
        <v>insert into element (element_id, label, description, element_status_id) values (707, 'log EC50', 'base 10 logarithm of EC50 value', 2);</v>
      </c>
    </row>
    <row r="333" spans="1:12">
      <c r="A333" s="11">
        <v>374</v>
      </c>
      <c r="B333" s="24" t="s">
        <v>806</v>
      </c>
      <c r="C333" s="9"/>
      <c r="E333" s="13" t="s">
        <v>847</v>
      </c>
      <c r="F333" s="11">
        <f t="shared" si="11"/>
        <v>374</v>
      </c>
      <c r="I333" s="11"/>
      <c r="J333" s="11"/>
      <c r="K333" s="11"/>
      <c r="L333" s="11" t="str">
        <f t="shared" ca="1" si="10"/>
        <v>insert into element (element_id, label, description, element_status_id) values (374, 'log IC50', '', 2);</v>
      </c>
    </row>
    <row r="334" spans="1:12" ht="30">
      <c r="A334" s="11">
        <v>709</v>
      </c>
      <c r="B334" s="24" t="s">
        <v>807</v>
      </c>
      <c r="C334" s="9" t="s">
        <v>808</v>
      </c>
      <c r="E334" s="13" t="s">
        <v>847</v>
      </c>
      <c r="F334" s="11">
        <f t="shared" si="11"/>
        <v>709</v>
      </c>
      <c r="I334" s="11"/>
      <c r="J334" s="11"/>
      <c r="K334" s="11"/>
      <c r="L334" s="11" t="str">
        <f t="shared" ca="1" si="10"/>
        <v>insert into element (element_id, label, description, element_status_id) values (709, 'log MIC', 'Log10 of the qualified MIC from the inhibitor assay', 2);</v>
      </c>
    </row>
    <row r="335" spans="1:12">
      <c r="A335" s="11">
        <v>710</v>
      </c>
      <c r="B335" s="24" t="s">
        <v>809</v>
      </c>
      <c r="C335" s="9" t="s">
        <v>810</v>
      </c>
      <c r="E335" s="13" t="s">
        <v>847</v>
      </c>
      <c r="F335" s="11">
        <f t="shared" si="11"/>
        <v>710</v>
      </c>
      <c r="I335" s="11"/>
      <c r="J335" s="11"/>
      <c r="K335" s="11"/>
      <c r="L335" s="11" t="str">
        <f t="shared" ca="1" si="10"/>
        <v>insert into element (element_id, label, description, element_status_id) values (710, 'log virus titer change', 'Virus titer change observed in log scale', 2);</v>
      </c>
    </row>
    <row r="336" spans="1:12">
      <c r="A336" s="11">
        <v>521</v>
      </c>
      <c r="B336" s="24" t="s">
        <v>668</v>
      </c>
      <c r="C336" s="9"/>
      <c r="E336" s="13" t="s">
        <v>847</v>
      </c>
      <c r="F336" s="11">
        <f t="shared" si="11"/>
        <v>521</v>
      </c>
      <c r="I336" s="11"/>
      <c r="J336" s="11"/>
      <c r="K336" s="11"/>
      <c r="L336" s="11" t="str">
        <f t="shared" ca="1" si="10"/>
        <v>insert into element (element_id, label, description, element_status_id) values (521, 'logD', '', 2);</v>
      </c>
    </row>
    <row r="337" spans="1:12">
      <c r="A337" s="11">
        <v>522</v>
      </c>
      <c r="B337" s="24" t="s">
        <v>669</v>
      </c>
      <c r="C337" s="9"/>
      <c r="E337" s="13" t="s">
        <v>847</v>
      </c>
      <c r="F337" s="11">
        <f t="shared" si="11"/>
        <v>522</v>
      </c>
      <c r="I337" s="11"/>
      <c r="J337" s="11"/>
      <c r="K337" s="11"/>
      <c r="L337" s="11" t="str">
        <f t="shared" ca="1" si="10"/>
        <v>insert into element (element_id, label, description, element_status_id) values (522, 'logP', '', 2);</v>
      </c>
    </row>
    <row r="338" spans="1:12" ht="45">
      <c r="A338" s="11">
        <v>523</v>
      </c>
      <c r="B338" s="24" t="s">
        <v>670</v>
      </c>
      <c r="C338" s="9" t="s">
        <v>671</v>
      </c>
      <c r="E338" s="13" t="s">
        <v>847</v>
      </c>
      <c r="F338" s="11">
        <f t="shared" si="11"/>
        <v>523</v>
      </c>
      <c r="I338" s="11"/>
      <c r="J338" s="11"/>
      <c r="K338" s="11"/>
      <c r="L338" s="11" t="str">
        <f t="shared" ca="1" si="10"/>
        <v>insert into element (element_id, label, description, element_status_id) values (523, 'loss-of-signal', 'A trend in which the desired signal for perturbagens of interest is a decrease in the raw assay measurement.', 2);</v>
      </c>
    </row>
    <row r="339" spans="1:12">
      <c r="A339" s="11">
        <v>662</v>
      </c>
      <c r="B339" s="24" t="s">
        <v>439</v>
      </c>
      <c r="C339" s="9"/>
      <c r="E339" s="13" t="s">
        <v>847</v>
      </c>
      <c r="F339" s="11">
        <f t="shared" si="11"/>
        <v>662</v>
      </c>
      <c r="I339" s="11"/>
      <c r="J339" s="11"/>
      <c r="K339" s="11"/>
      <c r="L339" s="11" t="str">
        <f t="shared" ca="1" si="10"/>
        <v>insert into element (element_id, label, description, element_status_id) values (662, 'low oxygen', '', 2);</v>
      </c>
    </row>
    <row r="340" spans="1:12">
      <c r="A340" s="11">
        <v>334</v>
      </c>
      <c r="B340" s="24" t="s">
        <v>98</v>
      </c>
      <c r="C340" s="9"/>
      <c r="E340" s="13" t="s">
        <v>847</v>
      </c>
      <c r="F340" s="11">
        <f t="shared" si="11"/>
        <v>334</v>
      </c>
      <c r="I340" s="11"/>
      <c r="J340" s="11"/>
      <c r="K340" s="11"/>
      <c r="L340" s="11" t="str">
        <f t="shared" ca="1" si="10"/>
        <v>insert into element (element_id, label, description, element_status_id) values (334, 'low-signal control', '', 2);_x000D_
COMMIT;</v>
      </c>
    </row>
    <row r="341" spans="1:12">
      <c r="A341" s="11">
        <v>711</v>
      </c>
      <c r="B341" s="24" t="s">
        <v>811</v>
      </c>
      <c r="C341" s="9" t="s">
        <v>812</v>
      </c>
      <c r="E341" s="13" t="s">
        <v>847</v>
      </c>
      <c r="F341" s="11">
        <f t="shared" si="11"/>
        <v>711</v>
      </c>
      <c r="I341" s="11"/>
      <c r="J341" s="11"/>
      <c r="K341" s="11"/>
      <c r="L341" s="11" t="str">
        <f t="shared" ca="1" si="10"/>
        <v>insert into element (element_id, label, description, element_status_id) values (711, 'luminescence', 'luminescence signal', 2);</v>
      </c>
    </row>
    <row r="342" spans="1:12">
      <c r="A342" s="11">
        <v>101</v>
      </c>
      <c r="B342" s="24" t="s">
        <v>163</v>
      </c>
      <c r="C342" s="9"/>
      <c r="E342" s="13" t="s">
        <v>847</v>
      </c>
      <c r="F342" s="11">
        <f t="shared" si="11"/>
        <v>101</v>
      </c>
      <c r="I342" s="11"/>
      <c r="J342" s="11"/>
      <c r="K342" s="11"/>
      <c r="L342" s="11" t="str">
        <f t="shared" ca="1" si="10"/>
        <v>insert into element (element_id, label, description, element_status_id) values (101, 'luminescence method', '', 2);</v>
      </c>
    </row>
    <row r="343" spans="1:12">
      <c r="A343" s="11">
        <v>524</v>
      </c>
      <c r="B343" s="24" t="s">
        <v>672</v>
      </c>
      <c r="C343" s="9"/>
      <c r="E343" s="13" t="s">
        <v>847</v>
      </c>
      <c r="F343" s="11">
        <f t="shared" si="11"/>
        <v>524</v>
      </c>
      <c r="I343" s="11"/>
      <c r="J343" s="11"/>
      <c r="K343" s="11"/>
      <c r="L343" s="11" t="str">
        <f t="shared" ca="1" si="10"/>
        <v>insert into element (element_id, label, description, element_status_id) values (524, 'lung', '', 2);</v>
      </c>
    </row>
    <row r="344" spans="1:12">
      <c r="A344" s="11">
        <v>525</v>
      </c>
      <c r="B344" s="24" t="s">
        <v>673</v>
      </c>
      <c r="C344" s="9"/>
      <c r="E344" s="13" t="s">
        <v>847</v>
      </c>
      <c r="F344" s="11">
        <f t="shared" si="11"/>
        <v>525</v>
      </c>
      <c r="I344" s="11"/>
      <c r="J344" s="11"/>
      <c r="K344" s="11"/>
      <c r="L344" s="11" t="str">
        <f t="shared" ca="1" si="10"/>
        <v>insert into element (element_id, label, description, element_status_id) values (525, 'lymph node', '', 2);</v>
      </c>
    </row>
    <row r="345" spans="1:12">
      <c r="A345" s="11">
        <v>526</v>
      </c>
      <c r="B345" s="24" t="s">
        <v>674</v>
      </c>
      <c r="C345" s="9"/>
      <c r="E345" s="13" t="s">
        <v>847</v>
      </c>
      <c r="F345" s="11">
        <f t="shared" si="11"/>
        <v>526</v>
      </c>
      <c r="I345" s="11"/>
      <c r="J345" s="11"/>
      <c r="K345" s="11"/>
      <c r="L345" s="11" t="str">
        <f t="shared" ca="1" si="10"/>
        <v>insert into element (element_id, label, description, element_status_id) values (526, 'macromolecule', '', 2);</v>
      </c>
    </row>
    <row r="346" spans="1:12" ht="45">
      <c r="A346" s="11">
        <v>527</v>
      </c>
      <c r="B346" s="24" t="s">
        <v>675</v>
      </c>
      <c r="C346" s="9" t="s">
        <v>317</v>
      </c>
      <c r="E346" s="13" t="s">
        <v>847</v>
      </c>
      <c r="F346" s="11">
        <f t="shared" si="11"/>
        <v>527</v>
      </c>
      <c r="I346" s="11"/>
      <c r="J346" s="11"/>
      <c r="K346" s="11"/>
      <c r="L346" s="11" t="str">
        <f t="shared" ca="1" si="10"/>
        <v>insert into element (element_id, label, description, element_status_id) values (527, 'macromolecule description', 'A long name for a gene or protein from a trusted international source (e.g., Entrez, UniProt).', 2);</v>
      </c>
    </row>
    <row r="347" spans="1:12" ht="60">
      <c r="A347" s="11">
        <v>528</v>
      </c>
      <c r="B347" s="24" t="s">
        <v>676</v>
      </c>
      <c r="C347" s="9" t="s">
        <v>315</v>
      </c>
      <c r="E347" s="13" t="s">
        <v>847</v>
      </c>
      <c r="F347" s="11">
        <f t="shared" si="11"/>
        <v>528</v>
      </c>
      <c r="I347" s="11"/>
      <c r="J347" s="11"/>
      <c r="K347" s="11"/>
      <c r="L347" s="11" t="str">
        <f t="shared" ca="1" si="10"/>
        <v>insert into element (element_id, label, description, element_status_id) values (528, 'macromolecule identifier', 'An external database unique identifier, such as an accession number, for a gene or protein from a trusted international source (e.g., Entrez, UniProt).', 2);</v>
      </c>
    </row>
    <row r="348" spans="1:12" ht="30">
      <c r="A348" s="11">
        <v>529</v>
      </c>
      <c r="B348" s="24" t="s">
        <v>677</v>
      </c>
      <c r="C348" s="9" t="s">
        <v>678</v>
      </c>
      <c r="E348" s="13" t="s">
        <v>847</v>
      </c>
      <c r="F348" s="11">
        <f t="shared" si="11"/>
        <v>529</v>
      </c>
      <c r="I348" s="11"/>
      <c r="J348" s="11"/>
      <c r="K348" s="11"/>
      <c r="L348" s="11" t="str">
        <f t="shared" ca="1" si="10"/>
        <v>insert into element (element_id, label, description, element_status_id) values (529, 'macromolecule identifier source', 'A trusted international source (e.g., Entrez, UniProt) of the gene or protein name.', 2);</v>
      </c>
    </row>
    <row r="349" spans="1:12" ht="45">
      <c r="A349" s="11">
        <v>530</v>
      </c>
      <c r="B349" s="24" t="s">
        <v>680</v>
      </c>
      <c r="C349" s="9" t="s">
        <v>316</v>
      </c>
      <c r="E349" s="13" t="s">
        <v>847</v>
      </c>
      <c r="F349" s="11">
        <f t="shared" si="11"/>
        <v>530</v>
      </c>
      <c r="I349" s="11"/>
      <c r="J349" s="11"/>
      <c r="K349" s="11"/>
      <c r="L349" s="11" t="str">
        <f t="shared" ca="1" si="10"/>
        <v>insert into element (element_id, label, description, element_status_id) values (530, 'macromolecule name', 'A short symbol or name for a gene or protein from a trusted international source (e.g., Entrez, UniProt).', 2);</v>
      </c>
    </row>
    <row r="350" spans="1:12">
      <c r="A350" s="11">
        <v>531</v>
      </c>
      <c r="B350" s="24" t="s">
        <v>445</v>
      </c>
      <c r="C350" s="9"/>
      <c r="E350" s="13" t="s">
        <v>847</v>
      </c>
      <c r="F350" s="11">
        <f t="shared" si="11"/>
        <v>531</v>
      </c>
      <c r="I350" s="11"/>
      <c r="J350" s="11"/>
      <c r="K350" s="11"/>
      <c r="L350" s="11" t="str">
        <f t="shared" ca="1" si="10"/>
        <v>insert into element (element_id, label, description, element_status_id) values (531, 'macromolecule type', '', 2);_x000D_
COMMIT;</v>
      </c>
    </row>
    <row r="351" spans="1:12">
      <c r="A351" s="11">
        <v>532</v>
      </c>
      <c r="B351" s="24" t="s">
        <v>446</v>
      </c>
      <c r="C351" s="9"/>
      <c r="E351" s="13" t="s">
        <v>847</v>
      </c>
      <c r="F351" s="11">
        <f t="shared" si="11"/>
        <v>532</v>
      </c>
      <c r="I351" s="11"/>
      <c r="J351" s="11"/>
      <c r="K351" s="11"/>
      <c r="L351" s="11" t="str">
        <f t="shared" ca="1" si="10"/>
        <v>insert into element (element_id, label, description, element_status_id) values (532, 'mammary gland', '', 2);</v>
      </c>
    </row>
    <row r="352" spans="1:12">
      <c r="A352" s="11">
        <v>665</v>
      </c>
      <c r="B352" s="24" t="s">
        <v>437</v>
      </c>
      <c r="C352" s="9"/>
      <c r="E352" s="13" t="s">
        <v>847</v>
      </c>
      <c r="F352" s="11">
        <f t="shared" si="11"/>
        <v>665</v>
      </c>
      <c r="I352" s="11"/>
      <c r="J352" s="11"/>
      <c r="K352" s="11"/>
      <c r="L352" s="11" t="str">
        <f t="shared" ca="1" si="10"/>
        <v>insert into element (element_id, label, description, element_status_id) values (665, 'Marquardt-Levenberg', '', 2);</v>
      </c>
    </row>
    <row r="353" spans="1:12">
      <c r="A353" s="11">
        <v>105</v>
      </c>
      <c r="B353" s="24" t="s">
        <v>305</v>
      </c>
      <c r="C353" s="9"/>
      <c r="E353" s="13" t="s">
        <v>847</v>
      </c>
      <c r="F353" s="11">
        <f t="shared" si="11"/>
        <v>105</v>
      </c>
      <c r="I353" s="11"/>
      <c r="J353" s="11"/>
      <c r="K353" s="11"/>
      <c r="L353" s="11" t="str">
        <f t="shared" ca="1" si="10"/>
        <v>insert into element (element_id, label, description, element_status_id) values (105, 'MDS IX Micro', '', 2);</v>
      </c>
    </row>
    <row r="354" spans="1:12">
      <c r="A354" s="11">
        <v>106</v>
      </c>
      <c r="B354" s="24" t="s">
        <v>306</v>
      </c>
      <c r="C354" s="9"/>
      <c r="E354" s="13" t="s">
        <v>847</v>
      </c>
      <c r="F354" s="11">
        <f t="shared" si="11"/>
        <v>106</v>
      </c>
      <c r="I354" s="11"/>
      <c r="J354" s="11"/>
      <c r="K354" s="11"/>
      <c r="L354" s="11" t="str">
        <f t="shared" ca="1" si="10"/>
        <v>insert into element (element_id, label, description, element_status_id) values (106, 'MDS IX Ultra', '', 2);</v>
      </c>
    </row>
    <row r="355" spans="1:12">
      <c r="A355" s="11">
        <v>44</v>
      </c>
      <c r="B355" s="24" t="s">
        <v>103</v>
      </c>
      <c r="C355" s="9"/>
      <c r="E355" s="13" t="s">
        <v>847</v>
      </c>
      <c r="F355" s="11">
        <f t="shared" si="11"/>
        <v>44</v>
      </c>
      <c r="I355" s="11"/>
      <c r="J355" s="11"/>
      <c r="K355" s="11"/>
      <c r="L355" s="11" t="str">
        <f t="shared" ca="1" si="10"/>
        <v>insert into element (element_id, label, description, element_status_id) values (44, 'measured component', '', 2);</v>
      </c>
    </row>
    <row r="356" spans="1:12">
      <c r="A356" s="11">
        <v>350</v>
      </c>
      <c r="B356" s="24" t="s">
        <v>32</v>
      </c>
      <c r="C356" s="9"/>
      <c r="E356" s="13" t="s">
        <v>847</v>
      </c>
      <c r="F356" s="11">
        <f t="shared" si="11"/>
        <v>350</v>
      </c>
      <c r="I356" s="11"/>
      <c r="J356" s="11"/>
      <c r="K356" s="11"/>
      <c r="L356" s="11" t="str">
        <f t="shared" ca="1" si="10"/>
        <v>insert into element (element_id, label, description, element_status_id) values (350, 'Measured Entity', '', 2);</v>
      </c>
    </row>
    <row r="357" spans="1:12">
      <c r="A357" s="11">
        <v>533</v>
      </c>
      <c r="B357" s="24" t="s">
        <v>447</v>
      </c>
      <c r="C357" s="9"/>
      <c r="E357" s="13" t="s">
        <v>847</v>
      </c>
      <c r="F357" s="11">
        <f t="shared" si="11"/>
        <v>533</v>
      </c>
      <c r="I357" s="11"/>
      <c r="J357" s="11"/>
      <c r="K357" s="11"/>
      <c r="L357" s="11" t="str">
        <f t="shared" ca="1" si="10"/>
        <v>insert into element (element_id, label, description, element_status_id) values (533, 'measured profile', '', 2);</v>
      </c>
    </row>
    <row r="358" spans="1:12">
      <c r="A358" s="11">
        <v>534</v>
      </c>
      <c r="B358" s="24" t="s">
        <v>448</v>
      </c>
      <c r="C358" s="9"/>
      <c r="E358" s="13" t="s">
        <v>847</v>
      </c>
      <c r="F358" s="11">
        <f t="shared" si="11"/>
        <v>534</v>
      </c>
      <c r="I358" s="11"/>
      <c r="J358" s="11"/>
      <c r="K358" s="11"/>
      <c r="L358" s="11" t="str">
        <f t="shared" ca="1" si="10"/>
        <v>insert into element (element_id, label, description, element_status_id) values (534, 'measured value', '', 2);</v>
      </c>
    </row>
    <row r="359" spans="1:12" ht="105">
      <c r="A359" s="11">
        <v>535</v>
      </c>
      <c r="B359" s="24" t="s">
        <v>449</v>
      </c>
      <c r="C359" s="32" t="s">
        <v>450</v>
      </c>
      <c r="E359" s="13" t="s">
        <v>847</v>
      </c>
      <c r="F359" s="11">
        <f t="shared" si="11"/>
        <v>535</v>
      </c>
      <c r="I359" s="11"/>
      <c r="J359" s="11"/>
      <c r="K359" s="11"/>
      <c r="L359" s="11" t="str">
        <f t="shared" ca="1" si="10"/>
        <v>insert into element (element_id, label, description, element_status_id) values (535, 'measurement throughput', 'A description of the throughput qualities of measurements performed on each sample (i.e., perturbagen) in the instance; includes instance-specific information not intrinsic to the assay, such as number of replicates and number of sample concentrations tested.', 2);</v>
      </c>
    </row>
    <row r="360" spans="1:12" ht="60">
      <c r="A360" s="11">
        <v>536</v>
      </c>
      <c r="B360" s="24" t="s">
        <v>451</v>
      </c>
      <c r="C360" s="9" t="s">
        <v>452</v>
      </c>
      <c r="E360" s="13" t="s">
        <v>847</v>
      </c>
      <c r="F360" s="11">
        <f t="shared" si="11"/>
        <v>536</v>
      </c>
      <c r="I360" s="11"/>
      <c r="J360" s="11"/>
      <c r="K360" s="11"/>
      <c r="L360" s="11" t="str">
        <f t="shared" ca="1" si="10"/>
        <v>insert into element (element_id, label, description, element_status_id) values (536, 'measurement type', 'A description of whether a change in an assay is measured once at a fixed end-point, or over a period of time at several time points.', 2);_x000D_
COMMIT;</v>
      </c>
    </row>
    <row r="361" spans="1:12">
      <c r="A361" s="11">
        <v>664</v>
      </c>
      <c r="B361" s="24" t="s">
        <v>441</v>
      </c>
      <c r="C361" s="9"/>
      <c r="E361" s="13" t="s">
        <v>847</v>
      </c>
      <c r="F361" s="11">
        <f t="shared" si="11"/>
        <v>664</v>
      </c>
      <c r="I361" s="11"/>
      <c r="J361" s="11"/>
      <c r="K361" s="11"/>
      <c r="L361" s="11" t="str">
        <f t="shared" ca="1" si="10"/>
        <v>insert into element (element_id, label, description, element_status_id) values (664, 'measurement wavelength', '', 2);</v>
      </c>
    </row>
    <row r="362" spans="1:12">
      <c r="A362" s="11">
        <v>55</v>
      </c>
      <c r="B362" s="24" t="s">
        <v>128</v>
      </c>
      <c r="C362" s="9"/>
      <c r="E362" s="13" t="s">
        <v>847</v>
      </c>
      <c r="F362" s="11">
        <f t="shared" si="11"/>
        <v>55</v>
      </c>
      <c r="I362" s="11"/>
      <c r="J362" s="11"/>
      <c r="K362" s="11"/>
      <c r="L362" s="11" t="str">
        <f t="shared" ca="1" si="10"/>
        <v>insert into element (element_id, label, description, element_status_id) values (55, 'media component', '', 2);</v>
      </c>
    </row>
    <row r="363" spans="1:12" ht="30">
      <c r="A363" s="11">
        <v>712</v>
      </c>
      <c r="B363" s="24" t="s">
        <v>813</v>
      </c>
      <c r="C363" s="9" t="s">
        <v>814</v>
      </c>
      <c r="E363" s="13" t="s">
        <v>847</v>
      </c>
      <c r="F363" s="11">
        <f t="shared" si="11"/>
        <v>712</v>
      </c>
      <c r="I363" s="11"/>
      <c r="J363" s="11"/>
      <c r="K363" s="11"/>
      <c r="L363" s="11" t="str">
        <f t="shared" ca="1" si="10"/>
        <v>insert into element (element_id, label, description, element_status_id) values (712, 'melting point', 'Melting temperature of the substance under test', 2);</v>
      </c>
    </row>
    <row r="364" spans="1:12">
      <c r="A364" s="11">
        <v>175</v>
      </c>
      <c r="B364" s="24" t="s">
        <v>206</v>
      </c>
      <c r="C364" s="9"/>
      <c r="E364" s="13" t="s">
        <v>847</v>
      </c>
      <c r="F364" s="11">
        <f t="shared" si="11"/>
        <v>175</v>
      </c>
      <c r="I364" s="11"/>
      <c r="J364" s="11"/>
      <c r="K364" s="11"/>
      <c r="L364" s="11" t="str">
        <f t="shared" ca="1" si="10"/>
        <v>insert into element (element_id, label, description, element_status_id) values (175, 'melting-point determination assay', '', 2);</v>
      </c>
    </row>
    <row r="365" spans="1:12">
      <c r="A365" s="11">
        <v>151</v>
      </c>
      <c r="B365" s="24" t="s">
        <v>201</v>
      </c>
      <c r="C365" s="9"/>
      <c r="E365" s="13" t="s">
        <v>847</v>
      </c>
      <c r="F365" s="11">
        <f t="shared" si="11"/>
        <v>151</v>
      </c>
      <c r="I365" s="11"/>
      <c r="J365" s="11"/>
      <c r="K365" s="11"/>
      <c r="L365" s="11" t="str">
        <f t="shared" ca="1" si="10"/>
        <v>insert into element (element_id, label, description, element_status_id) values (151, 'membrane potential assay', '', 2);</v>
      </c>
    </row>
    <row r="366" spans="1:12">
      <c r="A366" s="11">
        <v>537</v>
      </c>
      <c r="B366" s="24" t="s">
        <v>456</v>
      </c>
      <c r="C366" s="9"/>
      <c r="E366" s="13" t="s">
        <v>847</v>
      </c>
      <c r="F366" s="11">
        <f t="shared" si="11"/>
        <v>537</v>
      </c>
      <c r="I366" s="11"/>
      <c r="J366" s="11"/>
      <c r="K366" s="11"/>
      <c r="L366" s="11" t="str">
        <f t="shared" ca="1" si="10"/>
        <v>insert into element (element_id, label, description, element_status_id) values (537, 'metabolite-production method', '', 2);</v>
      </c>
    </row>
    <row r="367" spans="1:12">
      <c r="A367" s="11">
        <v>203</v>
      </c>
      <c r="B367" s="24" t="s">
        <v>229</v>
      </c>
      <c r="C367" s="9"/>
      <c r="E367" s="13" t="s">
        <v>847</v>
      </c>
      <c r="F367" s="11">
        <f t="shared" si="11"/>
        <v>203</v>
      </c>
      <c r="I367" s="11"/>
      <c r="J367" s="11"/>
      <c r="K367" s="11"/>
      <c r="L367" s="11" t="str">
        <f t="shared" ca="1" si="10"/>
        <v>insert into element (element_id, label, description, element_status_id) values (203, 'metastasis assay', '', 2);</v>
      </c>
    </row>
    <row r="368" spans="1:12">
      <c r="A368" s="11">
        <v>170</v>
      </c>
      <c r="B368" s="24" t="s">
        <v>339</v>
      </c>
      <c r="C368" s="9"/>
      <c r="E368" s="13" t="s">
        <v>847</v>
      </c>
      <c r="F368" s="11">
        <f t="shared" si="11"/>
        <v>170</v>
      </c>
      <c r="I368" s="11"/>
      <c r="J368" s="11"/>
      <c r="K368" s="11"/>
      <c r="L368" s="11" t="str">
        <f t="shared" ca="1" si="10"/>
        <v>insert into element (element_id, label, description, element_status_id) values (170, 'methylation assay', '', 2);</v>
      </c>
    </row>
    <row r="369" spans="1:12">
      <c r="A369" s="11">
        <v>652</v>
      </c>
      <c r="B369" s="24" t="s">
        <v>496</v>
      </c>
      <c r="C369" s="9" t="s">
        <v>497</v>
      </c>
      <c r="E369" s="13" t="s">
        <v>847</v>
      </c>
      <c r="F369" s="11">
        <f t="shared" si="11"/>
        <v>652</v>
      </c>
      <c r="I369" s="11"/>
      <c r="J369" s="11"/>
      <c r="K369" s="11"/>
      <c r="L369" s="11" t="str">
        <f t="shared" ca="1" si="10"/>
        <v>insert into element (element_id, label, description, element_status_id) values (652, 'mg/kg', 'millgrams per kilo - dose measure', 2);</v>
      </c>
    </row>
    <row r="370" spans="1:12">
      <c r="A370" s="11">
        <v>357</v>
      </c>
      <c r="B370" s="24" t="s">
        <v>68</v>
      </c>
      <c r="C370" s="9"/>
      <c r="E370" s="13" t="s">
        <v>847</v>
      </c>
      <c r="F370" s="11">
        <f t="shared" si="11"/>
        <v>357</v>
      </c>
      <c r="I370" s="11"/>
      <c r="J370" s="11"/>
      <c r="K370" s="11"/>
      <c r="L370" s="11" t="str">
        <f t="shared" ca="1" si="10"/>
        <v>insert into element (element_id, label, description, element_status_id) values (357, 'MgCl', '', 2);_x000D_
COMMIT;</v>
      </c>
    </row>
    <row r="371" spans="1:12">
      <c r="A371" s="11">
        <v>538</v>
      </c>
      <c r="B371" s="24" t="s">
        <v>457</v>
      </c>
      <c r="C371" s="9"/>
      <c r="E371" s="13" t="s">
        <v>847</v>
      </c>
      <c r="F371" s="11">
        <f t="shared" si="11"/>
        <v>538</v>
      </c>
      <c r="I371" s="11"/>
      <c r="J371" s="11"/>
      <c r="K371" s="11"/>
      <c r="L371" s="11" t="str">
        <f t="shared" ca="1" si="10"/>
        <v>insert into element (element_id, label, description, element_status_id) values (538, 'MIC', '', 2);</v>
      </c>
    </row>
    <row r="372" spans="1:12">
      <c r="A372" s="11">
        <v>539</v>
      </c>
      <c r="B372" s="24" t="s">
        <v>459</v>
      </c>
      <c r="C372" s="9"/>
      <c r="E372" s="13" t="s">
        <v>847</v>
      </c>
      <c r="F372" s="11">
        <f t="shared" si="11"/>
        <v>539</v>
      </c>
      <c r="I372" s="11"/>
      <c r="J372" s="11"/>
      <c r="K372" s="11"/>
      <c r="L372" s="11" t="str">
        <f t="shared" ca="1" si="10"/>
        <v>insert into element (element_id, label, description, element_status_id) values (539, 'microarray', '', 2);</v>
      </c>
    </row>
    <row r="373" spans="1:12">
      <c r="A373" s="11">
        <v>310</v>
      </c>
      <c r="B373" s="24" t="s">
        <v>304</v>
      </c>
      <c r="C373" s="9"/>
      <c r="E373" s="13" t="s">
        <v>847</v>
      </c>
      <c r="F373" s="11">
        <f t="shared" si="11"/>
        <v>310</v>
      </c>
      <c r="I373" s="11"/>
      <c r="J373" s="11"/>
      <c r="K373" s="11"/>
      <c r="L373" s="11" t="str">
        <f t="shared" ca="1" si="10"/>
        <v>insert into element (element_id, label, description, element_status_id) values (310, 'microscope', '', 2);</v>
      </c>
    </row>
    <row r="374" spans="1:12">
      <c r="A374" s="11">
        <v>540</v>
      </c>
      <c r="B374" s="24" t="s">
        <v>460</v>
      </c>
      <c r="C374" s="9"/>
      <c r="E374" s="13" t="s">
        <v>847</v>
      </c>
      <c r="F374" s="11">
        <f t="shared" si="11"/>
        <v>540</v>
      </c>
      <c r="I374" s="11"/>
      <c r="J374" s="11"/>
      <c r="K374" s="11"/>
      <c r="L374" s="11" t="str">
        <f t="shared" ca="1" si="10"/>
        <v>insert into element (element_id, label, description, element_status_id) values (540, 'microtiter plate', '', 2);</v>
      </c>
    </row>
    <row r="375" spans="1:12">
      <c r="A375" s="11">
        <v>541</v>
      </c>
      <c r="B375" s="24" t="s">
        <v>461</v>
      </c>
      <c r="C375" s="9"/>
      <c r="E375" s="13" t="s">
        <v>847</v>
      </c>
      <c r="F375" s="11">
        <f t="shared" si="11"/>
        <v>541</v>
      </c>
      <c r="I375" s="11"/>
      <c r="J375" s="11"/>
      <c r="K375" s="11"/>
      <c r="L375" s="11" t="str">
        <f t="shared" ca="1" si="10"/>
        <v>insert into element (element_id, label, description, element_status_id) values (541, 'mixed', '', 2);</v>
      </c>
    </row>
    <row r="376" spans="1:12">
      <c r="A376" s="11">
        <v>542</v>
      </c>
      <c r="B376" s="24" t="s">
        <v>462</v>
      </c>
      <c r="C376" s="9"/>
      <c r="E376" s="13" t="s">
        <v>847</v>
      </c>
      <c r="F376" s="11">
        <f t="shared" si="11"/>
        <v>542</v>
      </c>
      <c r="I376" s="11"/>
      <c r="J376" s="11"/>
      <c r="K376" s="11"/>
      <c r="L376" s="11" t="str">
        <f t="shared" ca="1" si="10"/>
        <v>insert into element (element_id, label, description, element_status_id) values (542, 'mixed phase', '', 2);</v>
      </c>
    </row>
    <row r="377" spans="1:12">
      <c r="A377" s="11">
        <v>543</v>
      </c>
      <c r="B377" s="24" t="s">
        <v>463</v>
      </c>
      <c r="C377" s="9"/>
      <c r="E377" s="13" t="s">
        <v>847</v>
      </c>
      <c r="F377" s="11">
        <f t="shared" si="11"/>
        <v>543</v>
      </c>
      <c r="I377" s="11"/>
      <c r="J377" s="11"/>
      <c r="K377" s="11"/>
      <c r="L377" s="11" t="str">
        <f t="shared" ca="1" si="10"/>
        <v>insert into element (element_id, label, description, element_status_id) values (543, 'mixed source', '', 2);</v>
      </c>
    </row>
    <row r="378" spans="1:12">
      <c r="A378" s="11">
        <v>66</v>
      </c>
      <c r="B378" s="24" t="s">
        <v>118</v>
      </c>
      <c r="C378" s="32"/>
      <c r="D378" s="25"/>
      <c r="E378" s="13" t="s">
        <v>847</v>
      </c>
      <c r="F378" s="11">
        <f t="shared" si="11"/>
        <v>66</v>
      </c>
      <c r="I378" s="11"/>
      <c r="J378" s="11"/>
      <c r="K378" s="11"/>
      <c r="L378" s="11" t="str">
        <f t="shared" ca="1" si="10"/>
        <v>insert into element (element_id, label, description, element_status_id) values (66, 'modulator', '', 2);</v>
      </c>
    </row>
    <row r="379" spans="1:12">
      <c r="A379" s="11">
        <v>30</v>
      </c>
      <c r="B379" s="24" t="s">
        <v>109</v>
      </c>
      <c r="C379" s="9"/>
      <c r="E379" s="13" t="s">
        <v>847</v>
      </c>
      <c r="F379" s="11">
        <f t="shared" si="11"/>
        <v>30</v>
      </c>
      <c r="I379" s="11"/>
      <c r="J379" s="11"/>
      <c r="K379" s="11"/>
      <c r="L379" s="11" t="str">
        <f t="shared" ca="1" si="10"/>
        <v>insert into element (element_id, label, description, element_status_id) values (30, 'modulator role', '', 2);</v>
      </c>
    </row>
    <row r="380" spans="1:12">
      <c r="A380" s="11">
        <v>144</v>
      </c>
      <c r="B380" s="24" t="s">
        <v>173</v>
      </c>
      <c r="C380" s="9"/>
      <c r="E380" s="13" t="s">
        <v>847</v>
      </c>
      <c r="F380" s="11">
        <f t="shared" si="11"/>
        <v>144</v>
      </c>
      <c r="I380" s="11"/>
      <c r="J380" s="11"/>
      <c r="K380" s="11"/>
      <c r="L380" s="11" t="str">
        <f t="shared" ca="1" si="10"/>
        <v>insert into element (element_id, label, description, element_status_id) values (144, 'molecular interaction assay', '', 2);_x000D_
COMMIT;</v>
      </c>
    </row>
    <row r="381" spans="1:12" ht="75">
      <c r="A381" s="11">
        <v>14</v>
      </c>
      <c r="B381" s="24" t="s">
        <v>243</v>
      </c>
      <c r="C381" s="9" t="s">
        <v>244</v>
      </c>
      <c r="E381" s="13" t="s">
        <v>847</v>
      </c>
      <c r="F381" s="11">
        <f t="shared" si="11"/>
        <v>14</v>
      </c>
      <c r="I381" s="11"/>
      <c r="J381" s="11"/>
      <c r="K381" s="11"/>
      <c r="L381" s="11" t="str">
        <f t="shared" ca="1" si="10"/>
        <v>insert into element (element_id, label, description, element_status_id) values (14, 'molecular target', 'A biological entity that has the role of target of an assay; usually a biological macromolecule that interacts with a perturbagen to produce the readout detected by the assay.', 2);</v>
      </c>
    </row>
    <row r="382" spans="1:12">
      <c r="A382" s="11">
        <v>544</v>
      </c>
      <c r="B382" s="24" t="s">
        <v>464</v>
      </c>
      <c r="C382" s="9"/>
      <c r="E382" s="13" t="s">
        <v>847</v>
      </c>
      <c r="F382" s="11">
        <f t="shared" si="11"/>
        <v>544</v>
      </c>
      <c r="I382" s="11"/>
      <c r="J382" s="11"/>
      <c r="K382" s="11"/>
      <c r="L382" s="11" t="str">
        <f t="shared" ca="1" si="10"/>
        <v>insert into element (element_id, label, description, element_status_id) values (544, 'moles-per-liter', '', 2);</v>
      </c>
    </row>
    <row r="383" spans="1:12">
      <c r="A383" s="11">
        <v>545</v>
      </c>
      <c r="B383" s="24" t="s">
        <v>465</v>
      </c>
      <c r="C383" s="9"/>
      <c r="E383" s="13" t="s">
        <v>847</v>
      </c>
      <c r="F383" s="11">
        <f t="shared" si="11"/>
        <v>545</v>
      </c>
      <c r="I383" s="11"/>
      <c r="J383" s="11"/>
      <c r="K383" s="11"/>
      <c r="L383" s="11" t="str">
        <f t="shared" ca="1" si="10"/>
        <v>insert into element (element_id, label, description, element_status_id) values (545, 'monochrometer-based method', '', 2);</v>
      </c>
    </row>
    <row r="384" spans="1:12">
      <c r="A384" s="11">
        <v>546</v>
      </c>
      <c r="B384" s="24" t="s">
        <v>466</v>
      </c>
      <c r="C384" s="9"/>
      <c r="E384" s="13" t="s">
        <v>847</v>
      </c>
      <c r="F384" s="11">
        <f t="shared" si="11"/>
        <v>546</v>
      </c>
      <c r="I384" s="11"/>
      <c r="J384" s="11"/>
      <c r="K384" s="11"/>
      <c r="L384" s="11" t="str">
        <f t="shared" ca="1" si="10"/>
        <v>insert into element (element_id, label, description, element_status_id) values (546, 'mucus', '', 2);</v>
      </c>
    </row>
    <row r="385" spans="1:12">
      <c r="A385" s="11">
        <v>547</v>
      </c>
      <c r="B385" s="24" t="s">
        <v>467</v>
      </c>
      <c r="C385" s="9"/>
      <c r="E385" s="13" t="s">
        <v>847</v>
      </c>
      <c r="F385" s="11">
        <f t="shared" si="11"/>
        <v>547</v>
      </c>
      <c r="I385" s="11"/>
      <c r="J385" s="11"/>
      <c r="K385" s="11"/>
      <c r="L385" s="11" t="str">
        <f t="shared" ca="1" si="10"/>
        <v>insert into element (element_id, label, description, element_status_id) values (547, 'multi-feature extraction', '', 2);</v>
      </c>
    </row>
    <row r="386" spans="1:12">
      <c r="A386" s="11">
        <v>214</v>
      </c>
      <c r="B386" s="24" t="s">
        <v>239</v>
      </c>
      <c r="C386" s="9"/>
      <c r="E386" s="13" t="s">
        <v>847</v>
      </c>
      <c r="F386" s="11">
        <f t="shared" si="11"/>
        <v>214</v>
      </c>
      <c r="I386" s="11"/>
      <c r="J386" s="11"/>
      <c r="K386" s="11"/>
      <c r="L386" s="11" t="str">
        <f t="shared" ref="L386:L449" ca="1" si="12">IF(I386="","insert into element (element_id, label, description, element_status_id) values ("&amp;A386&amp;", '"&amp;B386&amp;"', '"&amp;C386&amp;"', 2);"&amp;IF(MOD(CELL("row",A386),10)=0,CHAR(13)&amp;CHAR(10)&amp;"COMMIT;",""),"")</f>
        <v>insert into element (element_id, label, description, element_status_id) values (214, 'multi-organism process assay', '', 2);</v>
      </c>
    </row>
    <row r="387" spans="1:12">
      <c r="A387" s="11">
        <v>548</v>
      </c>
      <c r="B387" s="24" t="s">
        <v>468</v>
      </c>
      <c r="C387" s="9"/>
      <c r="E387" s="13" t="s">
        <v>847</v>
      </c>
      <c r="F387" s="11">
        <f t="shared" ref="F387:F450" si="13">A387</f>
        <v>548</v>
      </c>
      <c r="I387" s="11"/>
      <c r="J387" s="11"/>
      <c r="K387" s="11"/>
      <c r="L387" s="11" t="str">
        <f t="shared" ca="1" si="12"/>
        <v>insert into element (element_id, label, description, element_status_id) values (548, 'multi-parameter', '', 2);</v>
      </c>
    </row>
    <row r="388" spans="1:12">
      <c r="A388" s="11">
        <v>549</v>
      </c>
      <c r="B388" s="24" t="s">
        <v>469</v>
      </c>
      <c r="C388" s="9"/>
      <c r="E388" s="13" t="s">
        <v>847</v>
      </c>
      <c r="F388" s="11">
        <f t="shared" si="13"/>
        <v>549</v>
      </c>
      <c r="I388" s="11"/>
      <c r="J388" s="11"/>
      <c r="K388" s="11"/>
      <c r="L388" s="11" t="str">
        <f t="shared" ca="1" si="12"/>
        <v>insert into element (element_id, label, description, element_status_id) values (549, 'multiple concentration', '', 2);</v>
      </c>
    </row>
    <row r="389" spans="1:12">
      <c r="A389" s="11">
        <v>550</v>
      </c>
      <c r="B389" s="24" t="s">
        <v>470</v>
      </c>
      <c r="C389" s="9"/>
      <c r="E389" s="13" t="s">
        <v>847</v>
      </c>
      <c r="F389" s="11">
        <f t="shared" si="13"/>
        <v>550</v>
      </c>
      <c r="I389" s="11"/>
      <c r="J389" s="11"/>
      <c r="K389" s="11"/>
      <c r="L389" s="11" t="str">
        <f t="shared" ca="1" si="12"/>
        <v>insert into element (element_id, label, description, element_status_id) values (550, 'multiple repetition', '', 2);</v>
      </c>
    </row>
    <row r="390" spans="1:12">
      <c r="A390" s="11">
        <v>551</v>
      </c>
      <c r="B390" s="24" t="s">
        <v>471</v>
      </c>
      <c r="C390" s="9"/>
      <c r="E390" s="13" t="s">
        <v>847</v>
      </c>
      <c r="F390" s="11">
        <f t="shared" si="13"/>
        <v>551</v>
      </c>
      <c r="I390" s="11"/>
      <c r="J390" s="11"/>
      <c r="K390" s="11"/>
      <c r="L390" s="11" t="str">
        <f t="shared" ca="1" si="12"/>
        <v>insert into element (element_id, label, description, element_status_id) values (551, 'muscle', '', 2);_x000D_
COMMIT;</v>
      </c>
    </row>
    <row r="391" spans="1:12">
      <c r="A391" s="11">
        <v>552</v>
      </c>
      <c r="B391" s="24" t="s">
        <v>472</v>
      </c>
      <c r="C391" s="9"/>
      <c r="E391" s="13" t="s">
        <v>847</v>
      </c>
      <c r="F391" s="11">
        <f t="shared" si="13"/>
        <v>552</v>
      </c>
      <c r="I391" s="11"/>
      <c r="J391" s="11"/>
      <c r="K391" s="11"/>
      <c r="L391" s="11" t="str">
        <f t="shared" ca="1" si="12"/>
        <v>insert into element (element_id, label, description, element_status_id) values (552, 'muscular tissue', '', 2);</v>
      </c>
    </row>
    <row r="392" spans="1:12">
      <c r="A392" s="11">
        <v>67</v>
      </c>
      <c r="B392" s="24" t="s">
        <v>119</v>
      </c>
      <c r="C392" s="9"/>
      <c r="E392" s="13" t="s">
        <v>847</v>
      </c>
      <c r="F392" s="11">
        <f t="shared" si="13"/>
        <v>67</v>
      </c>
      <c r="I392" s="11"/>
      <c r="J392" s="11"/>
      <c r="K392" s="11"/>
      <c r="L392" s="11" t="str">
        <f t="shared" ca="1" si="12"/>
        <v>insert into element (element_id, label, description, element_status_id) values (67, 'mutagen', '', 2);</v>
      </c>
    </row>
    <row r="393" spans="1:12">
      <c r="A393" s="11">
        <v>553</v>
      </c>
      <c r="B393" s="24" t="s">
        <v>473</v>
      </c>
      <c r="C393" s="9"/>
      <c r="E393" s="13" t="s">
        <v>847</v>
      </c>
      <c r="F393" s="11">
        <f t="shared" si="13"/>
        <v>553</v>
      </c>
      <c r="I393" s="11"/>
      <c r="J393" s="11"/>
      <c r="K393" s="11"/>
      <c r="L393" s="11" t="str">
        <f t="shared" ca="1" si="12"/>
        <v>insert into element (element_id, label, description, element_status_id) values (553, 'nail', '', 2);</v>
      </c>
    </row>
    <row r="394" spans="1:12">
      <c r="A394" s="11">
        <v>554</v>
      </c>
      <c r="B394" s="24" t="s">
        <v>474</v>
      </c>
      <c r="C394" s="9"/>
      <c r="E394" s="13" t="s">
        <v>847</v>
      </c>
      <c r="F394" s="11">
        <f t="shared" si="13"/>
        <v>554</v>
      </c>
      <c r="I394" s="11"/>
      <c r="J394" s="11"/>
      <c r="K394" s="11"/>
      <c r="L394" s="11" t="str">
        <f t="shared" ca="1" si="12"/>
        <v>insert into element (element_id, label, description, element_status_id) values (554, 'natural product', '', 2);</v>
      </c>
    </row>
    <row r="395" spans="1:12">
      <c r="A395" s="11">
        <v>40</v>
      </c>
      <c r="B395" s="24" t="s">
        <v>95</v>
      </c>
      <c r="C395" s="9"/>
      <c r="E395" s="13" t="s">
        <v>847</v>
      </c>
      <c r="F395" s="11">
        <f t="shared" si="13"/>
        <v>40</v>
      </c>
      <c r="I395" s="11"/>
      <c r="J395" s="11"/>
      <c r="K395" s="11"/>
      <c r="L395" s="11" t="str">
        <f t="shared" ca="1" si="12"/>
        <v>insert into element (element_id, label, description, element_status_id) values (40, 'negative control', '', 2);</v>
      </c>
    </row>
    <row r="396" spans="1:12">
      <c r="A396" s="11">
        <v>555</v>
      </c>
      <c r="B396" s="24" t="s">
        <v>475</v>
      </c>
      <c r="C396" s="9"/>
      <c r="E396" s="13" t="s">
        <v>847</v>
      </c>
      <c r="F396" s="11">
        <f t="shared" si="13"/>
        <v>555</v>
      </c>
      <c r="I396" s="11"/>
      <c r="J396" s="11"/>
      <c r="K396" s="11"/>
      <c r="L396" s="11" t="str">
        <f t="shared" ca="1" si="12"/>
        <v>insert into element (element_id, label, description, element_status_id) values (555, 'nerve', '', 2);</v>
      </c>
    </row>
    <row r="397" spans="1:12">
      <c r="A397" s="11">
        <v>556</v>
      </c>
      <c r="B397" s="24" t="s">
        <v>476</v>
      </c>
      <c r="C397" s="9"/>
      <c r="E397" s="13" t="s">
        <v>847</v>
      </c>
      <c r="F397" s="11">
        <f t="shared" si="13"/>
        <v>556</v>
      </c>
      <c r="I397" s="11"/>
      <c r="J397" s="11"/>
      <c r="K397" s="11"/>
      <c r="L397" s="11" t="str">
        <f t="shared" ca="1" si="12"/>
        <v>insert into element (element_id, label, description, element_status_id) values (556, 'nervous tissue', '', 2);</v>
      </c>
    </row>
    <row r="398" spans="1:12">
      <c r="A398" s="11">
        <v>191</v>
      </c>
      <c r="B398" s="24" t="s">
        <v>193</v>
      </c>
      <c r="C398" s="9"/>
      <c r="E398" s="13" t="s">
        <v>847</v>
      </c>
      <c r="F398" s="11">
        <f t="shared" si="13"/>
        <v>191</v>
      </c>
      <c r="I398" s="11"/>
      <c r="J398" s="11"/>
      <c r="K398" s="11"/>
      <c r="L398" s="11" t="str">
        <f t="shared" ca="1" si="12"/>
        <v>insert into element (element_id, label, description, element_status_id) values (191, 'neurotoxicity assay', '', 2);</v>
      </c>
    </row>
    <row r="399" spans="1:12" ht="120">
      <c r="A399" s="11">
        <v>253</v>
      </c>
      <c r="B399" s="24" t="s">
        <v>297</v>
      </c>
      <c r="C399" s="32" t="s">
        <v>298</v>
      </c>
      <c r="E399" s="13" t="s">
        <v>847</v>
      </c>
      <c r="F399" s="11">
        <f t="shared" si="13"/>
        <v>253</v>
      </c>
      <c r="I399" s="11"/>
      <c r="J399" s="11"/>
      <c r="K399" s="11"/>
      <c r="L399" s="11" t="str">
        <f t="shared" ca="1" si="12"/>
        <v>insert into element (element_id, label, description, element_status_id) values (253, 'normalization method', 'A description of a data normalization method (e.g., normalized percent distribution, Z-score, B-score) used to correct raw data for inference errors (i.e., false negatives and false positives), especially after testing at a single concentration or with a small number of replicates.', 2);</v>
      </c>
    </row>
    <row r="400" spans="1:12" ht="45">
      <c r="A400" s="11">
        <v>94</v>
      </c>
      <c r="B400" s="24" t="s">
        <v>533</v>
      </c>
      <c r="C400" s="9" t="s">
        <v>320</v>
      </c>
      <c r="E400" s="13" t="s">
        <v>847</v>
      </c>
      <c r="F400" s="11">
        <f t="shared" si="13"/>
        <v>94</v>
      </c>
      <c r="I400" s="11"/>
      <c r="J400" s="11"/>
      <c r="K400" s="11"/>
      <c r="L400" s="11" t="str">
        <f t="shared" ca="1" si="12"/>
        <v>insert into element (element_id, label, description, element_status_id) values (94, 'nucleic-acid format', 'A format in which the perturbagen targets nucleic acid (DNA or RNA) to regulate its function.', 2);_x000D_
COMMIT;</v>
      </c>
    </row>
    <row r="401" spans="1:12">
      <c r="A401" s="11">
        <v>352</v>
      </c>
      <c r="B401" s="24" t="s">
        <v>414</v>
      </c>
      <c r="C401" s="9"/>
      <c r="E401" s="13" t="s">
        <v>847</v>
      </c>
      <c r="F401" s="11">
        <f t="shared" si="13"/>
        <v>352</v>
      </c>
      <c r="I401" s="11"/>
      <c r="J401" s="11"/>
      <c r="K401" s="11"/>
      <c r="L401" s="11" t="str">
        <f t="shared" ca="1" si="12"/>
        <v>insert into element (element_id, label, description, element_status_id) values (352, 'nucleotide', '', 2);</v>
      </c>
    </row>
    <row r="402" spans="1:12">
      <c r="A402" s="11">
        <v>557</v>
      </c>
      <c r="B402" s="24" t="s">
        <v>477</v>
      </c>
      <c r="C402" s="9"/>
      <c r="E402" s="13" t="s">
        <v>847</v>
      </c>
      <c r="F402" s="11">
        <f t="shared" si="13"/>
        <v>557</v>
      </c>
      <c r="I402" s="11"/>
      <c r="J402" s="11"/>
      <c r="K402" s="11"/>
      <c r="L402" s="11" t="str">
        <f t="shared" ca="1" si="12"/>
        <v>insert into element (element_id, label, description, element_status_id) values (557, 'number', '', 2);</v>
      </c>
    </row>
    <row r="403" spans="1:12">
      <c r="A403" s="11">
        <v>369</v>
      </c>
      <c r="B403" s="24" t="s">
        <v>423</v>
      </c>
      <c r="C403" s="9"/>
      <c r="E403" s="13" t="s">
        <v>847</v>
      </c>
      <c r="F403" s="11">
        <f t="shared" si="13"/>
        <v>369</v>
      </c>
      <c r="I403" s="11"/>
      <c r="J403" s="11"/>
      <c r="K403" s="11"/>
      <c r="L403" s="11" t="str">
        <f t="shared" ca="1" si="12"/>
        <v>insert into element (element_id, label, description, element_status_id) values (369, 'Number of exclusions', '', 2);</v>
      </c>
    </row>
    <row r="404" spans="1:12">
      <c r="A404" s="11">
        <v>370</v>
      </c>
      <c r="B404" s="24" t="s">
        <v>47</v>
      </c>
      <c r="C404" s="9"/>
      <c r="E404" s="13" t="s">
        <v>847</v>
      </c>
      <c r="F404" s="11">
        <f t="shared" si="13"/>
        <v>370</v>
      </c>
      <c r="I404" s="11"/>
      <c r="J404" s="11"/>
      <c r="K404" s="11"/>
      <c r="L404" s="11" t="str">
        <f t="shared" ca="1" si="12"/>
        <v>insert into element (element_id, label, description, element_status_id) values (370, 'Number of points', '', 2);</v>
      </c>
    </row>
    <row r="405" spans="1:12">
      <c r="A405" s="11">
        <v>558</v>
      </c>
      <c r="B405" s="24" t="s">
        <v>478</v>
      </c>
      <c r="C405" s="9"/>
      <c r="E405" s="13" t="s">
        <v>847</v>
      </c>
      <c r="F405" s="11">
        <f t="shared" si="13"/>
        <v>558</v>
      </c>
      <c r="I405" s="11"/>
      <c r="J405" s="11"/>
      <c r="K405" s="11"/>
      <c r="L405" s="11" t="str">
        <f t="shared" ca="1" si="12"/>
        <v>insert into element (element_id, label, description, element_status_id) values (558, 'number-per-liter', '', 2);</v>
      </c>
    </row>
    <row r="406" spans="1:12">
      <c r="A406" s="11">
        <v>559</v>
      </c>
      <c r="B406" s="24" t="s">
        <v>479</v>
      </c>
      <c r="C406" s="9"/>
      <c r="E406" s="13" t="s">
        <v>847</v>
      </c>
      <c r="F406" s="11">
        <f t="shared" si="13"/>
        <v>559</v>
      </c>
      <c r="I406" s="11"/>
      <c r="J406" s="11"/>
      <c r="K406" s="11"/>
      <c r="L406" s="11" t="str">
        <f t="shared" ca="1" si="12"/>
        <v>insert into element (element_id, label, description, element_status_id) values (559, 'number-per-well', '', 2);</v>
      </c>
    </row>
    <row r="407" spans="1:12">
      <c r="A407" s="11">
        <v>192</v>
      </c>
      <c r="B407" s="24" t="s">
        <v>194</v>
      </c>
      <c r="C407" s="9"/>
      <c r="E407" s="13" t="s">
        <v>847</v>
      </c>
      <c r="F407" s="11">
        <f t="shared" si="13"/>
        <v>192</v>
      </c>
      <c r="I407" s="11"/>
      <c r="J407" s="11"/>
      <c r="K407" s="11"/>
      <c r="L407" s="11" t="str">
        <f t="shared" ca="1" si="12"/>
        <v>insert into element (element_id, label, description, element_status_id) values (192, 'ocular toxicity assay', '', 2);</v>
      </c>
    </row>
    <row r="408" spans="1:12" ht="60">
      <c r="A408" s="11">
        <v>560</v>
      </c>
      <c r="B408" s="24" t="s">
        <v>480</v>
      </c>
      <c r="C408" s="9" t="s">
        <v>481</v>
      </c>
      <c r="E408" s="13" t="s">
        <v>847</v>
      </c>
      <c r="F408" s="11">
        <f t="shared" si="13"/>
        <v>560</v>
      </c>
      <c r="I408" s="11"/>
      <c r="J408" s="11"/>
      <c r="K408" s="11"/>
      <c r="L408" s="11" t="str">
        <f t="shared" ca="1" si="12"/>
        <v>insert into element (element_id, label, description, element_status_id) values (560, 'optical density', 'A concentration of suspensions as measured by the optical density, usually at 600 nM (typically used for cultures of microorganisms).', 2);</v>
      </c>
    </row>
    <row r="409" spans="1:12">
      <c r="A409" s="11">
        <v>36</v>
      </c>
      <c r="B409" s="24" t="s">
        <v>87</v>
      </c>
      <c r="C409" s="9"/>
      <c r="E409" s="13" t="s">
        <v>847</v>
      </c>
      <c r="F409" s="11">
        <f t="shared" si="13"/>
        <v>36</v>
      </c>
      <c r="I409" s="11"/>
      <c r="J409" s="11"/>
      <c r="K409" s="11"/>
      <c r="L409" s="11" t="str">
        <f t="shared" ca="1" si="12"/>
        <v>insert into element (element_id, label, description, element_status_id) values (36, 'organism', '', 2);</v>
      </c>
    </row>
    <row r="410" spans="1:12">
      <c r="A410" s="11">
        <v>201</v>
      </c>
      <c r="B410" s="24" t="s">
        <v>227</v>
      </c>
      <c r="C410" s="9"/>
      <c r="E410" s="13" t="s">
        <v>847</v>
      </c>
      <c r="F410" s="11">
        <f t="shared" si="13"/>
        <v>201</v>
      </c>
      <c r="I410" s="11"/>
      <c r="J410" s="11"/>
      <c r="K410" s="11"/>
      <c r="L410" s="11" t="str">
        <f t="shared" ca="1" si="12"/>
        <v>insert into element (element_id, label, description, element_status_id) values (201, 'organism assay', '', 2);_x000D_
COMMIT;</v>
      </c>
    </row>
    <row r="411" spans="1:12" ht="30">
      <c r="A411" s="11">
        <v>92</v>
      </c>
      <c r="B411" s="24" t="s">
        <v>154</v>
      </c>
      <c r="C411" s="9" t="s">
        <v>155</v>
      </c>
      <c r="E411" s="13" t="s">
        <v>847</v>
      </c>
      <c r="F411" s="11">
        <f t="shared" si="13"/>
        <v>92</v>
      </c>
      <c r="I411" s="11"/>
      <c r="J411" s="11"/>
      <c r="K411" s="11"/>
      <c r="L411" s="11" t="str">
        <f t="shared" ca="1" si="12"/>
        <v>insert into element (element_id, label, description, element_status_id) values (92, 'organism-based format', 'A heterogenous assay format that involves living organisms.', 2);</v>
      </c>
    </row>
    <row r="412" spans="1:12">
      <c r="A412" s="11">
        <v>234</v>
      </c>
      <c r="B412" s="24" t="s">
        <v>382</v>
      </c>
      <c r="C412" s="9"/>
      <c r="E412" s="13" t="s">
        <v>847</v>
      </c>
      <c r="F412" s="11">
        <f t="shared" si="13"/>
        <v>234</v>
      </c>
      <c r="I412" s="11"/>
      <c r="J412" s="11"/>
      <c r="K412" s="11"/>
      <c r="L412" s="11" t="str">
        <f t="shared" ca="1" si="12"/>
        <v>insert into element (element_id, label, description, element_status_id) values (234, 'orthogonal assay design', '', 2);</v>
      </c>
    </row>
    <row r="413" spans="1:12">
      <c r="A413" s="11">
        <v>235</v>
      </c>
      <c r="B413" s="24" t="s">
        <v>383</v>
      </c>
      <c r="C413" s="9"/>
      <c r="E413" s="13" t="s">
        <v>847</v>
      </c>
      <c r="F413" s="11">
        <f t="shared" si="13"/>
        <v>235</v>
      </c>
      <c r="I413" s="11"/>
      <c r="J413" s="11"/>
      <c r="K413" s="11"/>
      <c r="L413" s="11" t="str">
        <f t="shared" ca="1" si="12"/>
        <v>insert into element (element_id, label, description, element_status_id) values (235, 'orthogonal assay detection method', '', 2);</v>
      </c>
    </row>
    <row r="414" spans="1:12">
      <c r="A414" s="11">
        <v>561</v>
      </c>
      <c r="B414" s="24" t="s">
        <v>482</v>
      </c>
      <c r="C414" s="9"/>
      <c r="E414" s="13" t="s">
        <v>847</v>
      </c>
      <c r="F414" s="11">
        <f t="shared" si="13"/>
        <v>561</v>
      </c>
      <c r="I414" s="11"/>
      <c r="J414" s="11"/>
      <c r="K414" s="11"/>
      <c r="L414" s="11" t="str">
        <f t="shared" ca="1" si="12"/>
        <v>insert into element (element_id, label, description, element_status_id) values (561, 'ovary', '', 2);</v>
      </c>
    </row>
    <row r="415" spans="1:12">
      <c r="A415" s="11">
        <v>193</v>
      </c>
      <c r="B415" s="24" t="s">
        <v>195</v>
      </c>
      <c r="C415" s="9"/>
      <c r="E415" s="13" t="s">
        <v>847</v>
      </c>
      <c r="F415" s="11">
        <f t="shared" si="13"/>
        <v>193</v>
      </c>
      <c r="I415" s="11"/>
      <c r="J415" s="11"/>
      <c r="K415" s="11"/>
      <c r="L415" s="11" t="str">
        <f t="shared" ca="1" si="12"/>
        <v>insert into element (element_id, label, description, element_status_id) values (193, 'oxidative stress assay', '', 2);</v>
      </c>
    </row>
    <row r="416" spans="1:12">
      <c r="A416" s="11">
        <v>562</v>
      </c>
      <c r="B416" s="24" t="s">
        <v>483</v>
      </c>
      <c r="C416" s="9"/>
      <c r="E416" s="13" t="s">
        <v>847</v>
      </c>
      <c r="F416" s="11">
        <f t="shared" si="13"/>
        <v>562</v>
      </c>
      <c r="I416" s="11"/>
      <c r="J416" s="11"/>
      <c r="K416" s="11"/>
      <c r="L416" s="11" t="str">
        <f t="shared" ca="1" si="12"/>
        <v>insert into element (element_id, label, description, element_status_id) values (562, 'pancreas', '', 2);</v>
      </c>
    </row>
    <row r="417" spans="1:12">
      <c r="A417" s="11">
        <v>263</v>
      </c>
      <c r="B417" s="24" t="s">
        <v>293</v>
      </c>
      <c r="C417" s="9"/>
      <c r="E417" s="13" t="s">
        <v>847</v>
      </c>
      <c r="F417" s="11">
        <f t="shared" si="13"/>
        <v>263</v>
      </c>
      <c r="I417" s="11"/>
      <c r="J417" s="11"/>
      <c r="K417" s="11"/>
      <c r="L417" s="11" t="str">
        <f t="shared" ca="1" si="12"/>
        <v>insert into element (element_id, label, description, element_status_id) values (263, 'panel-assay profile', '', 2);</v>
      </c>
    </row>
    <row r="418" spans="1:12">
      <c r="A418" s="11">
        <v>563</v>
      </c>
      <c r="B418" s="24" t="s">
        <v>484</v>
      </c>
      <c r="C418" s="9"/>
      <c r="E418" s="13" t="s">
        <v>847</v>
      </c>
      <c r="F418" s="11">
        <f t="shared" si="13"/>
        <v>563</v>
      </c>
      <c r="I418" s="11"/>
      <c r="J418" s="11"/>
      <c r="K418" s="11"/>
      <c r="L418" s="11" t="str">
        <f t="shared" ca="1" si="12"/>
        <v>insert into element (element_id, label, description, element_status_id) values (563, 'parameter number', '', 2);</v>
      </c>
    </row>
    <row r="419" spans="1:12">
      <c r="A419" s="11">
        <v>564</v>
      </c>
      <c r="B419" s="24" t="s">
        <v>485</v>
      </c>
      <c r="C419" s="9"/>
      <c r="E419" s="13" t="s">
        <v>847</v>
      </c>
      <c r="F419" s="11">
        <f t="shared" si="13"/>
        <v>564</v>
      </c>
      <c r="I419" s="11"/>
      <c r="J419" s="11"/>
      <c r="K419" s="11"/>
      <c r="L419" s="11" t="str">
        <f t="shared" ca="1" si="12"/>
        <v>insert into element (element_id, label, description, element_status_id) values (564, 'parathyroid', '', 2);</v>
      </c>
    </row>
    <row r="420" spans="1:12">
      <c r="A420" s="11">
        <v>238</v>
      </c>
      <c r="B420" s="24" t="s">
        <v>386</v>
      </c>
      <c r="C420" s="9"/>
      <c r="E420" s="13" t="s">
        <v>847</v>
      </c>
      <c r="F420" s="11">
        <f t="shared" si="13"/>
        <v>238</v>
      </c>
      <c r="I420" s="11"/>
      <c r="J420" s="11"/>
      <c r="K420" s="11"/>
      <c r="L420" s="11" t="str">
        <f t="shared" ca="1" si="12"/>
        <v>insert into element (element_id, label, description, element_status_id) values (238, 'parental cell line assay', '', 2);_x000D_
COMMIT;</v>
      </c>
    </row>
    <row r="421" spans="1:12">
      <c r="A421" s="11">
        <v>132</v>
      </c>
      <c r="B421" s="24" t="s">
        <v>390</v>
      </c>
      <c r="C421" s="9"/>
      <c r="E421" s="13" t="s">
        <v>847</v>
      </c>
      <c r="F421" s="11">
        <f t="shared" si="13"/>
        <v>132</v>
      </c>
      <c r="I421" s="11"/>
      <c r="J421" s="11"/>
      <c r="K421" s="11"/>
      <c r="L421" s="11" t="str">
        <f t="shared" ca="1" si="12"/>
        <v>insert into element (element_id, label, description, element_status_id) values (132, 'passage number', '', 2);</v>
      </c>
    </row>
    <row r="422" spans="1:12" ht="30">
      <c r="A422" s="11">
        <v>713</v>
      </c>
      <c r="B422" s="24" t="s">
        <v>815</v>
      </c>
      <c r="C422" s="9" t="s">
        <v>816</v>
      </c>
      <c r="E422" s="13" t="s">
        <v>847</v>
      </c>
      <c r="F422" s="11">
        <f t="shared" si="13"/>
        <v>713</v>
      </c>
      <c r="I422" s="11"/>
      <c r="J422" s="11"/>
      <c r="K422" s="11"/>
      <c r="L422" s="11" t="str">
        <f t="shared" ca="1" si="12"/>
        <v>insert into element (element_id, label, description, element_status_id) values (713, 'peak current', 'peak current normalized by peak current in the absence of compound', 2);</v>
      </c>
    </row>
    <row r="423" spans="1:12">
      <c r="A423" s="11">
        <v>347</v>
      </c>
      <c r="B423" s="24" t="s">
        <v>412</v>
      </c>
      <c r="C423" s="9"/>
      <c r="E423" s="13" t="s">
        <v>847</v>
      </c>
      <c r="F423" s="11">
        <f t="shared" si="13"/>
        <v>347</v>
      </c>
      <c r="I423" s="11"/>
      <c r="J423" s="11"/>
      <c r="K423" s="11"/>
      <c r="L423" s="11" t="str">
        <f t="shared" ca="1" si="12"/>
        <v>insert into element (element_id, label, description, element_status_id) values (347, 'peptide', '', 2);</v>
      </c>
    </row>
    <row r="424" spans="1:12">
      <c r="A424" s="11">
        <v>565</v>
      </c>
      <c r="B424" s="24" t="s">
        <v>486</v>
      </c>
      <c r="C424" s="9"/>
      <c r="D424" s="24" t="s">
        <v>15</v>
      </c>
      <c r="E424" s="13" t="s">
        <v>847</v>
      </c>
      <c r="F424" s="11">
        <f t="shared" si="13"/>
        <v>565</v>
      </c>
      <c r="I424" s="11"/>
      <c r="J424" s="11"/>
      <c r="K424" s="11"/>
      <c r="L424" s="11" t="str">
        <f t="shared" ca="1" si="12"/>
        <v>insert into element (element_id, label, description, element_status_id) values (565, 'percent activation', '', 2);</v>
      </c>
    </row>
    <row r="425" spans="1:12">
      <c r="A425" s="11">
        <v>566</v>
      </c>
      <c r="B425" s="24" t="s">
        <v>487</v>
      </c>
      <c r="C425" s="9"/>
      <c r="D425" s="24" t="s">
        <v>15</v>
      </c>
      <c r="E425" s="13" t="s">
        <v>847</v>
      </c>
      <c r="F425" s="11">
        <f t="shared" si="13"/>
        <v>566</v>
      </c>
      <c r="I425" s="11"/>
      <c r="J425" s="11"/>
      <c r="K425" s="11"/>
      <c r="L425" s="11" t="str">
        <f t="shared" ca="1" si="12"/>
        <v>insert into element (element_id, label, description, element_status_id) values (566, 'percent activity', '', 2);</v>
      </c>
    </row>
    <row r="426" spans="1:12">
      <c r="A426" s="11">
        <v>716</v>
      </c>
      <c r="B426" s="24" t="s">
        <v>817</v>
      </c>
      <c r="C426" s="9" t="s">
        <v>818</v>
      </c>
      <c r="E426" s="13" t="s">
        <v>847</v>
      </c>
      <c r="F426" s="11">
        <f t="shared" si="13"/>
        <v>716</v>
      </c>
      <c r="I426" s="11"/>
      <c r="J426" s="11"/>
      <c r="K426" s="11"/>
      <c r="L426" s="11" t="str">
        <f t="shared" ca="1" si="12"/>
        <v>insert into element (element_id, label, description, element_status_id) values (716, 'percent augmentation', '%Augmentation', 2);</v>
      </c>
    </row>
    <row r="427" spans="1:12">
      <c r="A427" s="11">
        <v>567</v>
      </c>
      <c r="B427" s="24" t="s">
        <v>488</v>
      </c>
      <c r="C427" s="9"/>
      <c r="D427" s="24" t="s">
        <v>15</v>
      </c>
      <c r="E427" s="13" t="s">
        <v>847</v>
      </c>
      <c r="F427" s="11">
        <f t="shared" si="13"/>
        <v>567</v>
      </c>
      <c r="I427" s="11"/>
      <c r="J427" s="11"/>
      <c r="K427" s="11"/>
      <c r="L427" s="11" t="str">
        <f t="shared" ca="1" si="12"/>
        <v>insert into element (element_id, label, description, element_status_id) values (567, 'percent bound', '', 2);</v>
      </c>
    </row>
    <row r="428" spans="1:12">
      <c r="A428" s="11">
        <v>718</v>
      </c>
      <c r="B428" s="24" t="s">
        <v>819</v>
      </c>
      <c r="C428" s="9" t="s">
        <v>820</v>
      </c>
      <c r="E428" s="13" t="s">
        <v>847</v>
      </c>
      <c r="F428" s="11">
        <f t="shared" si="13"/>
        <v>718</v>
      </c>
      <c r="I428" s="11"/>
      <c r="J428" s="11"/>
      <c r="K428" s="11"/>
      <c r="L428" s="11" t="str">
        <f t="shared" ca="1" si="12"/>
        <v>insert into element (element_id, label, description, element_status_id) values (718, 'percent count', 'The percentage count of cells exceeding', 2);</v>
      </c>
    </row>
    <row r="429" spans="1:12">
      <c r="A429" s="11">
        <v>719</v>
      </c>
      <c r="B429" s="24" t="s">
        <v>821</v>
      </c>
      <c r="C429" s="9" t="s">
        <v>822</v>
      </c>
      <c r="E429" s="13" t="s">
        <v>847</v>
      </c>
      <c r="F429" s="11">
        <f t="shared" si="13"/>
        <v>719</v>
      </c>
      <c r="I429" s="11"/>
      <c r="J429" s="11"/>
      <c r="K429" s="11"/>
      <c r="L429" s="11" t="str">
        <f t="shared" ca="1" si="12"/>
        <v>insert into element (element_id, label, description, element_status_id) values (719, 'percent current', '% current remaining', 2);</v>
      </c>
    </row>
    <row r="430" spans="1:12">
      <c r="A430" s="11">
        <v>720</v>
      </c>
      <c r="B430" s="24" t="s">
        <v>823</v>
      </c>
      <c r="C430" s="9" t="s">
        <v>824</v>
      </c>
      <c r="E430" s="13" t="s">
        <v>847</v>
      </c>
      <c r="F430" s="11">
        <f t="shared" si="13"/>
        <v>720</v>
      </c>
      <c r="I430" s="11"/>
      <c r="J430" s="11"/>
      <c r="K430" s="11"/>
      <c r="L430" s="11" t="str">
        <f t="shared" ca="1" si="12"/>
        <v>insert into element (element_id, label, description, element_status_id) values (720, 'percent displacement', '% displacement', 2);_x000D_
COMMIT;</v>
      </c>
    </row>
    <row r="431" spans="1:12">
      <c r="A431" s="11">
        <v>568</v>
      </c>
      <c r="B431" s="24" t="s">
        <v>489</v>
      </c>
      <c r="C431" s="32"/>
      <c r="D431" s="25" t="s">
        <v>15</v>
      </c>
      <c r="E431" s="13" t="s">
        <v>847</v>
      </c>
      <c r="F431" s="11">
        <f t="shared" si="13"/>
        <v>568</v>
      </c>
      <c r="I431" s="11"/>
      <c r="J431" s="11"/>
      <c r="K431" s="11"/>
      <c r="L431" s="11" t="str">
        <f t="shared" ca="1" si="12"/>
        <v>insert into element (element_id, label, description, element_status_id) values (568, 'percent effect', '', 2);</v>
      </c>
    </row>
    <row r="432" spans="1:12">
      <c r="A432" s="11">
        <v>721</v>
      </c>
      <c r="B432" s="24" t="s">
        <v>825</v>
      </c>
      <c r="C432" s="9" t="s">
        <v>826</v>
      </c>
      <c r="E432" s="13" t="s">
        <v>847</v>
      </c>
      <c r="F432" s="11">
        <f t="shared" si="13"/>
        <v>721</v>
      </c>
      <c r="I432" s="11"/>
      <c r="J432" s="11"/>
      <c r="K432" s="11"/>
      <c r="L432" s="11" t="str">
        <f t="shared" ca="1" si="12"/>
        <v>insert into element (element_id, label, description, element_status_id) values (721, 'percent efficacy', '% Efficacy in primary screening', 2);</v>
      </c>
    </row>
    <row r="433" spans="1:12">
      <c r="A433" s="11">
        <v>722</v>
      </c>
      <c r="B433" s="24" t="s">
        <v>827</v>
      </c>
      <c r="C433" s="9" t="s">
        <v>828</v>
      </c>
      <c r="E433" s="13" t="s">
        <v>847</v>
      </c>
      <c r="F433" s="11">
        <f t="shared" si="13"/>
        <v>722</v>
      </c>
      <c r="I433" s="11"/>
      <c r="J433" s="11"/>
      <c r="K433" s="11"/>
      <c r="L433" s="11" t="str">
        <f t="shared" ca="1" si="12"/>
        <v>insert into element (element_id, label, description, element_status_id) values (722, 'percent efflux', 'Percentage of Efflux', 2);</v>
      </c>
    </row>
    <row r="434" spans="1:12" ht="30">
      <c r="A434" s="11">
        <v>723</v>
      </c>
      <c r="B434" s="24" t="s">
        <v>829</v>
      </c>
      <c r="C434" s="32" t="s">
        <v>830</v>
      </c>
      <c r="D434" s="25"/>
      <c r="E434" s="13" t="s">
        <v>847</v>
      </c>
      <c r="F434" s="11">
        <f t="shared" si="13"/>
        <v>723</v>
      </c>
      <c r="I434" s="11"/>
      <c r="J434" s="11"/>
      <c r="K434" s="11"/>
      <c r="L434" s="11" t="str">
        <f t="shared" ca="1" si="12"/>
        <v>insert into element (element_id, label, description, element_status_id) values (723, 'percent emax bottom', 'Average percentage of maximum effect in kinetic time window', 2);</v>
      </c>
    </row>
    <row r="435" spans="1:12" ht="30">
      <c r="A435" s="11">
        <v>724</v>
      </c>
      <c r="B435" s="24" t="s">
        <v>831</v>
      </c>
      <c r="C435" s="9" t="s">
        <v>830</v>
      </c>
      <c r="E435" s="13" t="s">
        <v>847</v>
      </c>
      <c r="F435" s="11">
        <f t="shared" si="13"/>
        <v>724</v>
      </c>
      <c r="I435" s="11"/>
      <c r="J435" s="11"/>
      <c r="K435" s="11"/>
      <c r="L435" s="11" t="str">
        <f t="shared" ca="1" si="12"/>
        <v>insert into element (element_id, label, description, element_status_id) values (724, 'percent emax top', 'Average percentage of maximum effect in kinetic time window', 2);</v>
      </c>
    </row>
    <row r="436" spans="1:12">
      <c r="A436" s="11">
        <v>340</v>
      </c>
      <c r="B436" s="24" t="s">
        <v>288</v>
      </c>
      <c r="C436" s="9"/>
      <c r="D436" s="24" t="s">
        <v>15</v>
      </c>
      <c r="E436" s="13" t="s">
        <v>847</v>
      </c>
      <c r="F436" s="11">
        <f t="shared" si="13"/>
        <v>340</v>
      </c>
      <c r="I436" s="11"/>
      <c r="J436" s="11"/>
      <c r="K436" s="11"/>
      <c r="L436" s="11" t="str">
        <f t="shared" ca="1" si="12"/>
        <v>insert into element (element_id, label, description, element_status_id) values (340, 'percent inhibition', '', 2);</v>
      </c>
    </row>
    <row r="437" spans="1:12">
      <c r="A437" s="11">
        <v>726</v>
      </c>
      <c r="B437" s="24" t="s">
        <v>832</v>
      </c>
      <c r="C437" s="9" t="s">
        <v>833</v>
      </c>
      <c r="E437" s="13" t="s">
        <v>847</v>
      </c>
      <c r="F437" s="11">
        <f t="shared" si="13"/>
        <v>726</v>
      </c>
      <c r="I437" s="11"/>
      <c r="J437" s="11"/>
      <c r="K437" s="11"/>
      <c r="L437" s="11" t="str">
        <f t="shared" ca="1" si="12"/>
        <v>insert into element (element_id, label, description, element_status_id) values (726, 'percent of control', 'percent of control - activity or inhibition', 2);</v>
      </c>
    </row>
    <row r="438" spans="1:12">
      <c r="A438" s="11">
        <v>569</v>
      </c>
      <c r="B438" s="24" t="s">
        <v>490</v>
      </c>
      <c r="C438" s="9"/>
      <c r="D438" s="24" t="s">
        <v>15</v>
      </c>
      <c r="E438" s="13" t="s">
        <v>847</v>
      </c>
      <c r="F438" s="11">
        <f t="shared" si="13"/>
        <v>569</v>
      </c>
      <c r="I438" s="11"/>
      <c r="J438" s="11"/>
      <c r="K438" s="11"/>
      <c r="L438" s="11" t="str">
        <f t="shared" ca="1" si="12"/>
        <v>insert into element (element_id, label, description, element_status_id) values (569, 'percent purity', '', 2);</v>
      </c>
    </row>
    <row r="439" spans="1:12">
      <c r="A439" s="11">
        <v>570</v>
      </c>
      <c r="B439" s="24" t="s">
        <v>491</v>
      </c>
      <c r="C439" s="9"/>
      <c r="D439" s="24" t="s">
        <v>15</v>
      </c>
      <c r="E439" s="13" t="s">
        <v>847</v>
      </c>
      <c r="F439" s="11">
        <f t="shared" si="13"/>
        <v>570</v>
      </c>
      <c r="I439" s="11"/>
      <c r="J439" s="11"/>
      <c r="K439" s="11"/>
      <c r="L439" s="11" t="str">
        <f t="shared" ca="1" si="12"/>
        <v>insert into element (element_id, label, description, element_status_id) values (570, 'percent recovery', '', 2);</v>
      </c>
    </row>
    <row r="440" spans="1:12">
      <c r="A440" s="11">
        <v>727</v>
      </c>
      <c r="B440" s="24" t="s">
        <v>834</v>
      </c>
      <c r="C440" s="9" t="s">
        <v>835</v>
      </c>
      <c r="E440" s="13" t="s">
        <v>847</v>
      </c>
      <c r="F440" s="11">
        <f t="shared" si="13"/>
        <v>727</v>
      </c>
      <c r="I440" s="11"/>
      <c r="J440" s="11"/>
      <c r="K440" s="11"/>
      <c r="L440" s="11" t="str">
        <f t="shared" ca="1" si="12"/>
        <v>insert into element (element_id, label, description, element_status_id) values (727, 'percent survival', '% cell survival', 2);_x000D_
COMMIT;</v>
      </c>
    </row>
    <row r="441" spans="1:12" ht="45">
      <c r="A441" s="11">
        <v>728</v>
      </c>
      <c r="B441" s="24" t="s">
        <v>836</v>
      </c>
      <c r="C441" s="9" t="s">
        <v>837</v>
      </c>
      <c r="E441" s="13" t="s">
        <v>847</v>
      </c>
      <c r="F441" s="11">
        <f t="shared" si="13"/>
        <v>728</v>
      </c>
      <c r="I441" s="11"/>
      <c r="J441" s="11"/>
      <c r="K441" s="11"/>
      <c r="L441" s="11" t="str">
        <f t="shared" ca="1" si="12"/>
        <v>insert into element (element_id, label, description, element_status_id) values (728, 'percent toxicity', '% toxicity = 1-(cell density in sample well / average cell density of all MIN controls on the plate)*100', 2);</v>
      </c>
    </row>
    <row r="442" spans="1:12">
      <c r="A442" s="11">
        <v>729</v>
      </c>
      <c r="B442" s="24" t="s">
        <v>838</v>
      </c>
      <c r="C442" s="9">
        <v>0</v>
      </c>
      <c r="E442" s="13" t="s">
        <v>847</v>
      </c>
      <c r="F442" s="11">
        <f t="shared" si="13"/>
        <v>729</v>
      </c>
      <c r="I442" s="11"/>
      <c r="J442" s="11"/>
      <c r="K442" s="11"/>
      <c r="L442" s="11" t="str">
        <f t="shared" ca="1" si="12"/>
        <v>insert into element (element_id, label, description, element_status_id) values (729, 'percent viability', '0', 2);</v>
      </c>
    </row>
    <row r="443" spans="1:12">
      <c r="A443" s="11">
        <v>571</v>
      </c>
      <c r="B443" s="24" t="s">
        <v>679</v>
      </c>
      <c r="C443" s="9"/>
      <c r="E443" s="13" t="s">
        <v>847</v>
      </c>
      <c r="F443" s="11">
        <f t="shared" si="13"/>
        <v>571</v>
      </c>
      <c r="I443" s="11"/>
      <c r="J443" s="11"/>
      <c r="K443" s="11"/>
      <c r="L443" s="11" t="str">
        <f t="shared" ca="1" si="12"/>
        <v>insert into element (element_id, label, description, element_status_id) values (571, 'perilymph', '', 2);</v>
      </c>
    </row>
    <row r="444" spans="1:12">
      <c r="A444" s="11">
        <v>572</v>
      </c>
      <c r="B444" s="24" t="s">
        <v>492</v>
      </c>
      <c r="C444" s="9"/>
      <c r="E444" s="13" t="s">
        <v>847</v>
      </c>
      <c r="F444" s="11">
        <f t="shared" si="13"/>
        <v>572</v>
      </c>
      <c r="I444" s="11"/>
      <c r="J444" s="11"/>
      <c r="K444" s="11"/>
      <c r="L444" s="11" t="str">
        <f t="shared" ca="1" si="12"/>
        <v>insert into element (element_id, label, description, element_status_id) values (572, 'peritoneal fluid', '', 2);</v>
      </c>
    </row>
    <row r="445" spans="1:12">
      <c r="A445" s="11">
        <v>313</v>
      </c>
      <c r="B445" s="24" t="s">
        <v>309</v>
      </c>
      <c r="C445" s="9"/>
      <c r="E445" s="13" t="s">
        <v>847</v>
      </c>
      <c r="F445" s="11">
        <f t="shared" si="13"/>
        <v>313</v>
      </c>
      <c r="I445" s="11"/>
      <c r="J445" s="11"/>
      <c r="K445" s="11"/>
      <c r="L445" s="11" t="str">
        <f t="shared" ca="1" si="12"/>
        <v>insert into element (element_id, label, description, element_status_id) values (313, 'Perkin Elmer Enspire', '', 2);</v>
      </c>
    </row>
    <row r="446" spans="1:12">
      <c r="A446" s="11">
        <v>314</v>
      </c>
      <c r="B446" s="24" t="s">
        <v>310</v>
      </c>
      <c r="C446" s="9"/>
      <c r="E446" s="13" t="s">
        <v>847</v>
      </c>
      <c r="F446" s="11">
        <f t="shared" si="13"/>
        <v>314</v>
      </c>
      <c r="I446" s="11"/>
      <c r="J446" s="11"/>
      <c r="K446" s="11"/>
      <c r="L446" s="11" t="str">
        <f t="shared" ca="1" si="12"/>
        <v>insert into element (element_id, label, description, element_status_id) values (314, 'Perkin Elmer Envision', '', 2);</v>
      </c>
    </row>
    <row r="447" spans="1:12">
      <c r="A447" s="11">
        <v>107</v>
      </c>
      <c r="B447" s="24" t="s">
        <v>307</v>
      </c>
      <c r="C447" s="9"/>
      <c r="E447" s="13" t="s">
        <v>847</v>
      </c>
      <c r="F447" s="11">
        <f t="shared" si="13"/>
        <v>107</v>
      </c>
      <c r="I447" s="11"/>
      <c r="J447" s="11"/>
      <c r="K447" s="11"/>
      <c r="L447" s="11" t="str">
        <f t="shared" ca="1" si="12"/>
        <v>insert into element (element_id, label, description, element_status_id) values (107, 'Perkin Elmer Operetta', '', 2);</v>
      </c>
    </row>
    <row r="448" spans="1:12">
      <c r="A448" s="11">
        <v>315</v>
      </c>
      <c r="B448" s="24" t="s">
        <v>311</v>
      </c>
      <c r="C448" s="9"/>
      <c r="E448" s="13" t="s">
        <v>847</v>
      </c>
      <c r="F448" s="11">
        <f t="shared" si="13"/>
        <v>315</v>
      </c>
      <c r="I448" s="11"/>
      <c r="J448" s="11"/>
      <c r="K448" s="11"/>
      <c r="L448" s="11" t="str">
        <f t="shared" ca="1" si="12"/>
        <v>insert into element (element_id, label, description, element_status_id) values (315, 'Perkin Elmer Viewlux', '', 2);</v>
      </c>
    </row>
    <row r="449" spans="1:12">
      <c r="A449" s="11">
        <v>573</v>
      </c>
      <c r="B449" s="24" t="s">
        <v>500</v>
      </c>
      <c r="C449" s="9"/>
      <c r="E449" s="13" t="s">
        <v>847</v>
      </c>
      <c r="F449" s="11">
        <f t="shared" si="13"/>
        <v>573</v>
      </c>
      <c r="I449" s="11"/>
      <c r="J449" s="11"/>
      <c r="K449" s="11"/>
      <c r="L449" s="11" t="str">
        <f t="shared" ca="1" si="12"/>
        <v>insert into element (element_id, label, description, element_status_id) values (573, 'permeability A-B', '', 2);</v>
      </c>
    </row>
    <row r="450" spans="1:12">
      <c r="A450" s="11">
        <v>574</v>
      </c>
      <c r="B450" s="24" t="s">
        <v>501</v>
      </c>
      <c r="C450" s="9"/>
      <c r="E450" s="13" t="s">
        <v>847</v>
      </c>
      <c r="F450" s="11">
        <f t="shared" si="13"/>
        <v>574</v>
      </c>
      <c r="I450" s="11"/>
      <c r="J450" s="11"/>
      <c r="K450" s="11"/>
      <c r="L450" s="11" t="str">
        <f t="shared" ref="L450:L513" ca="1" si="14">IF(I450="","insert into element (element_id, label, description, element_status_id) values ("&amp;A450&amp;", '"&amp;B450&amp;"', '"&amp;C450&amp;"', 2);"&amp;IF(MOD(CELL("row",A450),10)=0,CHAR(13)&amp;CHAR(10)&amp;"COMMIT;",""),"")</f>
        <v>insert into element (element_id, label, description, element_status_id) values (574, 'permeability B-A', '', 2);_x000D_
COMMIT;</v>
      </c>
    </row>
    <row r="451" spans="1:12">
      <c r="A451" s="11">
        <v>24</v>
      </c>
      <c r="B451" s="24" t="s">
        <v>247</v>
      </c>
      <c r="C451" s="9"/>
      <c r="E451" s="13" t="s">
        <v>847</v>
      </c>
      <c r="F451" s="11">
        <f t="shared" ref="F451:F514" si="15">A451</f>
        <v>24</v>
      </c>
      <c r="I451" s="11"/>
      <c r="J451" s="11"/>
      <c r="K451" s="11"/>
      <c r="L451" s="11" t="str">
        <f t="shared" ca="1" si="14"/>
        <v>insert into element (element_id, label, description, element_status_id) values (24, 'perturbagen collection', '', 2);</v>
      </c>
    </row>
    <row r="452" spans="1:12" ht="30">
      <c r="A452" s="11">
        <v>141</v>
      </c>
      <c r="B452" s="24" t="s">
        <v>249</v>
      </c>
      <c r="C452" s="9" t="s">
        <v>250</v>
      </c>
      <c r="E452" s="13" t="s">
        <v>847</v>
      </c>
      <c r="F452" s="11">
        <f t="shared" si="15"/>
        <v>141</v>
      </c>
      <c r="I452" s="11"/>
      <c r="J452" s="11"/>
      <c r="K452" s="11"/>
      <c r="L452" s="11" t="str">
        <f t="shared" ca="1" si="14"/>
        <v>insert into element (element_id, label, description, element_status_id) values (141, 'perturbagen delivery', 'A description of whether perturbagens are tested individually or as pooled mixtures.', 2);</v>
      </c>
    </row>
    <row r="453" spans="1:12">
      <c r="A453" s="11">
        <v>120</v>
      </c>
      <c r="B453" s="24" t="s">
        <v>371</v>
      </c>
      <c r="C453" s="9"/>
      <c r="E453" s="13" t="s">
        <v>847</v>
      </c>
      <c r="F453" s="11">
        <f t="shared" si="15"/>
        <v>120</v>
      </c>
      <c r="I453" s="11"/>
      <c r="J453" s="11"/>
      <c r="K453" s="11"/>
      <c r="L453" s="11" t="str">
        <f t="shared" ca="1" si="14"/>
        <v>insert into element (element_id, label, description, element_status_id) values (120, 'pH', '', 2);</v>
      </c>
    </row>
    <row r="454" spans="1:12">
      <c r="A454" s="11">
        <v>204</v>
      </c>
      <c r="B454" s="24" t="s">
        <v>230</v>
      </c>
      <c r="C454" s="9"/>
      <c r="E454" s="13" t="s">
        <v>847</v>
      </c>
      <c r="F454" s="11">
        <f t="shared" si="15"/>
        <v>204</v>
      </c>
      <c r="I454" s="11"/>
      <c r="J454" s="11"/>
      <c r="K454" s="11"/>
      <c r="L454" s="11" t="str">
        <f t="shared" ca="1" si="14"/>
        <v>insert into element (element_id, label, description, element_status_id) values (204, 'pharmacodynamic assay', '', 2);</v>
      </c>
    </row>
    <row r="455" spans="1:12">
      <c r="A455" s="11">
        <v>205</v>
      </c>
      <c r="B455" s="24" t="s">
        <v>231</v>
      </c>
      <c r="C455" s="9"/>
      <c r="E455" s="13" t="s">
        <v>847</v>
      </c>
      <c r="F455" s="11">
        <f t="shared" si="15"/>
        <v>205</v>
      </c>
      <c r="I455" s="11"/>
      <c r="J455" s="11"/>
      <c r="K455" s="11"/>
      <c r="L455" s="11" t="str">
        <f t="shared" ca="1" si="14"/>
        <v>insert into element (element_id, label, description, element_status_id) values (205, 'pharmacokinetic assay', '', 2);</v>
      </c>
    </row>
    <row r="456" spans="1:12">
      <c r="A456" s="11">
        <v>575</v>
      </c>
      <c r="B456" s="24" t="s">
        <v>502</v>
      </c>
      <c r="C456" s="9"/>
      <c r="E456" s="13" t="s">
        <v>847</v>
      </c>
      <c r="F456" s="11">
        <f t="shared" si="15"/>
        <v>575</v>
      </c>
      <c r="I456" s="11"/>
      <c r="J456" s="11"/>
      <c r="K456" s="11"/>
      <c r="L456" s="11" t="str">
        <f t="shared" ca="1" si="14"/>
        <v>insert into element (element_id, label, description, element_status_id) values (575, 'pharynx', '', 2);</v>
      </c>
    </row>
    <row r="457" spans="1:12">
      <c r="A457" s="11">
        <v>169</v>
      </c>
      <c r="B457" s="24" t="s">
        <v>338</v>
      </c>
      <c r="C457" s="9"/>
      <c r="E457" s="13" t="s">
        <v>847</v>
      </c>
      <c r="F457" s="11">
        <f t="shared" si="15"/>
        <v>169</v>
      </c>
      <c r="I457" s="11"/>
      <c r="J457" s="11"/>
      <c r="K457" s="11"/>
      <c r="L457" s="11" t="str">
        <f t="shared" ca="1" si="14"/>
        <v>insert into element (element_id, label, description, element_status_id) values (169, 'phosphorylation assay', '', 2);</v>
      </c>
    </row>
    <row r="458" spans="1:12">
      <c r="A458" s="11">
        <v>576</v>
      </c>
      <c r="B458" s="24" t="s">
        <v>503</v>
      </c>
      <c r="C458" s="9"/>
      <c r="E458" s="13" t="s">
        <v>847</v>
      </c>
      <c r="F458" s="11">
        <f t="shared" si="15"/>
        <v>576</v>
      </c>
      <c r="I458" s="11"/>
      <c r="J458" s="11"/>
      <c r="K458" s="11"/>
      <c r="L458" s="11" t="str">
        <f t="shared" ca="1" si="14"/>
        <v>insert into element (element_id, label, description, element_status_id) values (576, 'photo-uncaging method', '', 2);</v>
      </c>
    </row>
    <row r="459" spans="1:12">
      <c r="A459" s="11">
        <v>194</v>
      </c>
      <c r="B459" s="24" t="s">
        <v>196</v>
      </c>
      <c r="C459" s="9"/>
      <c r="E459" s="13" t="s">
        <v>847</v>
      </c>
      <c r="F459" s="11">
        <f t="shared" si="15"/>
        <v>194</v>
      </c>
      <c r="I459" s="11"/>
      <c r="J459" s="11"/>
      <c r="K459" s="11"/>
      <c r="L459" s="11" t="str">
        <f t="shared" ca="1" si="14"/>
        <v>insert into element (element_id, label, description, element_status_id) values (194, 'phototoxicity assay', '', 2);</v>
      </c>
    </row>
    <row r="460" spans="1:12">
      <c r="A460" s="11">
        <v>337</v>
      </c>
      <c r="B460" s="24" t="s">
        <v>169</v>
      </c>
      <c r="C460" s="9"/>
      <c r="E460" s="13" t="s">
        <v>847</v>
      </c>
      <c r="F460" s="11">
        <f t="shared" si="15"/>
        <v>337</v>
      </c>
      <c r="I460" s="11"/>
      <c r="J460" s="11"/>
      <c r="K460" s="11"/>
      <c r="L460" s="11" t="str">
        <f t="shared" ca="1" si="14"/>
        <v>insert into element (element_id, label, description, element_status_id) values (337, 'physical method', '', 2);_x000D_
COMMIT;</v>
      </c>
    </row>
    <row r="461" spans="1:12" ht="30">
      <c r="A461" s="11">
        <v>577</v>
      </c>
      <c r="B461" s="24" t="s">
        <v>504</v>
      </c>
      <c r="C461" s="9" t="s">
        <v>505</v>
      </c>
      <c r="E461" s="13" t="s">
        <v>847</v>
      </c>
      <c r="F461" s="11">
        <f t="shared" si="15"/>
        <v>577</v>
      </c>
      <c r="I461" s="11"/>
      <c r="J461" s="11"/>
      <c r="K461" s="11"/>
      <c r="L461" s="11" t="str">
        <f t="shared" ca="1" si="14"/>
        <v>insert into element (element_id, label, description, element_status_id) values (577, 'physical property endpoint', 'A measurement of an intrinsic property of a molecular entity.', 2);</v>
      </c>
    </row>
    <row r="462" spans="1:12">
      <c r="A462" s="11">
        <v>152</v>
      </c>
      <c r="B462" s="24" t="s">
        <v>202</v>
      </c>
      <c r="C462" s="9"/>
      <c r="E462" s="13" t="s">
        <v>847</v>
      </c>
      <c r="F462" s="11">
        <f t="shared" si="15"/>
        <v>152</v>
      </c>
      <c r="I462" s="11"/>
      <c r="J462" s="11"/>
      <c r="K462" s="11"/>
      <c r="L462" s="11" t="str">
        <f t="shared" ca="1" si="14"/>
        <v>insert into element (element_id, label, description, element_status_id) values (152, 'physico-chemical property determination assay', '', 2);</v>
      </c>
    </row>
    <row r="463" spans="1:12">
      <c r="A463" s="11">
        <v>239</v>
      </c>
      <c r="B463" s="24" t="s">
        <v>455</v>
      </c>
      <c r="C463" s="9"/>
      <c r="E463" s="13" t="s">
        <v>847</v>
      </c>
      <c r="F463" s="11">
        <f t="shared" si="15"/>
        <v>239</v>
      </c>
      <c r="I463" s="11"/>
      <c r="J463" s="11"/>
      <c r="K463" s="11"/>
      <c r="L463" s="11" t="str">
        <f t="shared" ca="1" si="14"/>
        <v>insert into element (element_id, label, description, element_status_id) values (239, 'physicochemical assay', '', 2);</v>
      </c>
    </row>
    <row r="464" spans="1:12">
      <c r="A464" s="11">
        <v>373</v>
      </c>
      <c r="B464" s="24" t="s">
        <v>55</v>
      </c>
      <c r="C464" s="9"/>
      <c r="D464" s="24" t="s">
        <v>15</v>
      </c>
      <c r="E464" s="13" t="s">
        <v>847</v>
      </c>
      <c r="F464" s="11">
        <f t="shared" si="15"/>
        <v>373</v>
      </c>
      <c r="I464" s="11"/>
      <c r="J464" s="11"/>
      <c r="K464" s="11"/>
      <c r="L464" s="11" t="str">
        <f t="shared" ca="1" si="14"/>
        <v>insert into element (element_id, label, description, element_status_id) values (373, 'PI (avg)', '', 2);</v>
      </c>
    </row>
    <row r="465" spans="1:12">
      <c r="A465" s="11">
        <v>578</v>
      </c>
      <c r="B465" s="24" t="s">
        <v>506</v>
      </c>
      <c r="C465" s="9"/>
      <c r="E465" s="13" t="s">
        <v>847</v>
      </c>
      <c r="F465" s="11">
        <f t="shared" si="15"/>
        <v>578</v>
      </c>
      <c r="I465" s="11"/>
      <c r="J465" s="11"/>
      <c r="K465" s="11"/>
      <c r="L465" s="11" t="str">
        <f t="shared" ca="1" si="14"/>
        <v>insert into element (element_id, label, description, element_status_id) values (578, 'pineal gland', '', 2);</v>
      </c>
    </row>
    <row r="466" spans="1:12">
      <c r="A466" s="11">
        <v>579</v>
      </c>
      <c r="B466" s="24" t="s">
        <v>507</v>
      </c>
      <c r="C466" s="9"/>
      <c r="E466" s="13" t="s">
        <v>847</v>
      </c>
      <c r="F466" s="11">
        <f t="shared" si="15"/>
        <v>579</v>
      </c>
      <c r="I466" s="11"/>
      <c r="J466" s="11"/>
      <c r="K466" s="11"/>
      <c r="L466" s="11" t="str">
        <f t="shared" ca="1" si="14"/>
        <v>insert into element (element_id, label, description, element_status_id) values (579, 'pituitary gland', '', 2);</v>
      </c>
    </row>
    <row r="467" spans="1:12">
      <c r="A467" s="11">
        <v>580</v>
      </c>
      <c r="B467" s="24" t="s">
        <v>508</v>
      </c>
      <c r="C467" s="9"/>
      <c r="E467" s="13" t="s">
        <v>847</v>
      </c>
      <c r="F467" s="11">
        <f t="shared" si="15"/>
        <v>580</v>
      </c>
      <c r="I467" s="11"/>
      <c r="J467" s="11"/>
      <c r="K467" s="11"/>
      <c r="L467" s="11" t="str">
        <f t="shared" ca="1" si="14"/>
        <v>insert into element (element_id, label, description, element_status_id) values (580, 'pKa', '', 2);</v>
      </c>
    </row>
    <row r="468" spans="1:12">
      <c r="A468" s="11">
        <v>660</v>
      </c>
      <c r="B468" s="24" t="s">
        <v>438</v>
      </c>
      <c r="C468" s="9"/>
      <c r="E468" s="13" t="s">
        <v>847</v>
      </c>
      <c r="F468" s="11">
        <f t="shared" si="15"/>
        <v>660</v>
      </c>
      <c r="I468" s="11"/>
      <c r="J468" s="11"/>
      <c r="K468" s="11"/>
      <c r="L468" s="11" t="str">
        <f t="shared" ca="1" si="14"/>
        <v>insert into element (element_id, label, description, element_status_id) values (660, 'Plasmodium falciparum', '', 2);</v>
      </c>
    </row>
    <row r="469" spans="1:12">
      <c r="A469" s="11">
        <v>311</v>
      </c>
      <c r="B469" s="24" t="s">
        <v>308</v>
      </c>
      <c r="C469" s="9"/>
      <c r="E469" s="13" t="s">
        <v>847</v>
      </c>
      <c r="F469" s="11">
        <f t="shared" si="15"/>
        <v>311</v>
      </c>
      <c r="I469" s="11"/>
      <c r="J469" s="11"/>
      <c r="K469" s="11"/>
      <c r="L469" s="11" t="str">
        <f t="shared" ca="1" si="14"/>
        <v>insert into element (element_id, label, description, element_status_id) values (311, 'plate-reader', '', 2);</v>
      </c>
    </row>
    <row r="470" spans="1:12">
      <c r="A470" s="11">
        <v>312</v>
      </c>
      <c r="B470" s="24" t="s">
        <v>313</v>
      </c>
      <c r="C470" s="9"/>
      <c r="E470" s="13" t="s">
        <v>847</v>
      </c>
      <c r="F470" s="11">
        <f t="shared" si="15"/>
        <v>312</v>
      </c>
      <c r="I470" s="11"/>
      <c r="J470" s="11"/>
      <c r="K470" s="11"/>
      <c r="L470" s="11" t="str">
        <f t="shared" ca="1" si="14"/>
        <v>insert into element (element_id, label, description, element_status_id) values (312, 'plate-scanner', '', 2);_x000D_
COMMIT;</v>
      </c>
    </row>
    <row r="471" spans="1:12">
      <c r="A471" s="11">
        <v>581</v>
      </c>
      <c r="B471" s="24" t="s">
        <v>509</v>
      </c>
      <c r="C471" s="9"/>
      <c r="E471" s="13" t="s">
        <v>847</v>
      </c>
      <c r="F471" s="11">
        <f t="shared" si="15"/>
        <v>581</v>
      </c>
      <c r="I471" s="11"/>
      <c r="J471" s="11"/>
      <c r="K471" s="11"/>
      <c r="L471" s="11" t="str">
        <f t="shared" ca="1" si="14"/>
        <v>insert into element (element_id, label, description, element_status_id) values (581, 'pleural fluid', '', 2);</v>
      </c>
    </row>
    <row r="472" spans="1:12">
      <c r="A472" s="11">
        <v>582</v>
      </c>
      <c r="B472" s="24" t="s">
        <v>510</v>
      </c>
      <c r="C472" s="9"/>
      <c r="E472" s="13" t="s">
        <v>847</v>
      </c>
      <c r="F472" s="11">
        <f t="shared" si="15"/>
        <v>582</v>
      </c>
      <c r="I472" s="11"/>
      <c r="J472" s="11"/>
      <c r="K472" s="11"/>
      <c r="L472" s="11" t="str">
        <f t="shared" ca="1" si="14"/>
        <v>insert into element (element_id, label, description, element_status_id) values (582, 'pooled mixture', '', 2);</v>
      </c>
    </row>
    <row r="473" spans="1:12">
      <c r="A473" s="11">
        <v>41</v>
      </c>
      <c r="B473" s="24" t="s">
        <v>96</v>
      </c>
      <c r="C473" s="9"/>
      <c r="E473" s="13" t="s">
        <v>847</v>
      </c>
      <c r="F473" s="11">
        <f t="shared" si="15"/>
        <v>41</v>
      </c>
      <c r="I473" s="11"/>
      <c r="J473" s="11"/>
      <c r="K473" s="11"/>
      <c r="L473" s="11" t="str">
        <f t="shared" ca="1" si="14"/>
        <v>insert into element (element_id, label, description, element_status_id) values (41, 'positive control', '', 2);</v>
      </c>
    </row>
    <row r="474" spans="1:12">
      <c r="A474" s="11">
        <v>166</v>
      </c>
      <c r="B474" s="24" t="s">
        <v>217</v>
      </c>
      <c r="C474" s="9"/>
      <c r="E474" s="13" t="s">
        <v>847</v>
      </c>
      <c r="F474" s="11">
        <f t="shared" si="15"/>
        <v>166</v>
      </c>
      <c r="I474" s="11"/>
      <c r="J474" s="11"/>
      <c r="K474" s="11"/>
      <c r="L474" s="11" t="str">
        <f t="shared" ca="1" si="14"/>
        <v>insert into element (element_id, label, description, element_status_id) values (166, 'post-translational modification assay', '', 2);</v>
      </c>
    </row>
    <row r="475" spans="1:12" ht="75">
      <c r="A475" s="11">
        <v>226</v>
      </c>
      <c r="B475" s="24" t="s">
        <v>259</v>
      </c>
      <c r="C475" s="9" t="s">
        <v>260</v>
      </c>
      <c r="E475" s="13" t="s">
        <v>847</v>
      </c>
      <c r="F475" s="11">
        <f t="shared" si="15"/>
        <v>226</v>
      </c>
      <c r="I475" s="11"/>
      <c r="J475" s="11"/>
      <c r="K475" s="11"/>
      <c r="L475" s="11" t="str">
        <f t="shared" ca="1" si="14"/>
        <v>insert into element (element_id, label, description, element_status_id) values (226, 'primary assay', 'An assay performed (usually first in a campaign) to identify potentially biologically active pertubagens; usually performed at a single concentration with one or two measurements.', 2);</v>
      </c>
    </row>
    <row r="476" spans="1:12">
      <c r="A476" s="11">
        <v>306</v>
      </c>
      <c r="B476" s="24" t="s">
        <v>302</v>
      </c>
      <c r="C476" s="9"/>
      <c r="E476" s="13" t="s">
        <v>847</v>
      </c>
      <c r="F476" s="11">
        <f t="shared" si="15"/>
        <v>306</v>
      </c>
      <c r="I476" s="11"/>
      <c r="J476" s="11"/>
      <c r="K476" s="11"/>
      <c r="L476" s="11" t="str">
        <f t="shared" ca="1" si="14"/>
        <v>insert into element (element_id, label, description, element_status_id) values (306, 'primary cell name', '', 2);</v>
      </c>
    </row>
    <row r="477" spans="1:12">
      <c r="A477" s="11">
        <v>261</v>
      </c>
      <c r="B477" s="24" t="s">
        <v>291</v>
      </c>
      <c r="C477" s="9"/>
      <c r="E477" s="13" t="s">
        <v>847</v>
      </c>
      <c r="F477" s="11">
        <f t="shared" si="15"/>
        <v>261</v>
      </c>
      <c r="I477" s="11"/>
      <c r="J477" s="11"/>
      <c r="K477" s="11"/>
      <c r="L477" s="11" t="str">
        <f t="shared" ca="1" si="14"/>
        <v>insert into element (element_id, label, description, element_status_id) values (261, 'profile endpoint', '', 2);</v>
      </c>
    </row>
    <row r="478" spans="1:12">
      <c r="A478" s="11">
        <v>20</v>
      </c>
      <c r="B478" s="24" t="s">
        <v>266</v>
      </c>
      <c r="C478" s="9"/>
      <c r="E478" s="13" t="s">
        <v>847</v>
      </c>
      <c r="F478" s="11">
        <f t="shared" si="15"/>
        <v>20</v>
      </c>
      <c r="I478" s="11"/>
      <c r="J478" s="11"/>
      <c r="K478" s="11"/>
      <c r="L478" s="11" t="str">
        <f t="shared" ca="1" si="14"/>
        <v>insert into element (element_id, label, description, element_status_id) values (20, 'project information', '', 2);</v>
      </c>
    </row>
    <row r="479" spans="1:12">
      <c r="A479" s="11">
        <v>7</v>
      </c>
      <c r="B479" s="24" t="s">
        <v>245</v>
      </c>
      <c r="C479" s="9"/>
      <c r="E479" s="13" t="s">
        <v>847</v>
      </c>
      <c r="F479" s="11">
        <f t="shared" si="15"/>
        <v>7</v>
      </c>
      <c r="I479" s="11"/>
      <c r="J479" s="11"/>
      <c r="K479" s="11"/>
      <c r="L479" s="11" t="str">
        <f t="shared" ca="1" si="14"/>
        <v>insert into element (element_id, label, description, element_status_id) values (7, 'project management', '', 2);</v>
      </c>
    </row>
    <row r="480" spans="1:12">
      <c r="A480" s="11">
        <v>274</v>
      </c>
      <c r="B480" s="24" t="s">
        <v>274</v>
      </c>
      <c r="C480" s="9"/>
      <c r="E480" s="13" t="s">
        <v>847</v>
      </c>
      <c r="F480" s="11">
        <f t="shared" si="15"/>
        <v>274</v>
      </c>
      <c r="I480" s="11"/>
      <c r="J480" s="11"/>
      <c r="K480" s="11"/>
      <c r="L480" s="11" t="str">
        <f t="shared" ca="1" si="14"/>
        <v>insert into element (element_id, label, description, element_status_id) values (274, 'project name', '', 2);_x000D_
COMMIT;</v>
      </c>
    </row>
    <row r="481" spans="1:12">
      <c r="A481" s="11">
        <v>583</v>
      </c>
      <c r="B481" s="24" t="s">
        <v>511</v>
      </c>
      <c r="C481" s="9"/>
      <c r="E481" s="13" t="s">
        <v>847</v>
      </c>
      <c r="F481" s="11">
        <f t="shared" si="15"/>
        <v>583</v>
      </c>
      <c r="I481" s="11"/>
      <c r="J481" s="11"/>
      <c r="K481" s="11"/>
      <c r="L481" s="11" t="str">
        <f t="shared" ca="1" si="14"/>
        <v>insert into element (element_id, label, description, element_status_id) values (583, 'prostate', '', 2);</v>
      </c>
    </row>
    <row r="482" spans="1:12">
      <c r="A482" s="11">
        <v>38</v>
      </c>
      <c r="B482" s="24" t="s">
        <v>88</v>
      </c>
      <c r="C482" s="9"/>
      <c r="E482" s="13" t="s">
        <v>847</v>
      </c>
      <c r="F482" s="11">
        <f t="shared" si="15"/>
        <v>38</v>
      </c>
      <c r="I482" s="11"/>
      <c r="J482" s="11"/>
      <c r="K482" s="11"/>
      <c r="L482" s="11" t="str">
        <f t="shared" ca="1" si="14"/>
        <v>insert into element (element_id, label, description, element_status_id) values (38, 'protein', '', 2);</v>
      </c>
    </row>
    <row r="483" spans="1:12">
      <c r="A483" s="11">
        <v>136</v>
      </c>
      <c r="B483" s="24" t="s">
        <v>356</v>
      </c>
      <c r="C483" s="9"/>
      <c r="E483" s="13" t="s">
        <v>847</v>
      </c>
      <c r="F483" s="11">
        <f t="shared" si="15"/>
        <v>136</v>
      </c>
      <c r="I483" s="11"/>
      <c r="J483" s="11"/>
      <c r="K483" s="11"/>
      <c r="L483" s="11" t="str">
        <f t="shared" ca="1" si="14"/>
        <v>insert into element (element_id, label, description, element_status_id) values (136, 'protein form', '', 2);</v>
      </c>
    </row>
    <row r="484" spans="1:12" ht="30">
      <c r="A484" s="11">
        <v>95</v>
      </c>
      <c r="B484" s="24" t="s">
        <v>321</v>
      </c>
      <c r="C484" s="9" t="s">
        <v>322</v>
      </c>
      <c r="E484" s="13" t="s">
        <v>847</v>
      </c>
      <c r="F484" s="11">
        <f t="shared" si="15"/>
        <v>95</v>
      </c>
      <c r="I484" s="11"/>
      <c r="J484" s="11"/>
      <c r="K484" s="11"/>
      <c r="L484" s="11" t="str">
        <f t="shared" ca="1" si="14"/>
        <v>insert into element (element_id, label, description, element_status_id) values (95, 'protein format', 'A format in which the perturbagen targets a protein to regulate its function.', 2);</v>
      </c>
    </row>
    <row r="485" spans="1:12">
      <c r="A485" s="11">
        <v>137</v>
      </c>
      <c r="B485" s="24" t="s">
        <v>357</v>
      </c>
      <c r="C485" s="9"/>
      <c r="E485" s="13" t="s">
        <v>847</v>
      </c>
      <c r="F485" s="11">
        <f t="shared" si="15"/>
        <v>137</v>
      </c>
      <c r="I485" s="11"/>
      <c r="J485" s="11"/>
      <c r="K485" s="11"/>
      <c r="L485" s="11" t="str">
        <f t="shared" ca="1" si="14"/>
        <v>insert into element (element_id, label, description, element_status_id) values (137, 'protein preparation method', '', 2);</v>
      </c>
    </row>
    <row r="486" spans="1:12">
      <c r="A486" s="11">
        <v>138</v>
      </c>
      <c r="B486" s="24" t="s">
        <v>358</v>
      </c>
      <c r="C486" s="9"/>
      <c r="E486" s="13" t="s">
        <v>847</v>
      </c>
      <c r="F486" s="11">
        <f t="shared" si="15"/>
        <v>138</v>
      </c>
      <c r="I486" s="11"/>
      <c r="J486" s="11"/>
      <c r="K486" s="11"/>
      <c r="L486" s="11" t="str">
        <f t="shared" ca="1" si="14"/>
        <v>insert into element (element_id, label, description, element_status_id) values (138, 'protein purity', '', 2);</v>
      </c>
    </row>
    <row r="487" spans="1:12">
      <c r="A487" s="11">
        <v>157</v>
      </c>
      <c r="B487" s="24" t="s">
        <v>359</v>
      </c>
      <c r="C487" s="9"/>
      <c r="E487" s="13" t="s">
        <v>847</v>
      </c>
      <c r="F487" s="11">
        <f t="shared" si="15"/>
        <v>157</v>
      </c>
      <c r="I487" s="11"/>
      <c r="J487" s="11"/>
      <c r="K487" s="11"/>
      <c r="L487" s="11" t="str">
        <f t="shared" ca="1" si="14"/>
        <v>insert into element (element_id, label, description, element_status_id) values (157, 'protein sequence', '', 2);</v>
      </c>
    </row>
    <row r="488" spans="1:12">
      <c r="A488" s="11">
        <v>154</v>
      </c>
      <c r="B488" s="24" t="s">
        <v>212</v>
      </c>
      <c r="C488" s="9"/>
      <c r="E488" s="13" t="s">
        <v>847</v>
      </c>
      <c r="F488" s="11">
        <f t="shared" si="15"/>
        <v>154</v>
      </c>
      <c r="I488" s="11"/>
      <c r="J488" s="11"/>
      <c r="K488" s="11"/>
      <c r="L488" s="11" t="str">
        <f t="shared" ca="1" si="14"/>
        <v>insert into element (element_id, label, description, element_status_id) values (154, 'protein turnover assay', '', 2);</v>
      </c>
    </row>
    <row r="489" spans="1:12">
      <c r="A489" s="11">
        <v>161</v>
      </c>
      <c r="B489" s="24" t="s">
        <v>174</v>
      </c>
      <c r="C489" s="9"/>
      <c r="E489" s="13" t="s">
        <v>847</v>
      </c>
      <c r="F489" s="11">
        <f t="shared" si="15"/>
        <v>161</v>
      </c>
      <c r="I489" s="11"/>
      <c r="J489" s="11"/>
      <c r="K489" s="11"/>
      <c r="L489" s="11" t="str">
        <f t="shared" ca="1" si="14"/>
        <v>insert into element (element_id, label, description, element_status_id) values (161, 'protein-DNA interaction assay', '', 2);</v>
      </c>
    </row>
    <row r="490" spans="1:12">
      <c r="A490" s="11">
        <v>153</v>
      </c>
      <c r="B490" s="24" t="s">
        <v>211</v>
      </c>
      <c r="C490" s="9"/>
      <c r="E490" s="13" t="s">
        <v>847</v>
      </c>
      <c r="F490" s="11">
        <f t="shared" si="15"/>
        <v>153</v>
      </c>
      <c r="I490" s="11"/>
      <c r="J490" s="11"/>
      <c r="K490" s="11"/>
      <c r="L490" s="11" t="str">
        <f t="shared" ca="1" si="14"/>
        <v>insert into element (element_id, label, description, element_status_id) values (153, 'protein-folding assay', '', 2);_x000D_
COMMIT;</v>
      </c>
    </row>
    <row r="491" spans="1:12">
      <c r="A491" s="11">
        <v>163</v>
      </c>
      <c r="B491" s="24" t="s">
        <v>176</v>
      </c>
      <c r="C491" s="9"/>
      <c r="E491" s="13" t="s">
        <v>847</v>
      </c>
      <c r="F491" s="11">
        <f t="shared" si="15"/>
        <v>163</v>
      </c>
      <c r="I491" s="11"/>
      <c r="J491" s="11"/>
      <c r="K491" s="11"/>
      <c r="L491" s="11" t="str">
        <f t="shared" ca="1" si="14"/>
        <v>insert into element (element_id, label, description, element_status_id) values (163, 'protein-protein interaction assay', '', 2);</v>
      </c>
    </row>
    <row r="492" spans="1:12">
      <c r="A492" s="11">
        <v>162</v>
      </c>
      <c r="B492" s="24" t="s">
        <v>175</v>
      </c>
      <c r="C492" s="9"/>
      <c r="E492" s="13" t="s">
        <v>847</v>
      </c>
      <c r="F492" s="11">
        <f t="shared" si="15"/>
        <v>162</v>
      </c>
      <c r="I492" s="11"/>
      <c r="J492" s="11"/>
      <c r="K492" s="11"/>
      <c r="L492" s="11" t="str">
        <f t="shared" ca="1" si="14"/>
        <v>insert into element (element_id, label, description, element_status_id) values (162, 'protein-RNA interaction assay', '', 2);</v>
      </c>
    </row>
    <row r="493" spans="1:12">
      <c r="A493" s="11">
        <v>164</v>
      </c>
      <c r="B493" s="24" t="s">
        <v>177</v>
      </c>
      <c r="C493" s="9"/>
      <c r="E493" s="13" t="s">
        <v>847</v>
      </c>
      <c r="F493" s="11">
        <f t="shared" si="15"/>
        <v>164</v>
      </c>
      <c r="I493" s="11"/>
      <c r="J493" s="11"/>
      <c r="K493" s="11"/>
      <c r="L493" s="11" t="str">
        <f t="shared" ca="1" si="14"/>
        <v>insert into element (element_id, label, description, element_status_id) values (164, 'protein-small molecule interaction assay', '', 2);</v>
      </c>
    </row>
    <row r="494" spans="1:12" ht="30">
      <c r="A494" s="11">
        <v>585</v>
      </c>
      <c r="B494" s="24" t="s">
        <v>512</v>
      </c>
      <c r="C494" s="9" t="s">
        <v>513</v>
      </c>
      <c r="E494" s="13" t="s">
        <v>847</v>
      </c>
      <c r="F494" s="11">
        <f t="shared" si="15"/>
        <v>585</v>
      </c>
      <c r="I494" s="11"/>
      <c r="J494" s="11"/>
      <c r="K494" s="11"/>
      <c r="L494" s="11" t="str">
        <f t="shared" ca="1" si="14"/>
        <v>insert into element (element_id, label, description, element_status_id) values (585, 'PubChem CID', 'A compound identifier of a ined chemical structure, assigned by PubChem.', 2);</v>
      </c>
    </row>
    <row r="495" spans="1:12" ht="45">
      <c r="A495" s="11">
        <v>730</v>
      </c>
      <c r="B495" s="24" t="s">
        <v>839</v>
      </c>
      <c r="C495" s="9" t="s">
        <v>840</v>
      </c>
      <c r="E495" s="13" t="s">
        <v>847</v>
      </c>
      <c r="F495" s="11">
        <f t="shared" si="15"/>
        <v>730</v>
      </c>
      <c r="I495" s="11"/>
      <c r="J495" s="11"/>
      <c r="K495" s="11"/>
      <c r="L495" s="11" t="str">
        <f t="shared" ca="1" si="14"/>
        <v>insert into element (element_id, label, description, element_status_id) values (730, 'pubchem score', 'arbitrary score assigned to an experimental result by PubChem users - Not to be used for new assays', 2);</v>
      </c>
    </row>
    <row r="496" spans="1:12">
      <c r="A496" s="11">
        <v>176</v>
      </c>
      <c r="B496" s="24" t="s">
        <v>207</v>
      </c>
      <c r="C496" s="9"/>
      <c r="E496" s="13" t="s">
        <v>847</v>
      </c>
      <c r="F496" s="11">
        <f t="shared" si="15"/>
        <v>176</v>
      </c>
      <c r="I496" s="11"/>
      <c r="J496" s="11"/>
      <c r="K496" s="11"/>
      <c r="L496" s="11" t="str">
        <f t="shared" ca="1" si="14"/>
        <v>insert into element (element_id, label, description, element_status_id) values (176, 'purity determination assay', '', 2);</v>
      </c>
    </row>
    <row r="497" spans="1:12">
      <c r="A497" s="11">
        <v>200</v>
      </c>
      <c r="B497" s="24" t="s">
        <v>226</v>
      </c>
      <c r="C497" s="9"/>
      <c r="E497" s="13" t="s">
        <v>847</v>
      </c>
      <c r="F497" s="11">
        <f t="shared" si="15"/>
        <v>200</v>
      </c>
      <c r="I497" s="11"/>
      <c r="J497" s="11"/>
      <c r="K497" s="11"/>
      <c r="L497" s="11" t="str">
        <f t="shared" ca="1" si="14"/>
        <v>insert into element (element_id, label, description, element_status_id) values (200, 'QT interval assay', '', 2);</v>
      </c>
    </row>
    <row r="498" spans="1:12" ht="105">
      <c r="A498" s="11">
        <v>586</v>
      </c>
      <c r="B498" s="24" t="s">
        <v>681</v>
      </c>
      <c r="C498" s="32" t="s">
        <v>682</v>
      </c>
      <c r="E498" s="13" t="s">
        <v>847</v>
      </c>
      <c r="F498" s="11">
        <f t="shared" si="15"/>
        <v>586</v>
      </c>
      <c r="I498" s="11"/>
      <c r="J498" s="11"/>
      <c r="K498" s="11"/>
      <c r="L498" s="11" t="str">
        <f t="shared" ca="1" si="14"/>
        <v>insert into element (element_id, label, description, element_status_id) values (586, 'quality assessment', 'A description of commonly used statistical parameters to monitor assay quality, including Z and Z-prime factors; prior to starting a large screen, and after assay optimization and miniaturization, a pilot screen is typically performed to assess quality of an assay using these parameters.', 2);</v>
      </c>
    </row>
    <row r="499" spans="1:12">
      <c r="A499" s="11">
        <v>382</v>
      </c>
      <c r="B499" s="24" t="s">
        <v>48</v>
      </c>
      <c r="C499" s="9"/>
      <c r="E499" s="13" t="s">
        <v>847</v>
      </c>
      <c r="F499" s="11">
        <f t="shared" si="15"/>
        <v>382</v>
      </c>
      <c r="I499" s="11"/>
      <c r="J499" s="11"/>
      <c r="K499" s="11"/>
      <c r="L499" s="11" t="str">
        <f t="shared" ca="1" si="14"/>
        <v>insert into element (element_id, label, description, element_status_id) values (382, 'R Squared', '', 2);</v>
      </c>
    </row>
    <row r="500" spans="1:12">
      <c r="A500" s="11">
        <v>339</v>
      </c>
      <c r="B500" s="24" t="s">
        <v>541</v>
      </c>
      <c r="C500" s="9"/>
      <c r="E500" s="13" t="s">
        <v>847</v>
      </c>
      <c r="F500" s="11">
        <f t="shared" si="15"/>
        <v>339</v>
      </c>
      <c r="I500" s="11"/>
      <c r="J500" s="11"/>
      <c r="K500" s="11"/>
      <c r="L500" s="11" t="str">
        <f t="shared" ca="1" si="14"/>
        <v>insert into element (element_id, label, description, element_status_id) values (339, 'radiation-based method', '', 2);_x000D_
COMMIT;</v>
      </c>
    </row>
    <row r="501" spans="1:12">
      <c r="A501" s="11">
        <v>45</v>
      </c>
      <c r="B501" s="24" t="s">
        <v>104</v>
      </c>
      <c r="C501" s="9"/>
      <c r="E501" s="13" t="s">
        <v>847</v>
      </c>
      <c r="F501" s="11">
        <f t="shared" si="15"/>
        <v>45</v>
      </c>
      <c r="I501" s="11"/>
      <c r="J501" s="11"/>
      <c r="K501" s="11"/>
      <c r="L501" s="11" t="str">
        <f t="shared" ca="1" si="14"/>
        <v>insert into element (element_id, label, description, element_status_id) values (45, 'radioisotope label', '', 2);</v>
      </c>
    </row>
    <row r="502" spans="1:12">
      <c r="A502" s="11">
        <v>102</v>
      </c>
      <c r="B502" s="24" t="s">
        <v>164</v>
      </c>
      <c r="C502" s="9"/>
      <c r="E502" s="13" t="s">
        <v>847</v>
      </c>
      <c r="F502" s="11">
        <f t="shared" si="15"/>
        <v>102</v>
      </c>
      <c r="I502" s="11"/>
      <c r="J502" s="11"/>
      <c r="K502" s="11"/>
      <c r="L502" s="11" t="str">
        <f t="shared" ca="1" si="14"/>
        <v>insert into element (element_id, label, description, element_status_id) values (102, 'radiometry method', '', 2);</v>
      </c>
    </row>
    <row r="503" spans="1:12">
      <c r="A503" s="11">
        <v>587</v>
      </c>
      <c r="B503" s="24" t="s">
        <v>683</v>
      </c>
      <c r="C503" s="9"/>
      <c r="E503" s="13" t="s">
        <v>847</v>
      </c>
      <c r="F503" s="11">
        <f t="shared" si="15"/>
        <v>587</v>
      </c>
      <c r="I503" s="11"/>
      <c r="J503" s="11"/>
      <c r="K503" s="11"/>
      <c r="L503" s="11" t="str">
        <f t="shared" ca="1" si="14"/>
        <v>insert into element (element_id, label, description, element_status_id) values (587, 'ratio', '', 2);</v>
      </c>
    </row>
    <row r="504" spans="1:12">
      <c r="A504" s="11">
        <v>156</v>
      </c>
      <c r="B504" s="24" t="s">
        <v>214</v>
      </c>
      <c r="C504" s="9"/>
      <c r="E504" s="13" t="s">
        <v>847</v>
      </c>
      <c r="F504" s="11">
        <f t="shared" si="15"/>
        <v>156</v>
      </c>
      <c r="I504" s="11"/>
      <c r="J504" s="11"/>
      <c r="K504" s="11"/>
      <c r="L504" s="11" t="str">
        <f t="shared" ca="1" si="14"/>
        <v>insert into element (element_id, label, description, element_status_id) values (156, 're-distribution assay', '', 2);</v>
      </c>
    </row>
    <row r="505" spans="1:12">
      <c r="A505" s="11">
        <v>588</v>
      </c>
      <c r="B505" s="24" t="s">
        <v>684</v>
      </c>
      <c r="C505" s="9"/>
      <c r="E505" s="13" t="s">
        <v>847</v>
      </c>
      <c r="F505" s="11">
        <f t="shared" si="15"/>
        <v>588</v>
      </c>
      <c r="I505" s="11"/>
      <c r="J505" s="11"/>
      <c r="K505" s="11"/>
      <c r="L505" s="11" t="str">
        <f t="shared" ca="1" si="14"/>
        <v>insert into element (element_id, label, description, element_status_id) values (588, 'reaction vessel', '', 2);</v>
      </c>
    </row>
    <row r="506" spans="1:12">
      <c r="A506" s="11">
        <v>351</v>
      </c>
      <c r="B506" s="24" t="s">
        <v>413</v>
      </c>
      <c r="C506" s="9"/>
      <c r="E506" s="13" t="s">
        <v>847</v>
      </c>
      <c r="F506" s="11">
        <f t="shared" si="15"/>
        <v>351</v>
      </c>
      <c r="I506" s="11"/>
      <c r="J506" s="11"/>
      <c r="K506" s="11"/>
      <c r="L506" s="11" t="str">
        <f t="shared" ca="1" si="14"/>
        <v>insert into element (element_id, label, description, element_status_id) values (351, 'readout', '', 2);</v>
      </c>
    </row>
    <row r="507" spans="1:12">
      <c r="A507" s="11">
        <v>31</v>
      </c>
      <c r="B507" s="24" t="s">
        <v>124</v>
      </c>
      <c r="C507" s="9"/>
      <c r="E507" s="13" t="s">
        <v>847</v>
      </c>
      <c r="F507" s="11">
        <f t="shared" si="15"/>
        <v>31</v>
      </c>
      <c r="I507" s="11"/>
      <c r="J507" s="11"/>
      <c r="K507" s="11"/>
      <c r="L507" s="11" t="str">
        <f t="shared" ca="1" si="14"/>
        <v>insert into element (element_id, label, description, element_status_id) values (31, 'reagent role', '', 2);</v>
      </c>
    </row>
    <row r="508" spans="1:12">
      <c r="A508" s="11">
        <v>29</v>
      </c>
      <c r="B508" s="24" t="s">
        <v>106</v>
      </c>
      <c r="C508" s="9"/>
      <c r="E508" s="13" t="s">
        <v>847</v>
      </c>
      <c r="F508" s="11">
        <f t="shared" si="15"/>
        <v>29</v>
      </c>
      <c r="I508" s="11"/>
      <c r="J508" s="11"/>
      <c r="K508" s="11"/>
      <c r="L508" s="11" t="str">
        <f t="shared" ca="1" si="14"/>
        <v>insert into element (element_id, label, description, element_status_id) values (29, 'receiver role', '', 2);</v>
      </c>
    </row>
    <row r="509" spans="1:12">
      <c r="A509" s="11">
        <v>46</v>
      </c>
      <c r="B509" s="24" t="s">
        <v>107</v>
      </c>
      <c r="C509" s="9"/>
      <c r="E509" s="13" t="s">
        <v>847</v>
      </c>
      <c r="F509" s="11">
        <f t="shared" si="15"/>
        <v>46</v>
      </c>
      <c r="I509" s="11"/>
      <c r="J509" s="11"/>
      <c r="K509" s="11"/>
      <c r="L509" s="11" t="str">
        <f t="shared" ca="1" si="14"/>
        <v>insert into element (element_id, label, description, element_status_id) values (46, 'receptor', '', 2);</v>
      </c>
    </row>
    <row r="510" spans="1:12">
      <c r="A510" s="11">
        <v>82</v>
      </c>
      <c r="B510" s="24" t="s">
        <v>142</v>
      </c>
      <c r="C510" s="9"/>
      <c r="E510" s="13" t="s">
        <v>847</v>
      </c>
      <c r="F510" s="11">
        <f t="shared" si="15"/>
        <v>82</v>
      </c>
      <c r="I510" s="11"/>
      <c r="J510" s="11"/>
      <c r="K510" s="11"/>
      <c r="L510" s="11" t="str">
        <f t="shared" ca="1" si="14"/>
        <v>insert into element (element_id, label, description, element_status_id) values (82, 'reducing agent', '', 2);_x000D_
COMMIT;</v>
      </c>
    </row>
    <row r="511" spans="1:12">
      <c r="A511" s="11">
        <v>322</v>
      </c>
      <c r="B511" s="24" t="s">
        <v>123</v>
      </c>
      <c r="C511" s="9"/>
      <c r="E511" s="13" t="s">
        <v>847</v>
      </c>
      <c r="F511" s="11">
        <f t="shared" si="15"/>
        <v>322</v>
      </c>
      <c r="I511" s="11"/>
      <c r="J511" s="11"/>
      <c r="K511" s="11"/>
      <c r="L511" s="11" t="str">
        <f t="shared" ca="1" si="14"/>
        <v>insert into element (element_id, label, description, element_status_id) values (322, 'reference', '', 2);</v>
      </c>
    </row>
    <row r="512" spans="1:12">
      <c r="A512" s="11">
        <v>195</v>
      </c>
      <c r="B512" s="24" t="s">
        <v>197</v>
      </c>
      <c r="C512" s="9"/>
      <c r="E512" s="13" t="s">
        <v>847</v>
      </c>
      <c r="F512" s="11">
        <f t="shared" si="15"/>
        <v>195</v>
      </c>
      <c r="I512" s="11"/>
      <c r="J512" s="11"/>
      <c r="K512" s="11"/>
      <c r="L512" s="11" t="str">
        <f t="shared" ca="1" si="14"/>
        <v>insert into element (element_id, label, description, element_status_id) values (195, 'repeat-dose toxicity assay', '', 2);</v>
      </c>
    </row>
    <row r="513" spans="1:12">
      <c r="A513" s="11">
        <v>589</v>
      </c>
      <c r="B513" s="24" t="s">
        <v>685</v>
      </c>
      <c r="C513" s="9"/>
      <c r="E513" s="13" t="s">
        <v>847</v>
      </c>
      <c r="F513" s="11">
        <f t="shared" si="15"/>
        <v>589</v>
      </c>
      <c r="I513" s="11"/>
      <c r="J513" s="11"/>
      <c r="K513" s="11"/>
      <c r="L513" s="11" t="str">
        <f t="shared" ca="1" si="14"/>
        <v>insert into element (element_id, label, description, element_status_id) values (589, 'repetition throughput', '', 2);</v>
      </c>
    </row>
    <row r="514" spans="1:12">
      <c r="A514" s="11">
        <v>590</v>
      </c>
      <c r="B514" s="24" t="s">
        <v>686</v>
      </c>
      <c r="C514" s="9"/>
      <c r="E514" s="13" t="s">
        <v>847</v>
      </c>
      <c r="F514" s="11">
        <f t="shared" si="15"/>
        <v>590</v>
      </c>
      <c r="I514" s="11"/>
      <c r="J514" s="11"/>
      <c r="K514" s="11"/>
      <c r="L514" s="11" t="str">
        <f t="shared" ref="L514:L577" ca="1" si="16">IF(I514="","insert into element (element_id, label, description, element_status_id) values ("&amp;A514&amp;", '"&amp;B514&amp;"', '"&amp;C514&amp;"', 2);"&amp;IF(MOD(CELL("row",A514),10)=0,CHAR(13)&amp;CHAR(10)&amp;"COMMIT;",""),"")</f>
        <v>insert into element (element_id, label, description, element_status_id) values (590, 'repetition-point number', '', 2);</v>
      </c>
    </row>
    <row r="515" spans="1:12">
      <c r="A515" s="11">
        <v>167</v>
      </c>
      <c r="B515" s="24" t="s">
        <v>218</v>
      </c>
      <c r="C515" s="9"/>
      <c r="E515" s="13" t="s">
        <v>847</v>
      </c>
      <c r="F515" s="11">
        <f t="shared" ref="F515:F578" si="17">A515</f>
        <v>167</v>
      </c>
      <c r="I515" s="11"/>
      <c r="J515" s="11"/>
      <c r="K515" s="11"/>
      <c r="L515" s="11" t="str">
        <f t="shared" ca="1" si="16"/>
        <v>insert into element (element_id, label, description, element_status_id) values (167, 'reporter-gene assay', '', 2);</v>
      </c>
    </row>
    <row r="516" spans="1:12">
      <c r="A516" s="11">
        <v>591</v>
      </c>
      <c r="B516" s="24" t="s">
        <v>687</v>
      </c>
      <c r="C516" s="9"/>
      <c r="E516" s="13" t="s">
        <v>847</v>
      </c>
      <c r="F516" s="11">
        <f t="shared" si="17"/>
        <v>591</v>
      </c>
      <c r="I516" s="11"/>
      <c r="J516" s="11"/>
      <c r="K516" s="11"/>
      <c r="L516" s="11" t="str">
        <f t="shared" ca="1" si="16"/>
        <v>insert into element (element_id, label, description, element_status_id) values (591, 'reproductive tissue', '', 2);</v>
      </c>
    </row>
    <row r="517" spans="1:12">
      <c r="A517" s="11">
        <v>196</v>
      </c>
      <c r="B517" s="24" t="s">
        <v>198</v>
      </c>
      <c r="C517" s="9"/>
      <c r="E517" s="13" t="s">
        <v>847</v>
      </c>
      <c r="F517" s="11">
        <f t="shared" si="17"/>
        <v>196</v>
      </c>
      <c r="I517" s="11"/>
      <c r="J517" s="11"/>
      <c r="K517" s="11"/>
      <c r="L517" s="11" t="str">
        <f t="shared" ca="1" si="16"/>
        <v>insert into element (element_id, label, description, element_status_id) values (196, 'reproductive toxicity assay', '', 2);</v>
      </c>
    </row>
    <row r="518" spans="1:12">
      <c r="A518" s="11">
        <v>592</v>
      </c>
      <c r="B518" s="24" t="s">
        <v>688</v>
      </c>
      <c r="C518" s="9"/>
      <c r="E518" s="13" t="s">
        <v>847</v>
      </c>
      <c r="F518" s="11">
        <f t="shared" si="17"/>
        <v>592</v>
      </c>
      <c r="I518" s="11"/>
      <c r="J518" s="11"/>
      <c r="K518" s="11"/>
      <c r="L518" s="11" t="str">
        <f t="shared" ca="1" si="16"/>
        <v>insert into element (element_id, label, description, element_status_id) values (592, 'resonance-energy method', '', 2);</v>
      </c>
    </row>
    <row r="519" spans="1:12">
      <c r="A519" s="11">
        <v>593</v>
      </c>
      <c r="B519" s="24" t="s">
        <v>689</v>
      </c>
      <c r="C519" s="9"/>
      <c r="E519" s="13" t="s">
        <v>847</v>
      </c>
      <c r="F519" s="11">
        <f t="shared" si="17"/>
        <v>593</v>
      </c>
      <c r="I519" s="11"/>
      <c r="J519" s="11"/>
      <c r="K519" s="11"/>
      <c r="L519" s="11" t="str">
        <f t="shared" ca="1" si="16"/>
        <v>insert into element (element_id, label, description, element_status_id) values (593, 'respiratory tissue', '', 2);</v>
      </c>
    </row>
    <row r="520" spans="1:12" ht="60">
      <c r="A520" s="11">
        <v>257</v>
      </c>
      <c r="B520" s="24" t="s">
        <v>286</v>
      </c>
      <c r="C520" s="9" t="s">
        <v>287</v>
      </c>
      <c r="E520" s="13" t="s">
        <v>847</v>
      </c>
      <c r="F520" s="11">
        <f t="shared" si="17"/>
        <v>257</v>
      </c>
      <c r="I520" s="11"/>
      <c r="J520" s="11"/>
      <c r="K520" s="11"/>
      <c r="L520" s="11" t="str">
        <f t="shared" ca="1" si="16"/>
        <v>insert into element (element_id, label, description, element_status_id) values (257, 'response endpoint', 'An endpoint reporting the magnitude or relative magnitude of effect induced by a perturbagen; often expressed relative to control measurements.', 2);_x000D_
COMMIT;</v>
      </c>
    </row>
    <row r="521" spans="1:12">
      <c r="A521" s="11">
        <v>8</v>
      </c>
      <c r="B521" s="24" t="s">
        <v>277</v>
      </c>
      <c r="C521" s="9"/>
      <c r="E521" s="13" t="s">
        <v>847</v>
      </c>
      <c r="F521" s="11">
        <f t="shared" si="17"/>
        <v>8</v>
      </c>
      <c r="I521" s="11"/>
      <c r="J521" s="11"/>
      <c r="K521" s="11"/>
      <c r="L521" s="11" t="str">
        <f t="shared" ca="1" si="16"/>
        <v>insert into element (element_id, label, description, element_status_id) values (8, 'result', '', 2);</v>
      </c>
    </row>
    <row r="522" spans="1:12">
      <c r="A522" s="11">
        <v>251</v>
      </c>
      <c r="B522" s="24" t="s">
        <v>495</v>
      </c>
      <c r="C522" s="9"/>
      <c r="E522" s="13" t="s">
        <v>847</v>
      </c>
      <c r="F522" s="11">
        <f t="shared" si="17"/>
        <v>251</v>
      </c>
      <c r="I522" s="11"/>
      <c r="J522" s="11"/>
      <c r="K522" s="11"/>
      <c r="L522" s="11" t="str">
        <f t="shared" ca="1" si="16"/>
        <v>insert into element (element_id, label, description, element_status_id) values (251, 'result detail', '', 2);</v>
      </c>
    </row>
    <row r="523" spans="1:12">
      <c r="A523" s="11">
        <v>594</v>
      </c>
      <c r="B523" s="24" t="s">
        <v>690</v>
      </c>
      <c r="C523" s="9"/>
      <c r="E523" s="13" t="s">
        <v>847</v>
      </c>
      <c r="F523" s="11">
        <f t="shared" si="17"/>
        <v>594</v>
      </c>
      <c r="I523" s="11"/>
      <c r="J523" s="11"/>
      <c r="K523" s="11"/>
      <c r="L523" s="11" t="str">
        <f t="shared" ca="1" si="16"/>
        <v>insert into element (element_id, label, description, element_status_id) values (594, 'result endpoint', '', 2);</v>
      </c>
    </row>
    <row r="524" spans="1:12" ht="45">
      <c r="A524" s="11">
        <v>595</v>
      </c>
      <c r="B524" s="24" t="s">
        <v>691</v>
      </c>
      <c r="C524" s="9" t="s">
        <v>692</v>
      </c>
      <c r="E524" s="13" t="s">
        <v>847</v>
      </c>
      <c r="F524" s="11">
        <f t="shared" si="17"/>
        <v>595</v>
      </c>
      <c r="I524" s="11"/>
      <c r="J524" s="11"/>
      <c r="K524" s="11"/>
      <c r="L524" s="11" t="str">
        <f t="shared" ca="1" si="16"/>
        <v>insert into element (element_id, label, description, element_status_id) values (595, 'result source', 'Assay instance IDs and assay readout IDs of assay instances and their assay readouts from which a result is derived.', 2);</v>
      </c>
    </row>
    <row r="525" spans="1:12" ht="75">
      <c r="A525" s="11">
        <v>596</v>
      </c>
      <c r="B525" s="24" t="s">
        <v>693</v>
      </c>
      <c r="C525" s="9" t="s">
        <v>694</v>
      </c>
      <c r="E525" s="13" t="s">
        <v>847</v>
      </c>
      <c r="F525" s="11">
        <f t="shared" si="17"/>
        <v>596</v>
      </c>
      <c r="I525" s="11"/>
      <c r="J525" s="11"/>
      <c r="K525" s="11"/>
      <c r="L525" s="11" t="str">
        <f t="shared" ca="1" si="16"/>
        <v>insert into element (element_id, label, description, element_status_id) values (596, 'RFU', 'Relative fluorescence units, a standard raw measurement for fluorescence-based assays, either direct fluorescence intensity (FI) measurements or energy transfer assays such as FRET.', 2);</v>
      </c>
    </row>
    <row r="526" spans="1:12" ht="30">
      <c r="A526" s="11">
        <v>597</v>
      </c>
      <c r="B526" s="24" t="s">
        <v>695</v>
      </c>
      <c r="C526" s="9" t="s">
        <v>696</v>
      </c>
      <c r="E526" s="13" t="s">
        <v>847</v>
      </c>
      <c r="F526" s="11">
        <f t="shared" si="17"/>
        <v>597</v>
      </c>
      <c r="I526" s="11"/>
      <c r="J526" s="11"/>
      <c r="K526" s="11"/>
      <c r="L526" s="11" t="str">
        <f t="shared" ca="1" si="16"/>
        <v>insert into element (element_id, label, description, element_status_id) values (597, 'RLU', 'Relative light units, a standard measurement unit for luminescence assays.', 2);</v>
      </c>
    </row>
    <row r="527" spans="1:12">
      <c r="A527" s="11">
        <v>25</v>
      </c>
      <c r="B527" s="24" t="s">
        <v>248</v>
      </c>
      <c r="C527" s="32"/>
      <c r="D527" s="25"/>
      <c r="E527" s="13" t="s">
        <v>847</v>
      </c>
      <c r="F527" s="11">
        <f t="shared" si="17"/>
        <v>25</v>
      </c>
      <c r="I527" s="11"/>
      <c r="J527" s="11"/>
      <c r="K527" s="11"/>
      <c r="L527" s="11" t="str">
        <f t="shared" ca="1" si="16"/>
        <v>insert into element (element_id, label, description, element_status_id) values (25, 'RNA construct collection', '', 2);</v>
      </c>
    </row>
    <row r="528" spans="1:12">
      <c r="A528" s="11">
        <v>268</v>
      </c>
      <c r="B528" s="24" t="s">
        <v>341</v>
      </c>
      <c r="C528" s="9"/>
      <c r="E528" s="13" t="s">
        <v>847</v>
      </c>
      <c r="F528" s="11">
        <f t="shared" si="17"/>
        <v>268</v>
      </c>
      <c r="I528" s="11"/>
      <c r="J528" s="11"/>
      <c r="K528" s="11"/>
      <c r="L528" s="11" t="str">
        <f t="shared" ca="1" si="16"/>
        <v>insert into element (element_id, label, description, element_status_id) values (268, 'RNA construct collection name', '', 2);</v>
      </c>
    </row>
    <row r="529" spans="1:12">
      <c r="A529" s="11">
        <v>269</v>
      </c>
      <c r="B529" s="24" t="s">
        <v>342</v>
      </c>
      <c r="C529" s="9"/>
      <c r="E529" s="13" t="s">
        <v>847</v>
      </c>
      <c r="F529" s="11">
        <f t="shared" si="17"/>
        <v>269</v>
      </c>
      <c r="I529" s="11"/>
      <c r="J529" s="11"/>
      <c r="K529" s="11"/>
      <c r="L529" s="11" t="str">
        <f t="shared" ca="1" si="16"/>
        <v>insert into element (element_id, label, description, element_status_id) values (269, 'RNA construct perturbagen', '', 2);</v>
      </c>
    </row>
    <row r="530" spans="1:12">
      <c r="A530" s="11">
        <v>273</v>
      </c>
      <c r="B530" s="24" t="s">
        <v>378</v>
      </c>
      <c r="C530" s="9"/>
      <c r="E530" s="13" t="s">
        <v>847</v>
      </c>
      <c r="F530" s="11">
        <f t="shared" si="17"/>
        <v>273</v>
      </c>
      <c r="I530" s="11"/>
      <c r="J530" s="11"/>
      <c r="K530" s="11"/>
      <c r="L530" s="11" t="str">
        <f t="shared" ca="1" si="16"/>
        <v>insert into element (element_id, label, description, element_status_id) values (273, 'RNA construct sequence', '', 2);_x000D_
COMMIT;</v>
      </c>
    </row>
    <row r="531" spans="1:12">
      <c r="A531" s="11">
        <v>272</v>
      </c>
      <c r="B531" s="24" t="s">
        <v>377</v>
      </c>
      <c r="C531" s="9"/>
      <c r="E531" s="13" t="s">
        <v>847</v>
      </c>
      <c r="F531" s="11">
        <f t="shared" si="17"/>
        <v>272</v>
      </c>
      <c r="I531" s="11"/>
      <c r="J531" s="11"/>
      <c r="K531" s="11"/>
      <c r="L531" s="11" t="str">
        <f t="shared" ca="1" si="16"/>
        <v>insert into element (element_id, label, description, element_status_id) values (272, 'RNA construct source', '', 2);</v>
      </c>
    </row>
    <row r="532" spans="1:12">
      <c r="A532" s="11">
        <v>270</v>
      </c>
      <c r="B532" s="24" t="s">
        <v>376</v>
      </c>
      <c r="C532" s="9"/>
      <c r="E532" s="13" t="s">
        <v>847</v>
      </c>
      <c r="F532" s="11">
        <f t="shared" si="17"/>
        <v>270</v>
      </c>
      <c r="I532" s="11"/>
      <c r="J532" s="11"/>
      <c r="K532" s="11"/>
      <c r="L532" s="11" t="str">
        <f t="shared" ca="1" si="16"/>
        <v>insert into element (element_id, label, description, element_status_id) values (270, 'RNA construct type', '', 2);</v>
      </c>
    </row>
    <row r="533" spans="1:12">
      <c r="A533" s="11">
        <v>155</v>
      </c>
      <c r="B533" s="24" t="s">
        <v>213</v>
      </c>
      <c r="C533" s="9"/>
      <c r="E533" s="13" t="s">
        <v>847</v>
      </c>
      <c r="F533" s="11">
        <f t="shared" si="17"/>
        <v>155</v>
      </c>
      <c r="I533" s="11"/>
      <c r="J533" s="11"/>
      <c r="K533" s="11"/>
      <c r="L533" s="11" t="str">
        <f t="shared" ca="1" si="16"/>
        <v>insert into element (element_id, label, description, element_status_id) values (155, 'RNA splicing assay', '', 2);</v>
      </c>
    </row>
    <row r="534" spans="1:12">
      <c r="A534" s="11">
        <v>0</v>
      </c>
      <c r="B534" s="24" t="s">
        <v>76</v>
      </c>
      <c r="C534" s="9" t="s">
        <v>77</v>
      </c>
      <c r="E534" s="13" t="s">
        <v>847</v>
      </c>
      <c r="F534" s="11">
        <f t="shared" si="17"/>
        <v>0</v>
      </c>
      <c r="I534" s="11"/>
      <c r="J534" s="11"/>
      <c r="K534" s="11"/>
      <c r="L534" s="11" t="str">
        <f t="shared" ca="1" si="16"/>
        <v>insert into element (element_id, label, description, element_status_id) values (0, 'Root', 'single root to ensure tree viewers like this', 2);</v>
      </c>
    </row>
    <row r="535" spans="1:12">
      <c r="A535" s="11">
        <v>666</v>
      </c>
      <c r="B535" s="24" t="s">
        <v>440</v>
      </c>
      <c r="C535" s="9"/>
      <c r="E535" s="13" t="s">
        <v>847</v>
      </c>
      <c r="F535" s="11">
        <f t="shared" si="17"/>
        <v>666</v>
      </c>
      <c r="I535" s="11"/>
      <c r="J535" s="11"/>
      <c r="K535" s="11"/>
      <c r="L535" s="11" t="str">
        <f t="shared" ca="1" si="16"/>
        <v>insert into element (element_id, label, description, element_status_id) values (666, 'RPMI/Albumax_4.16mg/mL', '', 2);</v>
      </c>
    </row>
    <row r="536" spans="1:12">
      <c r="A536" s="11">
        <v>385</v>
      </c>
      <c r="B536" s="24" t="s">
        <v>66</v>
      </c>
      <c r="C536" s="9"/>
      <c r="E536" s="13" t="s">
        <v>847</v>
      </c>
      <c r="F536" s="11">
        <f t="shared" si="17"/>
        <v>385</v>
      </c>
      <c r="I536" s="11"/>
      <c r="J536" s="11"/>
      <c r="K536" s="11"/>
      <c r="L536" s="11" t="str">
        <f t="shared" ca="1" si="16"/>
        <v>insert into element (element_id, label, description, element_status_id) values (385, 's', '', 2);</v>
      </c>
    </row>
    <row r="537" spans="1:12">
      <c r="A537" s="11">
        <v>349</v>
      </c>
      <c r="B537" s="24" t="s">
        <v>28</v>
      </c>
      <c r="C537" s="9"/>
      <c r="E537" s="13" t="s">
        <v>847</v>
      </c>
      <c r="F537" s="11">
        <f t="shared" si="17"/>
        <v>349</v>
      </c>
      <c r="I537" s="11"/>
      <c r="J537" s="11"/>
      <c r="K537" s="11"/>
      <c r="L537" s="11" t="str">
        <f t="shared" ca="1" si="16"/>
        <v>insert into element (element_id, label, description, element_status_id) values (349, 'S6', '', 2);</v>
      </c>
    </row>
    <row r="538" spans="1:12">
      <c r="A538" s="11">
        <v>197</v>
      </c>
      <c r="B538" s="24" t="s">
        <v>223</v>
      </c>
      <c r="C538" s="9"/>
      <c r="E538" s="13" t="s">
        <v>847</v>
      </c>
      <c r="F538" s="11">
        <f t="shared" si="17"/>
        <v>197</v>
      </c>
      <c r="I538" s="11"/>
      <c r="J538" s="11"/>
      <c r="K538" s="11"/>
      <c r="L538" s="11" t="str">
        <f t="shared" ca="1" si="16"/>
        <v>insert into element (element_id, label, description, element_status_id) values (197, 'safety pharmacology assay', '', 2);</v>
      </c>
    </row>
    <row r="539" spans="1:12">
      <c r="A539" s="11">
        <v>598</v>
      </c>
      <c r="B539" s="24" t="s">
        <v>697</v>
      </c>
      <c r="C539" s="9"/>
      <c r="E539" s="13" t="s">
        <v>847</v>
      </c>
      <c r="F539" s="11">
        <f t="shared" si="17"/>
        <v>598</v>
      </c>
      <c r="I539" s="11"/>
      <c r="J539" s="11"/>
      <c r="K539" s="11"/>
      <c r="L539" s="11" t="str">
        <f t="shared" ca="1" si="16"/>
        <v>insert into element (element_id, label, description, element_status_id) values (598, 'saliva', '', 2);</v>
      </c>
    </row>
    <row r="540" spans="1:12">
      <c r="A540" s="11">
        <v>599</v>
      </c>
      <c r="B540" s="24" t="s">
        <v>698</v>
      </c>
      <c r="C540" s="9"/>
      <c r="E540" s="13" t="s">
        <v>847</v>
      </c>
      <c r="F540" s="11">
        <f t="shared" si="17"/>
        <v>599</v>
      </c>
      <c r="I540" s="11"/>
      <c r="J540" s="11"/>
      <c r="K540" s="11"/>
      <c r="L540" s="11" t="str">
        <f t="shared" ca="1" si="16"/>
        <v>insert into element (element_id, label, description, element_status_id) values (599, 'salivary gland', '', 2);_x000D_
COMMIT;</v>
      </c>
    </row>
    <row r="541" spans="1:12" ht="105">
      <c r="A541" s="11">
        <v>244</v>
      </c>
      <c r="B541" s="24" t="s">
        <v>270</v>
      </c>
      <c r="C541" s="32" t="s">
        <v>271</v>
      </c>
      <c r="E541" s="13" t="s">
        <v>847</v>
      </c>
      <c r="F541" s="11">
        <f t="shared" si="17"/>
        <v>244</v>
      </c>
      <c r="I541" s="11"/>
      <c r="J541" s="11"/>
      <c r="K541" s="11"/>
      <c r="L541" s="11" t="str">
        <f t="shared" ca="1" si="16"/>
        <v>insert into element (element_id, label, description, element_status_id) values (244, 'screening campaign', 'A concept to group multiple assay instances whose sequential performance is used to identify active pertubagens with a specific function and establish mode-of-action; usally progresses through primary assay, confirmatory assays, secondary assays, and lead-optimization assays.', 2);</v>
      </c>
    </row>
    <row r="542" spans="1:12">
      <c r="A542" s="11">
        <v>245</v>
      </c>
      <c r="B542" s="24" t="s">
        <v>272</v>
      </c>
      <c r="C542" s="9"/>
      <c r="E542" s="13" t="s">
        <v>847</v>
      </c>
      <c r="F542" s="11">
        <f t="shared" si="17"/>
        <v>245</v>
      </c>
      <c r="I542" s="11"/>
      <c r="J542" s="11"/>
      <c r="K542" s="11"/>
      <c r="L542" s="11" t="str">
        <f t="shared" ca="1" si="16"/>
        <v>insert into element (element_id, label, description, element_status_id) values (245, 'screening campaign name', '', 2);</v>
      </c>
    </row>
    <row r="543" spans="1:12">
      <c r="A543" s="11">
        <v>600</v>
      </c>
      <c r="B543" s="24" t="s">
        <v>699</v>
      </c>
      <c r="C543" s="9"/>
      <c r="E543" s="13" t="s">
        <v>847</v>
      </c>
      <c r="F543" s="11">
        <f t="shared" si="17"/>
        <v>600</v>
      </c>
      <c r="I543" s="11"/>
      <c r="J543" s="11"/>
      <c r="K543" s="11"/>
      <c r="L543" s="11" t="str">
        <f t="shared" ca="1" si="16"/>
        <v>insert into element (element_id, label, description, element_status_id) values (600, 'sebum', '', 2);</v>
      </c>
    </row>
    <row r="544" spans="1:12">
      <c r="A544" s="11">
        <v>168</v>
      </c>
      <c r="B544" s="24" t="s">
        <v>219</v>
      </c>
      <c r="C544" s="9"/>
      <c r="E544" s="13" t="s">
        <v>847</v>
      </c>
      <c r="F544" s="11">
        <f t="shared" si="17"/>
        <v>168</v>
      </c>
      <c r="I544" s="11"/>
      <c r="J544" s="11"/>
      <c r="K544" s="11"/>
      <c r="L544" s="11" t="str">
        <f t="shared" ca="1" si="16"/>
        <v>insert into element (element_id, label, description, element_status_id) values (168, 'second messenger assay', '', 2);</v>
      </c>
    </row>
    <row r="545" spans="1:12" ht="90">
      <c r="A545" s="11">
        <v>227</v>
      </c>
      <c r="B545" s="24" t="s">
        <v>261</v>
      </c>
      <c r="C545" s="9" t="s">
        <v>262</v>
      </c>
      <c r="E545" s="13" t="s">
        <v>847</v>
      </c>
      <c r="F545" s="11">
        <f t="shared" si="17"/>
        <v>227</v>
      </c>
      <c r="I545" s="11"/>
      <c r="J545" s="11"/>
      <c r="K545" s="11"/>
      <c r="L545" s="11" t="str">
        <f t="shared" ca="1" si="16"/>
        <v>insert into element (element_id, label, description, element_status_id) values (227, 'secondary assay', 'An assay performed following a confirmatory assay to confirm the biological activity a perturbagen using a different assay type or design; may address mode-of-action, toxicity, activity profile, and selectivity.', 2);</v>
      </c>
    </row>
    <row r="546" spans="1:12">
      <c r="A546" s="11">
        <v>230</v>
      </c>
      <c r="B546" s="24" t="s">
        <v>349</v>
      </c>
      <c r="C546" s="9"/>
      <c r="E546" s="13" t="s">
        <v>847</v>
      </c>
      <c r="F546" s="11">
        <f t="shared" si="17"/>
        <v>230</v>
      </c>
      <c r="I546" s="11"/>
      <c r="J546" s="11"/>
      <c r="K546" s="11"/>
      <c r="L546" s="11" t="str">
        <f t="shared" ca="1" si="16"/>
        <v>insert into element (element_id, label, description, element_status_id) values (230, 'selectivity assay', '', 2);</v>
      </c>
    </row>
    <row r="547" spans="1:12">
      <c r="A547" s="11">
        <v>731</v>
      </c>
      <c r="B547" s="24" t="s">
        <v>841</v>
      </c>
      <c r="C547" s="9" t="s">
        <v>842</v>
      </c>
      <c r="E547" s="13" t="s">
        <v>847</v>
      </c>
      <c r="F547" s="11">
        <f t="shared" si="17"/>
        <v>731</v>
      </c>
      <c r="I547" s="11"/>
      <c r="J547" s="11"/>
      <c r="K547" s="11"/>
      <c r="L547" s="11" t="str">
        <f t="shared" ca="1" si="16"/>
        <v>insert into element (element_id, label, description, element_status_id) values (731, 'selectivity endpoint', 'usually a ratio measurement', 2);</v>
      </c>
    </row>
    <row r="548" spans="1:12" ht="30">
      <c r="A548" s="11">
        <v>732</v>
      </c>
      <c r="B548" s="24" t="s">
        <v>843</v>
      </c>
      <c r="C548" s="9" t="s">
        <v>844</v>
      </c>
      <c r="E548" s="13" t="s">
        <v>847</v>
      </c>
      <c r="F548" s="11">
        <f t="shared" si="17"/>
        <v>732</v>
      </c>
      <c r="I548" s="11"/>
      <c r="J548" s="11"/>
      <c r="K548" s="11"/>
      <c r="L548" s="11" t="str">
        <f t="shared" ca="1" si="16"/>
        <v>insert into element (element_id, label, description, element_status_id) values (732, 'selectivity index', 'Ration of IC50 in one assay to IC50 in another assay', 2);</v>
      </c>
    </row>
    <row r="549" spans="1:12">
      <c r="A549" s="11">
        <v>601</v>
      </c>
      <c r="B549" s="24" t="s">
        <v>700</v>
      </c>
      <c r="C549" s="9"/>
      <c r="E549" s="13" t="s">
        <v>847</v>
      </c>
      <c r="F549" s="11">
        <f t="shared" si="17"/>
        <v>601</v>
      </c>
      <c r="I549" s="11"/>
      <c r="J549" s="11"/>
      <c r="K549" s="11"/>
      <c r="L549" s="11" t="str">
        <f t="shared" ca="1" si="16"/>
        <v>insert into element (element_id, label, description, element_status_id) values (601, 'semen', '', 2);</v>
      </c>
    </row>
    <row r="550" spans="1:12">
      <c r="A550" s="11">
        <v>57</v>
      </c>
      <c r="B550" s="24" t="s">
        <v>114</v>
      </c>
      <c r="C550" s="9"/>
      <c r="E550" s="13" t="s">
        <v>847</v>
      </c>
      <c r="F550" s="11">
        <f t="shared" si="17"/>
        <v>57</v>
      </c>
      <c r="I550" s="11"/>
      <c r="J550" s="11"/>
      <c r="K550" s="11"/>
      <c r="L550" s="11" t="str">
        <f t="shared" ca="1" si="16"/>
        <v>insert into element (element_id, label, description, element_status_id) values (57, 'sensitizer', '', 2);_x000D_
COMMIT;</v>
      </c>
    </row>
    <row r="551" spans="1:12">
      <c r="A551" s="11">
        <v>602</v>
      </c>
      <c r="B551" s="24" t="s">
        <v>701</v>
      </c>
      <c r="C551" s="9"/>
      <c r="E551" s="13" t="s">
        <v>847</v>
      </c>
      <c r="F551" s="11">
        <f t="shared" si="17"/>
        <v>602</v>
      </c>
      <c r="I551" s="11"/>
      <c r="J551" s="11"/>
      <c r="K551" s="11"/>
      <c r="L551" s="11" t="str">
        <f t="shared" ca="1" si="16"/>
        <v>insert into element (element_id, label, description, element_status_id) values (602, 'serum', '', 2);</v>
      </c>
    </row>
    <row r="552" spans="1:12">
      <c r="A552" s="11">
        <v>275</v>
      </c>
      <c r="B552" s="24" t="s">
        <v>398</v>
      </c>
      <c r="C552" s="9"/>
      <c r="E552" s="13" t="s">
        <v>847</v>
      </c>
      <c r="F552" s="11">
        <f t="shared" si="17"/>
        <v>275</v>
      </c>
      <c r="I552" s="11"/>
      <c r="J552" s="11"/>
      <c r="K552" s="11"/>
      <c r="L552" s="11" t="str">
        <f t="shared" ca="1" si="16"/>
        <v>insert into element (element_id, label, description, element_status_id) values (275, 'shRNA', '', 2);</v>
      </c>
    </row>
    <row r="553" spans="1:12" ht="75">
      <c r="A553" s="11">
        <v>122</v>
      </c>
      <c r="B553" s="24" t="s">
        <v>362</v>
      </c>
      <c r="C553" s="9" t="s">
        <v>363</v>
      </c>
      <c r="E553" s="13" t="s">
        <v>847</v>
      </c>
      <c r="F553" s="11">
        <f t="shared" si="17"/>
        <v>122</v>
      </c>
      <c r="I553" s="11"/>
      <c r="J553" s="11"/>
      <c r="K553" s="11"/>
      <c r="L553" s="11" t="str">
        <f t="shared" ca="1" si="16"/>
        <v>insert into element (element_id, label, description, element_status_id) values (122, 'signal direction', 'It is the trend of measured readout signal, whether it increases or decreases in perturbagen treated wells, as compared to the untreated or carrier-treated wells in an assay.', 2);</v>
      </c>
    </row>
    <row r="554" spans="1:12">
      <c r="A554" s="11">
        <v>158</v>
      </c>
      <c r="B554" s="24" t="s">
        <v>215</v>
      </c>
      <c r="C554" s="9"/>
      <c r="E554" s="13" t="s">
        <v>847</v>
      </c>
      <c r="F554" s="11">
        <f t="shared" si="17"/>
        <v>158</v>
      </c>
      <c r="I554" s="11"/>
      <c r="J554" s="11"/>
      <c r="K554" s="11"/>
      <c r="L554" s="11" t="str">
        <f t="shared" ca="1" si="16"/>
        <v>insert into element (element_id, label, description, element_status_id) values (158, 'signal transduction assay', '', 2);</v>
      </c>
    </row>
    <row r="555" spans="1:12">
      <c r="A555" s="11">
        <v>603</v>
      </c>
      <c r="B555" s="24" t="s">
        <v>702</v>
      </c>
      <c r="C555" s="9"/>
      <c r="E555" s="13" t="s">
        <v>847</v>
      </c>
      <c r="F555" s="11">
        <f t="shared" si="17"/>
        <v>603</v>
      </c>
      <c r="I555" s="11"/>
      <c r="J555" s="11"/>
      <c r="K555" s="11"/>
      <c r="L555" s="11" t="str">
        <f t="shared" ca="1" si="16"/>
        <v>insert into element (element_id, label, description, element_status_id) values (603, 'single concentration', '', 2);</v>
      </c>
    </row>
    <row r="556" spans="1:12">
      <c r="A556" s="11">
        <v>604</v>
      </c>
      <c r="B556" s="24" t="s">
        <v>703</v>
      </c>
      <c r="C556" s="9"/>
      <c r="E556" s="13" t="s">
        <v>847</v>
      </c>
      <c r="F556" s="11">
        <f t="shared" si="17"/>
        <v>604</v>
      </c>
      <c r="I556" s="11"/>
      <c r="J556" s="11"/>
      <c r="K556" s="11"/>
      <c r="L556" s="11" t="str">
        <f t="shared" ca="1" si="16"/>
        <v>insert into element (element_id, label, description, element_status_id) values (604, 'single parameter', '', 2);</v>
      </c>
    </row>
    <row r="557" spans="1:12">
      <c r="A557" s="11">
        <v>605</v>
      </c>
      <c r="B557" s="24" t="s">
        <v>704</v>
      </c>
      <c r="C557" s="9"/>
      <c r="E557" s="13" t="s">
        <v>847</v>
      </c>
      <c r="F557" s="11">
        <f t="shared" si="17"/>
        <v>605</v>
      </c>
      <c r="I557" s="11"/>
      <c r="J557" s="11"/>
      <c r="K557" s="11"/>
      <c r="L557" s="11" t="str">
        <f t="shared" ca="1" si="16"/>
        <v>insert into element (element_id, label, description, element_status_id) values (605, 'single repetition', '', 2);</v>
      </c>
    </row>
    <row r="558" spans="1:12">
      <c r="A558" s="11">
        <v>606</v>
      </c>
      <c r="B558" s="24" t="s">
        <v>705</v>
      </c>
      <c r="C558" s="9"/>
      <c r="E558" s="13" t="s">
        <v>847</v>
      </c>
      <c r="F558" s="11">
        <f t="shared" si="17"/>
        <v>606</v>
      </c>
      <c r="I558" s="11"/>
      <c r="J558" s="11"/>
      <c r="K558" s="11"/>
      <c r="L558" s="11" t="str">
        <f t="shared" ca="1" si="16"/>
        <v>insert into element (element_id, label, description, element_status_id) values (606, 'single-feature extraction', '', 2);</v>
      </c>
    </row>
    <row r="559" spans="1:12">
      <c r="A559" s="11">
        <v>276</v>
      </c>
      <c r="B559" s="24" t="s">
        <v>399</v>
      </c>
      <c r="C559" s="9"/>
      <c r="E559" s="13" t="s">
        <v>847</v>
      </c>
      <c r="F559" s="11">
        <f t="shared" si="17"/>
        <v>276</v>
      </c>
      <c r="I559" s="11"/>
      <c r="J559" s="11"/>
      <c r="K559" s="11"/>
      <c r="L559" s="11" t="str">
        <f t="shared" ca="1" si="16"/>
        <v>insert into element (element_id, label, description, element_status_id) values (276, 'siRNA', '', 2);</v>
      </c>
    </row>
    <row r="560" spans="1:12">
      <c r="A560" s="11">
        <v>607</v>
      </c>
      <c r="B560" s="24" t="s">
        <v>706</v>
      </c>
      <c r="C560" s="9"/>
      <c r="E560" s="13" t="s">
        <v>847</v>
      </c>
      <c r="F560" s="11">
        <f t="shared" si="17"/>
        <v>607</v>
      </c>
      <c r="I560" s="11"/>
      <c r="J560" s="11"/>
      <c r="K560" s="11"/>
      <c r="L560" s="11" t="str">
        <f t="shared" ca="1" si="16"/>
        <v>insert into element (element_id, label, description, element_status_id) values (607, 'skeletal tissue', '', 2);_x000D_
COMMIT;</v>
      </c>
    </row>
    <row r="561" spans="1:12">
      <c r="A561" s="11">
        <v>608</v>
      </c>
      <c r="B561" s="24" t="s">
        <v>707</v>
      </c>
      <c r="C561" s="9"/>
      <c r="E561" s="13" t="s">
        <v>847</v>
      </c>
      <c r="F561" s="11">
        <f t="shared" si="17"/>
        <v>608</v>
      </c>
      <c r="I561" s="11"/>
      <c r="J561" s="11"/>
      <c r="K561" s="11"/>
      <c r="L561" s="11" t="str">
        <f t="shared" ca="1" si="16"/>
        <v>insert into element (element_id, label, description, element_status_id) values (608, 'skin', '', 2);</v>
      </c>
    </row>
    <row r="562" spans="1:12">
      <c r="A562" s="11">
        <v>609</v>
      </c>
      <c r="B562" s="24" t="s">
        <v>708</v>
      </c>
      <c r="C562" s="9"/>
      <c r="E562" s="13" t="s">
        <v>847</v>
      </c>
      <c r="F562" s="11">
        <f t="shared" si="17"/>
        <v>609</v>
      </c>
      <c r="I562" s="11"/>
      <c r="J562" s="11"/>
      <c r="K562" s="11"/>
      <c r="L562" s="11" t="str">
        <f t="shared" ca="1" si="16"/>
        <v>insert into element (element_id, label, description, element_status_id) values (609, 'slope', '', 2);</v>
      </c>
    </row>
    <row r="563" spans="1:12">
      <c r="A563" s="11">
        <v>26</v>
      </c>
      <c r="B563" s="24" t="s">
        <v>91</v>
      </c>
      <c r="C563" s="9"/>
      <c r="E563" s="13" t="s">
        <v>847</v>
      </c>
      <c r="F563" s="11">
        <f t="shared" si="17"/>
        <v>26</v>
      </c>
      <c r="I563" s="11"/>
      <c r="J563" s="11"/>
      <c r="K563" s="11"/>
      <c r="L563" s="11" t="str">
        <f t="shared" ca="1" si="16"/>
        <v>insert into element (element_id, label, description, element_status_id) values (26, 'small molecule', '', 2);</v>
      </c>
    </row>
    <row r="564" spans="1:12">
      <c r="A564" s="11">
        <v>142</v>
      </c>
      <c r="B564" s="24" t="s">
        <v>251</v>
      </c>
      <c r="C564" s="9"/>
      <c r="E564" s="13" t="s">
        <v>847</v>
      </c>
      <c r="F564" s="11">
        <f t="shared" si="17"/>
        <v>142</v>
      </c>
      <c r="I564" s="11"/>
      <c r="J564" s="11"/>
      <c r="K564" s="11"/>
      <c r="L564" s="11" t="str">
        <f t="shared" ca="1" si="16"/>
        <v>insert into element (element_id, label, description, element_status_id) values (142, 'small-molecule collection', '', 2);</v>
      </c>
    </row>
    <row r="565" spans="1:12">
      <c r="A565" s="11">
        <v>222</v>
      </c>
      <c r="B565" s="24" t="s">
        <v>344</v>
      </c>
      <c r="C565" s="9"/>
      <c r="E565" s="13" t="s">
        <v>847</v>
      </c>
      <c r="F565" s="11">
        <f t="shared" si="17"/>
        <v>222</v>
      </c>
      <c r="I565" s="11"/>
      <c r="J565" s="11"/>
      <c r="K565" s="11"/>
      <c r="L565" s="11" t="str">
        <f t="shared" ca="1" si="16"/>
        <v>insert into element (element_id, label, description, element_status_id) values (222, 'small-molecule collection name', '', 2);</v>
      </c>
    </row>
    <row r="566" spans="1:12" ht="45">
      <c r="A566" s="11">
        <v>277</v>
      </c>
      <c r="B566" s="24" t="s">
        <v>345</v>
      </c>
      <c r="C566" s="9" t="s">
        <v>346</v>
      </c>
      <c r="E566" s="13" t="s">
        <v>847</v>
      </c>
      <c r="F566" s="11">
        <f t="shared" si="17"/>
        <v>277</v>
      </c>
      <c r="I566" s="11"/>
      <c r="J566" s="11"/>
      <c r="K566" s="11"/>
      <c r="L566" s="11" t="str">
        <f t="shared" ca="1" si="16"/>
        <v>insert into element (element_id, label, description, element_status_id) values (277, 'small-molecule collection source', 'A description of whether a small-molecule collection was purchased from a vendor or generated in an academic institution.', 2);</v>
      </c>
    </row>
    <row r="567" spans="1:12" ht="60">
      <c r="A567" s="11">
        <v>610</v>
      </c>
      <c r="B567" s="24" t="s">
        <v>709</v>
      </c>
      <c r="C567" s="9" t="s">
        <v>710</v>
      </c>
      <c r="E567" s="13" t="s">
        <v>847</v>
      </c>
      <c r="F567" s="11">
        <f t="shared" si="17"/>
        <v>610</v>
      </c>
      <c r="I567" s="11"/>
      <c r="J567" s="11"/>
      <c r="K567" s="11"/>
      <c r="L567" s="11" t="str">
        <f t="shared" ca="1" si="16"/>
        <v>insert into element (element_id, label, description, element_status_id) values (610, 'small-molecule format', 'An assay format with no biological component that is intended to measure the physical properties of a compound and not its effect on a biological system.', 2);</v>
      </c>
    </row>
    <row r="568" spans="1:12">
      <c r="A568" s="11">
        <v>611</v>
      </c>
      <c r="B568" s="24" t="s">
        <v>711</v>
      </c>
      <c r="C568" s="9"/>
      <c r="E568" s="13" t="s">
        <v>847</v>
      </c>
      <c r="F568" s="11">
        <f t="shared" si="17"/>
        <v>611</v>
      </c>
      <c r="I568" s="11"/>
      <c r="J568" s="11"/>
      <c r="K568" s="11"/>
      <c r="L568" s="11" t="str">
        <f t="shared" ca="1" si="16"/>
        <v>insert into element (element_id, label, description, element_status_id) values (611, 'small-molecule microarray', '', 2);</v>
      </c>
    </row>
    <row r="569" spans="1:12">
      <c r="A569" s="11">
        <v>140</v>
      </c>
      <c r="B569" s="24" t="s">
        <v>343</v>
      </c>
      <c r="C569" s="9"/>
      <c r="E569" s="13" t="s">
        <v>847</v>
      </c>
      <c r="F569" s="11">
        <f t="shared" si="17"/>
        <v>140</v>
      </c>
      <c r="I569" s="11"/>
      <c r="J569" s="11"/>
      <c r="K569" s="11"/>
      <c r="L569" s="11" t="str">
        <f t="shared" ca="1" si="16"/>
        <v>insert into element (element_id, label, description, element_status_id) values (140, 'small-molecule perturbagen', '', 2);</v>
      </c>
    </row>
    <row r="570" spans="1:12">
      <c r="A570" s="11">
        <v>221</v>
      </c>
      <c r="B570" s="24" t="s">
        <v>379</v>
      </c>
      <c r="C570" s="9"/>
      <c r="E570" s="13" t="s">
        <v>847</v>
      </c>
      <c r="F570" s="11">
        <f t="shared" si="17"/>
        <v>221</v>
      </c>
      <c r="I570" s="11"/>
      <c r="J570" s="11"/>
      <c r="K570" s="11"/>
      <c r="L570" s="11" t="str">
        <f t="shared" ca="1" si="16"/>
        <v>insert into element (element_id, label, description, element_status_id) values (221, 'small-molecule structure', '', 2);_x000D_
COMMIT;</v>
      </c>
    </row>
    <row r="571" spans="1:12">
      <c r="A571" s="11">
        <v>368</v>
      </c>
      <c r="B571" s="24" t="s">
        <v>422</v>
      </c>
      <c r="C571" s="9"/>
      <c r="E571" s="13" t="s">
        <v>847</v>
      </c>
      <c r="F571" s="11">
        <f t="shared" si="17"/>
        <v>368</v>
      </c>
      <c r="I571" s="11"/>
      <c r="J571" s="11"/>
      <c r="K571" s="11"/>
      <c r="L571" s="11" t="str">
        <f t="shared" ca="1" si="16"/>
        <v>insert into element (element_id, label, description, element_status_id) values (368, 'software', '', 2);</v>
      </c>
    </row>
    <row r="572" spans="1:12">
      <c r="A572" s="11">
        <v>612</v>
      </c>
      <c r="B572" s="24" t="s">
        <v>712</v>
      </c>
      <c r="C572" s="9"/>
      <c r="E572" s="13" t="s">
        <v>847</v>
      </c>
      <c r="F572" s="11">
        <f t="shared" si="17"/>
        <v>612</v>
      </c>
      <c r="I572" s="11"/>
      <c r="J572" s="11"/>
      <c r="K572" s="11"/>
      <c r="L572" s="11" t="str">
        <f t="shared" ca="1" si="16"/>
        <v>insert into element (element_id, label, description, element_status_id) values (612, 'solid phase', '', 2);</v>
      </c>
    </row>
    <row r="573" spans="1:12">
      <c r="A573" s="11">
        <v>613</v>
      </c>
      <c r="B573" s="24" t="s">
        <v>713</v>
      </c>
      <c r="C573" s="9"/>
      <c r="E573" s="13" t="s">
        <v>847</v>
      </c>
      <c r="F573" s="11">
        <f t="shared" si="17"/>
        <v>613</v>
      </c>
      <c r="I573" s="11"/>
      <c r="J573" s="11"/>
      <c r="K573" s="11"/>
      <c r="L573" s="11" t="str">
        <f t="shared" ca="1" si="16"/>
        <v>insert into element (element_id, label, description, element_status_id) values (613, 'solubility', '', 2);</v>
      </c>
    </row>
    <row r="574" spans="1:12">
      <c r="A574" s="11">
        <v>177</v>
      </c>
      <c r="B574" s="24" t="s">
        <v>208</v>
      </c>
      <c r="C574" s="9"/>
      <c r="E574" s="13" t="s">
        <v>847</v>
      </c>
      <c r="F574" s="11">
        <f t="shared" si="17"/>
        <v>177</v>
      </c>
      <c r="I574" s="11"/>
      <c r="J574" s="11"/>
      <c r="K574" s="11"/>
      <c r="L574" s="11" t="str">
        <f t="shared" ca="1" si="16"/>
        <v>insert into element (element_id, label, description, element_status_id) values (177, 'solubility assay', '', 2);</v>
      </c>
    </row>
    <row r="575" spans="1:12">
      <c r="A575" s="11">
        <v>83</v>
      </c>
      <c r="B575" s="24" t="s">
        <v>143</v>
      </c>
      <c r="C575" s="9"/>
      <c r="E575" s="13" t="s">
        <v>847</v>
      </c>
      <c r="F575" s="11">
        <f t="shared" si="17"/>
        <v>83</v>
      </c>
      <c r="I575" s="11"/>
      <c r="J575" s="11"/>
      <c r="K575" s="11"/>
      <c r="L575" s="11" t="str">
        <f t="shared" ca="1" si="16"/>
        <v>insert into element (element_id, label, description, element_status_id) values (83, 'solute', '', 2);</v>
      </c>
    </row>
    <row r="576" spans="1:12">
      <c r="A576" s="11">
        <v>614</v>
      </c>
      <c r="B576" s="24" t="s">
        <v>714</v>
      </c>
      <c r="C576" s="9"/>
      <c r="E576" s="13" t="s">
        <v>847</v>
      </c>
      <c r="F576" s="11">
        <f t="shared" si="17"/>
        <v>614</v>
      </c>
      <c r="I576" s="11"/>
      <c r="J576" s="11"/>
      <c r="K576" s="11"/>
      <c r="L576" s="11" t="str">
        <f t="shared" ca="1" si="16"/>
        <v>insert into element (element_id, label, description, element_status_id) values (614, 'solution phase', '', 2);</v>
      </c>
    </row>
    <row r="577" spans="1:12">
      <c r="A577" s="11">
        <v>52</v>
      </c>
      <c r="B577" s="24" t="s">
        <v>126</v>
      </c>
      <c r="C577" s="9"/>
      <c r="E577" s="13" t="s">
        <v>847</v>
      </c>
      <c r="F577" s="11">
        <f t="shared" si="17"/>
        <v>52</v>
      </c>
      <c r="I577" s="11"/>
      <c r="J577" s="11"/>
      <c r="K577" s="11"/>
      <c r="L577" s="11" t="str">
        <f t="shared" ca="1" si="16"/>
        <v>insert into element (element_id, label, description, element_status_id) values (52, 'solvent', '', 2);</v>
      </c>
    </row>
    <row r="578" spans="1:12">
      <c r="A578" s="11">
        <v>615</v>
      </c>
      <c r="B578" s="24" t="s">
        <v>715</v>
      </c>
      <c r="C578" s="9"/>
      <c r="E578" s="13" t="s">
        <v>847</v>
      </c>
      <c r="F578" s="11">
        <f t="shared" si="17"/>
        <v>615</v>
      </c>
      <c r="I578" s="11"/>
      <c r="J578" s="11"/>
      <c r="K578" s="11"/>
      <c r="L578" s="11" t="str">
        <f t="shared" ref="L578:L605" ca="1" si="18">IF(I578="","insert into element (element_id, label, description, element_status_id) values ("&amp;A578&amp;", '"&amp;B578&amp;"', '"&amp;C578&amp;"', 2);"&amp;IF(MOD(CELL("row",A578),10)=0,CHAR(13)&amp;CHAR(10)&amp;"COMMIT;",""),"")</f>
        <v>insert into element (element_id, label, description, element_status_id) values (615, 'species (BINOMIAL NOMENCLATURE)', '', 2);</v>
      </c>
    </row>
    <row r="579" spans="1:12">
      <c r="A579" s="11">
        <v>103</v>
      </c>
      <c r="B579" s="24" t="s">
        <v>165</v>
      </c>
      <c r="C579" s="9"/>
      <c r="E579" s="13" t="s">
        <v>847</v>
      </c>
      <c r="F579" s="11">
        <f t="shared" ref="F579:F600" si="19">A579</f>
        <v>103</v>
      </c>
      <c r="I579" s="11"/>
      <c r="J579" s="11"/>
      <c r="K579" s="11"/>
      <c r="L579" s="11" t="str">
        <f t="shared" ca="1" si="18"/>
        <v>insert into element (element_id, label, description, element_status_id) values (103, 'spectrophotometry method', '', 2);</v>
      </c>
    </row>
    <row r="580" spans="1:12">
      <c r="A580" s="11">
        <v>616</v>
      </c>
      <c r="B580" s="24" t="s">
        <v>716</v>
      </c>
      <c r="C580" s="9"/>
      <c r="E580" s="13" t="s">
        <v>847</v>
      </c>
      <c r="F580" s="11">
        <f t="shared" si="19"/>
        <v>616</v>
      </c>
      <c r="I580" s="11"/>
      <c r="J580" s="11"/>
      <c r="K580" s="11"/>
      <c r="L580" s="11" t="str">
        <f t="shared" ca="1" si="18"/>
        <v>insert into element (element_id, label, description, element_status_id) values (616, 'spinal cord', '', 2);_x000D_
COMMIT;</v>
      </c>
    </row>
    <row r="581" spans="1:12">
      <c r="A581" s="11">
        <v>617</v>
      </c>
      <c r="B581" s="24" t="s">
        <v>717</v>
      </c>
      <c r="C581" s="9"/>
      <c r="E581" s="13" t="s">
        <v>847</v>
      </c>
      <c r="F581" s="11">
        <f t="shared" si="19"/>
        <v>617</v>
      </c>
      <c r="I581" s="11"/>
      <c r="J581" s="11"/>
      <c r="K581" s="11"/>
      <c r="L581" s="11" t="str">
        <f t="shared" ca="1" si="18"/>
        <v>insert into element (element_id, label, description, element_status_id) values (617, 'spleen', '', 2);</v>
      </c>
    </row>
    <row r="582" spans="1:12">
      <c r="A582" s="11">
        <v>178</v>
      </c>
      <c r="B582" s="24" t="s">
        <v>209</v>
      </c>
      <c r="C582" s="9"/>
      <c r="E582" s="13" t="s">
        <v>847</v>
      </c>
      <c r="F582" s="11">
        <f t="shared" si="19"/>
        <v>178</v>
      </c>
      <c r="I582" s="11"/>
      <c r="J582" s="11"/>
      <c r="K582" s="11"/>
      <c r="L582" s="11" t="str">
        <f t="shared" ca="1" si="18"/>
        <v>insert into element (element_id, label, description, element_status_id) values (178, 'stability assay', '', 2);</v>
      </c>
    </row>
    <row r="583" spans="1:12">
      <c r="A583" s="11">
        <v>59</v>
      </c>
      <c r="B583" s="24" t="s">
        <v>388</v>
      </c>
      <c r="C583" s="9"/>
      <c r="E583" s="13" t="s">
        <v>847</v>
      </c>
      <c r="F583" s="11">
        <f t="shared" si="19"/>
        <v>59</v>
      </c>
      <c r="I583" s="11"/>
      <c r="J583" s="11"/>
      <c r="K583" s="11"/>
      <c r="L583" s="11" t="str">
        <f t="shared" ca="1" si="18"/>
        <v>insert into element (element_id, label, description, element_status_id) values (59, 'staining method', '', 2);</v>
      </c>
    </row>
    <row r="584" spans="1:12">
      <c r="A584" s="11">
        <v>379</v>
      </c>
      <c r="B584" s="24" t="s">
        <v>71</v>
      </c>
      <c r="C584" s="9"/>
      <c r="E584" s="13" t="s">
        <v>847</v>
      </c>
      <c r="F584" s="11">
        <f t="shared" si="19"/>
        <v>379</v>
      </c>
      <c r="I584" s="11"/>
      <c r="J584" s="11"/>
      <c r="K584" s="11"/>
      <c r="L584" s="11" t="str">
        <f t="shared" ca="1" si="18"/>
        <v>insert into element (element_id, label, description, element_status_id) values (379, 'Statistical', '', 2);</v>
      </c>
    </row>
    <row r="585" spans="1:12">
      <c r="A585" s="11">
        <v>618</v>
      </c>
      <c r="B585" s="24" t="s">
        <v>718</v>
      </c>
      <c r="C585" s="9"/>
      <c r="E585" s="13" t="s">
        <v>847</v>
      </c>
      <c r="F585" s="11">
        <f t="shared" si="19"/>
        <v>618</v>
      </c>
      <c r="I585" s="11"/>
      <c r="J585" s="11"/>
      <c r="K585" s="11"/>
      <c r="L585" s="11" t="str">
        <f t="shared" ca="1" si="18"/>
        <v>insert into element (element_id, label, description, element_status_id) values (618, 'stomach', '', 2);</v>
      </c>
    </row>
    <row r="586" spans="1:12" ht="60">
      <c r="A586" s="11">
        <v>96</v>
      </c>
      <c r="B586" s="24" t="s">
        <v>323</v>
      </c>
      <c r="C586" s="9" t="s">
        <v>324</v>
      </c>
      <c r="E586" s="13" t="s">
        <v>847</v>
      </c>
      <c r="F586" s="11">
        <f t="shared" si="19"/>
        <v>96</v>
      </c>
      <c r="I586" s="11"/>
      <c r="J586" s="11"/>
      <c r="K586" s="11"/>
      <c r="L586" s="11" t="str">
        <f t="shared" ca="1" si="18"/>
        <v>insert into element (element_id, label, description, element_status_id) values (96, 'sub-cellular format', 'A format using sub-cellular organelles (but not individually purified proteins) obtained by cell lysis and fractionation (e.g., differential centrifugation).', 2);</v>
      </c>
    </row>
    <row r="587" spans="1:12">
      <c r="A587" s="11">
        <v>47</v>
      </c>
      <c r="B587" s="24" t="s">
        <v>125</v>
      </c>
      <c r="C587" s="9"/>
      <c r="E587" s="13" t="s">
        <v>847</v>
      </c>
      <c r="F587" s="11">
        <f t="shared" si="19"/>
        <v>47</v>
      </c>
      <c r="I587" s="11"/>
      <c r="J587" s="11"/>
      <c r="K587" s="11"/>
      <c r="L587" s="11" t="str">
        <f t="shared" ca="1" si="18"/>
        <v>insert into element (element_id, label, description, element_status_id) values (47, 'substrate', '', 2);</v>
      </c>
    </row>
    <row r="588" spans="1:12">
      <c r="A588" s="11">
        <v>619</v>
      </c>
      <c r="B588" s="24" t="s">
        <v>719</v>
      </c>
      <c r="C588" s="9"/>
      <c r="E588" s="13" t="s">
        <v>847</v>
      </c>
      <c r="F588" s="11">
        <f t="shared" si="19"/>
        <v>619</v>
      </c>
      <c r="I588" s="11"/>
      <c r="J588" s="11"/>
      <c r="K588" s="11"/>
      <c r="L588" s="11" t="str">
        <f t="shared" ca="1" si="18"/>
        <v>insert into element (element_id, label, description, element_status_id) values (619, 'substrate-conversion method', '', 2);</v>
      </c>
    </row>
    <row r="589" spans="1:12">
      <c r="A589" s="11">
        <v>620</v>
      </c>
      <c r="B589" s="24" t="s">
        <v>720</v>
      </c>
      <c r="C589" s="9"/>
      <c r="E589" s="13" t="s">
        <v>847</v>
      </c>
      <c r="F589" s="11">
        <f t="shared" si="19"/>
        <v>620</v>
      </c>
      <c r="I589" s="11"/>
      <c r="J589" s="11"/>
      <c r="K589" s="11"/>
      <c r="L589" s="11" t="str">
        <f t="shared" ca="1" si="18"/>
        <v>insert into element (element_id, label, description, element_status_id) values (620, 'sum', '', 2);</v>
      </c>
    </row>
    <row r="590" spans="1:12">
      <c r="A590" s="11">
        <v>621</v>
      </c>
      <c r="B590" s="24" t="s">
        <v>721</v>
      </c>
      <c r="C590" s="9"/>
      <c r="E590" s="13" t="s">
        <v>847</v>
      </c>
      <c r="F590" s="11">
        <f t="shared" si="19"/>
        <v>621</v>
      </c>
      <c r="I590" s="11"/>
      <c r="J590" s="11"/>
      <c r="K590" s="11"/>
      <c r="L590" s="11" t="str">
        <f t="shared" ca="1" si="18"/>
        <v>insert into element (element_id, label, description, element_status_id) values (621, 'summary assay', '', 2);_x000D_
COMMIT;</v>
      </c>
    </row>
    <row r="591" spans="1:12">
      <c r="A591" s="11">
        <v>622</v>
      </c>
      <c r="B591" s="24" t="s">
        <v>722</v>
      </c>
      <c r="C591" s="9"/>
      <c r="E591" s="13" t="s">
        <v>847</v>
      </c>
      <c r="F591" s="11">
        <f t="shared" si="19"/>
        <v>622</v>
      </c>
      <c r="I591" s="11"/>
      <c r="J591" s="11"/>
      <c r="K591" s="11"/>
      <c r="L591" s="11" t="str">
        <f t="shared" ca="1" si="18"/>
        <v>insert into element (element_id, label, description, element_status_id) values (622, 'suspension', '', 2);</v>
      </c>
    </row>
    <row r="592" spans="1:12">
      <c r="A592" s="11">
        <v>623</v>
      </c>
      <c r="B592" s="24" t="s">
        <v>723</v>
      </c>
      <c r="C592" s="9"/>
      <c r="E592" s="13" t="s">
        <v>847</v>
      </c>
      <c r="F592" s="11">
        <f t="shared" si="19"/>
        <v>623</v>
      </c>
      <c r="I592" s="11"/>
      <c r="J592" s="11"/>
      <c r="K592" s="11"/>
      <c r="L592" s="11" t="str">
        <f t="shared" ca="1" si="18"/>
        <v>insert into element (element_id, label, description, element_status_id) values (623, 'sweat', '', 2);</v>
      </c>
    </row>
    <row r="593" spans="1:12">
      <c r="A593" s="11">
        <v>215</v>
      </c>
      <c r="B593" s="24" t="s">
        <v>240</v>
      </c>
      <c r="C593" s="9"/>
      <c r="E593" s="13" t="s">
        <v>847</v>
      </c>
      <c r="F593" s="11">
        <f t="shared" si="19"/>
        <v>215</v>
      </c>
      <c r="I593" s="11"/>
      <c r="J593" s="11"/>
      <c r="K593" s="11"/>
      <c r="L593" s="11" t="str">
        <f t="shared" ca="1" si="18"/>
        <v>insert into element (element_id, label, description, element_status_id) values (215, 'system process assay', '', 2);</v>
      </c>
    </row>
    <row r="594" spans="1:12">
      <c r="A594" s="11">
        <v>625</v>
      </c>
      <c r="B594" s="24" t="s">
        <v>725</v>
      </c>
      <c r="C594" s="9"/>
      <c r="E594" s="13" t="s">
        <v>847</v>
      </c>
      <c r="F594" s="11">
        <f t="shared" si="19"/>
        <v>625</v>
      </c>
      <c r="I594" s="11"/>
      <c r="J594" s="11"/>
      <c r="K594" s="11"/>
      <c r="L594" s="11" t="str">
        <f t="shared" ca="1" si="18"/>
        <v>insert into element (element_id, label, description, element_status_id) values (625, 'T-175', '', 2);</v>
      </c>
    </row>
    <row r="595" spans="1:12">
      <c r="A595" s="11">
        <v>626</v>
      </c>
      <c r="B595" s="24" t="s">
        <v>726</v>
      </c>
      <c r="C595" s="9"/>
      <c r="E595" s="13" t="s">
        <v>847</v>
      </c>
      <c r="F595" s="11">
        <f t="shared" si="19"/>
        <v>626</v>
      </c>
      <c r="I595" s="11"/>
      <c r="J595" s="11"/>
      <c r="K595" s="11"/>
      <c r="L595" s="11" t="str">
        <f t="shared" ca="1" si="18"/>
        <v>insert into element (element_id, label, description, element_status_id) values (626, 'T-225', '', 2);</v>
      </c>
    </row>
    <row r="596" spans="1:12">
      <c r="A596" s="11">
        <v>627</v>
      </c>
      <c r="B596" s="24" t="s">
        <v>727</v>
      </c>
      <c r="C596" s="9"/>
      <c r="E596" s="13" t="s">
        <v>847</v>
      </c>
      <c r="F596" s="11">
        <f t="shared" si="19"/>
        <v>627</v>
      </c>
      <c r="I596" s="11"/>
      <c r="J596" s="11"/>
      <c r="K596" s="11"/>
      <c r="L596" s="11" t="str">
        <f t="shared" ca="1" si="18"/>
        <v>insert into element (element_id, label, description, element_status_id) values (627, 'T-25', '', 2);</v>
      </c>
    </row>
    <row r="597" spans="1:12">
      <c r="A597" s="11">
        <v>628</v>
      </c>
      <c r="B597" s="24" t="s">
        <v>728</v>
      </c>
      <c r="C597" s="9"/>
      <c r="E597" s="13" t="s">
        <v>847</v>
      </c>
      <c r="F597" s="11">
        <f t="shared" si="19"/>
        <v>628</v>
      </c>
      <c r="I597" s="11"/>
      <c r="J597" s="11"/>
      <c r="K597" s="11"/>
      <c r="L597" s="11" t="str">
        <f t="shared" ca="1" si="18"/>
        <v>insert into element (element_id, label, description, element_status_id) values (628, 'T-75', '', 2);</v>
      </c>
    </row>
    <row r="598" spans="1:12">
      <c r="A598" s="11">
        <v>69</v>
      </c>
      <c r="B598" s="24" t="s">
        <v>108</v>
      </c>
      <c r="C598" s="9"/>
      <c r="E598" s="13" t="s">
        <v>847</v>
      </c>
      <c r="F598" s="11">
        <f t="shared" si="19"/>
        <v>69</v>
      </c>
      <c r="I598" s="11"/>
      <c r="J598" s="11"/>
      <c r="K598" s="11"/>
      <c r="L598" s="11" t="str">
        <f t="shared" ca="1" si="18"/>
        <v>insert into element (element_id, label, description, element_status_id) values (69, 'target', '', 2);</v>
      </c>
    </row>
    <row r="599" spans="1:12">
      <c r="A599" s="11">
        <v>629</v>
      </c>
      <c r="B599" s="24" t="s">
        <v>729</v>
      </c>
      <c r="C599" s="9"/>
      <c r="E599" s="13" t="s">
        <v>847</v>
      </c>
      <c r="F599" s="11">
        <f t="shared" si="19"/>
        <v>629</v>
      </c>
      <c r="I599" s="11"/>
      <c r="J599" s="11"/>
      <c r="K599" s="11"/>
      <c r="L599" s="11" t="str">
        <f t="shared" ca="1" si="18"/>
        <v>insert into element (element_id, label, description, element_status_id) values (629, 'tears', '', 2);</v>
      </c>
    </row>
    <row r="600" spans="1:12">
      <c r="A600" s="11">
        <v>119</v>
      </c>
      <c r="B600" s="24" t="s">
        <v>370</v>
      </c>
      <c r="C600" s="9"/>
      <c r="E600" s="13" t="s">
        <v>847</v>
      </c>
      <c r="F600" s="11">
        <f t="shared" si="19"/>
        <v>119</v>
      </c>
      <c r="I600" s="11"/>
      <c r="J600" s="11"/>
      <c r="K600" s="11"/>
      <c r="L600" s="11" t="str">
        <f t="shared" ca="1" si="18"/>
        <v>insert into element (element_id, label, description, element_status_id) values (119, 'temperature', '', 2);_x000D_
COMMIT;</v>
      </c>
    </row>
    <row r="601" spans="1:12" ht="45">
      <c r="A601" s="11">
        <v>258</v>
      </c>
      <c r="B601" s="24" t="s">
        <v>289</v>
      </c>
      <c r="C601" s="9" t="s">
        <v>290</v>
      </c>
      <c r="E601" s="13" t="s">
        <v>847</v>
      </c>
      <c r="F601" s="11">
        <f t="shared" ref="F601:F605" si="20">A601</f>
        <v>258</v>
      </c>
      <c r="I601" s="11"/>
      <c r="J601" s="11"/>
      <c r="K601" s="11"/>
      <c r="L601" s="11" t="str">
        <f t="shared" ca="1" si="18"/>
        <v>insert into element (element_id, label, description, element_status_id) values (258, 'temperature endpoint', 'An endpoint that reports a change in temperature as a measure of the extent of perturbation (e.g., Tm).', 2);</v>
      </c>
    </row>
    <row r="602" spans="1:12">
      <c r="A602" s="11">
        <v>630</v>
      </c>
      <c r="B602" s="24" t="s">
        <v>730</v>
      </c>
      <c r="C602" s="9"/>
      <c r="E602" s="13" t="s">
        <v>847</v>
      </c>
      <c r="F602" s="11">
        <f t="shared" si="20"/>
        <v>630</v>
      </c>
      <c r="I602" s="11"/>
      <c r="J602" s="11"/>
      <c r="K602" s="11"/>
      <c r="L602" s="11" t="str">
        <f t="shared" ca="1" si="18"/>
        <v>insert into element (element_id, label, description, element_status_id) values (630, 'tendon', '', 2);</v>
      </c>
    </row>
    <row r="603" spans="1:12">
      <c r="A603" s="11">
        <v>631</v>
      </c>
      <c r="B603" s="24" t="s">
        <v>731</v>
      </c>
      <c r="C603" s="9"/>
      <c r="E603" s="13" t="s">
        <v>847</v>
      </c>
      <c r="F603" s="11">
        <f t="shared" si="20"/>
        <v>631</v>
      </c>
      <c r="I603" s="11"/>
      <c r="J603" s="11"/>
      <c r="K603" s="11"/>
      <c r="L603" s="11" t="str">
        <f t="shared" ca="1" si="18"/>
        <v>insert into element (element_id, label, description, element_status_id) values (631, 'testis', '', 2);</v>
      </c>
    </row>
    <row r="604" spans="1:12">
      <c r="A604" s="11">
        <v>206</v>
      </c>
      <c r="B604" s="24" t="s">
        <v>232</v>
      </c>
      <c r="C604" s="9"/>
      <c r="E604" s="13" t="s">
        <v>847</v>
      </c>
      <c r="F604" s="11">
        <f t="shared" si="20"/>
        <v>206</v>
      </c>
      <c r="I604" s="11"/>
      <c r="J604" s="11"/>
      <c r="K604" s="11"/>
      <c r="L604" s="11" t="str">
        <f t="shared" ca="1" si="18"/>
        <v>insert into element (element_id, label, description, element_status_id) values (206, 'therapeutic efficacy assay', '', 2);</v>
      </c>
    </row>
    <row r="605" spans="1:12">
      <c r="A605" s="11">
        <v>316</v>
      </c>
      <c r="B605" s="24" t="s">
        <v>312</v>
      </c>
      <c r="C605" s="9"/>
      <c r="E605" s="13" t="s">
        <v>847</v>
      </c>
      <c r="F605" s="11">
        <f t="shared" si="20"/>
        <v>316</v>
      </c>
      <c r="I605" s="11"/>
      <c r="J605" s="11"/>
      <c r="K605" s="11"/>
      <c r="L605" s="11" t="str">
        <f t="shared" ca="1" si="18"/>
        <v>insert into element (element_id, label, description, element_status_id) values (316, 'Thermo Fisher VarioSkan', '', 2);</v>
      </c>
    </row>
    <row r="606" spans="1:12">
      <c r="A606" s="11">
        <v>632</v>
      </c>
      <c r="B606" s="24" t="s">
        <v>732</v>
      </c>
      <c r="C606" s="9"/>
      <c r="E606" s="13" t="s">
        <v>847</v>
      </c>
      <c r="F606" s="11">
        <f t="shared" ref="F606:F609" si="21">A606</f>
        <v>632</v>
      </c>
      <c r="I606" s="11"/>
      <c r="J606" s="11"/>
      <c r="K606" s="11"/>
      <c r="L606" s="11" t="str">
        <f ca="1">IF(I606="","insert into element (element_id, label, description, element_status_id) values ("&amp;A606&amp;", '"&amp;B606&amp;"', '"&amp;C606&amp;"', 2);"&amp;IF(MOD(CELL("row",A606),10)=0,CHAR(13)&amp;CHAR(10)&amp;"COMMIT;",""),"")</f>
        <v>insert into element (element_id, label, description, element_status_id) values (632, 'thymus', '', 2);</v>
      </c>
    </row>
    <row r="607" spans="1:12">
      <c r="A607" s="11">
        <v>633</v>
      </c>
      <c r="B607" s="24" t="s">
        <v>733</v>
      </c>
      <c r="C607" s="9"/>
      <c r="E607" s="13" t="s">
        <v>847</v>
      </c>
      <c r="F607" s="11">
        <f t="shared" si="21"/>
        <v>633</v>
      </c>
      <c r="I607" s="11"/>
      <c r="J607" s="11"/>
      <c r="K607" s="11"/>
      <c r="L607" s="11" t="str">
        <f t="shared" ref="L607:L609" ca="1" si="22">IF(I607="","insert into element (element_id, label, description, element_status_id) values ("&amp;A607&amp;", '"&amp;B607&amp;"', '"&amp;C607&amp;"', 2);"&amp;IF(MOD(CELL("row",A607),10)=0,CHAR(13)&amp;CHAR(10)&amp;"COMMIT;",""),"")</f>
        <v>insert into element (element_id, label, description, element_status_id) values (633, 'thyroid', '', 2);</v>
      </c>
    </row>
    <row r="608" spans="1:12">
      <c r="A608" s="11">
        <v>634</v>
      </c>
      <c r="B608" s="24" t="s">
        <v>734</v>
      </c>
      <c r="C608" s="9"/>
      <c r="E608" s="13" t="s">
        <v>847</v>
      </c>
      <c r="F608" s="11">
        <f t="shared" si="21"/>
        <v>634</v>
      </c>
      <c r="I608" s="11"/>
      <c r="J608" s="11"/>
      <c r="K608" s="11"/>
      <c r="L608" s="11" t="str">
        <f t="shared" ca="1" si="22"/>
        <v>insert into element (element_id, label, description, element_status_id) values (634, 'time', '', 2);</v>
      </c>
    </row>
    <row r="609" spans="1:12">
      <c r="A609" s="11">
        <v>635</v>
      </c>
      <c r="B609" s="24" t="s">
        <v>735</v>
      </c>
      <c r="C609" s="9"/>
      <c r="E609" s="13" t="s">
        <v>847</v>
      </c>
      <c r="F609" s="11">
        <f t="shared" si="21"/>
        <v>635</v>
      </c>
      <c r="I609" s="11"/>
      <c r="J609" s="11"/>
      <c r="K609" s="11"/>
      <c r="L609" s="11" t="str">
        <f t="shared" ca="1" si="22"/>
        <v>insert into element (element_id, label, description, element_status_id) values (635, 'time endpoint', '', 2);</v>
      </c>
    </row>
    <row r="610" spans="1:12">
      <c r="A610" s="11">
        <v>636</v>
      </c>
      <c r="B610" s="24" t="s">
        <v>736</v>
      </c>
      <c r="C610" s="9"/>
      <c r="E610" s="13" t="s">
        <v>847</v>
      </c>
      <c r="F610" s="11">
        <f t="shared" ref="F610:F642" si="23">A610</f>
        <v>636</v>
      </c>
      <c r="I610" s="11"/>
      <c r="J610" s="11"/>
      <c r="K610" s="11"/>
      <c r="L610" s="11" t="str">
        <f t="shared" ref="L610:L642" ca="1" si="24">IF(I610="","insert into element (element_id, label, description, element_status_id) values ("&amp;A610&amp;", '"&amp;B610&amp;"', '"&amp;C610&amp;"', 2);"&amp;IF(MOD(CELL("row",A610),10)=0,CHAR(13)&amp;CHAR(10)&amp;"COMMIT;",""),"")</f>
        <v>insert into element (element_id, label, description, element_status_id) values (636, 'time-course', '', 2);_x000D_
COMMIT;</v>
      </c>
    </row>
    <row r="611" spans="1:12">
      <c r="A611" s="11">
        <v>39</v>
      </c>
      <c r="B611" s="24" t="s">
        <v>89</v>
      </c>
      <c r="C611" s="9"/>
      <c r="E611" s="13" t="s">
        <v>847</v>
      </c>
      <c r="F611" s="11">
        <f t="shared" si="23"/>
        <v>39</v>
      </c>
      <c r="I611" s="11"/>
      <c r="J611" s="11"/>
      <c r="K611" s="11"/>
      <c r="L611" s="11" t="str">
        <f t="shared" ca="1" si="24"/>
        <v>insert into element (element_id, label, description, element_status_id) values (39, 'tissue', '', 2);</v>
      </c>
    </row>
    <row r="612" spans="1:12">
      <c r="A612" s="11">
        <v>637</v>
      </c>
      <c r="B612" s="24" t="s">
        <v>737</v>
      </c>
      <c r="C612" s="9"/>
      <c r="E612" s="13" t="s">
        <v>847</v>
      </c>
      <c r="F612" s="11">
        <f t="shared" si="23"/>
        <v>637</v>
      </c>
      <c r="I612" s="11"/>
      <c r="J612" s="11"/>
      <c r="K612" s="11"/>
      <c r="L612" s="11" t="str">
        <f t="shared" ca="1" si="24"/>
        <v>insert into element (element_id, label, description, element_status_id) values (637, 'tissue type', '', 2);</v>
      </c>
    </row>
    <row r="613" spans="1:12" ht="30">
      <c r="A613" s="11">
        <v>93</v>
      </c>
      <c r="B613" s="24" t="s">
        <v>156</v>
      </c>
      <c r="C613" s="9" t="s">
        <v>157</v>
      </c>
      <c r="E613" s="13" t="s">
        <v>847</v>
      </c>
      <c r="F613" s="11">
        <f t="shared" si="23"/>
        <v>93</v>
      </c>
      <c r="I613" s="11"/>
      <c r="J613" s="11"/>
      <c r="K613" s="11"/>
      <c r="L613" s="11" t="str">
        <f t="shared" ca="1" si="24"/>
        <v>insert into element (element_id, label, description, element_status_id) values (93, 'tissue-based format', 'A heterogenous assay format that involves tissue derived from a living organism.', 2);</v>
      </c>
    </row>
    <row r="614" spans="1:12">
      <c r="A614" s="11">
        <v>638</v>
      </c>
      <c r="B614" s="24" t="s">
        <v>738</v>
      </c>
      <c r="C614" s="9"/>
      <c r="E614" s="13" t="s">
        <v>847</v>
      </c>
      <c r="F614" s="11">
        <f t="shared" si="23"/>
        <v>638</v>
      </c>
      <c r="I614" s="11"/>
      <c r="J614" s="11"/>
      <c r="K614" s="11"/>
      <c r="L614" s="11" t="str">
        <f t="shared" ca="1" si="24"/>
        <v>insert into element (element_id, label, description, element_status_id) values (638, 'tissue-culture flask', '', 2);</v>
      </c>
    </row>
    <row r="615" spans="1:12">
      <c r="A615" s="11">
        <v>639</v>
      </c>
      <c r="B615" s="24" t="s">
        <v>739</v>
      </c>
      <c r="C615" s="9"/>
      <c r="E615" s="13" t="s">
        <v>847</v>
      </c>
      <c r="F615" s="11">
        <f t="shared" si="23"/>
        <v>639</v>
      </c>
      <c r="I615" s="11"/>
      <c r="J615" s="11"/>
      <c r="K615" s="11"/>
      <c r="L615" s="11" t="str">
        <f t="shared" ca="1" si="24"/>
        <v>insert into element (element_id, label, description, element_status_id) values (639, 'tonsil', '', 2);</v>
      </c>
    </row>
    <row r="616" spans="1:12">
      <c r="A616" s="11">
        <v>148</v>
      </c>
      <c r="B616" s="24" t="s">
        <v>181</v>
      </c>
      <c r="C616" s="9"/>
      <c r="E616" s="13" t="s">
        <v>847</v>
      </c>
      <c r="F616" s="11">
        <f t="shared" si="23"/>
        <v>148</v>
      </c>
      <c r="I616" s="11"/>
      <c r="J616" s="11"/>
      <c r="K616" s="11"/>
      <c r="L616" s="11" t="str">
        <f t="shared" ca="1" si="24"/>
        <v>insert into element (element_id, label, description, element_status_id) values (148, 'toxicity assay', '', 2);</v>
      </c>
    </row>
    <row r="617" spans="1:12">
      <c r="A617" s="11">
        <v>48</v>
      </c>
      <c r="B617" s="24" t="s">
        <v>105</v>
      </c>
      <c r="C617" s="9"/>
      <c r="E617" s="13" t="s">
        <v>847</v>
      </c>
      <c r="F617" s="11">
        <f t="shared" si="23"/>
        <v>48</v>
      </c>
      <c r="I617" s="11"/>
      <c r="J617" s="11"/>
      <c r="K617" s="11"/>
      <c r="L617" s="11" t="str">
        <f t="shared" ca="1" si="24"/>
        <v>insert into element (element_id, label, description, element_status_id) values (48, 'tracer', '', 2);</v>
      </c>
    </row>
    <row r="618" spans="1:12">
      <c r="A618" s="11">
        <v>640</v>
      </c>
      <c r="B618" s="24" t="s">
        <v>740</v>
      </c>
      <c r="C618" s="9"/>
      <c r="E618" s="13" t="s">
        <v>847</v>
      </c>
      <c r="F618" s="11">
        <f t="shared" si="23"/>
        <v>640</v>
      </c>
      <c r="I618" s="11"/>
      <c r="J618" s="11"/>
      <c r="K618" s="11"/>
      <c r="L618" s="11" t="str">
        <f t="shared" ca="1" si="24"/>
        <v>insert into element (element_id, label, description, element_status_id) values (640, 'trachea', '', 2);</v>
      </c>
    </row>
    <row r="619" spans="1:12">
      <c r="A619" s="11">
        <v>58</v>
      </c>
      <c r="B619" s="24" t="s">
        <v>129</v>
      </c>
      <c r="C619" s="9"/>
      <c r="E619" s="13" t="s">
        <v>847</v>
      </c>
      <c r="F619" s="11">
        <f t="shared" si="23"/>
        <v>58</v>
      </c>
      <c r="I619" s="11"/>
      <c r="J619" s="11"/>
      <c r="K619" s="11"/>
      <c r="L619" s="11" t="str">
        <f t="shared" ca="1" si="24"/>
        <v>insert into element (element_id, label, description, element_status_id) values (58, 'transfection agent', '', 2);</v>
      </c>
    </row>
    <row r="620" spans="1:12">
      <c r="A620" s="11">
        <v>134</v>
      </c>
      <c r="B620" s="24" t="s">
        <v>393</v>
      </c>
      <c r="C620" s="9"/>
      <c r="E620" s="13" t="s">
        <v>847</v>
      </c>
      <c r="F620" s="11">
        <f t="shared" si="23"/>
        <v>134</v>
      </c>
      <c r="I620" s="11"/>
      <c r="J620" s="11"/>
      <c r="K620" s="11"/>
      <c r="L620" s="11" t="str">
        <f t="shared" ca="1" si="24"/>
        <v>insert into element (element_id, label, description, element_status_id) values (134, 'transfection method', '', 2);_x000D_
COMMIT;</v>
      </c>
    </row>
    <row r="621" spans="1:12">
      <c r="A621" s="11">
        <v>159</v>
      </c>
      <c r="B621" s="24" t="s">
        <v>220</v>
      </c>
      <c r="C621" s="9"/>
      <c r="E621" s="13" t="s">
        <v>847</v>
      </c>
      <c r="F621" s="11">
        <f t="shared" si="23"/>
        <v>159</v>
      </c>
      <c r="I621" s="11"/>
      <c r="J621" s="11"/>
      <c r="K621" s="11"/>
      <c r="L621" s="11" t="str">
        <f t="shared" ca="1" si="24"/>
        <v>insert into element (element_id, label, description, element_status_id) values (159, 'transporter assay', '', 2);</v>
      </c>
    </row>
    <row r="622" spans="1:12">
      <c r="A622" s="11">
        <v>641</v>
      </c>
      <c r="B622" s="24" t="s">
        <v>741</v>
      </c>
      <c r="C622" s="9"/>
      <c r="E622" s="13" t="s">
        <v>847</v>
      </c>
      <c r="F622" s="11">
        <f t="shared" si="23"/>
        <v>641</v>
      </c>
      <c r="I622" s="11"/>
      <c r="J622" s="11"/>
      <c r="K622" s="11"/>
      <c r="L622" s="11" t="str">
        <f t="shared" ca="1" si="24"/>
        <v>insert into element (element_id, label, description, element_status_id) values (641, 'triple-flask', '', 2);</v>
      </c>
    </row>
    <row r="623" spans="1:12">
      <c r="A623" s="11">
        <v>317</v>
      </c>
      <c r="B623" s="24" t="s">
        <v>314</v>
      </c>
      <c r="C623" s="9"/>
      <c r="E623" s="13" t="s">
        <v>847</v>
      </c>
      <c r="F623" s="11">
        <f t="shared" si="23"/>
        <v>317</v>
      </c>
      <c r="I623" s="11"/>
      <c r="J623" s="11"/>
      <c r="K623" s="11"/>
      <c r="L623" s="11" t="str">
        <f t="shared" ca="1" si="24"/>
        <v>insert into element (element_id, label, description, element_status_id) values (317, 'TTP Labtech Acumen', '', 2);</v>
      </c>
    </row>
    <row r="624" spans="1:12">
      <c r="A624" s="11">
        <v>386</v>
      </c>
      <c r="B624" s="24" t="s">
        <v>16</v>
      </c>
      <c r="C624" s="9"/>
      <c r="E624" s="13" t="s">
        <v>847</v>
      </c>
      <c r="F624" s="11">
        <f t="shared" si="23"/>
        <v>386</v>
      </c>
      <c r="I624" s="11"/>
      <c r="J624" s="11"/>
      <c r="K624" s="11"/>
      <c r="L624" s="11" t="str">
        <f t="shared" ca="1" si="24"/>
        <v>insert into element (element_id, label, description, element_status_id) values (386, 'uM', '', 2);</v>
      </c>
    </row>
    <row r="625" spans="1:12" ht="45">
      <c r="A625" s="11">
        <v>123</v>
      </c>
      <c r="B625" s="24" t="s">
        <v>364</v>
      </c>
      <c r="C625" s="9" t="s">
        <v>365</v>
      </c>
      <c r="E625" s="13" t="s">
        <v>847</v>
      </c>
      <c r="F625" s="11">
        <f t="shared" si="23"/>
        <v>123</v>
      </c>
      <c r="I625" s="11"/>
      <c r="J625" s="11"/>
      <c r="K625" s="11"/>
      <c r="L625" s="11" t="str">
        <f t="shared" ca="1" si="24"/>
        <v>insert into element (element_id, label, description, element_status_id) values (123, 'unit of measurement', 'It is the inite magnitude of a physical quantity or of time. It has a quantity and a unit associated with it.', 2);</v>
      </c>
    </row>
    <row r="626" spans="1:12">
      <c r="A626" s="11">
        <v>642</v>
      </c>
      <c r="B626" s="24" t="s">
        <v>742</v>
      </c>
      <c r="C626" s="9"/>
      <c r="E626" s="13" t="s">
        <v>847</v>
      </c>
      <c r="F626" s="11">
        <f t="shared" si="23"/>
        <v>642</v>
      </c>
      <c r="I626" s="11"/>
      <c r="J626" s="11"/>
      <c r="K626" s="11"/>
      <c r="L626" s="11" t="str">
        <f t="shared" ca="1" si="24"/>
        <v>insert into element (element_id, label, description, element_status_id) values (642, 'ureter', '', 2);</v>
      </c>
    </row>
    <row r="627" spans="1:12">
      <c r="A627" s="11">
        <v>643</v>
      </c>
      <c r="B627" s="24" t="s">
        <v>743</v>
      </c>
      <c r="C627" s="9"/>
      <c r="E627" s="13" t="s">
        <v>847</v>
      </c>
      <c r="F627" s="11">
        <f t="shared" si="23"/>
        <v>643</v>
      </c>
      <c r="I627" s="11"/>
      <c r="J627" s="11"/>
      <c r="K627" s="11"/>
      <c r="L627" s="11" t="str">
        <f t="shared" ca="1" si="24"/>
        <v>insert into element (element_id, label, description, element_status_id) values (643, 'urethra', '', 2);</v>
      </c>
    </row>
    <row r="628" spans="1:12">
      <c r="A628" s="11">
        <v>644</v>
      </c>
      <c r="B628" s="24" t="s">
        <v>744</v>
      </c>
      <c r="C628" s="9"/>
      <c r="E628" s="13" t="s">
        <v>847</v>
      </c>
      <c r="F628" s="11">
        <f t="shared" si="23"/>
        <v>644</v>
      </c>
      <c r="I628" s="11"/>
      <c r="J628" s="11"/>
      <c r="K628" s="11"/>
      <c r="L628" s="11" t="str">
        <f t="shared" ca="1" si="24"/>
        <v>insert into element (element_id, label, description, element_status_id) values (644, 'urine', '', 2);</v>
      </c>
    </row>
    <row r="629" spans="1:12">
      <c r="A629" s="11">
        <v>645</v>
      </c>
      <c r="B629" s="24" t="s">
        <v>745</v>
      </c>
      <c r="C629" s="9"/>
      <c r="E629" s="13" t="s">
        <v>847</v>
      </c>
      <c r="F629" s="11">
        <f t="shared" si="23"/>
        <v>645</v>
      </c>
      <c r="I629" s="11"/>
      <c r="J629" s="11"/>
      <c r="K629" s="11"/>
      <c r="L629" s="11" t="str">
        <f t="shared" ca="1" si="24"/>
        <v>insert into element (element_id, label, description, element_status_id) values (645, 'uterus', '', 2);</v>
      </c>
    </row>
    <row r="630" spans="1:12">
      <c r="A630" s="11">
        <v>646</v>
      </c>
      <c r="B630" s="24" t="s">
        <v>746</v>
      </c>
      <c r="C630" s="9"/>
      <c r="E630" s="13" t="s">
        <v>847</v>
      </c>
      <c r="F630" s="11">
        <f t="shared" si="23"/>
        <v>646</v>
      </c>
      <c r="I630" s="11"/>
      <c r="J630" s="11"/>
      <c r="K630" s="11"/>
      <c r="L630" s="11" t="str">
        <f t="shared" ca="1" si="24"/>
        <v>insert into element (element_id, label, description, element_status_id) values (646, 'vaginal secretion', '', 2);_x000D_
COMMIT;</v>
      </c>
    </row>
    <row r="631" spans="1:12">
      <c r="A631" s="11">
        <v>84</v>
      </c>
      <c r="B631" s="24" t="s">
        <v>144</v>
      </c>
      <c r="C631" s="9"/>
      <c r="E631" s="13" t="s">
        <v>847</v>
      </c>
      <c r="F631" s="11">
        <f t="shared" si="23"/>
        <v>84</v>
      </c>
      <c r="I631" s="11"/>
      <c r="J631" s="11"/>
      <c r="K631" s="11"/>
      <c r="L631" s="11" t="str">
        <f t="shared" ca="1" si="24"/>
        <v>insert into element (element_id, label, description, element_status_id) values (84, 'vehicle', '', 2);</v>
      </c>
    </row>
    <row r="632" spans="1:12">
      <c r="A632" s="11">
        <v>355</v>
      </c>
      <c r="B632" s="24" t="s">
        <v>415</v>
      </c>
      <c r="C632" s="9"/>
      <c r="E632" s="13" t="s">
        <v>847</v>
      </c>
      <c r="F632" s="11">
        <f t="shared" si="23"/>
        <v>355</v>
      </c>
      <c r="I632" s="11"/>
      <c r="J632" s="11"/>
      <c r="K632" s="11"/>
      <c r="L632" s="11" t="str">
        <f t="shared" ca="1" si="24"/>
        <v>insert into element (element_id, label, description, element_status_id) values (355, 'Vehicle Components', '', 2);</v>
      </c>
    </row>
    <row r="633" spans="1:12">
      <c r="A633" s="11">
        <v>160</v>
      </c>
      <c r="B633" s="24" t="s">
        <v>221</v>
      </c>
      <c r="C633" s="9"/>
      <c r="E633" s="13" t="s">
        <v>847</v>
      </c>
      <c r="F633" s="11">
        <f t="shared" si="23"/>
        <v>160</v>
      </c>
      <c r="I633" s="11"/>
      <c r="J633" s="11"/>
      <c r="K633" s="11"/>
      <c r="L633" s="11" t="str">
        <f t="shared" ca="1" si="24"/>
        <v>insert into element (element_id, label, description, element_status_id) values (160, 'viability assay', '', 2);</v>
      </c>
    </row>
    <row r="634" spans="1:12">
      <c r="A634" s="11">
        <v>647</v>
      </c>
      <c r="B634" s="24" t="s">
        <v>747</v>
      </c>
      <c r="C634" s="9"/>
      <c r="E634" s="13" t="s">
        <v>847</v>
      </c>
      <c r="F634" s="11">
        <f t="shared" si="23"/>
        <v>647</v>
      </c>
      <c r="I634" s="11"/>
      <c r="J634" s="11"/>
      <c r="K634" s="11"/>
      <c r="L634" s="11" t="str">
        <f t="shared" ca="1" si="24"/>
        <v>insert into element (element_id, label, description, element_status_id) values (647, 'vitreous humor', '', 2);</v>
      </c>
    </row>
    <row r="635" spans="1:12" ht="90">
      <c r="A635" s="11">
        <v>344</v>
      </c>
      <c r="B635" s="24" t="s">
        <v>352</v>
      </c>
      <c r="C635" s="9" t="s">
        <v>353</v>
      </c>
      <c r="E635" s="13" t="s">
        <v>847</v>
      </c>
      <c r="F635" s="11">
        <f t="shared" si="23"/>
        <v>344</v>
      </c>
      <c r="I635" s="11"/>
      <c r="J635" s="11"/>
      <c r="K635" s="11"/>
      <c r="L635" s="11" t="str">
        <f t="shared" ca="1" si="24"/>
        <v>insert into element (element_id, label, description, element_status_id) values (344, 'Vmax', 'Vmax is ined as the maximum initial velocity of an enzyme catalyzed reaction under the given conditions, and it is measured in units of quantity of substrate transformed per unit time for a given concentration of enzyme.', 2);</v>
      </c>
    </row>
    <row r="636" spans="1:12">
      <c r="A636" s="11">
        <v>648</v>
      </c>
      <c r="B636" s="24" t="s">
        <v>748</v>
      </c>
      <c r="C636" s="9"/>
      <c r="E636" s="13" t="s">
        <v>847</v>
      </c>
      <c r="F636" s="11">
        <f t="shared" si="23"/>
        <v>648</v>
      </c>
      <c r="I636" s="11"/>
      <c r="J636" s="11"/>
      <c r="K636" s="11"/>
      <c r="L636" s="11" t="str">
        <f t="shared" ca="1" si="24"/>
        <v>insert into element (element_id, label, description, element_status_id) values (648, 'vomit', '', 2);</v>
      </c>
    </row>
    <row r="637" spans="1:12" ht="105">
      <c r="A637" s="11">
        <v>124</v>
      </c>
      <c r="B637" s="24" t="s">
        <v>366</v>
      </c>
      <c r="C637" s="9" t="s">
        <v>367</v>
      </c>
      <c r="E637" s="13" t="s">
        <v>847</v>
      </c>
      <c r="F637" s="11">
        <f t="shared" si="23"/>
        <v>124</v>
      </c>
      <c r="I637" s="11"/>
      <c r="J637" s="11"/>
      <c r="K637" s="11"/>
      <c r="L637" s="11" t="str">
        <f t="shared" ca="1" si="24"/>
        <v>insert into element (element_id, label, description, element_status_id) values (124, 'wavelength', 'For fluorescence measurements, it is the wavelength at which the fluorophore is excited and the wavelength at which it emits fluorescence. In the case of absorbance, it is the wavelength at which light is absorbed by a biological entity or a dye.', 2);</v>
      </c>
    </row>
    <row r="638" spans="1:12" ht="60">
      <c r="A638" s="11">
        <v>97</v>
      </c>
      <c r="B638" s="24" t="s">
        <v>325</v>
      </c>
      <c r="C638" s="9" t="s">
        <v>326</v>
      </c>
      <c r="E638" s="13" t="s">
        <v>847</v>
      </c>
      <c r="F638" s="11">
        <f t="shared" si="23"/>
        <v>97</v>
      </c>
      <c r="I638" s="11"/>
      <c r="J638" s="11"/>
      <c r="K638" s="11"/>
      <c r="L638" s="11" t="str">
        <f t="shared" ca="1" si="24"/>
        <v>insert into element (element_id, label, description, element_status_id) values (97, 'whole-cell lysate format', 'A format using cells whose membranes have been ruptured (e.g., mechanically, osmotically) and whose lysate is used without separation techniques.', 2);</v>
      </c>
    </row>
    <row r="639" spans="1:12" ht="45">
      <c r="A639" s="11">
        <v>649</v>
      </c>
      <c r="B639" s="24" t="s">
        <v>749</v>
      </c>
      <c r="C639" s="9" t="s">
        <v>750</v>
      </c>
      <c r="E639" s="13" t="s">
        <v>847</v>
      </c>
      <c r="F639" s="11">
        <f t="shared" si="23"/>
        <v>649</v>
      </c>
      <c r="I639" s="11"/>
      <c r="J639" s="11"/>
      <c r="K639" s="11"/>
      <c r="L639" s="11" t="str">
        <f t="shared" ca="1" si="24"/>
        <v>insert into element (element_id, label, description, element_status_id) values (649, 'X-fold dilution', 'A unit that is a multiple of some standard inition of a kit of solution (e.g., 0.5x TBE or 2X PBS).', 2);</v>
      </c>
    </row>
    <row r="640" spans="1:12">
      <c r="A640" s="11">
        <v>650</v>
      </c>
      <c r="B640" s="24" t="s">
        <v>751</v>
      </c>
      <c r="C640" s="9"/>
      <c r="E640" s="13" t="s">
        <v>847</v>
      </c>
      <c r="F640" s="11">
        <f t="shared" si="23"/>
        <v>650</v>
      </c>
      <c r="I640" s="11"/>
      <c r="J640" s="11"/>
      <c r="K640" s="11"/>
      <c r="L640" s="11" t="str">
        <f t="shared" ca="1" si="24"/>
        <v>insert into element (element_id, label, description, element_status_id) values (650, 'z-factor', '', 2);_x000D_
COMMIT;</v>
      </c>
    </row>
    <row r="641" spans="1:12">
      <c r="A641" s="11">
        <v>651</v>
      </c>
      <c r="B641" s="24" t="s">
        <v>752</v>
      </c>
      <c r="C641" s="9"/>
      <c r="E641" s="13" t="s">
        <v>847</v>
      </c>
      <c r="F641" s="11">
        <f t="shared" si="23"/>
        <v>651</v>
      </c>
      <c r="I641" s="11"/>
      <c r="J641" s="11"/>
      <c r="K641" s="11"/>
      <c r="L641" s="11" t="str">
        <f t="shared" ca="1" si="24"/>
        <v>insert into element (element_id, label, description, element_status_id) values (651, 'z-prime factor', '', 2);</v>
      </c>
    </row>
    <row r="642" spans="1:12" ht="30">
      <c r="A642" s="11">
        <v>738</v>
      </c>
      <c r="B642" s="24" t="s">
        <v>845</v>
      </c>
      <c r="C642" s="9" t="s">
        <v>846</v>
      </c>
      <c r="E642" s="13" t="s">
        <v>847</v>
      </c>
      <c r="F642" s="11">
        <f t="shared" si="23"/>
        <v>738</v>
      </c>
      <c r="I642" s="11"/>
      <c r="J642" s="11"/>
      <c r="K642" s="11"/>
      <c r="L642" s="11" t="str">
        <f t="shared" ca="1" si="24"/>
        <v>insert into element (element_id, label, description, element_status_id) values (738, 'zone diameter', 'Size of the growth inhibition zone for a disc loaded with test compounds ', 2);</v>
      </c>
    </row>
    <row r="643" spans="1:12">
      <c r="A643" s="11">
        <f>MAX($A$2:A642)+1</f>
        <v>739</v>
      </c>
      <c r="B643" s="24" t="s">
        <v>868</v>
      </c>
    </row>
    <row r="644" spans="1:12">
      <c r="A644" s="11">
        <f>MAX($A$2:A643)+1</f>
        <v>740</v>
      </c>
      <c r="B644" s="24" t="s">
        <v>872</v>
      </c>
    </row>
    <row r="645" spans="1:12">
      <c r="A645" s="11">
        <f>MAX($A$2:A644)+1</f>
        <v>741</v>
      </c>
      <c r="B645" s="24" t="s">
        <v>866</v>
      </c>
    </row>
    <row r="646" spans="1:12">
      <c r="A646" s="11">
        <f>MAX($A$2:A645)+1</f>
        <v>742</v>
      </c>
      <c r="B646" s="24" t="s">
        <v>873</v>
      </c>
    </row>
    <row r="647" spans="1:12">
      <c r="A647" s="11">
        <f>MAX($A$2:A646)+1</f>
        <v>743</v>
      </c>
      <c r="B647" s="24" t="s">
        <v>867</v>
      </c>
    </row>
    <row r="648" spans="1:12">
      <c r="A648" s="11">
        <f>MAX($A$2:A647)+1</f>
        <v>744</v>
      </c>
    </row>
    <row r="649" spans="1:12">
      <c r="A649" s="11">
        <f>MAX($A$2:A648)+1</f>
        <v>745</v>
      </c>
    </row>
    <row r="650" spans="1:12">
      <c r="A650" s="11">
        <f>MAX($A$2:A649)+1</f>
        <v>746</v>
      </c>
    </row>
    <row r="651" spans="1:12">
      <c r="A651" s="11">
        <f>MAX($A$2:A650)+1</f>
        <v>747</v>
      </c>
    </row>
    <row r="652" spans="1:12">
      <c r="A652" s="11">
        <f>MAX($A$2:A651)+1</f>
        <v>748</v>
      </c>
    </row>
    <row r="653" spans="1:12">
      <c r="A653" s="11">
        <f>MAX($A$2:A652)+1</f>
        <v>749</v>
      </c>
    </row>
    <row r="654" spans="1:12">
      <c r="A654" s="11">
        <f>MAX($A$2:A653)+1</f>
        <v>750</v>
      </c>
    </row>
    <row r="655" spans="1:12">
      <c r="A655" s="11">
        <f>MAX($A$2:A654)+1</f>
        <v>751</v>
      </c>
    </row>
    <row r="656" spans="1:12">
      <c r="A656" s="11">
        <f>MAX($A$2:A655)+1</f>
        <v>752</v>
      </c>
    </row>
    <row r="657" spans="1:1">
      <c r="A657" s="11">
        <f>MAX($A$2:A656)+1</f>
        <v>753</v>
      </c>
    </row>
    <row r="658" spans="1:1">
      <c r="A658" s="11">
        <f>MAX($A$2:A657)+1</f>
        <v>754</v>
      </c>
    </row>
    <row r="659" spans="1:1">
      <c r="A659" s="11">
        <f>MAX($A$2:A658)+1</f>
        <v>755</v>
      </c>
    </row>
    <row r="660" spans="1:1">
      <c r="A660" s="11">
        <f>MAX($A$2:A659)+1</f>
        <v>756</v>
      </c>
    </row>
    <row r="661" spans="1:1">
      <c r="A661" s="11">
        <f>MAX($A$2:A660)+1</f>
        <v>757</v>
      </c>
    </row>
    <row r="662" spans="1:1">
      <c r="A662" s="11">
        <f>MAX($A$2:A661)+1</f>
        <v>758</v>
      </c>
    </row>
    <row r="663" spans="1:1">
      <c r="A663" s="11">
        <f>MAX($A$2:A662)+1</f>
        <v>759</v>
      </c>
    </row>
    <row r="664" spans="1:1">
      <c r="A664" s="11">
        <f>MAX($A$2:A663)+1</f>
        <v>760</v>
      </c>
    </row>
    <row r="665" spans="1:1">
      <c r="A665" s="11">
        <f>MAX($A$2:A664)+1</f>
        <v>761</v>
      </c>
    </row>
    <row r="666" spans="1:1">
      <c r="A666" s="11">
        <f>MAX($A$2:A665)+1</f>
        <v>762</v>
      </c>
    </row>
    <row r="667" spans="1:1">
      <c r="A667" s="11">
        <f>MAX($A$2:A666)+1</f>
        <v>763</v>
      </c>
    </row>
    <row r="668" spans="1:1">
      <c r="A668" s="11">
        <f>MAX($A$2:A667)+1</f>
        <v>764</v>
      </c>
    </row>
    <row r="669" spans="1:1">
      <c r="A669" s="11">
        <f>MAX($A$2:A668)+1</f>
        <v>765</v>
      </c>
    </row>
    <row r="670" spans="1:1">
      <c r="A670" s="11">
        <f>MAX($A$2:A669)+1</f>
        <v>766</v>
      </c>
    </row>
    <row r="671" spans="1:1">
      <c r="A671" s="11">
        <f>MAX($A$2:A670)+1</f>
        <v>767</v>
      </c>
    </row>
    <row r="672" spans="1:1">
      <c r="A672" s="11">
        <f>MAX($A$2:A671)+1</f>
        <v>768</v>
      </c>
    </row>
    <row r="673" spans="1:1">
      <c r="A673" s="11">
        <f>MAX($A$2:A672)+1</f>
        <v>769</v>
      </c>
    </row>
    <row r="674" spans="1:1">
      <c r="A674" s="11">
        <f>MAX($A$2:A673)+1</f>
        <v>770</v>
      </c>
    </row>
    <row r="675" spans="1:1">
      <c r="A675" s="11">
        <f>MAX($A$2:A674)+1</f>
        <v>771</v>
      </c>
    </row>
    <row r="676" spans="1:1">
      <c r="A676" s="11">
        <f>MAX($A$2:A675)+1</f>
        <v>772</v>
      </c>
    </row>
    <row r="677" spans="1:1">
      <c r="A677" s="11">
        <f>MAX($A$2:A676)+1</f>
        <v>773</v>
      </c>
    </row>
    <row r="678" spans="1:1">
      <c r="A678" s="11">
        <f>MAX($A$2:A677)+1</f>
        <v>774</v>
      </c>
    </row>
    <row r="679" spans="1:1">
      <c r="A679" s="11">
        <f>MAX($A$2:A678)+1</f>
        <v>775</v>
      </c>
    </row>
    <row r="680" spans="1:1">
      <c r="A680" s="11">
        <f>MAX($A$2:A679)+1</f>
        <v>776</v>
      </c>
    </row>
    <row r="681" spans="1:1">
      <c r="A681" s="11">
        <f>MAX($A$2:A680)+1</f>
        <v>777</v>
      </c>
    </row>
    <row r="682" spans="1:1">
      <c r="A682" s="11">
        <f>MAX($A$2:A681)+1</f>
        <v>778</v>
      </c>
    </row>
    <row r="683" spans="1:1">
      <c r="A683" s="11">
        <f>MAX($A$2:A682)+1</f>
        <v>779</v>
      </c>
    </row>
    <row r="684" spans="1:1">
      <c r="A684" s="11">
        <f>MAX($A$2:A683)+1</f>
        <v>780</v>
      </c>
    </row>
    <row r="685" spans="1:1">
      <c r="A685" s="11">
        <f>MAX($A$2:A684)+1</f>
        <v>781</v>
      </c>
    </row>
    <row r="686" spans="1:1">
      <c r="A686" s="11">
        <f>MAX($A$2:A685)+1</f>
        <v>782</v>
      </c>
    </row>
    <row r="687" spans="1:1">
      <c r="A687" s="11">
        <f>MAX($A$2:A686)+1</f>
        <v>783</v>
      </c>
    </row>
    <row r="688" spans="1:1">
      <c r="A688" s="11">
        <f>MAX($A$2:A687)+1</f>
        <v>784</v>
      </c>
    </row>
    <row r="689" spans="1:1">
      <c r="A689" s="11">
        <f>MAX($A$2:A688)+1</f>
        <v>785</v>
      </c>
    </row>
    <row r="690" spans="1:1">
      <c r="A690" s="11">
        <f>MAX($A$2:A689)+1</f>
        <v>786</v>
      </c>
    </row>
    <row r="691" spans="1:1">
      <c r="A691" s="11">
        <f>MAX($A$2:A690)+1</f>
        <v>787</v>
      </c>
    </row>
    <row r="692" spans="1:1">
      <c r="A692" s="11">
        <f>MAX($A$2:A691)+1</f>
        <v>788</v>
      </c>
    </row>
    <row r="693" spans="1:1">
      <c r="A693" s="11">
        <f>MAX($A$2:A692)+1</f>
        <v>789</v>
      </c>
    </row>
    <row r="694" spans="1:1">
      <c r="A694" s="11">
        <f>MAX($A$2:A693)+1</f>
        <v>790</v>
      </c>
    </row>
    <row r="695" spans="1:1">
      <c r="A695" s="11">
        <f>MAX($A$2:A694)+1</f>
        <v>791</v>
      </c>
    </row>
    <row r="696" spans="1:1">
      <c r="A696" s="11">
        <f>MAX($A$2:A695)+1</f>
        <v>792</v>
      </c>
    </row>
    <row r="697" spans="1:1">
      <c r="A697" s="11">
        <f>MAX($A$2:A696)+1</f>
        <v>793</v>
      </c>
    </row>
    <row r="698" spans="1:1">
      <c r="A698" s="11">
        <f>MAX($A$2:A697)+1</f>
        <v>794</v>
      </c>
    </row>
    <row r="699" spans="1:1">
      <c r="A699" s="11">
        <f>MAX($A$2:A698)+1</f>
        <v>795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Assay</vt:lpstr>
      <vt:lpstr>Measures</vt:lpstr>
      <vt:lpstr>Context</vt:lpstr>
      <vt:lpstr>Experiment</vt:lpstr>
      <vt:lpstr>Result import</vt:lpstr>
      <vt:lpstr>Result</vt:lpstr>
      <vt:lpstr>Result_Context</vt:lpstr>
      <vt:lpstr>Dictionary</vt:lpstr>
      <vt:lpstr>Concentration_List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Chatwin</dc:creator>
  <cp:lastModifiedBy>Simon Chatwin</cp:lastModifiedBy>
  <dcterms:created xsi:type="dcterms:W3CDTF">2012-03-25T02:04:51Z</dcterms:created>
  <dcterms:modified xsi:type="dcterms:W3CDTF">2012-06-21T17:36:26Z</dcterms:modified>
</cp:coreProperties>
</file>