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225" windowWidth="20550" windowHeight="8010" tabRatio="557" activeTab="3"/>
  </bookViews>
  <sheets>
    <sheet name="Dictionary" sheetId="9" r:id="rId1"/>
    <sheet name="Assay" sheetId="2" r:id="rId2"/>
    <sheet name="Measures" sheetId="1" r:id="rId3"/>
    <sheet name="Context" sheetId="3" r:id="rId4"/>
    <sheet name="Experiment" sheetId="6" r:id="rId5"/>
    <sheet name="Result import" sheetId="4" state="hidden" r:id="rId6"/>
    <sheet name="Result" sheetId="7" state="hidden" r:id="rId7"/>
    <sheet name="Result_Context" sheetId="5" state="hidden" r:id="rId8"/>
  </sheets>
  <definedNames>
    <definedName name="Concentration_List">Context!$H$23:$H$45</definedName>
  </definedNames>
  <calcPr calcId="125725"/>
</workbook>
</file>

<file path=xl/calcChain.xml><?xml version="1.0" encoding="utf-8"?>
<calcChain xmlns="http://schemas.openxmlformats.org/spreadsheetml/2006/main">
  <c r="F799" i="9"/>
  <c r="F798"/>
  <c r="F797"/>
  <c r="F796"/>
  <c r="F795"/>
  <c r="F794"/>
  <c r="F793"/>
  <c r="F792"/>
  <c r="F791"/>
  <c r="F790"/>
  <c r="F789"/>
  <c r="F788"/>
  <c r="F787"/>
  <c r="F786"/>
  <c r="F785"/>
  <c r="F784"/>
  <c r="F783"/>
  <c r="F782"/>
  <c r="F781"/>
  <c r="F780"/>
  <c r="F779"/>
  <c r="F778"/>
  <c r="F777"/>
  <c r="F776"/>
  <c r="F775"/>
  <c r="F774"/>
  <c r="F773"/>
  <c r="F772"/>
  <c r="F771"/>
  <c r="F770"/>
  <c r="F769"/>
  <c r="F768"/>
  <c r="F767"/>
  <c r="F766"/>
  <c r="F765"/>
  <c r="F764"/>
  <c r="F763"/>
  <c r="F762"/>
  <c r="F761"/>
  <c r="F760"/>
  <c r="F759"/>
  <c r="F758"/>
  <c r="F757"/>
  <c r="F756"/>
  <c r="F755"/>
  <c r="F754"/>
  <c r="F753"/>
  <c r="F752"/>
  <c r="F751"/>
  <c r="F750"/>
  <c r="F749"/>
  <c r="F748"/>
  <c r="F747"/>
  <c r="F746"/>
  <c r="F745"/>
  <c r="F744"/>
  <c r="F743"/>
  <c r="F742"/>
  <c r="F741"/>
  <c r="F740"/>
  <c r="F739"/>
  <c r="F738"/>
  <c r="F737"/>
  <c r="F800"/>
  <c r="F736"/>
  <c r="F735"/>
  <c r="F734"/>
  <c r="F733"/>
  <c r="F732"/>
  <c r="F731"/>
  <c r="F730"/>
  <c r="F729"/>
  <c r="F728"/>
  <c r="F727"/>
  <c r="F726"/>
  <c r="F725"/>
  <c r="F724"/>
  <c r="F723"/>
  <c r="F722"/>
  <c r="F721"/>
  <c r="F720"/>
  <c r="F719"/>
  <c r="F718"/>
  <c r="F717"/>
  <c r="F716"/>
  <c r="F715"/>
  <c r="F714"/>
  <c r="F713"/>
  <c r="F712"/>
  <c r="F711"/>
  <c r="F710"/>
  <c r="F709"/>
  <c r="F708"/>
  <c r="F707"/>
  <c r="F706"/>
  <c r="F705"/>
  <c r="F704"/>
  <c r="F703"/>
  <c r="F702"/>
  <c r="F701"/>
  <c r="F700"/>
  <c r="F699"/>
  <c r="F698"/>
  <c r="F697"/>
  <c r="F696"/>
  <c r="F695"/>
  <c r="F694"/>
  <c r="F693"/>
  <c r="F692"/>
  <c r="F691"/>
  <c r="F690"/>
  <c r="F689"/>
  <c r="F688"/>
  <c r="F687"/>
  <c r="F686"/>
  <c r="F685"/>
  <c r="F684"/>
  <c r="F683"/>
  <c r="F682"/>
  <c r="F681"/>
  <c r="F680"/>
  <c r="F679"/>
  <c r="F678"/>
  <c r="F677"/>
  <c r="F676"/>
  <c r="F675"/>
  <c r="F674"/>
  <c r="F673"/>
  <c r="F672"/>
  <c r="F671"/>
  <c r="F670"/>
  <c r="F669"/>
  <c r="F668"/>
  <c r="F667"/>
  <c r="F666"/>
  <c r="F665"/>
  <c r="F664"/>
  <c r="F663"/>
  <c r="F662"/>
  <c r="F661"/>
  <c r="F660"/>
  <c r="F659"/>
  <c r="F658"/>
  <c r="F657"/>
  <c r="F656"/>
  <c r="F655"/>
  <c r="F654"/>
  <c r="F653"/>
  <c r="F652"/>
  <c r="F651"/>
  <c r="F650"/>
  <c r="F649"/>
  <c r="F648"/>
  <c r="F647"/>
  <c r="F646"/>
  <c r="F645"/>
  <c r="F644"/>
  <c r="F643"/>
  <c r="M45" i="3"/>
  <c r="M44"/>
  <c r="M43"/>
  <c r="M42"/>
  <c r="M41"/>
  <c r="M40"/>
  <c r="M39"/>
  <c r="M38"/>
  <c r="M37"/>
  <c r="M36"/>
  <c r="M35"/>
  <c r="M34"/>
  <c r="M33"/>
  <c r="M32"/>
  <c r="M31"/>
  <c r="M30"/>
  <c r="M29"/>
  <c r="M28"/>
  <c r="M27"/>
  <c r="M26"/>
  <c r="M25"/>
  <c r="M24"/>
  <c r="R42" s="1"/>
  <c r="M23"/>
  <c r="R23" s="1"/>
  <c r="M22"/>
  <c r="M21"/>
  <c r="M20"/>
  <c r="M19"/>
  <c r="M18"/>
  <c r="R19" s="1"/>
  <c r="M17"/>
  <c r="M16"/>
  <c r="M15"/>
  <c r="R17" s="1"/>
  <c r="M14"/>
  <c r="M13"/>
  <c r="M12"/>
  <c r="M11"/>
  <c r="R13" s="1"/>
  <c r="M10"/>
  <c r="M9"/>
  <c r="M8"/>
  <c r="M7"/>
  <c r="R9" s="1"/>
  <c r="M6"/>
  <c r="M5"/>
  <c r="M4"/>
  <c r="M3"/>
  <c r="M2"/>
  <c r="R3" s="1"/>
  <c r="R24"/>
  <c r="R22"/>
  <c r="R21"/>
  <c r="R20"/>
  <c r="R18"/>
  <c r="R2"/>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4"/>
  <c r="K3"/>
  <c r="K2"/>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C19" i="2"/>
  <c r="J3" i="1"/>
  <c r="J4"/>
  <c r="J5"/>
  <c r="J6"/>
  <c r="J7"/>
  <c r="J2"/>
  <c r="A740" i="9"/>
  <c r="A739"/>
  <c r="A738"/>
  <c r="N45" i="3"/>
  <c r="N44"/>
  <c r="N43"/>
  <c r="N42"/>
  <c r="N41"/>
  <c r="N40"/>
  <c r="N39"/>
  <c r="N38"/>
  <c r="N37"/>
  <c r="N36"/>
  <c r="N35"/>
  <c r="N34"/>
  <c r="N33"/>
  <c r="N32"/>
  <c r="N31"/>
  <c r="N30"/>
  <c r="N29"/>
  <c r="N28"/>
  <c r="N27"/>
  <c r="N26"/>
  <c r="N25"/>
  <c r="N24"/>
  <c r="N23"/>
  <c r="N22"/>
  <c r="N21"/>
  <c r="N20"/>
  <c r="N19"/>
  <c r="N18"/>
  <c r="N17"/>
  <c r="N16"/>
  <c r="N15"/>
  <c r="N14"/>
  <c r="N13"/>
  <c r="N12"/>
  <c r="N11"/>
  <c r="N10"/>
  <c r="N9"/>
  <c r="N8"/>
  <c r="N7"/>
  <c r="N6"/>
  <c r="N5"/>
  <c r="N4"/>
  <c r="N3"/>
  <c r="N2"/>
  <c r="R12" l="1"/>
  <c r="R7"/>
  <c r="R6"/>
  <c r="R15"/>
  <c r="R40"/>
  <c r="R11"/>
  <c r="R32"/>
  <c r="R36"/>
  <c r="R8"/>
  <c r="R16"/>
  <c r="R28"/>
  <c r="R44"/>
  <c r="R31"/>
  <c r="R39"/>
  <c r="R10"/>
  <c r="R14"/>
  <c r="R25"/>
  <c r="R29"/>
  <c r="R33"/>
  <c r="R37"/>
  <c r="R41"/>
  <c r="R45"/>
  <c r="R27"/>
  <c r="R35"/>
  <c r="R43"/>
  <c r="R26"/>
  <c r="R30"/>
  <c r="R34"/>
  <c r="R38"/>
  <c r="R4"/>
  <c r="R5"/>
  <c r="A742" i="9"/>
  <c r="A741"/>
  <c r="A743" l="1"/>
  <c r="A744" l="1"/>
  <c r="A746" l="1"/>
  <c r="A745"/>
  <c r="C21" i="2"/>
  <c r="O3" i="3"/>
  <c r="O4" s="1"/>
  <c r="O5" s="1"/>
  <c r="O6" s="1"/>
  <c r="O7" s="1"/>
  <c r="O8" s="1"/>
  <c r="O9" s="1"/>
  <c r="O10" s="1"/>
  <c r="O11" s="1"/>
  <c r="O12" s="1"/>
  <c r="O13" s="1"/>
  <c r="O14" s="1"/>
  <c r="O15" s="1"/>
  <c r="O16" s="1"/>
  <c r="O17" s="1"/>
  <c r="O18" s="1"/>
  <c r="O19" s="1"/>
  <c r="O20" s="1"/>
  <c r="O21" s="1"/>
  <c r="O22" s="1"/>
  <c r="O23" s="1"/>
  <c r="O24" s="1"/>
  <c r="O25" s="1"/>
  <c r="O26" s="1"/>
  <c r="O27" s="1"/>
  <c r="O28" s="1"/>
  <c r="O29" s="1"/>
  <c r="O30" s="1"/>
  <c r="O31" s="1"/>
  <c r="O32" s="1"/>
  <c r="O33" s="1"/>
  <c r="O34" s="1"/>
  <c r="O35" s="1"/>
  <c r="O36" s="1"/>
  <c r="O37" s="1"/>
  <c r="O38" s="1"/>
  <c r="O39" s="1"/>
  <c r="O40" s="1"/>
  <c r="O41" s="1"/>
  <c r="O42" s="1"/>
  <c r="O43" s="1"/>
  <c r="O44" s="1"/>
  <c r="O45" s="1"/>
  <c r="H2" i="1"/>
  <c r="H3"/>
  <c r="H4"/>
  <c r="H6"/>
  <c r="H7"/>
  <c r="H5"/>
  <c r="E3"/>
  <c r="E4" s="1"/>
  <c r="E5" s="1"/>
  <c r="E6" s="1"/>
  <c r="E7" s="1"/>
  <c r="E2"/>
  <c r="L642" i="9"/>
  <c r="F642"/>
  <c r="L641"/>
  <c r="F641"/>
  <c r="L640"/>
  <c r="F640"/>
  <c r="L639"/>
  <c r="F639"/>
  <c r="L638"/>
  <c r="F638"/>
  <c r="L637"/>
  <c r="F637"/>
  <c r="L636"/>
  <c r="F636"/>
  <c r="L635"/>
  <c r="F635"/>
  <c r="L634"/>
  <c r="F634"/>
  <c r="L633"/>
  <c r="F633"/>
  <c r="L632"/>
  <c r="F632"/>
  <c r="L631"/>
  <c r="F631"/>
  <c r="L630"/>
  <c r="F630"/>
  <c r="L629"/>
  <c r="F629"/>
  <c r="L628"/>
  <c r="F628"/>
  <c r="L627"/>
  <c r="F627"/>
  <c r="L626"/>
  <c r="F626"/>
  <c r="L625"/>
  <c r="F625"/>
  <c r="L624"/>
  <c r="F624"/>
  <c r="L623"/>
  <c r="F623"/>
  <c r="L622"/>
  <c r="F622"/>
  <c r="L621"/>
  <c r="F621"/>
  <c r="L620"/>
  <c r="F620"/>
  <c r="L619"/>
  <c r="F619"/>
  <c r="L618"/>
  <c r="F618"/>
  <c r="L617"/>
  <c r="F617"/>
  <c r="L616"/>
  <c r="F616"/>
  <c r="L615"/>
  <c r="F615"/>
  <c r="L614"/>
  <c r="F614"/>
  <c r="L613"/>
  <c r="F613"/>
  <c r="L612"/>
  <c r="F612"/>
  <c r="L611"/>
  <c r="F611"/>
  <c r="L610"/>
  <c r="F610"/>
  <c r="E171" i="5"/>
  <c r="I171" s="1"/>
  <c r="K171" s="1"/>
  <c r="C171"/>
  <c r="I5" i="1"/>
  <c r="I6"/>
  <c r="I7"/>
  <c r="I4"/>
  <c r="L609" i="9"/>
  <c r="L608"/>
  <c r="L607"/>
  <c r="L605"/>
  <c r="L604"/>
  <c r="L603"/>
  <c r="L602"/>
  <c r="L601"/>
  <c r="L600"/>
  <c r="L599"/>
  <c r="L598"/>
  <c r="L597"/>
  <c r="L596"/>
  <c r="L595"/>
  <c r="L594"/>
  <c r="L593"/>
  <c r="L592"/>
  <c r="L591"/>
  <c r="L590"/>
  <c r="L589"/>
  <c r="L588"/>
  <c r="L587"/>
  <c r="L586"/>
  <c r="L585"/>
  <c r="L584"/>
  <c r="L583"/>
  <c r="L582"/>
  <c r="L581"/>
  <c r="L580"/>
  <c r="L579"/>
  <c r="L578"/>
  <c r="L577"/>
  <c r="L576"/>
  <c r="L575"/>
  <c r="L574"/>
  <c r="L573"/>
  <c r="L572"/>
  <c r="L571"/>
  <c r="L570"/>
  <c r="L569"/>
  <c r="L568"/>
  <c r="L567"/>
  <c r="L566"/>
  <c r="L565"/>
  <c r="L564"/>
  <c r="L563"/>
  <c r="L562"/>
  <c r="L561"/>
  <c r="L560"/>
  <c r="L559"/>
  <c r="L558"/>
  <c r="L557"/>
  <c r="L556"/>
  <c r="L555"/>
  <c r="L554"/>
  <c r="L553"/>
  <c r="L552"/>
  <c r="L551"/>
  <c r="L550"/>
  <c r="L549"/>
  <c r="L548"/>
  <c r="L547"/>
  <c r="L546"/>
  <c r="L545"/>
  <c r="L544"/>
  <c r="L543"/>
  <c r="L542"/>
  <c r="L541"/>
  <c r="L540"/>
  <c r="L539"/>
  <c r="L538"/>
  <c r="L537"/>
  <c r="L536"/>
  <c r="L535"/>
  <c r="L534"/>
  <c r="L533"/>
  <c r="L532"/>
  <c r="L531"/>
  <c r="L530"/>
  <c r="L529"/>
  <c r="L528"/>
  <c r="L527"/>
  <c r="L526"/>
  <c r="L525"/>
  <c r="L524"/>
  <c r="L523"/>
  <c r="L522"/>
  <c r="L521"/>
  <c r="L520"/>
  <c r="L519"/>
  <c r="L518"/>
  <c r="L517"/>
  <c r="L516"/>
  <c r="L515"/>
  <c r="L514"/>
  <c r="L513"/>
  <c r="L512"/>
  <c r="L511"/>
  <c r="L510"/>
  <c r="L509"/>
  <c r="L508"/>
  <c r="L507"/>
  <c r="L506"/>
  <c r="L505"/>
  <c r="L504"/>
  <c r="L503"/>
  <c r="L502"/>
  <c r="L501"/>
  <c r="L500"/>
  <c r="L499"/>
  <c r="L498"/>
  <c r="L497"/>
  <c r="L496"/>
  <c r="L495"/>
  <c r="L494"/>
  <c r="L493"/>
  <c r="L492"/>
  <c r="L491"/>
  <c r="L490"/>
  <c r="L489"/>
  <c r="L488"/>
  <c r="L487"/>
  <c r="L486"/>
  <c r="L485"/>
  <c r="L484"/>
  <c r="L483"/>
  <c r="L482"/>
  <c r="L481"/>
  <c r="L480"/>
  <c r="L479"/>
  <c r="L478"/>
  <c r="L477"/>
  <c r="L476"/>
  <c r="L475"/>
  <c r="L474"/>
  <c r="L473"/>
  <c r="L472"/>
  <c r="L471"/>
  <c r="L470"/>
  <c r="L469"/>
  <c r="L468"/>
  <c r="L467"/>
  <c r="L466"/>
  <c r="L465"/>
  <c r="L464"/>
  <c r="L463"/>
  <c r="L462"/>
  <c r="L461"/>
  <c r="L460"/>
  <c r="L459"/>
  <c r="L458"/>
  <c r="L457"/>
  <c r="L456"/>
  <c r="L455"/>
  <c r="L454"/>
  <c r="L453"/>
  <c r="L452"/>
  <c r="L451"/>
  <c r="L450"/>
  <c r="L449"/>
  <c r="L448"/>
  <c r="L447"/>
  <c r="L446"/>
  <c r="L445"/>
  <c r="L444"/>
  <c r="L443"/>
  <c r="L442"/>
  <c r="L441"/>
  <c r="L440"/>
  <c r="L439"/>
  <c r="L438"/>
  <c r="L437"/>
  <c r="L436"/>
  <c r="L435"/>
  <c r="L434"/>
  <c r="L433"/>
  <c r="L432"/>
  <c r="L431"/>
  <c r="L430"/>
  <c r="L429"/>
  <c r="L428"/>
  <c r="L427"/>
  <c r="L426"/>
  <c r="L425"/>
  <c r="L424"/>
  <c r="L423"/>
  <c r="L422"/>
  <c r="L421"/>
  <c r="L420"/>
  <c r="L419"/>
  <c r="L418"/>
  <c r="L417"/>
  <c r="L416"/>
  <c r="L415"/>
  <c r="L414"/>
  <c r="L413"/>
  <c r="L412"/>
  <c r="L411"/>
  <c r="L410"/>
  <c r="L409"/>
  <c r="L408"/>
  <c r="L407"/>
  <c r="L406"/>
  <c r="L405"/>
  <c r="L404"/>
  <c r="L403"/>
  <c r="L402"/>
  <c r="L401"/>
  <c r="L400"/>
  <c r="L399"/>
  <c r="L398"/>
  <c r="L397"/>
  <c r="L396"/>
  <c r="L395"/>
  <c r="L394"/>
  <c r="L393"/>
  <c r="L392"/>
  <c r="L391"/>
  <c r="L390"/>
  <c r="L389"/>
  <c r="L388"/>
  <c r="L387"/>
  <c r="L386"/>
  <c r="L385"/>
  <c r="L384"/>
  <c r="L383"/>
  <c r="L382"/>
  <c r="L381"/>
  <c r="L380"/>
  <c r="L379"/>
  <c r="L378"/>
  <c r="L377"/>
  <c r="L376"/>
  <c r="L375"/>
  <c r="L374"/>
  <c r="L373"/>
  <c r="L372"/>
  <c r="L371"/>
  <c r="L370"/>
  <c r="L369"/>
  <c r="L368"/>
  <c r="L367"/>
  <c r="L366"/>
  <c r="L365"/>
  <c r="L364"/>
  <c r="L363"/>
  <c r="L362"/>
  <c r="L361"/>
  <c r="L360"/>
  <c r="L359"/>
  <c r="L358"/>
  <c r="L357"/>
  <c r="L356"/>
  <c r="L355"/>
  <c r="L354"/>
  <c r="L353"/>
  <c r="L352"/>
  <c r="L351"/>
  <c r="L350"/>
  <c r="L349"/>
  <c r="L348"/>
  <c r="L347"/>
  <c r="L346"/>
  <c r="L345"/>
  <c r="L344"/>
  <c r="L343"/>
  <c r="L342"/>
  <c r="L341"/>
  <c r="L340"/>
  <c r="L339"/>
  <c r="L338"/>
  <c r="L337"/>
  <c r="L336"/>
  <c r="L335"/>
  <c r="L334"/>
  <c r="L333"/>
  <c r="L332"/>
  <c r="L331"/>
  <c r="L330"/>
  <c r="L329"/>
  <c r="L328"/>
  <c r="L327"/>
  <c r="L326"/>
  <c r="L325"/>
  <c r="L324"/>
  <c r="L323"/>
  <c r="L322"/>
  <c r="L321"/>
  <c r="L320"/>
  <c r="L319"/>
  <c r="L318"/>
  <c r="L317"/>
  <c r="L316"/>
  <c r="L315"/>
  <c r="L314"/>
  <c r="L313"/>
  <c r="L312"/>
  <c r="L311"/>
  <c r="L310"/>
  <c r="L309"/>
  <c r="L308"/>
  <c r="L307"/>
  <c r="L306"/>
  <c r="L305"/>
  <c r="L304"/>
  <c r="L303"/>
  <c r="L302"/>
  <c r="L301"/>
  <c r="L300"/>
  <c r="L299"/>
  <c r="L298"/>
  <c r="L297"/>
  <c r="L296"/>
  <c r="L295"/>
  <c r="L294"/>
  <c r="L293"/>
  <c r="L292"/>
  <c r="L291"/>
  <c r="L290"/>
  <c r="L289"/>
  <c r="L288"/>
  <c r="L287"/>
  <c r="L286"/>
  <c r="L285"/>
  <c r="L284"/>
  <c r="L283"/>
  <c r="L282"/>
  <c r="L281"/>
  <c r="L280"/>
  <c r="L279"/>
  <c r="L278"/>
  <c r="L277"/>
  <c r="L276"/>
  <c r="L275"/>
  <c r="L274"/>
  <c r="L273"/>
  <c r="L272"/>
  <c r="L271"/>
  <c r="L270"/>
  <c r="L269"/>
  <c r="L268"/>
  <c r="L267"/>
  <c r="L266"/>
  <c r="L265"/>
  <c r="L264"/>
  <c r="L263"/>
  <c r="L262"/>
  <c r="L261"/>
  <c r="L260"/>
  <c r="L259"/>
  <c r="L258"/>
  <c r="L257"/>
  <c r="L256"/>
  <c r="L255"/>
  <c r="L254"/>
  <c r="L253"/>
  <c r="L252"/>
  <c r="L251"/>
  <c r="L250"/>
  <c r="L249"/>
  <c r="L248"/>
  <c r="L247"/>
  <c r="L246"/>
  <c r="L245"/>
  <c r="L244"/>
  <c r="L243"/>
  <c r="L242"/>
  <c r="L241"/>
  <c r="L240"/>
  <c r="L239"/>
  <c r="L238"/>
  <c r="L237"/>
  <c r="L236"/>
  <c r="L235"/>
  <c r="L234"/>
  <c r="L233"/>
  <c r="L232"/>
  <c r="L231"/>
  <c r="L230"/>
  <c r="L229"/>
  <c r="L228"/>
  <c r="L227"/>
  <c r="L226"/>
  <c r="L225"/>
  <c r="L224"/>
  <c r="L223"/>
  <c r="L222"/>
  <c r="L221"/>
  <c r="L220"/>
  <c r="L219"/>
  <c r="L218"/>
  <c r="L217"/>
  <c r="L216"/>
  <c r="L215"/>
  <c r="L214"/>
  <c r="L213"/>
  <c r="L212"/>
  <c r="L211"/>
  <c r="L210"/>
  <c r="L209"/>
  <c r="L208"/>
  <c r="L207"/>
  <c r="L206"/>
  <c r="L205"/>
  <c r="L204"/>
  <c r="L203"/>
  <c r="L202"/>
  <c r="L201"/>
  <c r="L200"/>
  <c r="L199"/>
  <c r="L198"/>
  <c r="L197"/>
  <c r="L196"/>
  <c r="L195"/>
  <c r="L194"/>
  <c r="L193"/>
  <c r="L192"/>
  <c r="L191"/>
  <c r="L190"/>
  <c r="L189"/>
  <c r="L188"/>
  <c r="L187"/>
  <c r="L186"/>
  <c r="L185"/>
  <c r="L184"/>
  <c r="L183"/>
  <c r="L182"/>
  <c r="L181"/>
  <c r="L180"/>
  <c r="L179"/>
  <c r="L178"/>
  <c r="L177"/>
  <c r="L176"/>
  <c r="L175"/>
  <c r="L174"/>
  <c r="L173"/>
  <c r="L172"/>
  <c r="L171"/>
  <c r="L170"/>
  <c r="L169"/>
  <c r="L168"/>
  <c r="L167"/>
  <c r="L166"/>
  <c r="L165"/>
  <c r="L164"/>
  <c r="L163"/>
  <c r="L162"/>
  <c r="L161"/>
  <c r="L160"/>
  <c r="L159"/>
  <c r="L158"/>
  <c r="L157"/>
  <c r="L156"/>
  <c r="L155"/>
  <c r="L154"/>
  <c r="L153"/>
  <c r="L152"/>
  <c r="L151"/>
  <c r="L150"/>
  <c r="L149"/>
  <c r="L148"/>
  <c r="L147"/>
  <c r="L146"/>
  <c r="L145"/>
  <c r="L144"/>
  <c r="L143"/>
  <c r="L142"/>
  <c r="L141"/>
  <c r="L140"/>
  <c r="L139"/>
  <c r="L138"/>
  <c r="L137"/>
  <c r="L136"/>
  <c r="L135"/>
  <c r="L134"/>
  <c r="L133"/>
  <c r="L132"/>
  <c r="L131"/>
  <c r="L130"/>
  <c r="L129"/>
  <c r="L128"/>
  <c r="L127"/>
  <c r="L126"/>
  <c r="L125"/>
  <c r="L124"/>
  <c r="L123"/>
  <c r="L122"/>
  <c r="L121"/>
  <c r="L120"/>
  <c r="L119"/>
  <c r="L118"/>
  <c r="L117"/>
  <c r="L116"/>
  <c r="L115"/>
  <c r="L114"/>
  <c r="L113"/>
  <c r="L112"/>
  <c r="L111"/>
  <c r="L110"/>
  <c r="L109"/>
  <c r="L108"/>
  <c r="L107"/>
  <c r="L106"/>
  <c r="L105"/>
  <c r="L104"/>
  <c r="L103"/>
  <c r="L102"/>
  <c r="L101"/>
  <c r="L100"/>
  <c r="L99"/>
  <c r="L98"/>
  <c r="L97"/>
  <c r="L96"/>
  <c r="L95"/>
  <c r="L94"/>
  <c r="L93"/>
  <c r="L92"/>
  <c r="L91"/>
  <c r="L90"/>
  <c r="L89"/>
  <c r="L88"/>
  <c r="L87"/>
  <c r="L86"/>
  <c r="L85"/>
  <c r="L84"/>
  <c r="L83"/>
  <c r="L82"/>
  <c r="L81"/>
  <c r="L80"/>
  <c r="L79"/>
  <c r="L78"/>
  <c r="L77"/>
  <c r="L76"/>
  <c r="L75"/>
  <c r="L74"/>
  <c r="L73"/>
  <c r="L72"/>
  <c r="L71"/>
  <c r="L70"/>
  <c r="L69"/>
  <c r="L68"/>
  <c r="L67"/>
  <c r="L66"/>
  <c r="L65"/>
  <c r="L64"/>
  <c r="L63"/>
  <c r="L62"/>
  <c r="L61"/>
  <c r="L60"/>
  <c r="L59"/>
  <c r="L58"/>
  <c r="L57"/>
  <c r="L56"/>
  <c r="L55"/>
  <c r="L54"/>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L13"/>
  <c r="L12"/>
  <c r="L11"/>
  <c r="L10"/>
  <c r="L9"/>
  <c r="L8"/>
  <c r="L7"/>
  <c r="L6"/>
  <c r="L5"/>
  <c r="L4"/>
  <c r="L3"/>
  <c r="L2"/>
  <c r="L606"/>
  <c r="E156" i="5"/>
  <c r="I156" s="1"/>
  <c r="K156" s="1"/>
  <c r="E157"/>
  <c r="I157" s="1"/>
  <c r="K157" s="1"/>
  <c r="E158"/>
  <c r="E159"/>
  <c r="I159" s="1"/>
  <c r="K159" s="1"/>
  <c r="E160"/>
  <c r="E161"/>
  <c r="I161" s="1"/>
  <c r="K161" s="1"/>
  <c r="E162"/>
  <c r="E163"/>
  <c r="I163" s="1"/>
  <c r="K163" s="1"/>
  <c r="E164"/>
  <c r="E165"/>
  <c r="I165" s="1"/>
  <c r="K165" s="1"/>
  <c r="E166"/>
  <c r="I166" s="1"/>
  <c r="K166" s="1"/>
  <c r="E167"/>
  <c r="E168"/>
  <c r="I168" s="1"/>
  <c r="K168" s="1"/>
  <c r="E169"/>
  <c r="I169" s="1"/>
  <c r="K169" s="1"/>
  <c r="E170"/>
  <c r="I170" s="1"/>
  <c r="K170" s="1"/>
  <c r="E60"/>
  <c r="I60" s="1"/>
  <c r="K60" s="1"/>
  <c r="E61"/>
  <c r="I61" s="1"/>
  <c r="K61" s="1"/>
  <c r="E62"/>
  <c r="I62" s="1"/>
  <c r="K62" s="1"/>
  <c r="E63"/>
  <c r="E64"/>
  <c r="I64" s="1"/>
  <c r="K64" s="1"/>
  <c r="E65"/>
  <c r="I65" s="1"/>
  <c r="K65" s="1"/>
  <c r="E66"/>
  <c r="I66" s="1"/>
  <c r="K66" s="1"/>
  <c r="E67"/>
  <c r="I67" s="1"/>
  <c r="K67" s="1"/>
  <c r="E68"/>
  <c r="E69"/>
  <c r="I69" s="1"/>
  <c r="K69" s="1"/>
  <c r="E70"/>
  <c r="I70" s="1"/>
  <c r="K70" s="1"/>
  <c r="E71"/>
  <c r="E72"/>
  <c r="I72" s="1"/>
  <c r="K72" s="1"/>
  <c r="E73"/>
  <c r="I73" s="1"/>
  <c r="K73" s="1"/>
  <c r="E74"/>
  <c r="I74" s="1"/>
  <c r="K74" s="1"/>
  <c r="E75"/>
  <c r="I75" s="1"/>
  <c r="K75" s="1"/>
  <c r="E76"/>
  <c r="I76" s="1"/>
  <c r="K76" s="1"/>
  <c r="E77"/>
  <c r="I77" s="1"/>
  <c r="K77" s="1"/>
  <c r="E78"/>
  <c r="I78" s="1"/>
  <c r="K78" s="1"/>
  <c r="E79"/>
  <c r="E80"/>
  <c r="I80" s="1"/>
  <c r="K80" s="1"/>
  <c r="E81"/>
  <c r="I81" s="1"/>
  <c r="K81" s="1"/>
  <c r="E82"/>
  <c r="I82" s="1"/>
  <c r="K82" s="1"/>
  <c r="E83"/>
  <c r="I83" s="1"/>
  <c r="K83" s="1"/>
  <c r="E84"/>
  <c r="I84" s="1"/>
  <c r="K84" s="1"/>
  <c r="E85"/>
  <c r="I85" s="1"/>
  <c r="K85" s="1"/>
  <c r="E86"/>
  <c r="I86" s="1"/>
  <c r="K86" s="1"/>
  <c r="E87"/>
  <c r="E88"/>
  <c r="E89"/>
  <c r="I89" s="1"/>
  <c r="K89" s="1"/>
  <c r="E90"/>
  <c r="I90" s="1"/>
  <c r="K90" s="1"/>
  <c r="E91"/>
  <c r="I91" s="1"/>
  <c r="K91" s="1"/>
  <c r="E92"/>
  <c r="I92" s="1"/>
  <c r="K92" s="1"/>
  <c r="E93"/>
  <c r="I93" s="1"/>
  <c r="K93" s="1"/>
  <c r="E94"/>
  <c r="I94" s="1"/>
  <c r="K94" s="1"/>
  <c r="E95"/>
  <c r="E96"/>
  <c r="I96" s="1"/>
  <c r="K96" s="1"/>
  <c r="E97"/>
  <c r="I97" s="1"/>
  <c r="K97" s="1"/>
  <c r="E98"/>
  <c r="I98" s="1"/>
  <c r="K98" s="1"/>
  <c r="E99"/>
  <c r="I99" s="1"/>
  <c r="K99" s="1"/>
  <c r="E100"/>
  <c r="E101"/>
  <c r="I101" s="1"/>
  <c r="K101" s="1"/>
  <c r="E102"/>
  <c r="I102" s="1"/>
  <c r="K102" s="1"/>
  <c r="E103"/>
  <c r="E104"/>
  <c r="I104" s="1"/>
  <c r="K104" s="1"/>
  <c r="E105"/>
  <c r="I105" s="1"/>
  <c r="K105" s="1"/>
  <c r="E106"/>
  <c r="I106" s="1"/>
  <c r="K106" s="1"/>
  <c r="E107"/>
  <c r="I107" s="1"/>
  <c r="K107" s="1"/>
  <c r="E108"/>
  <c r="I108" s="1"/>
  <c r="K108" s="1"/>
  <c r="E109"/>
  <c r="I109" s="1"/>
  <c r="K109" s="1"/>
  <c r="E110"/>
  <c r="I110" s="1"/>
  <c r="K110" s="1"/>
  <c r="E111"/>
  <c r="E112"/>
  <c r="I112" s="1"/>
  <c r="K112" s="1"/>
  <c r="E113"/>
  <c r="I113" s="1"/>
  <c r="K113" s="1"/>
  <c r="E114"/>
  <c r="I114" s="1"/>
  <c r="K114" s="1"/>
  <c r="E115"/>
  <c r="I115" s="1"/>
  <c r="K115" s="1"/>
  <c r="E116"/>
  <c r="I116" s="1"/>
  <c r="K116" s="1"/>
  <c r="E117"/>
  <c r="I117" s="1"/>
  <c r="K117" s="1"/>
  <c r="E118"/>
  <c r="I118" s="1"/>
  <c r="K118" s="1"/>
  <c r="E119"/>
  <c r="E120"/>
  <c r="E121"/>
  <c r="I121" s="1"/>
  <c r="K121" s="1"/>
  <c r="E122"/>
  <c r="I122" s="1"/>
  <c r="K122" s="1"/>
  <c r="E123"/>
  <c r="I123" s="1"/>
  <c r="K123" s="1"/>
  <c r="E124"/>
  <c r="I124" s="1"/>
  <c r="K124" s="1"/>
  <c r="E125"/>
  <c r="I125" s="1"/>
  <c r="K125" s="1"/>
  <c r="E126"/>
  <c r="I126" s="1"/>
  <c r="K126" s="1"/>
  <c r="E127"/>
  <c r="E128"/>
  <c r="I128" s="1"/>
  <c r="K128" s="1"/>
  <c r="E129"/>
  <c r="I129" s="1"/>
  <c r="K129" s="1"/>
  <c r="E130"/>
  <c r="I130" s="1"/>
  <c r="K130" s="1"/>
  <c r="E131"/>
  <c r="I131" s="1"/>
  <c r="K131" s="1"/>
  <c r="E132"/>
  <c r="E133"/>
  <c r="I133" s="1"/>
  <c r="K133" s="1"/>
  <c r="E134"/>
  <c r="I134" s="1"/>
  <c r="K134" s="1"/>
  <c r="E135"/>
  <c r="E136"/>
  <c r="I136" s="1"/>
  <c r="K136" s="1"/>
  <c r="E137"/>
  <c r="I137" s="1"/>
  <c r="K137" s="1"/>
  <c r="E138"/>
  <c r="I138" s="1"/>
  <c r="K138" s="1"/>
  <c r="E139"/>
  <c r="I139" s="1"/>
  <c r="K139" s="1"/>
  <c r="E140"/>
  <c r="I140" s="1"/>
  <c r="K140" s="1"/>
  <c r="E141"/>
  <c r="I141" s="1"/>
  <c r="K141" s="1"/>
  <c r="E142"/>
  <c r="I142" s="1"/>
  <c r="K142" s="1"/>
  <c r="E143"/>
  <c r="E144"/>
  <c r="I144" s="1"/>
  <c r="K144" s="1"/>
  <c r="E145"/>
  <c r="I145" s="1"/>
  <c r="K145" s="1"/>
  <c r="E146"/>
  <c r="I146" s="1"/>
  <c r="K146" s="1"/>
  <c r="E147"/>
  <c r="I147" s="1"/>
  <c r="K147" s="1"/>
  <c r="E148"/>
  <c r="I148" s="1"/>
  <c r="K148" s="1"/>
  <c r="E149"/>
  <c r="I149" s="1"/>
  <c r="K149" s="1"/>
  <c r="E150"/>
  <c r="I150" s="1"/>
  <c r="K150" s="1"/>
  <c r="E151"/>
  <c r="E152"/>
  <c r="E153"/>
  <c r="I153" s="1"/>
  <c r="K153" s="1"/>
  <c r="E154"/>
  <c r="I154" s="1"/>
  <c r="K154" s="1"/>
  <c r="E155"/>
  <c r="I155" s="1"/>
  <c r="K155" s="1"/>
  <c r="E54"/>
  <c r="I54" s="1"/>
  <c r="K54" s="1"/>
  <c r="E55"/>
  <c r="I55" s="1"/>
  <c r="K55" s="1"/>
  <c r="E56"/>
  <c r="I56" s="1"/>
  <c r="K56" s="1"/>
  <c r="E57"/>
  <c r="I57" s="1"/>
  <c r="K57" s="1"/>
  <c r="E58"/>
  <c r="I58" s="1"/>
  <c r="K58" s="1"/>
  <c r="E59"/>
  <c r="I59" s="1"/>
  <c r="K59" s="1"/>
  <c r="E53"/>
  <c r="I53" s="1"/>
  <c r="K53" s="1"/>
  <c r="I167"/>
  <c r="K167" s="1"/>
  <c r="I164"/>
  <c r="K164" s="1"/>
  <c r="I162"/>
  <c r="K162" s="1"/>
  <c r="I160"/>
  <c r="K160" s="1"/>
  <c r="I158"/>
  <c r="K158" s="1"/>
  <c r="I152"/>
  <c r="K152" s="1"/>
  <c r="I151"/>
  <c r="K151" s="1"/>
  <c r="I143"/>
  <c r="K143" s="1"/>
  <c r="I135"/>
  <c r="K135" s="1"/>
  <c r="I132"/>
  <c r="K132" s="1"/>
  <c r="I127"/>
  <c r="K127" s="1"/>
  <c r="I120"/>
  <c r="K120" s="1"/>
  <c r="I119"/>
  <c r="K119" s="1"/>
  <c r="I111"/>
  <c r="K111" s="1"/>
  <c r="I103"/>
  <c r="K103" s="1"/>
  <c r="I100"/>
  <c r="K100" s="1"/>
  <c r="I95"/>
  <c r="K95" s="1"/>
  <c r="I88"/>
  <c r="K88" s="1"/>
  <c r="I87"/>
  <c r="K87" s="1"/>
  <c r="I79"/>
  <c r="K79" s="1"/>
  <c r="I71"/>
  <c r="K71" s="1"/>
  <c r="I68"/>
  <c r="K68" s="1"/>
  <c r="I63"/>
  <c r="K63" s="1"/>
  <c r="I37"/>
  <c r="K37" s="1"/>
  <c r="I21"/>
  <c r="K21" s="1"/>
  <c r="I9"/>
  <c r="K9" s="1"/>
  <c r="I10"/>
  <c r="K10" s="1"/>
  <c r="E44"/>
  <c r="I44" s="1"/>
  <c r="K44" s="1"/>
  <c r="E45"/>
  <c r="I45" s="1"/>
  <c r="K45" s="1"/>
  <c r="E46"/>
  <c r="I46" s="1"/>
  <c r="K46" s="1"/>
  <c r="E47"/>
  <c r="I47" s="1"/>
  <c r="K47" s="1"/>
  <c r="E48"/>
  <c r="I48" s="1"/>
  <c r="K48" s="1"/>
  <c r="E49"/>
  <c r="I49" s="1"/>
  <c r="K49" s="1"/>
  <c r="E50"/>
  <c r="I50" s="1"/>
  <c r="K50" s="1"/>
  <c r="E51"/>
  <c r="I51" s="1"/>
  <c r="K51" s="1"/>
  <c r="E52"/>
  <c r="I52" s="1"/>
  <c r="K52" s="1"/>
  <c r="E43"/>
  <c r="I43" s="1"/>
  <c r="K43" s="1"/>
  <c r="E34"/>
  <c r="I34" s="1"/>
  <c r="K34" s="1"/>
  <c r="E35"/>
  <c r="I35" s="1"/>
  <c r="K35" s="1"/>
  <c r="E36"/>
  <c r="I36" s="1"/>
  <c r="K36" s="1"/>
  <c r="E37"/>
  <c r="E38"/>
  <c r="I38" s="1"/>
  <c r="K38" s="1"/>
  <c r="E39"/>
  <c r="I39" s="1"/>
  <c r="K39" s="1"/>
  <c r="E40"/>
  <c r="I40" s="1"/>
  <c r="K40" s="1"/>
  <c r="E41"/>
  <c r="I41" s="1"/>
  <c r="K41" s="1"/>
  <c r="E42"/>
  <c r="I42" s="1"/>
  <c r="K42" s="1"/>
  <c r="E33"/>
  <c r="I33" s="1"/>
  <c r="K33" s="1"/>
  <c r="E24"/>
  <c r="I24" s="1"/>
  <c r="K24" s="1"/>
  <c r="E25"/>
  <c r="I25" s="1"/>
  <c r="K25" s="1"/>
  <c r="E26"/>
  <c r="I26" s="1"/>
  <c r="K26" s="1"/>
  <c r="E27"/>
  <c r="I27" s="1"/>
  <c r="K27" s="1"/>
  <c r="E28"/>
  <c r="I28" s="1"/>
  <c r="K28" s="1"/>
  <c r="E29"/>
  <c r="I29" s="1"/>
  <c r="K29" s="1"/>
  <c r="E30"/>
  <c r="I30" s="1"/>
  <c r="K30" s="1"/>
  <c r="E31"/>
  <c r="I31" s="1"/>
  <c r="K31" s="1"/>
  <c r="E32"/>
  <c r="I32" s="1"/>
  <c r="K32" s="1"/>
  <c r="E23"/>
  <c r="I23" s="1"/>
  <c r="K23" s="1"/>
  <c r="E14"/>
  <c r="I14" s="1"/>
  <c r="K14" s="1"/>
  <c r="E15"/>
  <c r="I15" s="1"/>
  <c r="K15" s="1"/>
  <c r="E16"/>
  <c r="I16" s="1"/>
  <c r="K16" s="1"/>
  <c r="E17"/>
  <c r="I17" s="1"/>
  <c r="K17" s="1"/>
  <c r="E18"/>
  <c r="I18" s="1"/>
  <c r="K18" s="1"/>
  <c r="E19"/>
  <c r="I19" s="1"/>
  <c r="K19" s="1"/>
  <c r="E20"/>
  <c r="I20" s="1"/>
  <c r="K20" s="1"/>
  <c r="E21"/>
  <c r="E22"/>
  <c r="I22" s="1"/>
  <c r="K22" s="1"/>
  <c r="E13"/>
  <c r="I13" s="1"/>
  <c r="K13" s="1"/>
  <c r="E4"/>
  <c r="I4" s="1"/>
  <c r="K4" s="1"/>
  <c r="E5"/>
  <c r="I5" s="1"/>
  <c r="K5" s="1"/>
  <c r="E6"/>
  <c r="I6" s="1"/>
  <c r="K6" s="1"/>
  <c r="E7"/>
  <c r="I7" s="1"/>
  <c r="K7" s="1"/>
  <c r="E8"/>
  <c r="I8" s="1"/>
  <c r="K8" s="1"/>
  <c r="E9"/>
  <c r="E10"/>
  <c r="E11"/>
  <c r="I11" s="1"/>
  <c r="K11" s="1"/>
  <c r="E12"/>
  <c r="I12" s="1"/>
  <c r="K12" s="1"/>
  <c r="E3"/>
  <c r="I3" s="1"/>
  <c r="K3" s="1"/>
  <c r="C38"/>
  <c r="C39"/>
  <c r="C40"/>
  <c r="C41"/>
  <c r="C42"/>
  <c r="C43"/>
  <c r="C44"/>
  <c r="C45"/>
  <c r="C46"/>
  <c r="C47"/>
  <c r="C48"/>
  <c r="C49"/>
  <c r="C50"/>
  <c r="C51"/>
  <c r="C52"/>
  <c r="C4"/>
  <c r="C5"/>
  <c r="C6"/>
  <c r="C7"/>
  <c r="C8"/>
  <c r="C9"/>
  <c r="C10"/>
  <c r="C11"/>
  <c r="C12"/>
  <c r="C13"/>
  <c r="C14"/>
  <c r="C15"/>
  <c r="C16"/>
  <c r="C17"/>
  <c r="C18"/>
  <c r="C19"/>
  <c r="C20"/>
  <c r="C21"/>
  <c r="C22"/>
  <c r="C23"/>
  <c r="C24"/>
  <c r="C25"/>
  <c r="C26"/>
  <c r="C27"/>
  <c r="C28"/>
  <c r="C29"/>
  <c r="C30"/>
  <c r="C31"/>
  <c r="C32"/>
  <c r="C33"/>
  <c r="C34"/>
  <c r="C35"/>
  <c r="C36"/>
  <c r="C37"/>
  <c r="C3"/>
  <c r="A170"/>
  <c r="A169"/>
  <c r="A168"/>
  <c r="A167"/>
  <c r="A166"/>
  <c r="A165"/>
  <c r="A164"/>
  <c r="A163"/>
  <c r="A162"/>
  <c r="A161"/>
  <c r="A160"/>
  <c r="A159"/>
  <c r="A158"/>
  <c r="A157"/>
  <c r="A156"/>
  <c r="A155"/>
  <c r="A154"/>
  <c r="A153"/>
  <c r="A152"/>
  <c r="A151"/>
  <c r="A150"/>
  <c r="A149"/>
  <c r="A148"/>
  <c r="A147"/>
  <c r="A146"/>
  <c r="A145"/>
  <c r="A144"/>
  <c r="A143"/>
  <c r="A142"/>
  <c r="A141"/>
  <c r="A140"/>
  <c r="A139"/>
  <c r="A138"/>
  <c r="A137"/>
  <c r="A136"/>
  <c r="A135"/>
  <c r="A134"/>
  <c r="A133"/>
  <c r="A132"/>
  <c r="A131"/>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B5" i="7"/>
  <c r="B6" s="1"/>
  <c r="B7" s="1"/>
  <c r="B4"/>
  <c r="B3"/>
  <c r="M12"/>
  <c r="M11"/>
  <c r="M10"/>
  <c r="M9"/>
  <c r="M8"/>
  <c r="M7"/>
  <c r="M6"/>
  <c r="M5"/>
  <c r="M4"/>
  <c r="M3"/>
  <c r="F606" i="9"/>
  <c r="F607"/>
  <c r="F601"/>
  <c r="F602"/>
  <c r="F603"/>
  <c r="F604"/>
  <c r="F605"/>
  <c r="F594"/>
  <c r="F595"/>
  <c r="F596"/>
  <c r="F597"/>
  <c r="F598"/>
  <c r="F599"/>
  <c r="F600"/>
  <c r="F593"/>
  <c r="F59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2"/>
  <c r="A747" l="1"/>
  <c r="B8" i="7"/>
  <c r="A748" i="9" l="1"/>
  <c r="A749"/>
  <c r="B9" i="7"/>
  <c r="F609" i="9"/>
  <c r="F608"/>
  <c r="A750" l="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B10" i="7"/>
  <c r="B11" l="1"/>
  <c r="B12" l="1"/>
  <c r="B13" s="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44"/>
  <c r="F45"/>
  <c r="F46"/>
  <c r="F47"/>
  <c r="F48"/>
  <c r="F49"/>
  <c r="F50"/>
  <c r="F51"/>
  <c r="F52"/>
  <c r="F43"/>
  <c r="F34"/>
  <c r="F35"/>
  <c r="F36"/>
  <c r="F37"/>
  <c r="F38"/>
  <c r="F39"/>
  <c r="F40"/>
  <c r="F41"/>
  <c r="F42"/>
  <c r="F33"/>
  <c r="F24"/>
  <c r="F25"/>
  <c r="F26"/>
  <c r="F27"/>
  <c r="F28"/>
  <c r="F29"/>
  <c r="F30"/>
  <c r="F31"/>
  <c r="F32"/>
  <c r="F23"/>
  <c r="F14"/>
  <c r="F15"/>
  <c r="F16"/>
  <c r="F17"/>
  <c r="F18"/>
  <c r="F19"/>
  <c r="F20"/>
  <c r="F21"/>
  <c r="F22"/>
  <c r="F13"/>
  <c r="F3"/>
  <c r="A71"/>
  <c r="C71" s="1"/>
  <c r="A72"/>
  <c r="C72" s="1"/>
  <c r="A73"/>
  <c r="A74"/>
  <c r="A75"/>
  <c r="C75" s="1"/>
  <c r="A76"/>
  <c r="C76" s="1"/>
  <c r="A77"/>
  <c r="A78"/>
  <c r="A79"/>
  <c r="C79" s="1"/>
  <c r="A80"/>
  <c r="C80" s="1"/>
  <c r="A81"/>
  <c r="A82"/>
  <c r="A83"/>
  <c r="C83" s="1"/>
  <c r="A84"/>
  <c r="C84" s="1"/>
  <c r="A85"/>
  <c r="A86"/>
  <c r="A87"/>
  <c r="C87" s="1"/>
  <c r="A88"/>
  <c r="C88" s="1"/>
  <c r="A89"/>
  <c r="A90"/>
  <c r="A91"/>
  <c r="C91" s="1"/>
  <c r="A92"/>
  <c r="C92" s="1"/>
  <c r="A93"/>
  <c r="A94"/>
  <c r="A95"/>
  <c r="C95" s="1"/>
  <c r="A96"/>
  <c r="C96" s="1"/>
  <c r="A97"/>
  <c r="A98"/>
  <c r="A99"/>
  <c r="C99" s="1"/>
  <c r="A100"/>
  <c r="C100" s="1"/>
  <c r="A101"/>
  <c r="A102"/>
  <c r="A103"/>
  <c r="C103" s="1"/>
  <c r="A104"/>
  <c r="C104" s="1"/>
  <c r="A105"/>
  <c r="A106"/>
  <c r="A107"/>
  <c r="C107" s="1"/>
  <c r="A108"/>
  <c r="C108" s="1"/>
  <c r="A109"/>
  <c r="A110"/>
  <c r="A111"/>
  <c r="C111" s="1"/>
  <c r="A112"/>
  <c r="C112" s="1"/>
  <c r="A113"/>
  <c r="A114"/>
  <c r="A115"/>
  <c r="C115" s="1"/>
  <c r="A116"/>
  <c r="C116" s="1"/>
  <c r="A117"/>
  <c r="A118"/>
  <c r="A119"/>
  <c r="C119" s="1"/>
  <c r="A120"/>
  <c r="C120" s="1"/>
  <c r="A121"/>
  <c r="A122"/>
  <c r="A123"/>
  <c r="C123" s="1"/>
  <c r="A124"/>
  <c r="C124" s="1"/>
  <c r="A125"/>
  <c r="A126"/>
  <c r="A127"/>
  <c r="C127" s="1"/>
  <c r="A128"/>
  <c r="C128" s="1"/>
  <c r="A129"/>
  <c r="A130"/>
  <c r="A131"/>
  <c r="C131" s="1"/>
  <c r="A132"/>
  <c r="C132" s="1"/>
  <c r="A133"/>
  <c r="A134"/>
  <c r="A135"/>
  <c r="C135" s="1"/>
  <c r="A136"/>
  <c r="C136" s="1"/>
  <c r="A137"/>
  <c r="A138"/>
  <c r="A139"/>
  <c r="C139" s="1"/>
  <c r="A140"/>
  <c r="C140" s="1"/>
  <c r="A141"/>
  <c r="A142"/>
  <c r="A143"/>
  <c r="C143" s="1"/>
  <c r="A144"/>
  <c r="C144" s="1"/>
  <c r="A145"/>
  <c r="A146"/>
  <c r="A147"/>
  <c r="C147" s="1"/>
  <c r="A148"/>
  <c r="C148" s="1"/>
  <c r="A149"/>
  <c r="A150"/>
  <c r="A151"/>
  <c r="C151" s="1"/>
  <c r="A152"/>
  <c r="C152" s="1"/>
  <c r="A153"/>
  <c r="A154"/>
  <c r="A155"/>
  <c r="C155" s="1"/>
  <c r="A156"/>
  <c r="C156" s="1"/>
  <c r="A157"/>
  <c r="A158"/>
  <c r="A159"/>
  <c r="C159" s="1"/>
  <c r="A160"/>
  <c r="C160" s="1"/>
  <c r="A161"/>
  <c r="A162"/>
  <c r="A163"/>
  <c r="C163" s="1"/>
  <c r="A164"/>
  <c r="C164" s="1"/>
  <c r="A165"/>
  <c r="A166"/>
  <c r="A167"/>
  <c r="C167" s="1"/>
  <c r="A168"/>
  <c r="C168" s="1"/>
  <c r="A169"/>
  <c r="A170"/>
  <c r="A54"/>
  <c r="C54" s="1"/>
  <c r="A55"/>
  <c r="C55" s="1"/>
  <c r="A56"/>
  <c r="A57"/>
  <c r="A58"/>
  <c r="C58" s="1"/>
  <c r="A59"/>
  <c r="C59" s="1"/>
  <c r="A60"/>
  <c r="A61"/>
  <c r="A62"/>
  <c r="C62" s="1"/>
  <c r="A63"/>
  <c r="C63" s="1"/>
  <c r="A64"/>
  <c r="A65"/>
  <c r="A66"/>
  <c r="C66" s="1"/>
  <c r="A67"/>
  <c r="C67" s="1"/>
  <c r="A68"/>
  <c r="A69"/>
  <c r="A70"/>
  <c r="C70" s="1"/>
  <c r="A53"/>
  <c r="C53" s="1"/>
  <c r="B6" i="6"/>
  <c r="I3" s="1"/>
  <c r="E7" i="4"/>
  <c r="D5" i="7" s="1"/>
  <c r="F7" i="4"/>
  <c r="D17" i="7" s="1"/>
  <c r="G7" i="4"/>
  <c r="D25" i="7" s="1"/>
  <c r="H7" i="4"/>
  <c r="D37" i="7" s="1"/>
  <c r="I7" i="4"/>
  <c r="D45" i="7" s="1"/>
  <c r="D7" i="4"/>
  <c r="D65" i="7" s="1"/>
  <c r="D5" i="2"/>
  <c r="D6"/>
  <c r="D8"/>
  <c r="D7"/>
  <c r="E3" i="7"/>
  <c r="K3" s="1"/>
  <c r="D17" i="2"/>
  <c r="D12"/>
  <c r="D3"/>
  <c r="E64" i="7"/>
  <c r="K64" s="1"/>
  <c r="E65"/>
  <c r="E66"/>
  <c r="E67"/>
  <c r="K67" s="1"/>
  <c r="E68"/>
  <c r="K68" s="1"/>
  <c r="E69"/>
  <c r="E70"/>
  <c r="E71"/>
  <c r="K71" s="1"/>
  <c r="E72"/>
  <c r="E73"/>
  <c r="E74"/>
  <c r="E75"/>
  <c r="K75" s="1"/>
  <c r="E76"/>
  <c r="E77"/>
  <c r="K77" s="1"/>
  <c r="E78"/>
  <c r="E79"/>
  <c r="K79" s="1"/>
  <c r="E80"/>
  <c r="K80" s="1"/>
  <c r="E81"/>
  <c r="D82"/>
  <c r="E82"/>
  <c r="K82" s="1"/>
  <c r="E83"/>
  <c r="E84"/>
  <c r="K84" s="1"/>
  <c r="E85"/>
  <c r="E86"/>
  <c r="K86" s="1"/>
  <c r="E87"/>
  <c r="E88"/>
  <c r="E89"/>
  <c r="E90"/>
  <c r="K90" s="1"/>
  <c r="E91"/>
  <c r="E92"/>
  <c r="E93"/>
  <c r="K93" s="1"/>
  <c r="E94"/>
  <c r="K94" s="1"/>
  <c r="E95"/>
  <c r="E96"/>
  <c r="K96" s="1"/>
  <c r="E97"/>
  <c r="D98"/>
  <c r="L98" s="1"/>
  <c r="E98"/>
  <c r="K98" s="1"/>
  <c r="E99"/>
  <c r="E100"/>
  <c r="K100" s="1"/>
  <c r="E101"/>
  <c r="E102"/>
  <c r="K102" s="1"/>
  <c r="E103"/>
  <c r="E104"/>
  <c r="E105"/>
  <c r="E106"/>
  <c r="K106" s="1"/>
  <c r="E107"/>
  <c r="E108"/>
  <c r="E109"/>
  <c r="K109" s="1"/>
  <c r="E110"/>
  <c r="K110" s="1"/>
  <c r="E111"/>
  <c r="E112"/>
  <c r="K112" s="1"/>
  <c r="E113"/>
  <c r="E114"/>
  <c r="K114" s="1"/>
  <c r="E115"/>
  <c r="E116"/>
  <c r="K116" s="1"/>
  <c r="E117"/>
  <c r="E118"/>
  <c r="K118" s="1"/>
  <c r="E119"/>
  <c r="E120"/>
  <c r="E121"/>
  <c r="E122"/>
  <c r="K122" s="1"/>
  <c r="E123"/>
  <c r="E124"/>
  <c r="E125"/>
  <c r="K125" s="1"/>
  <c r="E126"/>
  <c r="K126" s="1"/>
  <c r="E127"/>
  <c r="E128"/>
  <c r="K128" s="1"/>
  <c r="E129"/>
  <c r="E130"/>
  <c r="K130" s="1"/>
  <c r="E131"/>
  <c r="E132"/>
  <c r="K132" s="1"/>
  <c r="E133"/>
  <c r="E134"/>
  <c r="K134" s="1"/>
  <c r="E135"/>
  <c r="E136"/>
  <c r="E137"/>
  <c r="E138"/>
  <c r="K138" s="1"/>
  <c r="E139"/>
  <c r="E140"/>
  <c r="E141"/>
  <c r="K141" s="1"/>
  <c r="E142"/>
  <c r="K142" s="1"/>
  <c r="E143"/>
  <c r="E144"/>
  <c r="K144" s="1"/>
  <c r="E145"/>
  <c r="E146"/>
  <c r="K146" s="1"/>
  <c r="E147"/>
  <c r="E148"/>
  <c r="K148" s="1"/>
  <c r="E149"/>
  <c r="E150"/>
  <c r="K150" s="1"/>
  <c r="E151"/>
  <c r="E152"/>
  <c r="E153"/>
  <c r="E154"/>
  <c r="K154" s="1"/>
  <c r="E155"/>
  <c r="E156"/>
  <c r="E157"/>
  <c r="K157" s="1"/>
  <c r="E158"/>
  <c r="K158" s="1"/>
  <c r="E159"/>
  <c r="E160"/>
  <c r="K160" s="1"/>
  <c r="E161"/>
  <c r="E162"/>
  <c r="K162" s="1"/>
  <c r="E163"/>
  <c r="E164"/>
  <c r="K164" s="1"/>
  <c r="E165"/>
  <c r="E166"/>
  <c r="K166" s="1"/>
  <c r="E167"/>
  <c r="E168"/>
  <c r="E169"/>
  <c r="E170"/>
  <c r="K170" s="1"/>
  <c r="F4"/>
  <c r="F5"/>
  <c r="F6"/>
  <c r="F7"/>
  <c r="F8"/>
  <c r="F9"/>
  <c r="F10"/>
  <c r="F11"/>
  <c r="E4"/>
  <c r="K4" s="1"/>
  <c r="E5"/>
  <c r="K5" s="1"/>
  <c r="E6"/>
  <c r="K6" s="1"/>
  <c r="E7"/>
  <c r="K7" s="1"/>
  <c r="E8"/>
  <c r="K8" s="1"/>
  <c r="E9"/>
  <c r="K9" s="1"/>
  <c r="E10"/>
  <c r="K10" s="1"/>
  <c r="E11"/>
  <c r="K11" s="1"/>
  <c r="E12"/>
  <c r="K12" s="1"/>
  <c r="E13"/>
  <c r="E14"/>
  <c r="K14" s="1"/>
  <c r="E15"/>
  <c r="E16"/>
  <c r="K16" s="1"/>
  <c r="E17"/>
  <c r="E18"/>
  <c r="K18" s="1"/>
  <c r="E19"/>
  <c r="E20"/>
  <c r="K20" s="1"/>
  <c r="E21"/>
  <c r="E22"/>
  <c r="K22" s="1"/>
  <c r="E23"/>
  <c r="E24"/>
  <c r="K24" s="1"/>
  <c r="E25"/>
  <c r="E26"/>
  <c r="K26" s="1"/>
  <c r="E27"/>
  <c r="E28"/>
  <c r="K28" s="1"/>
  <c r="E29"/>
  <c r="E30"/>
  <c r="K30" s="1"/>
  <c r="E31"/>
  <c r="E32"/>
  <c r="K32" s="1"/>
  <c r="E33"/>
  <c r="E34"/>
  <c r="K34" s="1"/>
  <c r="E35"/>
  <c r="E36"/>
  <c r="K36" s="1"/>
  <c r="E37"/>
  <c r="E38"/>
  <c r="K38" s="1"/>
  <c r="E39"/>
  <c r="E40"/>
  <c r="K40" s="1"/>
  <c r="E41"/>
  <c r="E42"/>
  <c r="K42" s="1"/>
  <c r="E43"/>
  <c r="E44"/>
  <c r="K44" s="1"/>
  <c r="E45"/>
  <c r="E46"/>
  <c r="K46" s="1"/>
  <c r="E47"/>
  <c r="E48"/>
  <c r="K48" s="1"/>
  <c r="E49"/>
  <c r="E50"/>
  <c r="K50" s="1"/>
  <c r="E51"/>
  <c r="E52"/>
  <c r="K52" s="1"/>
  <c r="E53"/>
  <c r="E54"/>
  <c r="K54" s="1"/>
  <c r="E55"/>
  <c r="E56"/>
  <c r="K56" s="1"/>
  <c r="E57"/>
  <c r="E58"/>
  <c r="K58" s="1"/>
  <c r="E59"/>
  <c r="E60"/>
  <c r="K60" s="1"/>
  <c r="E61"/>
  <c r="E62"/>
  <c r="K62" s="1"/>
  <c r="E63"/>
  <c r="A4"/>
  <c r="A5"/>
  <c r="A6"/>
  <c r="A7"/>
  <c r="A8"/>
  <c r="A9"/>
  <c r="A10"/>
  <c r="A11"/>
  <c r="A12"/>
  <c r="A3"/>
  <c r="C1" i="4"/>
  <c r="I3" i="1"/>
  <c r="I2"/>
  <c r="L17" i="7" l="1"/>
  <c r="K63"/>
  <c r="K55"/>
  <c r="K23"/>
  <c r="K91"/>
  <c r="K87"/>
  <c r="K83"/>
  <c r="K167"/>
  <c r="K163"/>
  <c r="K159"/>
  <c r="K155"/>
  <c r="K151"/>
  <c r="K147"/>
  <c r="K143"/>
  <c r="K139"/>
  <c r="K135"/>
  <c r="K131"/>
  <c r="K127"/>
  <c r="K123"/>
  <c r="K119"/>
  <c r="K115"/>
  <c r="K111"/>
  <c r="K107"/>
  <c r="K103"/>
  <c r="K99"/>
  <c r="L37"/>
  <c r="C68"/>
  <c r="C64"/>
  <c r="C60"/>
  <c r="C56"/>
  <c r="C169"/>
  <c r="C165"/>
  <c r="C161"/>
  <c r="C157"/>
  <c r="C153"/>
  <c r="C149"/>
  <c r="C145"/>
  <c r="C141"/>
  <c r="C137"/>
  <c r="C133"/>
  <c r="C129"/>
  <c r="C125"/>
  <c r="C121"/>
  <c r="C117"/>
  <c r="C113"/>
  <c r="C109"/>
  <c r="C105"/>
  <c r="C101"/>
  <c r="C97"/>
  <c r="C93"/>
  <c r="C89"/>
  <c r="C85"/>
  <c r="C81"/>
  <c r="C77"/>
  <c r="C73"/>
  <c r="C50"/>
  <c r="C46"/>
  <c r="C42"/>
  <c r="C38"/>
  <c r="C34"/>
  <c r="C30"/>
  <c r="C26"/>
  <c r="C22"/>
  <c r="C18"/>
  <c r="C14"/>
  <c r="C51"/>
  <c r="C47"/>
  <c r="C43"/>
  <c r="C39"/>
  <c r="C35"/>
  <c r="C31"/>
  <c r="C27"/>
  <c r="C23"/>
  <c r="C19"/>
  <c r="C15"/>
  <c r="C52"/>
  <c r="C48"/>
  <c r="C44"/>
  <c r="C40"/>
  <c r="C36"/>
  <c r="C32"/>
  <c r="C28"/>
  <c r="C24"/>
  <c r="C20"/>
  <c r="C16"/>
  <c r="C49"/>
  <c r="C45"/>
  <c r="C41"/>
  <c r="C37"/>
  <c r="C33"/>
  <c r="C29"/>
  <c r="C25"/>
  <c r="C21"/>
  <c r="C17"/>
  <c r="C13"/>
  <c r="K59"/>
  <c r="K43"/>
  <c r="K95"/>
  <c r="K49"/>
  <c r="K45"/>
  <c r="K41"/>
  <c r="K37"/>
  <c r="K29"/>
  <c r="K25"/>
  <c r="L25" s="1"/>
  <c r="K21"/>
  <c r="K17"/>
  <c r="L82"/>
  <c r="K78"/>
  <c r="K74"/>
  <c r="K70"/>
  <c r="K66"/>
  <c r="L45"/>
  <c r="L5"/>
  <c r="C69"/>
  <c r="C65"/>
  <c r="C61"/>
  <c r="C57"/>
  <c r="C170"/>
  <c r="C166"/>
  <c r="C162"/>
  <c r="C158"/>
  <c r="C154"/>
  <c r="C150"/>
  <c r="C146"/>
  <c r="C142"/>
  <c r="C138"/>
  <c r="C134"/>
  <c r="C130"/>
  <c r="C126"/>
  <c r="C122"/>
  <c r="C118"/>
  <c r="C114"/>
  <c r="C110"/>
  <c r="C106"/>
  <c r="C102"/>
  <c r="C98"/>
  <c r="C94"/>
  <c r="C90"/>
  <c r="C86"/>
  <c r="C82"/>
  <c r="C78"/>
  <c r="C74"/>
  <c r="D146"/>
  <c r="L146" s="1"/>
  <c r="D13"/>
  <c r="D162"/>
  <c r="L162" s="1"/>
  <c r="D27"/>
  <c r="D30"/>
  <c r="L30" s="1"/>
  <c r="D15"/>
  <c r="D6"/>
  <c r="L6" s="1"/>
  <c r="D18"/>
  <c r="L18" s="1"/>
  <c r="D59"/>
  <c r="D130"/>
  <c r="L130" s="1"/>
  <c r="D22"/>
  <c r="L22" s="1"/>
  <c r="D14"/>
  <c r="L14" s="1"/>
  <c r="D26"/>
  <c r="L26" s="1"/>
  <c r="D46"/>
  <c r="L46" s="1"/>
  <c r="D114"/>
  <c r="L114" s="1"/>
  <c r="D10"/>
  <c r="L10" s="1"/>
  <c r="D19"/>
  <c r="D31"/>
  <c r="L31" s="1"/>
  <c r="D50"/>
  <c r="L50" s="1"/>
  <c r="D112"/>
  <c r="L112" s="1"/>
  <c r="D170"/>
  <c r="L170" s="1"/>
  <c r="D154"/>
  <c r="L154" s="1"/>
  <c r="D138"/>
  <c r="L138" s="1"/>
  <c r="D122"/>
  <c r="L122" s="1"/>
  <c r="D106"/>
  <c r="L106" s="1"/>
  <c r="D90"/>
  <c r="L90" s="1"/>
  <c r="D74"/>
  <c r="L74" s="1"/>
  <c r="D53"/>
  <c r="D66"/>
  <c r="D62"/>
  <c r="L62" s="1"/>
  <c r="D160"/>
  <c r="L160" s="1"/>
  <c r="D144"/>
  <c r="L144" s="1"/>
  <c r="D128"/>
  <c r="L128" s="1"/>
  <c r="D96"/>
  <c r="L96" s="1"/>
  <c r="D80"/>
  <c r="L80" s="1"/>
  <c r="D64"/>
  <c r="L64" s="1"/>
  <c r="D168"/>
  <c r="D152"/>
  <c r="L152" s="1"/>
  <c r="D136"/>
  <c r="D120"/>
  <c r="L120" s="1"/>
  <c r="D104"/>
  <c r="D88"/>
  <c r="L88" s="1"/>
  <c r="D72"/>
  <c r="D54"/>
  <c r="L54" s="1"/>
  <c r="K57"/>
  <c r="K13"/>
  <c r="K145"/>
  <c r="K129"/>
  <c r="K97"/>
  <c r="K81"/>
  <c r="K168"/>
  <c r="K165"/>
  <c r="K152"/>
  <c r="K149"/>
  <c r="K136"/>
  <c r="K133"/>
  <c r="K120"/>
  <c r="K117"/>
  <c r="K104"/>
  <c r="K101"/>
  <c r="K88"/>
  <c r="K85"/>
  <c r="K72"/>
  <c r="K69"/>
  <c r="K61"/>
  <c r="K53"/>
  <c r="K33"/>
  <c r="K161"/>
  <c r="K113"/>
  <c r="K65"/>
  <c r="L65" s="1"/>
  <c r="K51"/>
  <c r="K47"/>
  <c r="K39"/>
  <c r="K35"/>
  <c r="K31"/>
  <c r="K27"/>
  <c r="K19"/>
  <c r="K15"/>
  <c r="K169"/>
  <c r="K156"/>
  <c r="K153"/>
  <c r="K140"/>
  <c r="K137"/>
  <c r="K124"/>
  <c r="K121"/>
  <c r="K108"/>
  <c r="K105"/>
  <c r="K92"/>
  <c r="K89"/>
  <c r="K76"/>
  <c r="K73"/>
  <c r="M13"/>
  <c r="B14"/>
  <c r="D42"/>
  <c r="L42" s="1"/>
  <c r="D34"/>
  <c r="L34" s="1"/>
  <c r="D33"/>
  <c r="D35"/>
  <c r="D51"/>
  <c r="L51" s="1"/>
  <c r="D47"/>
  <c r="L47" s="1"/>
  <c r="D12"/>
  <c r="L12" s="1"/>
  <c r="D8"/>
  <c r="L8" s="1"/>
  <c r="D4"/>
  <c r="L4" s="1"/>
  <c r="D20"/>
  <c r="L20" s="1"/>
  <c r="D16"/>
  <c r="L16" s="1"/>
  <c r="D32"/>
  <c r="L32" s="1"/>
  <c r="D28"/>
  <c r="L28" s="1"/>
  <c r="D24"/>
  <c r="L24" s="1"/>
  <c r="D40"/>
  <c r="L40" s="1"/>
  <c r="D36"/>
  <c r="L36" s="1"/>
  <c r="D52"/>
  <c r="L52" s="1"/>
  <c r="D48"/>
  <c r="L48" s="1"/>
  <c r="D44"/>
  <c r="L44" s="1"/>
  <c r="D38"/>
  <c r="L38" s="1"/>
  <c r="D11"/>
  <c r="L11" s="1"/>
  <c r="D7"/>
  <c r="L7" s="1"/>
  <c r="D39"/>
  <c r="L39" s="1"/>
  <c r="D3"/>
  <c r="L3" s="1"/>
  <c r="D9"/>
  <c r="L9" s="1"/>
  <c r="D21"/>
  <c r="L21" s="1"/>
  <c r="D23"/>
  <c r="L23" s="1"/>
  <c r="D29"/>
  <c r="D41"/>
  <c r="L41" s="1"/>
  <c r="D43"/>
  <c r="L43" s="1"/>
  <c r="D49"/>
  <c r="D55"/>
  <c r="L55" s="1"/>
  <c r="D166"/>
  <c r="L166" s="1"/>
  <c r="D158"/>
  <c r="L158" s="1"/>
  <c r="D150"/>
  <c r="L150" s="1"/>
  <c r="D142"/>
  <c r="L142" s="1"/>
  <c r="D134"/>
  <c r="L134" s="1"/>
  <c r="D126"/>
  <c r="L126" s="1"/>
  <c r="D118"/>
  <c r="L118" s="1"/>
  <c r="D110"/>
  <c r="L110" s="1"/>
  <c r="D102"/>
  <c r="L102" s="1"/>
  <c r="D94"/>
  <c r="L94" s="1"/>
  <c r="D86"/>
  <c r="L86" s="1"/>
  <c r="D78"/>
  <c r="D70"/>
  <c r="L70" s="1"/>
  <c r="D63"/>
  <c r="L63" s="1"/>
  <c r="D58"/>
  <c r="L58" s="1"/>
  <c r="D164"/>
  <c r="L164" s="1"/>
  <c r="D156"/>
  <c r="L156" s="1"/>
  <c r="D148"/>
  <c r="L148" s="1"/>
  <c r="D140"/>
  <c r="D132"/>
  <c r="L132" s="1"/>
  <c r="D124"/>
  <c r="L124" s="1"/>
  <c r="D116"/>
  <c r="L116" s="1"/>
  <c r="D108"/>
  <c r="D100"/>
  <c r="L100" s="1"/>
  <c r="D92"/>
  <c r="L92" s="1"/>
  <c r="D84"/>
  <c r="L84" s="1"/>
  <c r="D76"/>
  <c r="D68"/>
  <c r="L68" s="1"/>
  <c r="D60"/>
  <c r="L60" s="1"/>
  <c r="D56"/>
  <c r="L56" s="1"/>
  <c r="D61"/>
  <c r="L61" s="1"/>
  <c r="D57"/>
  <c r="L57" s="1"/>
  <c r="D169"/>
  <c r="L169" s="1"/>
  <c r="D167"/>
  <c r="L167" s="1"/>
  <c r="D165"/>
  <c r="L165" s="1"/>
  <c r="D163"/>
  <c r="D161"/>
  <c r="L161" s="1"/>
  <c r="D159"/>
  <c r="L159" s="1"/>
  <c r="D157"/>
  <c r="L157" s="1"/>
  <c r="D155"/>
  <c r="L155" s="1"/>
  <c r="D153"/>
  <c r="L153" s="1"/>
  <c r="D151"/>
  <c r="L151" s="1"/>
  <c r="D149"/>
  <c r="D147"/>
  <c r="D145"/>
  <c r="L145" s="1"/>
  <c r="D143"/>
  <c r="L143" s="1"/>
  <c r="D141"/>
  <c r="L141" s="1"/>
  <c r="D139"/>
  <c r="L139" s="1"/>
  <c r="D137"/>
  <c r="L137" s="1"/>
  <c r="D135"/>
  <c r="L135" s="1"/>
  <c r="D133"/>
  <c r="L133" s="1"/>
  <c r="D131"/>
  <c r="D129"/>
  <c r="L129" s="1"/>
  <c r="D127"/>
  <c r="L127" s="1"/>
  <c r="D125"/>
  <c r="L125" s="1"/>
  <c r="D123"/>
  <c r="L123" s="1"/>
  <c r="D121"/>
  <c r="L121" s="1"/>
  <c r="D119"/>
  <c r="L119" s="1"/>
  <c r="D117"/>
  <c r="D115"/>
  <c r="D113"/>
  <c r="L113" s="1"/>
  <c r="D111"/>
  <c r="L111" s="1"/>
  <c r="D109"/>
  <c r="L109" s="1"/>
  <c r="D107"/>
  <c r="L107" s="1"/>
  <c r="D105"/>
  <c r="L105" s="1"/>
  <c r="D103"/>
  <c r="L103" s="1"/>
  <c r="D101"/>
  <c r="L101" s="1"/>
  <c r="D99"/>
  <c r="D97"/>
  <c r="L97" s="1"/>
  <c r="D95"/>
  <c r="L95" s="1"/>
  <c r="D93"/>
  <c r="L93" s="1"/>
  <c r="D91"/>
  <c r="D89"/>
  <c r="L89" s="1"/>
  <c r="D87"/>
  <c r="L87" s="1"/>
  <c r="D85"/>
  <c r="D83"/>
  <c r="L83" s="1"/>
  <c r="D81"/>
  <c r="L81" s="1"/>
  <c r="D79"/>
  <c r="L79" s="1"/>
  <c r="D77"/>
  <c r="L77" s="1"/>
  <c r="D75"/>
  <c r="L75" s="1"/>
  <c r="D73"/>
  <c r="L73" s="1"/>
  <c r="D71"/>
  <c r="L71" s="1"/>
  <c r="D69"/>
  <c r="L69" s="1"/>
  <c r="D67"/>
  <c r="L67" s="1"/>
  <c r="C4" i="4"/>
  <c r="L15" i="7" l="1"/>
  <c r="L13"/>
  <c r="L72"/>
  <c r="L136"/>
  <c r="L117"/>
  <c r="L149"/>
  <c r="L76"/>
  <c r="L108"/>
  <c r="L140"/>
  <c r="L49"/>
  <c r="L33"/>
  <c r="L53"/>
  <c r="L27"/>
  <c r="L85"/>
  <c r="L91"/>
  <c r="L99"/>
  <c r="L115"/>
  <c r="L131"/>
  <c r="L147"/>
  <c r="L163"/>
  <c r="L78"/>
  <c r="L29"/>
  <c r="L35"/>
  <c r="L104"/>
  <c r="L168"/>
  <c r="L66"/>
  <c r="L19"/>
  <c r="L59"/>
  <c r="B15"/>
  <c r="M14"/>
  <c r="M15" l="1"/>
  <c r="B16"/>
  <c r="B17" l="1"/>
  <c r="M16"/>
  <c r="M17" l="1"/>
  <c r="B18"/>
  <c r="B19" l="1"/>
  <c r="M18"/>
  <c r="M19" l="1"/>
  <c r="B20"/>
  <c r="M20" l="1"/>
  <c r="B21"/>
  <c r="M21" l="1"/>
  <c r="B22"/>
  <c r="B23" l="1"/>
  <c r="M22"/>
  <c r="M23" l="1"/>
  <c r="B24"/>
  <c r="B25" l="1"/>
  <c r="M24"/>
  <c r="M25" l="1"/>
  <c r="B26"/>
  <c r="B27" l="1"/>
  <c r="M26"/>
  <c r="M27" l="1"/>
  <c r="B28"/>
  <c r="M28" l="1"/>
  <c r="B29"/>
  <c r="M29" l="1"/>
  <c r="B30"/>
  <c r="B31" l="1"/>
  <c r="M30"/>
  <c r="M31" l="1"/>
  <c r="B32"/>
  <c r="B33" l="1"/>
  <c r="M32"/>
  <c r="M33" l="1"/>
  <c r="B34"/>
  <c r="B35" l="1"/>
  <c r="M34"/>
  <c r="M35" l="1"/>
  <c r="B36"/>
  <c r="M36" l="1"/>
  <c r="B37"/>
  <c r="M37" l="1"/>
  <c r="B38"/>
  <c r="B39" l="1"/>
  <c r="M38"/>
  <c r="M39" l="1"/>
  <c r="B40"/>
  <c r="B41" l="1"/>
  <c r="M40"/>
  <c r="M41" l="1"/>
  <c r="B42"/>
  <c r="B43" l="1"/>
  <c r="M42"/>
  <c r="M43" l="1"/>
  <c r="B44"/>
  <c r="M44" l="1"/>
  <c r="B45"/>
  <c r="M45" l="1"/>
  <c r="B46"/>
  <c r="B47" l="1"/>
  <c r="M46"/>
  <c r="M47" l="1"/>
  <c r="B48"/>
  <c r="B49" l="1"/>
  <c r="M48"/>
  <c r="M49" l="1"/>
  <c r="B50"/>
  <c r="B51" l="1"/>
  <c r="M50"/>
  <c r="M51" l="1"/>
  <c r="B52"/>
  <c r="M52" l="1"/>
  <c r="B53"/>
  <c r="M53" l="1"/>
  <c r="B54"/>
  <c r="B55" l="1"/>
  <c r="M54"/>
  <c r="M55" l="1"/>
  <c r="B56"/>
  <c r="B57" l="1"/>
  <c r="M56"/>
  <c r="M57" l="1"/>
  <c r="B58"/>
  <c r="B59" l="1"/>
  <c r="M58"/>
  <c r="M59" l="1"/>
  <c r="B60"/>
  <c r="M60" l="1"/>
  <c r="B61"/>
  <c r="M61" l="1"/>
  <c r="B62"/>
  <c r="B63" l="1"/>
  <c r="M62"/>
  <c r="M63" l="1"/>
  <c r="B64"/>
  <c r="B65" l="1"/>
  <c r="M64"/>
  <c r="M65" l="1"/>
  <c r="B66"/>
  <c r="B67" l="1"/>
  <c r="M66"/>
  <c r="M67" l="1"/>
  <c r="B68"/>
  <c r="M68" l="1"/>
  <c r="B69"/>
  <c r="M69" l="1"/>
  <c r="B70"/>
  <c r="B71" l="1"/>
  <c r="M70"/>
  <c r="M71" l="1"/>
  <c r="B72"/>
  <c r="B73" l="1"/>
  <c r="M72"/>
  <c r="M73" l="1"/>
  <c r="B74"/>
  <c r="B75" l="1"/>
  <c r="M74"/>
  <c r="M75" l="1"/>
  <c r="B76"/>
  <c r="M76" l="1"/>
  <c r="B77"/>
  <c r="M77" l="1"/>
  <c r="B78"/>
  <c r="B79" l="1"/>
  <c r="M78"/>
  <c r="M79" l="1"/>
  <c r="B80"/>
  <c r="B81" l="1"/>
  <c r="M80"/>
  <c r="M81" l="1"/>
  <c r="B82"/>
  <c r="B83" l="1"/>
  <c r="M82"/>
  <c r="M83" l="1"/>
  <c r="B84"/>
  <c r="M84" l="1"/>
  <c r="B85"/>
  <c r="M85" l="1"/>
  <c r="B86"/>
  <c r="B87" l="1"/>
  <c r="M86"/>
  <c r="M87" l="1"/>
  <c r="B88"/>
  <c r="B89" l="1"/>
  <c r="M88"/>
  <c r="M89" l="1"/>
  <c r="B90"/>
  <c r="B91" l="1"/>
  <c r="M90"/>
  <c r="M91" l="1"/>
  <c r="B92"/>
  <c r="M92" l="1"/>
  <c r="B93"/>
  <c r="M93" l="1"/>
  <c r="B94"/>
  <c r="B95" l="1"/>
  <c r="M94"/>
  <c r="M95" l="1"/>
  <c r="B96"/>
  <c r="B97" l="1"/>
  <c r="M96"/>
  <c r="M97" l="1"/>
  <c r="B98"/>
  <c r="B99" l="1"/>
  <c r="M98"/>
  <c r="M99" l="1"/>
  <c r="B100"/>
  <c r="M100" l="1"/>
  <c r="B101"/>
  <c r="M101" l="1"/>
  <c r="B102"/>
  <c r="B103" l="1"/>
  <c r="M102"/>
  <c r="M103" l="1"/>
  <c r="B104"/>
  <c r="B105" l="1"/>
  <c r="M104"/>
  <c r="M105" l="1"/>
  <c r="B106"/>
  <c r="B107" l="1"/>
  <c r="M106"/>
  <c r="M107" l="1"/>
  <c r="B108"/>
  <c r="M108" l="1"/>
  <c r="B109"/>
  <c r="M109" l="1"/>
  <c r="B110"/>
  <c r="B111" l="1"/>
  <c r="M110"/>
  <c r="M111" l="1"/>
  <c r="B112"/>
  <c r="B113" l="1"/>
  <c r="M112"/>
  <c r="M113" l="1"/>
  <c r="B114"/>
  <c r="B115" l="1"/>
  <c r="M114"/>
  <c r="M115" l="1"/>
  <c r="B116"/>
  <c r="M116" l="1"/>
  <c r="B117"/>
  <c r="M117" l="1"/>
  <c r="B118"/>
  <c r="B119" l="1"/>
  <c r="M118"/>
  <c r="M119" l="1"/>
  <c r="B120"/>
  <c r="B121" l="1"/>
  <c r="M120"/>
  <c r="M121" l="1"/>
  <c r="B122"/>
  <c r="B123" l="1"/>
  <c r="M122"/>
  <c r="M123" l="1"/>
  <c r="B124"/>
  <c r="M124" l="1"/>
  <c r="B125"/>
  <c r="M125" l="1"/>
  <c r="B126"/>
  <c r="B127" l="1"/>
  <c r="M126"/>
  <c r="M127" l="1"/>
  <c r="B128"/>
  <c r="B129" l="1"/>
  <c r="M128"/>
  <c r="M129" l="1"/>
  <c r="B130"/>
  <c r="B131" l="1"/>
  <c r="M130"/>
  <c r="M131" l="1"/>
  <c r="B132"/>
  <c r="M132" l="1"/>
  <c r="B133"/>
  <c r="M133" l="1"/>
  <c r="B134"/>
  <c r="B135" l="1"/>
  <c r="M134"/>
  <c r="M135" l="1"/>
  <c r="B136"/>
  <c r="B137" l="1"/>
  <c r="M136"/>
  <c r="M137" l="1"/>
  <c r="B138"/>
  <c r="B139" l="1"/>
  <c r="M138"/>
  <c r="M139" l="1"/>
  <c r="B140"/>
  <c r="M140" l="1"/>
  <c r="B141"/>
  <c r="M141" l="1"/>
  <c r="B142"/>
  <c r="B143" l="1"/>
  <c r="M142"/>
  <c r="M143" l="1"/>
  <c r="B144"/>
  <c r="B145" l="1"/>
  <c r="M144"/>
  <c r="M145" l="1"/>
  <c r="B146"/>
  <c r="B147" l="1"/>
  <c r="M146"/>
  <c r="M147" l="1"/>
  <c r="B148"/>
  <c r="M148" l="1"/>
  <c r="B149"/>
  <c r="M149" l="1"/>
  <c r="B150"/>
  <c r="B151" l="1"/>
  <c r="M150"/>
  <c r="M151" l="1"/>
  <c r="B152"/>
  <c r="B153" l="1"/>
  <c r="M152"/>
  <c r="M153" l="1"/>
  <c r="B154"/>
  <c r="B155" l="1"/>
  <c r="M154"/>
  <c r="M155" l="1"/>
  <c r="B156"/>
  <c r="M156" l="1"/>
  <c r="B157"/>
  <c r="M157" l="1"/>
  <c r="B158"/>
  <c r="B159" l="1"/>
  <c r="M158"/>
  <c r="M159" l="1"/>
  <c r="B160"/>
  <c r="B161" l="1"/>
  <c r="M160"/>
  <c r="B162" l="1"/>
  <c r="M161"/>
  <c r="B163" l="1"/>
  <c r="M162"/>
  <c r="M163" l="1"/>
  <c r="B164"/>
  <c r="B165" l="1"/>
  <c r="M164"/>
  <c r="M165" l="1"/>
  <c r="B166"/>
  <c r="B167" l="1"/>
  <c r="M166"/>
  <c r="M167" l="1"/>
  <c r="B168"/>
  <c r="M168" l="1"/>
  <c r="B169"/>
  <c r="M169" l="1"/>
  <c r="B170"/>
  <c r="M170" l="1"/>
</calcChain>
</file>

<file path=xl/comments1.xml><?xml version="1.0" encoding="utf-8"?>
<comments xmlns="http://schemas.openxmlformats.org/spreadsheetml/2006/main">
  <authors>
    <author>Simon Chatwin</author>
  </authors>
  <commentList>
    <comment ref="B1" authorId="0">
      <text>
        <r>
          <rPr>
            <b/>
            <sz val="9"/>
            <color indexed="81"/>
            <rFont val="Tahoma"/>
            <family val="2"/>
          </rPr>
          <t>Simon Chatwin:</t>
        </r>
        <r>
          <rPr>
            <sz val="9"/>
            <color indexed="81"/>
            <rFont val="Tahoma"/>
            <family val="2"/>
          </rPr>
          <t xml:space="preserve">
rows with the same group_no (within an assay) are colored the same and are treated as a set.
</t>
        </r>
      </text>
    </comment>
    <comment ref="D1" authorId="0">
      <text>
        <r>
          <rPr>
            <b/>
            <sz val="9"/>
            <color indexed="81"/>
            <rFont val="Tahoma"/>
            <family val="2"/>
          </rPr>
          <t>Simon Chatwin:</t>
        </r>
        <r>
          <rPr>
            <sz val="9"/>
            <color indexed="81"/>
            <rFont val="Tahoma"/>
            <family val="2"/>
          </rPr>
          <t xml:space="preserve">
Comes from the Elements tab</t>
        </r>
      </text>
    </comment>
    <comment ref="G1" authorId="0">
      <text>
        <r>
          <rPr>
            <b/>
            <sz val="9"/>
            <color indexed="81"/>
            <rFont val="Tahoma"/>
            <family val="2"/>
          </rPr>
          <t>Simon Chatwin:</t>
        </r>
        <r>
          <rPr>
            <sz val="9"/>
            <color indexed="81"/>
            <rFont val="Tahoma"/>
            <family val="2"/>
          </rPr>
          <t xml:space="preserve">
Comes from the Elements tab.  MUST be a leaf element</t>
        </r>
      </text>
    </comment>
  </commentList>
</comments>
</file>

<file path=xl/sharedStrings.xml><?xml version="1.0" encoding="utf-8"?>
<sst xmlns="http://schemas.openxmlformats.org/spreadsheetml/2006/main" count="2944" uniqueCount="1573">
  <si>
    <t>Assay</t>
  </si>
  <si>
    <t>name</t>
  </si>
  <si>
    <t>designed by</t>
  </si>
  <si>
    <t>ID</t>
  </si>
  <si>
    <t>External System</t>
  </si>
  <si>
    <t>External Assay ID</t>
  </si>
  <si>
    <t>Description</t>
  </si>
  <si>
    <t>Protocol</t>
  </si>
  <si>
    <t>PubChem</t>
  </si>
  <si>
    <t>Assay_id</t>
  </si>
  <si>
    <t>Unit</t>
  </si>
  <si>
    <t>Context</t>
  </si>
  <si>
    <t>IC50</t>
  </si>
  <si>
    <t>Hill coeff</t>
  </si>
  <si>
    <t>Chi Squared</t>
  </si>
  <si>
    <t>%</t>
  </si>
  <si>
    <t>uM</t>
  </si>
  <si>
    <t>Context for IC50</t>
  </si>
  <si>
    <t>Attribute</t>
  </si>
  <si>
    <t>qualifier</t>
  </si>
  <si>
    <t>value_ID</t>
  </si>
  <si>
    <t>value_num</t>
  </si>
  <si>
    <t>value_min</t>
  </si>
  <si>
    <t>value_max</t>
  </si>
  <si>
    <t>value_display</t>
  </si>
  <si>
    <t>Concentration</t>
  </si>
  <si>
    <t>List</t>
  </si>
  <si>
    <t>parent_measure</t>
  </si>
  <si>
    <t>Group No</t>
  </si>
  <si>
    <t>ATP</t>
  </si>
  <si>
    <t>S6</t>
  </si>
  <si>
    <t>HEPES_50mM_7.3pH/MgCl_10mM/BSA_0.1%/DTT_2mM</t>
  </si>
  <si>
    <t>Kinase Glo</t>
  </si>
  <si>
    <t>Fixed</t>
  </si>
  <si>
    <t>Measured Entity</t>
  </si>
  <si>
    <t>Project</t>
  </si>
  <si>
    <t>Project Assay</t>
  </si>
  <si>
    <t>assay_id</t>
  </si>
  <si>
    <t>project _ID</t>
  </si>
  <si>
    <t>stage</t>
  </si>
  <si>
    <t>project_id</t>
  </si>
  <si>
    <t>project_name</t>
  </si>
  <si>
    <t>Experiment</t>
  </si>
  <si>
    <t>experiment_id</t>
  </si>
  <si>
    <t>hold until date</t>
  </si>
  <si>
    <t>Experiment_name</t>
  </si>
  <si>
    <t>Promotion criteria</t>
  </si>
  <si>
    <t>Promotion threshold</t>
  </si>
  <si>
    <t>Assay Explorer</t>
  </si>
  <si>
    <t>Number of points</t>
  </si>
  <si>
    <t>Range</t>
  </si>
  <si>
    <t>R Squared</t>
  </si>
  <si>
    <t>Experiment_id</t>
  </si>
  <si>
    <t>Run Date</t>
  </si>
  <si>
    <t>Experiment Name</t>
  </si>
  <si>
    <t>substance_ID</t>
  </si>
  <si>
    <t>row_no</t>
  </si>
  <si>
    <t>Parent Row no</t>
  </si>
  <si>
    <t>PI (avg)</t>
  </si>
  <si>
    <t>Context for PI (avg)</t>
  </si>
  <si>
    <t>result_type</t>
  </si>
  <si>
    <t>Value_num</t>
  </si>
  <si>
    <t>Qualifier</t>
  </si>
  <si>
    <t>Hierarchy_type</t>
  </si>
  <si>
    <t>result_id</t>
  </si>
  <si>
    <t>attribute_id</t>
  </si>
  <si>
    <t>value_id</t>
  </si>
  <si>
    <t>group_no</t>
  </si>
  <si>
    <t>Result_context</t>
  </si>
  <si>
    <t>deg C</t>
  </si>
  <si>
    <t>s</t>
  </si>
  <si>
    <t>HEPES</t>
  </si>
  <si>
    <t>MgCl</t>
  </si>
  <si>
    <t>BSA</t>
  </si>
  <si>
    <t>DTT</t>
  </si>
  <si>
    <t>Statistical</t>
  </si>
  <si>
    <t>Count</t>
  </si>
  <si>
    <t>result type</t>
  </si>
  <si>
    <t>notes</t>
  </si>
  <si>
    <t>type</t>
  </si>
  <si>
    <t>assay</t>
  </si>
  <si>
    <t>assay component</t>
  </si>
  <si>
    <t>assay kit</t>
  </si>
  <si>
    <t>assay reagent</t>
  </si>
  <si>
    <t>biological entity</t>
  </si>
  <si>
    <t>A material entity of biological origin (e.g., protein, cell culture, tissue).</t>
  </si>
  <si>
    <t>biological fluid</t>
  </si>
  <si>
    <t>organism</t>
  </si>
  <si>
    <t>protein</t>
  </si>
  <si>
    <t>tissue</t>
  </si>
  <si>
    <t>cultured cell</t>
  </si>
  <si>
    <t>small molecule</t>
  </si>
  <si>
    <t>assay component role</t>
  </si>
  <si>
    <t>A role associated with an assay component.</t>
  </si>
  <si>
    <t>control role</t>
  </si>
  <si>
    <t>negative control</t>
  </si>
  <si>
    <t>positive control</t>
  </si>
  <si>
    <t>high-signal control</t>
  </si>
  <si>
    <t>low-signal control</t>
  </si>
  <si>
    <t>background control</t>
  </si>
  <si>
    <t>detector role</t>
  </si>
  <si>
    <t>analyte</t>
  </si>
  <si>
    <t>dye</t>
  </si>
  <si>
    <t>measured component</t>
  </si>
  <si>
    <t>radioisotope label</t>
  </si>
  <si>
    <t>tracer</t>
  </si>
  <si>
    <t>receiver role</t>
  </si>
  <si>
    <t>receptor</t>
  </si>
  <si>
    <t>target</t>
  </si>
  <si>
    <t>modulator role</t>
  </si>
  <si>
    <t>cytokine</t>
  </si>
  <si>
    <t>attractant</t>
  </si>
  <si>
    <t>differentiation agent</t>
  </si>
  <si>
    <t>growth factor</t>
  </si>
  <si>
    <t>sensitizer</t>
  </si>
  <si>
    <t>blocker</t>
  </si>
  <si>
    <t>inducer</t>
  </si>
  <si>
    <t>ligand</t>
  </si>
  <si>
    <t>modulator</t>
  </si>
  <si>
    <t>mutagen</t>
  </si>
  <si>
    <t>agonist</t>
  </si>
  <si>
    <t>antagonist</t>
  </si>
  <si>
    <t>activator</t>
  </si>
  <si>
    <t>reference</t>
  </si>
  <si>
    <t>reagent role</t>
  </si>
  <si>
    <t>substrate</t>
  </si>
  <si>
    <t>solvent</t>
  </si>
  <si>
    <t>growth medium</t>
  </si>
  <si>
    <t>media component</t>
  </si>
  <si>
    <t>transfection agent</t>
  </si>
  <si>
    <t>buffer</t>
  </si>
  <si>
    <t>carrier</t>
  </si>
  <si>
    <t>charge carrier</t>
  </si>
  <si>
    <t>co-enzyme</t>
  </si>
  <si>
    <t>co-factor</t>
  </si>
  <si>
    <t>co-substrate</t>
  </si>
  <si>
    <t>coupled enzyme</t>
  </si>
  <si>
    <t>cross-linker</t>
  </si>
  <si>
    <t>de-polarizer</t>
  </si>
  <si>
    <t>detergent</t>
  </si>
  <si>
    <t>fixative</t>
  </si>
  <si>
    <t>ionophore</t>
  </si>
  <si>
    <t>reducing agent</t>
  </si>
  <si>
    <t>solute</t>
  </si>
  <si>
    <t>vehicle</t>
  </si>
  <si>
    <t>assay design</t>
  </si>
  <si>
    <t>assay format</t>
  </si>
  <si>
    <t>A concept of an assay based on the biological or chemical features of the assay components, including biochemical assays with purified protein, cell-based assays performed whole cells, and organism-based assays performed in an organism.</t>
  </si>
  <si>
    <t>biochemical format</t>
  </si>
  <si>
    <t>An in vitro format used to measure the activity of a biological macromolecule, either purified protein or nucleic acid; most often a homogenous assay format, but can be heterogeneous if a solid phase (e.g. beads) is used to immobilize the macromolecule.</t>
  </si>
  <si>
    <t>cell-based format</t>
  </si>
  <si>
    <t>A heterogenous assay format that involves living cells of eukaryotic origin.</t>
  </si>
  <si>
    <t>cell-free format</t>
  </si>
  <si>
    <t>An in vitro format where biological material originates from cells, but does not use live cells nor purified macromolecules; most often a homogenous assay format, but can be heterogeneous if a solid phase (e.g. beads) is used to immobilize the components.</t>
  </si>
  <si>
    <t>organism-based format</t>
  </si>
  <si>
    <t>A heterogenous assay format that involves living organisms.</t>
  </si>
  <si>
    <t>tissue-based format</t>
  </si>
  <si>
    <t>A heterogenous assay format that involves tissue derived from a living organism.</t>
  </si>
  <si>
    <t>assay parameter</t>
  </si>
  <si>
    <t>A physical method (technology) used to measure one or more readout of the effect caused by a perturbagen in the assay.</t>
  </si>
  <si>
    <t>fluorescence method</t>
  </si>
  <si>
    <t>imaging method</t>
  </si>
  <si>
    <t>label-free method</t>
  </si>
  <si>
    <t>luminescence method</t>
  </si>
  <si>
    <t>radiometry method</t>
  </si>
  <si>
    <t>spectrophotometry method</t>
  </si>
  <si>
    <t>assay method</t>
  </si>
  <si>
    <t>The underlying method (technology) and assay strategy used to determine the action of the perturbagen in the assay system.</t>
  </si>
  <si>
    <t>functional method</t>
  </si>
  <si>
    <t>physical method</t>
  </si>
  <si>
    <t>An abstract concept to group multiple assay readouts and allow description of an assay that measures more than one effect of a perturbagen on the biological entity.</t>
  </si>
  <si>
    <t>assay readout ID</t>
  </si>
  <si>
    <t>assay type</t>
  </si>
  <si>
    <t>molecular interaction assay</t>
  </si>
  <si>
    <t>protein-DNA interaction assay</t>
  </si>
  <si>
    <t>protein-RNA interaction assay</t>
  </si>
  <si>
    <t>protein-protein interaction assay</t>
  </si>
  <si>
    <t>protein-small molecule interaction assay</t>
  </si>
  <si>
    <t>binding assay</t>
  </si>
  <si>
    <t>cell morphology assay</t>
  </si>
  <si>
    <t>cell motility assay</t>
  </si>
  <si>
    <t>toxicity assay</t>
  </si>
  <si>
    <t>acute toxicity assay</t>
  </si>
  <si>
    <t>carcinogenicity assay</t>
  </si>
  <si>
    <t>cell-proliferation assay</t>
  </si>
  <si>
    <t>clinical pathology assay</t>
  </si>
  <si>
    <t>cytotoxicity assay</t>
  </si>
  <si>
    <t>dermal toxicity assay</t>
  </si>
  <si>
    <t>developmental toxicity assay</t>
  </si>
  <si>
    <t>endocrine disruption assay</t>
  </si>
  <si>
    <t>genotoxicity assay</t>
  </si>
  <si>
    <t>immune-response assay</t>
  </si>
  <si>
    <t>inhalation toxicity assay</t>
  </si>
  <si>
    <t>neurotoxicity assay</t>
  </si>
  <si>
    <t>ocular toxicity assay</t>
  </si>
  <si>
    <t>oxidative stress assay</t>
  </si>
  <si>
    <t>phototoxicity assay</t>
  </si>
  <si>
    <t>repeat-dose toxicity assay</t>
  </si>
  <si>
    <t>reproductive toxicity assay</t>
  </si>
  <si>
    <t>enzyme activity assay</t>
  </si>
  <si>
    <t>gene-expression assay</t>
  </si>
  <si>
    <t>membrane potential assay</t>
  </si>
  <si>
    <t>physico-chemical property determination assay</t>
  </si>
  <si>
    <t>acid-ionization constant determination assay</t>
  </si>
  <si>
    <t>identification assay</t>
  </si>
  <si>
    <t>lipophilicity assay</t>
  </si>
  <si>
    <t>melting-point determination assay</t>
  </si>
  <si>
    <t>purity determination assay</t>
  </si>
  <si>
    <t>solubility assay</t>
  </si>
  <si>
    <t>stability assay</t>
  </si>
  <si>
    <t>concentration determination assay</t>
  </si>
  <si>
    <t>protein-folding assay</t>
  </si>
  <si>
    <t>protein turnover assay</t>
  </si>
  <si>
    <t>RNA splicing assay</t>
  </si>
  <si>
    <t>re-distribution assay</t>
  </si>
  <si>
    <t>signal transduction assay</t>
  </si>
  <si>
    <t>cytokine secretion assay</t>
  </si>
  <si>
    <t>post-translational modification assay</t>
  </si>
  <si>
    <t>reporter-gene assay</t>
  </si>
  <si>
    <t>second messenger assay</t>
  </si>
  <si>
    <t>transporter assay</t>
  </si>
  <si>
    <t>viability assay</t>
  </si>
  <si>
    <t>ion-channel assay</t>
  </si>
  <si>
    <t>safety pharmacology assay</t>
  </si>
  <si>
    <t>drug abuse assay</t>
  </si>
  <si>
    <t>drug-interaction assay</t>
  </si>
  <si>
    <t>QT interval assay</t>
  </si>
  <si>
    <t>organism assay</t>
  </si>
  <si>
    <t>behavioral assay</t>
  </si>
  <si>
    <t>metastasis assay</t>
  </si>
  <si>
    <t>pharmacodynamic assay</t>
  </si>
  <si>
    <t>pharmacokinetic assay</t>
  </si>
  <si>
    <t>therapeutic efficacy assay</t>
  </si>
  <si>
    <t>cell communication assay</t>
  </si>
  <si>
    <t>cell cycle assay</t>
  </si>
  <si>
    <t>cell growth assay</t>
  </si>
  <si>
    <t>cellular metabolic process assay</t>
  </si>
  <si>
    <t>coagulation assay</t>
  </si>
  <si>
    <t>development assay</t>
  </si>
  <si>
    <t>multi-organism process assay</t>
  </si>
  <si>
    <t>system process assay</t>
  </si>
  <si>
    <t>biology</t>
  </si>
  <si>
    <t>molecular target</t>
  </si>
  <si>
    <t>A biological entity that has the role of target of an assay; usually a biological macromolecule that interacts with a perturbagen to produce the readout detected by the assay.</t>
  </si>
  <si>
    <t>project management</t>
  </si>
  <si>
    <t>assay instance</t>
  </si>
  <si>
    <t>perturbagen collection</t>
  </si>
  <si>
    <t>RNA construct collection</t>
  </si>
  <si>
    <t>perturbagen delivery</t>
  </si>
  <si>
    <t>A description of whether perturbagens are tested individually or as pooled mixtures.</t>
  </si>
  <si>
    <t>small-molecule collection</t>
  </si>
  <si>
    <t>assay ID</t>
  </si>
  <si>
    <t>assay stage</t>
  </si>
  <si>
    <t>A description of the purpose of an assay within a project; relates to the order of assays in a screening campaign (e.g., a primary assay is performed first to identify hits, which are then confirmed in a confirmatory assay, after which secondary assays further prioritize confirmed hits).</t>
  </si>
  <si>
    <t>confirmatory assay</t>
  </si>
  <si>
    <t>An assay performed to confirm activity of perturbagens identified in a primary assay; may be performed as replicate measurements or as a concentration-response assay.</t>
  </si>
  <si>
    <t>lead-optimization assay</t>
  </si>
  <si>
    <t>An assay performed in the lead-optimization stage on a relatively small number of active perturbagens; typically a high-quality concentration-response assay.</t>
  </si>
  <si>
    <t>primary assay</t>
  </si>
  <si>
    <t>An assay performed (usually first in a campaign) to identify potentially biologically active pertubagens; usually performed at a single concentration with one or two measurements.</t>
  </si>
  <si>
    <t>secondary assay</t>
  </si>
  <si>
    <t>An assay performed following a confirmatory assay to confirm the biological activity a perturbagen using a different assay type or design; may address mode-of-action, toxicity, activity profile, and selectivity.</t>
  </si>
  <si>
    <t>depositor information</t>
  </si>
  <si>
    <t>depositor laboratory</t>
  </si>
  <si>
    <t>deposition date</t>
  </si>
  <si>
    <t>project information</t>
  </si>
  <si>
    <t>biological project goal</t>
  </si>
  <si>
    <t>intended mode-of-action</t>
  </si>
  <si>
    <t>intended molecular target</t>
  </si>
  <si>
    <t>screening campaign</t>
  </si>
  <si>
    <t>A concept to group multiple assay instances whose sequential performance is used to identify active pertubagens with a specific function and establish mode-of-action; usally progresses through primary assay, confirmatory assays, secondary assays, and lead-optimization assays.</t>
  </si>
  <si>
    <t>screening campaign name</t>
  </si>
  <si>
    <t>assay instance ID</t>
  </si>
  <si>
    <t>project name</t>
  </si>
  <si>
    <t>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t>
  </si>
  <si>
    <t>assay panel name</t>
  </si>
  <si>
    <t>result</t>
  </si>
  <si>
    <t>concentration endpoint</t>
  </si>
  <si>
    <t>An endpoint expressed as a concentration at which a perturbagen mediates a ined response (e.g., IC50, EC50); always has one value in units of molar concentration.</t>
  </si>
  <si>
    <t>biochemical constant endpoint</t>
  </si>
  <si>
    <t>An endpoint used to express binding constants or enzyme kinetic constants reflecting interactions between ligands and macromolecules (e.g., Bmax, Kd).</t>
  </si>
  <si>
    <t>binding constant</t>
  </si>
  <si>
    <t>This endpoint type describes the bonding affinity between two molecules at equilibrium, e.g., drug-receptor interaction.</t>
  </si>
  <si>
    <t>enzyme kinetic constant</t>
  </si>
  <si>
    <t>Describe kinetics of enzyme-catalyzed reactions. It includes the enzyme kinetic constants namely, Km and Vmax, which help to model the time course of disappearance of substrate and the production of product.</t>
  </si>
  <si>
    <t>response endpoint</t>
  </si>
  <si>
    <t>An endpoint reporting the magnitude or relative magnitude of effect induced by a perturbagen; often expressed relative to control measurements.</t>
  </si>
  <si>
    <t>percent inhibition</t>
  </si>
  <si>
    <t>temperature endpoint</t>
  </si>
  <si>
    <t>An endpoint that reports a change in temperature as a measure of the extent of perturbation (e.g., Tm).</t>
  </si>
  <si>
    <t>profile endpoint</t>
  </si>
  <si>
    <t>gene-expression profile</t>
  </si>
  <si>
    <t>panel-assay profile</t>
  </si>
  <si>
    <t>computational profile</t>
  </si>
  <si>
    <t>curve-fit specification</t>
  </si>
  <si>
    <t>A descripition of curve-fit parameters used to obtain an endpoint by fitting a single function across a range of measurements; contains information about curve-fit parameters, methods, properties (e.g., Hill coefficient), concentration range, and replicates.</t>
  </si>
  <si>
    <t>normalization method</t>
  </si>
  <si>
    <t>A description of a data normalization method (e.g., normalized percent distribution, Z-score, B-score) used to correct raw data for inference errors (i.e., false negatives and false positives), especially after testing at a single concentration or with a small number of replicates.</t>
  </si>
  <si>
    <t>endpoint mode-of-action</t>
  </si>
  <si>
    <t>A description of the qualitative effect of a perturbagen in an assay (e.g., inhibition, activation, cytotoxicity).</t>
  </si>
  <si>
    <t>primary cell name</t>
  </si>
  <si>
    <t>detection instrument</t>
  </si>
  <si>
    <t>microscope</t>
  </si>
  <si>
    <t>MDS IX Micro</t>
  </si>
  <si>
    <t>MDS IX Ultra</t>
  </si>
  <si>
    <t>Perkin Elmer Operetta</t>
  </si>
  <si>
    <t>plate-reader</t>
  </si>
  <si>
    <t>Perkin Elmer Enspire</t>
  </si>
  <si>
    <t>Perkin Elmer Envision</t>
  </si>
  <si>
    <t>Perkin Elmer Viewlux</t>
  </si>
  <si>
    <t>Thermo Fisher VarioSkan</t>
  </si>
  <si>
    <t>plate-scanner</t>
  </si>
  <si>
    <t>TTP Labtech Acumen</t>
  </si>
  <si>
    <t>An external database unique identifier, such as an accession number, for a gene or protein from a trusted international source (e.g., Entrez, UniProt).</t>
  </si>
  <si>
    <t>A short symbol or name for a gene or protein from a trusted international source (e.g., Entrez, UniProt).</t>
  </si>
  <si>
    <t>A long name for a gene or protein from a trusted international source (e.g., Entrez, UniProt).</t>
  </si>
  <si>
    <t>gene</t>
  </si>
  <si>
    <t>A format in which the perturbagen targets nucleic acid (DNA or RNA) to regulate its function.</t>
  </si>
  <si>
    <t>protein format</t>
  </si>
  <si>
    <t>A format in which the perturbagen targets a protein to regulate its function.</t>
  </si>
  <si>
    <t>sub-cellular format</t>
  </si>
  <si>
    <t>A format using sub-cellular organelles (but not individually purified proteins) obtained by cell lysis and fractionation (e.g., differential centrifugation).</t>
  </si>
  <si>
    <t>whole-cell lysate format</t>
  </si>
  <si>
    <t>A format using cells whose membranes have been ruptured (e.g., mechanically, osmotically) and whose lysate is used without separation techniques.</t>
  </si>
  <si>
    <t>assay readout</t>
  </si>
  <si>
    <t>assay biosafety level</t>
  </si>
  <si>
    <t>A biosafety level is the level of biocontainment required to isolate hazardous biological agents in an enclosed facility. The levels of containment range from the lowest biosafety level of 1 to the highest at level 4.</t>
  </si>
  <si>
    <t>assay condition</t>
  </si>
  <si>
    <t>A set of optimization guidelines used to minimize the time and cost of assay implementation, while providing reliable assay performance.</t>
  </si>
  <si>
    <t>assay footprint</t>
  </si>
  <si>
    <t>This describes the physical format such as plate density in which an assay is performed, which is generally a microplate format, but can also be an array format.</t>
  </si>
  <si>
    <t>assay readout content</t>
  </si>
  <si>
    <t>This describes the throughput and information content generated. Categorizing multiplexed (i.e. multiple targets measured simultaneously) and multiparametric assays and high content (image-based) and regular (plate reader) assays.</t>
  </si>
  <si>
    <t>It refers to whether all the assay components are in solution or some are in solid phase, which determines their ability to scatter light.</t>
  </si>
  <si>
    <t>amplification method</t>
  </si>
  <si>
    <t>phosphorylation assay</t>
  </si>
  <si>
    <t>methylation assay</t>
  </si>
  <si>
    <t>acetylation assay</t>
  </si>
  <si>
    <t>RNA construct collection name</t>
  </si>
  <si>
    <t>RNA construct perturbagen</t>
  </si>
  <si>
    <t>small-molecule perturbagen</t>
  </si>
  <si>
    <t>small-molecule collection name</t>
  </si>
  <si>
    <t>small-molecule collection source</t>
  </si>
  <si>
    <t>A description of whether a small-molecule collection was purchased from a vendor or generated in an academic institution.</t>
  </si>
  <si>
    <t>alternate confirmatory assay</t>
  </si>
  <si>
    <t>counter-screening assay</t>
  </si>
  <si>
    <t>selectivity assay</t>
  </si>
  <si>
    <t>Bmax</t>
  </si>
  <si>
    <t>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t>
  </si>
  <si>
    <t>Vmax</t>
  </si>
  <si>
    <t>Vmax is ined as the maximum initial velocity of an enzyme catalyzed reaction under the given conditions, and it is measured in units of quantity of substrate transformed per unit time for a given concentration of enzyme.</t>
  </si>
  <si>
    <t>cell modification</t>
  </si>
  <si>
    <t>This describes the type of alterations performed on the cell line, which include plasmid transfection, viral transduction, cell fusion, etc.</t>
  </si>
  <si>
    <t>protein form</t>
  </si>
  <si>
    <t>protein preparation method</t>
  </si>
  <si>
    <t>protein purity</t>
  </si>
  <si>
    <t>protein sequence</t>
  </si>
  <si>
    <t>DNA construct</t>
  </si>
  <si>
    <t>assay readout name</t>
  </si>
  <si>
    <t>signal direction</t>
  </si>
  <si>
    <t>It is the trend of measured readout signal, whether it increases or decreases in perturbagen treated wells, as compared to the untreated or carrier-treated wells in an assay.</t>
  </si>
  <si>
    <t>unit of measurement</t>
  </si>
  <si>
    <t>wavelength</t>
  </si>
  <si>
    <t>For fluorescence measurements, it is the wavelength at which the fluorophore is excited and the wavelength at which it emits fluorescence. In the case of absorbance, it is the wavelength at which light is absorbed by a biological entity or a dye.</t>
  </si>
  <si>
    <t>incubation time</t>
  </si>
  <si>
    <t>An interval of time between the addition of pertubagen, substrate, or cell modification, and the measurement of change using the detection method of the assay.</t>
  </si>
  <si>
    <t>temperature</t>
  </si>
  <si>
    <t>pH</t>
  </si>
  <si>
    <t>endpoint assay</t>
  </si>
  <si>
    <t>In this assay, change in activity is measured at one time point.</t>
  </si>
  <si>
    <t>kinetic assay</t>
  </si>
  <si>
    <t>In this assay, change in activity is measured at several time points over a period of time.</t>
  </si>
  <si>
    <t>RNA construct type</t>
  </si>
  <si>
    <t>RNA construct source</t>
  </si>
  <si>
    <t>RNA construct sequence</t>
  </si>
  <si>
    <t>small-molecule structure</t>
  </si>
  <si>
    <t>alternate assay format</t>
  </si>
  <si>
    <t>alternate assay type</t>
  </si>
  <si>
    <t>orthogonal assay design</t>
  </si>
  <si>
    <t>orthogonal assay detection method</t>
  </si>
  <si>
    <t>alternate target assay</t>
  </si>
  <si>
    <t>compound toxicity assay</t>
  </si>
  <si>
    <t>parental cell line assay</t>
  </si>
  <si>
    <t>construct variant assay</t>
  </si>
  <si>
    <t>staining method</t>
  </si>
  <si>
    <t>fixation method</t>
  </si>
  <si>
    <t>passage number</t>
  </si>
  <si>
    <t>growth mode</t>
  </si>
  <si>
    <t>This describes the growth mode of a cell line, whether it grows attached to the culture dish (adherent) or floating (suspension) in the culture medium or partially attached (mixed adherent and suspension).</t>
  </si>
  <si>
    <t>transfection method</t>
  </si>
  <si>
    <t>infection method</t>
  </si>
  <si>
    <t>construct sequence</t>
  </si>
  <si>
    <t>It describes whether the gene that is inserted in the construct is wild type or mutated, truncated, etc.</t>
  </si>
  <si>
    <t>construct selectable marker</t>
  </si>
  <si>
    <t>shRNA</t>
  </si>
  <si>
    <t>siRNA</t>
  </si>
  <si>
    <t>culture serum</t>
  </si>
  <si>
    <t>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t>
  </si>
  <si>
    <t>culture medium</t>
  </si>
  <si>
    <t>The liquid broth used to grow cells, which is optimized for each cell type and includes additives such as growth factors, buffers, amino acids, antibiotics, etc. This information can be obtained from ATCC or found in relevant publications.</t>
  </si>
  <si>
    <t>SQL new element</t>
  </si>
  <si>
    <t>Tree_root</t>
  </si>
  <si>
    <t>ASSAY_DESCRIPTOR</t>
  </si>
  <si>
    <t>BIOLOGY_DESCRIPTOR</t>
  </si>
  <si>
    <t>INSTANCE_DESCRIPTOR</t>
  </si>
  <si>
    <t>RESULT_TYPE</t>
  </si>
  <si>
    <t>UNIT</t>
  </si>
  <si>
    <t>coupled substrate</t>
  </si>
  <si>
    <t>peptide</t>
  </si>
  <si>
    <t>readout</t>
  </si>
  <si>
    <t>nucleotide</t>
  </si>
  <si>
    <t>Vehicle Components</t>
  </si>
  <si>
    <t>assay mode</t>
  </si>
  <si>
    <t>in vitro</t>
  </si>
  <si>
    <t>in vivo</t>
  </si>
  <si>
    <t>in silico</t>
  </si>
  <si>
    <t>concentration</t>
  </si>
  <si>
    <t>incubation temperature</t>
  </si>
  <si>
    <t>software</t>
  </si>
  <si>
    <t>Number of exclusions</t>
  </si>
  <si>
    <t>measure SQL</t>
  </si>
  <si>
    <t>measure_context SQL</t>
  </si>
  <si>
    <t>SQL</t>
  </si>
  <si>
    <t>result_hierarchy</t>
  </si>
  <si>
    <t>Derives</t>
  </si>
  <si>
    <t>Child</t>
  </si>
  <si>
    <t>assay_id_seq.currval</t>
  </si>
  <si>
    <t>LABORATORY</t>
  </si>
  <si>
    <t>STAGE</t>
  </si>
  <si>
    <t>assay_id_seq.nextval</t>
  </si>
  <si>
    <t>project_id_seq.nextval</t>
  </si>
  <si>
    <t>project_id_seq.currval</t>
  </si>
  <si>
    <t>AC50</t>
  </si>
  <si>
    <t>Marquardt-Levenberg</t>
  </si>
  <si>
    <t>Plasmodium falciparum</t>
  </si>
  <si>
    <t>low oxygen</t>
  </si>
  <si>
    <t>RPMI/Albumax_4.16mg/mL</t>
  </si>
  <si>
    <t>measurement wavelength</t>
  </si>
  <si>
    <t>excitation wavelength</t>
  </si>
  <si>
    <t>measure context ID</t>
  </si>
  <si>
    <t>experiment_id_seq.nextval</t>
  </si>
  <si>
    <t>macromolecule type</t>
  </si>
  <si>
    <t>mammary gland</t>
  </si>
  <si>
    <t>measured profile</t>
  </si>
  <si>
    <t>measured value</t>
  </si>
  <si>
    <t>measurement throughput</t>
  </si>
  <si>
    <t>A description of the throughput qualities of measurements performed on each sample (i.e., perturbagen) in the instance; includes instance-specific information not intrinsic to the assay, such as number of replicates and number of sample concentrations tested.</t>
  </si>
  <si>
    <t>measurement type</t>
  </si>
  <si>
    <t>A description of whether a change in an assay is measured once at a fixed end-point, or over a period of time at several time points.</t>
  </si>
  <si>
    <t>alternate assay component</t>
  </si>
  <si>
    <t>alternate assay parameter</t>
  </si>
  <si>
    <t>physicochemical assay</t>
  </si>
  <si>
    <t>metabolite-production method</t>
  </si>
  <si>
    <t>MIC</t>
  </si>
  <si>
    <t>construct gene form</t>
  </si>
  <si>
    <t>microarray</t>
  </si>
  <si>
    <t>microtiter plate</t>
  </si>
  <si>
    <t>mixed</t>
  </si>
  <si>
    <t>mixed phase</t>
  </si>
  <si>
    <t>mixed source</t>
  </si>
  <si>
    <t>moles-per-liter</t>
  </si>
  <si>
    <t>monochrometer-based method</t>
  </si>
  <si>
    <t>mucus</t>
  </si>
  <si>
    <t>multi-feature extraction</t>
  </si>
  <si>
    <t>multi-parameter</t>
  </si>
  <si>
    <t>multiple concentration</t>
  </si>
  <si>
    <t>multiple repetition</t>
  </si>
  <si>
    <t>muscle</t>
  </si>
  <si>
    <t>muscular tissue</t>
  </si>
  <si>
    <t>nail</t>
  </si>
  <si>
    <t>natural product</t>
  </si>
  <si>
    <t>nerve</t>
  </si>
  <si>
    <t>nervous tissue</t>
  </si>
  <si>
    <t>number</t>
  </si>
  <si>
    <t>number-per-liter</t>
  </si>
  <si>
    <t>number-per-well</t>
  </si>
  <si>
    <t>optical density</t>
  </si>
  <si>
    <t>A concentration of suspensions as measured by the optical density, usually at 600 nM (typically used for cultures of microorganisms).</t>
  </si>
  <si>
    <t>ovary</t>
  </si>
  <si>
    <t>pancreas</t>
  </si>
  <si>
    <t>parameter number</t>
  </si>
  <si>
    <t>parathyroid</t>
  </si>
  <si>
    <t>percent activation</t>
  </si>
  <si>
    <t>percent activity</t>
  </si>
  <si>
    <t>percent bound</t>
  </si>
  <si>
    <t>percent effect</t>
  </si>
  <si>
    <t>percent purity</t>
  </si>
  <si>
    <t>percent recovery</t>
  </si>
  <si>
    <t>peritoneal fluid</t>
  </si>
  <si>
    <t>detection method type</t>
  </si>
  <si>
    <t>assay measurement</t>
  </si>
  <si>
    <t>result detail</t>
  </si>
  <si>
    <t>mg/kg</t>
  </si>
  <si>
    <t>millgrams per kilo - dose measure</t>
  </si>
  <si>
    <t>dose</t>
  </si>
  <si>
    <t>dose measure</t>
  </si>
  <si>
    <t>permeability A-B</t>
  </si>
  <si>
    <t>permeability B-A</t>
  </si>
  <si>
    <t>pharynx</t>
  </si>
  <si>
    <t>photo-uncaging method</t>
  </si>
  <si>
    <t>physical property endpoint</t>
  </si>
  <si>
    <t>A measurement of an intrinsic property of a molecular entity.</t>
  </si>
  <si>
    <t>pineal gland</t>
  </si>
  <si>
    <t>pituitary gland</t>
  </si>
  <si>
    <t>pKa</t>
  </si>
  <si>
    <t>pleural fluid</t>
  </si>
  <si>
    <t>pooled mixture</t>
  </si>
  <si>
    <t>prostate</t>
  </si>
  <si>
    <t>PubChem CID</t>
  </si>
  <si>
    <t>A compound identifier of a ined chemical structure, assigned by PubChem.</t>
  </si>
  <si>
    <t>assay panel</t>
  </si>
  <si>
    <t>0.5-uL tube</t>
  </si>
  <si>
    <t>1.5-uL tube</t>
  </si>
  <si>
    <t>fluorescence-activated cell-sorter</t>
  </si>
  <si>
    <t>1536-well plate</t>
  </si>
  <si>
    <t>15-mL conical tube</t>
  </si>
  <si>
    <t>2.0-uL tube</t>
  </si>
  <si>
    <t>24-well plate</t>
  </si>
  <si>
    <t>250-mL conical tube</t>
  </si>
  <si>
    <t>3456-well plate</t>
  </si>
  <si>
    <t>384-well plate</t>
  </si>
  <si>
    <t>48-well plate</t>
  </si>
  <si>
    <t>50-mL conical tube</t>
  </si>
  <si>
    <t>GO:biological process (EXTERNAL ONTOLOGY)</t>
  </si>
  <si>
    <t>DO:disease (HUMAN DISEASE)</t>
  </si>
  <si>
    <t>6-well plate</t>
  </si>
  <si>
    <t>96-well plate</t>
  </si>
  <si>
    <t>academic chemist</t>
  </si>
  <si>
    <t>nucleic-acid format</t>
  </si>
  <si>
    <t>activity threshold</t>
  </si>
  <si>
    <t>adenoid</t>
  </si>
  <si>
    <t>adherent</t>
  </si>
  <si>
    <t>adrenal gland</t>
  </si>
  <si>
    <t>amniotic fluid</t>
  </si>
  <si>
    <t>aqueous humor</t>
  </si>
  <si>
    <t>assay phase</t>
  </si>
  <si>
    <t>radiation-based method</t>
  </si>
  <si>
    <t>area-under-curve</t>
  </si>
  <si>
    <t>Area (e.g., integral) under a curve.</t>
  </si>
  <si>
    <t>assay component concentration</t>
  </si>
  <si>
    <t>assay component type</t>
  </si>
  <si>
    <t>assay detection method</t>
  </si>
  <si>
    <t>assay humidity</t>
  </si>
  <si>
    <t>assay incubation time</t>
  </si>
  <si>
    <t>assay panel ID</t>
  </si>
  <si>
    <t>Assay panel IDs of assay panels (within a project) included in a screening campaign.</t>
  </si>
  <si>
    <t>assay percent carbon dioxide</t>
  </si>
  <si>
    <t>assay percent oxygen</t>
  </si>
  <si>
    <t>assay pH</t>
  </si>
  <si>
    <t>assay pressure</t>
  </si>
  <si>
    <t>assay readout type</t>
  </si>
  <si>
    <t>assay temperature</t>
  </si>
  <si>
    <t>auto-fluorescence method</t>
  </si>
  <si>
    <t>bi-directional</t>
  </si>
  <si>
    <t>A trend in which the desired signal for perturbagens of interest can be either an increase or a decrease in the raw assay measurement.</t>
  </si>
  <si>
    <t>bile</t>
  </si>
  <si>
    <t>biological fluid type</t>
  </si>
  <si>
    <t>BL1</t>
  </si>
  <si>
    <t>BL2</t>
  </si>
  <si>
    <t>BL2+</t>
  </si>
  <si>
    <t>BL3</t>
  </si>
  <si>
    <t>BL4</t>
  </si>
  <si>
    <t>bladder</t>
  </si>
  <si>
    <t>blood</t>
  </si>
  <si>
    <t>blood vessel</t>
  </si>
  <si>
    <t>bone</t>
  </si>
  <si>
    <t>brain</t>
  </si>
  <si>
    <t>breast milk</t>
  </si>
  <si>
    <t>bronchus</t>
  </si>
  <si>
    <t>calculated value</t>
  </si>
  <si>
    <t>A readout in which the reported value is actually derived from raw values but in which the calculated value is typically reported by the instrument or is immediately used (e.g., temperature shift in a protein melting assay, ratio of luminescence values in a DualGlo assay, or a fluorescence polarization or anisotropy assay).</t>
  </si>
  <si>
    <t>cartilage</t>
  </si>
  <si>
    <t>CC50</t>
  </si>
  <si>
    <t>cell-culture component</t>
  </si>
  <si>
    <t>Components of a specific medium in which a cell culture is prepared, which is optimized for its growth; includes medium additives such as serum, growth factors, buffers, amino acids, and antibiotics (this information may be obtained from ATCC or found in relevant publications).</t>
  </si>
  <si>
    <t>cell-culture condition</t>
  </si>
  <si>
    <t>cell-fusion method</t>
  </si>
  <si>
    <t>cell-processing method</t>
  </si>
  <si>
    <t>cell-proliferation method</t>
  </si>
  <si>
    <t>cerebrospinal fluid</t>
  </si>
  <si>
    <t>cerumen</t>
  </si>
  <si>
    <t>circulatory tissue</t>
  </si>
  <si>
    <t>Cmax</t>
  </si>
  <si>
    <t>A maximal concentration achieved in a dosing experiment (maximum point of a concentration curve).</t>
  </si>
  <si>
    <t>colon</t>
  </si>
  <si>
    <t>commercial vendor</t>
  </si>
  <si>
    <t>concentration throughput</t>
  </si>
  <si>
    <t>concentration value</t>
  </si>
  <si>
    <t>concentration-point number</t>
  </si>
  <si>
    <t>conical tube</t>
  </si>
  <si>
    <t>construct regulatory region</t>
  </si>
  <si>
    <t>A name of a promoter or artificial regulatory element inserted upstream of a reporter gene in a DNA construct.</t>
  </si>
  <si>
    <t>construct vector name</t>
  </si>
  <si>
    <t>A name for a vector, an extrachromosomal, self-replicating DNA molecule that is used as a vehicle to deliver a DNA construct into cells, e.g., plasmid vector (pGEM-T, pBluescript), lentiviral vector, retroviral vector.</t>
  </si>
  <si>
    <t>cps</t>
  </si>
  <si>
    <t>Counts per second</t>
  </si>
  <si>
    <t>culture additive</t>
  </si>
  <si>
    <t>culture antibiotic</t>
  </si>
  <si>
    <t>cultured cell name</t>
  </si>
  <si>
    <t>degradation method</t>
  </si>
  <si>
    <t>detection method filter</t>
  </si>
  <si>
    <t>diaphragm</t>
  </si>
  <si>
    <t>difference</t>
  </si>
  <si>
    <t>digestive tissue</t>
  </si>
  <si>
    <t>DNA microarray</t>
  </si>
  <si>
    <t>EC50</t>
  </si>
  <si>
    <t>electrophysiology method</t>
  </si>
  <si>
    <t>emission</t>
  </si>
  <si>
    <t>emission filter</t>
  </si>
  <si>
    <t>endocrine tissue</t>
  </si>
  <si>
    <t>endolymph</t>
  </si>
  <si>
    <t>engineered gene form</t>
  </si>
  <si>
    <t>engineered genotype name</t>
  </si>
  <si>
    <t>engineered organism</t>
  </si>
  <si>
    <t>engineered regulatory region</t>
  </si>
  <si>
    <t>engineered selectable marker</t>
  </si>
  <si>
    <t>engineered sequence</t>
  </si>
  <si>
    <t>Eppendorf tube</t>
  </si>
  <si>
    <t>esophagus</t>
  </si>
  <si>
    <t>excitation</t>
  </si>
  <si>
    <t>excitation filter</t>
  </si>
  <si>
    <t>excretory tissue</t>
  </si>
  <si>
    <t>extract</t>
  </si>
  <si>
    <t>extract fraction</t>
  </si>
  <si>
    <t>fallopian tube</t>
  </si>
  <si>
    <t>feature number</t>
  </si>
  <si>
    <t>filter-based method</t>
  </si>
  <si>
    <t>fluorescence anisotropy</t>
  </si>
  <si>
    <t>fluorescence polarization</t>
  </si>
  <si>
    <t>fold change</t>
  </si>
  <si>
    <t>frequency</t>
  </si>
  <si>
    <t>A unit of measure for observations based on a number of events counted, including collection of photons by an instrument as in fluorescence or luminescence assays.</t>
  </si>
  <si>
    <t>gain-of-signal</t>
  </si>
  <si>
    <t>A trend in which the desired signal for perturbagens of interest is an increase in the raw assay measurement.</t>
  </si>
  <si>
    <t>gall bladder</t>
  </si>
  <si>
    <t>gastric juice</t>
  </si>
  <si>
    <t>GO:molecular function (EXTERNAL ONTOLOGY)</t>
  </si>
  <si>
    <t>grams-per-liter</t>
  </si>
  <si>
    <t>graphical calculation endpoint</t>
  </si>
  <si>
    <t>An endpoint derived from calculus-based analysis of graphical measures.</t>
  </si>
  <si>
    <t>hair</t>
  </si>
  <si>
    <t>heart</t>
  </si>
  <si>
    <t>hyper-flask</t>
  </si>
  <si>
    <t>hypothalamus</t>
  </si>
  <si>
    <t>IC90</t>
  </si>
  <si>
    <t>image-based</t>
  </si>
  <si>
    <t>immune tissue</t>
  </si>
  <si>
    <t>individual</t>
  </si>
  <si>
    <t>integumentary tissue</t>
  </si>
  <si>
    <t>intended activator</t>
  </si>
  <si>
    <t>intended inhibitor</t>
  </si>
  <si>
    <t>intended modulator</t>
  </si>
  <si>
    <t>intestine</t>
  </si>
  <si>
    <t>Kd</t>
  </si>
  <si>
    <t>Ki</t>
  </si>
  <si>
    <t>kidney</t>
  </si>
  <si>
    <t>Km</t>
  </si>
  <si>
    <t>A Michaelis-Menten binding constant.</t>
  </si>
  <si>
    <t>larynx</t>
  </si>
  <si>
    <t>LD50</t>
  </si>
  <si>
    <t>ligament</t>
  </si>
  <si>
    <t>liver</t>
  </si>
  <si>
    <t>logD</t>
  </si>
  <si>
    <t>logP</t>
  </si>
  <si>
    <t>loss-of-signal</t>
  </si>
  <si>
    <t>A trend in which the desired signal for perturbagens of interest is a decrease in the raw assay measurement.</t>
  </si>
  <si>
    <t>lung</t>
  </si>
  <si>
    <t>lymph node</t>
  </si>
  <si>
    <t>macromolecule</t>
  </si>
  <si>
    <t>macromolecule description</t>
  </si>
  <si>
    <t>macromolecule identifier</t>
  </si>
  <si>
    <t>macromolecule identifier source</t>
  </si>
  <si>
    <t>A trusted international source (e.g., Entrez, UniProt) of the gene or protein name.</t>
  </si>
  <si>
    <t>perilymph</t>
  </si>
  <si>
    <t>macromolecule name</t>
  </si>
  <si>
    <t>quality assessment</t>
  </si>
  <si>
    <t>A description of commonly used statistical parameters to monitor assay quality, including Z and Z-prime factors; prior to starting a large screen, and after assay optimization and miniaturization, a pilot screen is typically performed to assess quality of an assay using these parameters.</t>
  </si>
  <si>
    <t>ratio</t>
  </si>
  <si>
    <t>reaction vessel</t>
  </si>
  <si>
    <t>repetition throughput</t>
  </si>
  <si>
    <t>repetition-point number</t>
  </si>
  <si>
    <t>reproductive tissue</t>
  </si>
  <si>
    <t>resonance-energy method</t>
  </si>
  <si>
    <t>respiratory tissue</t>
  </si>
  <si>
    <t>result source</t>
  </si>
  <si>
    <t>Assay instance IDs and assay readout IDs of assay instances and their assay readouts from which a result is derived.</t>
  </si>
  <si>
    <t>RFU</t>
  </si>
  <si>
    <t>Relative fluorescence units, a standard raw measurement for fluorescence-based assays, either direct fluorescence intensity (FI) measurements or energy transfer assays such as FRET.</t>
  </si>
  <si>
    <t>RLU</t>
  </si>
  <si>
    <t>Relative light units, a standard measurement unit for luminescence assays.</t>
  </si>
  <si>
    <t>saliva</t>
  </si>
  <si>
    <t>salivary gland</t>
  </si>
  <si>
    <t>sebum</t>
  </si>
  <si>
    <t>semen</t>
  </si>
  <si>
    <t>serum</t>
  </si>
  <si>
    <t>single concentration</t>
  </si>
  <si>
    <t>single parameter</t>
  </si>
  <si>
    <t>single repetition</t>
  </si>
  <si>
    <t>single-feature extraction</t>
  </si>
  <si>
    <t>skeletal tissue</t>
  </si>
  <si>
    <t>skin</t>
  </si>
  <si>
    <t>slope</t>
  </si>
  <si>
    <t>small-molecule format</t>
  </si>
  <si>
    <t>An assay format with no biological component that is intended to measure the physical properties of a compound and not its effect on a biological system.</t>
  </si>
  <si>
    <t>small-molecule microarray</t>
  </si>
  <si>
    <t>solid phase</t>
  </si>
  <si>
    <t>solubility</t>
  </si>
  <si>
    <t>solution phase</t>
  </si>
  <si>
    <t>species (BINOMIAL NOMENCLATURE)</t>
  </si>
  <si>
    <t>spinal cord</t>
  </si>
  <si>
    <t>spleen</t>
  </si>
  <si>
    <t>stomach</t>
  </si>
  <si>
    <t>substrate-conversion method</t>
  </si>
  <si>
    <t>sum</t>
  </si>
  <si>
    <t>summary assay</t>
  </si>
  <si>
    <t>suspension</t>
  </si>
  <si>
    <t>sweat</t>
  </si>
  <si>
    <t>An endpoint expressiong half-life.</t>
  </si>
  <si>
    <t>T-175</t>
  </si>
  <si>
    <t>T-225</t>
  </si>
  <si>
    <t>T-25</t>
  </si>
  <si>
    <t>T-75</t>
  </si>
  <si>
    <t>tears</t>
  </si>
  <si>
    <t>tendon</t>
  </si>
  <si>
    <t>testis</t>
  </si>
  <si>
    <t>thymus</t>
  </si>
  <si>
    <t>thyroid</t>
  </si>
  <si>
    <t>time</t>
  </si>
  <si>
    <t>time endpoint</t>
  </si>
  <si>
    <t>time-course</t>
  </si>
  <si>
    <t>tissue type</t>
  </si>
  <si>
    <t>tissue-culture flask</t>
  </si>
  <si>
    <t>tonsil</t>
  </si>
  <si>
    <t>trachea</t>
  </si>
  <si>
    <t>triple-flask</t>
  </si>
  <si>
    <t>ureter</t>
  </si>
  <si>
    <t>urethra</t>
  </si>
  <si>
    <t>urine</t>
  </si>
  <si>
    <t>uterus</t>
  </si>
  <si>
    <t>vaginal secretion</t>
  </si>
  <si>
    <t>vitreous humor</t>
  </si>
  <si>
    <t>vomit</t>
  </si>
  <si>
    <t>X-fold dilution</t>
  </si>
  <si>
    <t>A unit that is a multiple of some standard inition of a kit of solution (e.g., 0.5x TBE or 2X PBS).</t>
  </si>
  <si>
    <t>z-factor</t>
  </si>
  <si>
    <t>z-prime factor</t>
  </si>
  <si>
    <t>label</t>
  </si>
  <si>
    <t>ID again</t>
  </si>
  <si>
    <t>environment</t>
  </si>
  <si>
    <t>20-36 h</t>
  </si>
  <si>
    <t xml:space="preserve">Seed ID = </t>
  </si>
  <si>
    <t>AC10</t>
  </si>
  <si>
    <t>The concentration at which the fitted curve passes activity threshold 10.</t>
  </si>
  <si>
    <t>AC1000</t>
  </si>
  <si>
    <t>The concentration at which the fitted curve passes activity threshold 1000.</t>
  </si>
  <si>
    <t>AC35</t>
  </si>
  <si>
    <t>The concentration at which the fitted curve passes activity threshold 35.</t>
  </si>
  <si>
    <t>AC40</t>
  </si>
  <si>
    <t>The concentration at which the fitted curve passes activity threshold 40.</t>
  </si>
  <si>
    <t>AC500</t>
  </si>
  <si>
    <t>The concentration at which the fitted curve passes activity threshold 500.</t>
  </si>
  <si>
    <t>activation voltage</t>
  </si>
  <si>
    <t>half activation voltage</t>
  </si>
  <si>
    <t>confidence limit - 95%</t>
  </si>
  <si>
    <t>95% confidence interval boundaries</t>
  </si>
  <si>
    <t>cytotoxicity</t>
  </si>
  <si>
    <t>proportion cells that died</t>
  </si>
  <si>
    <t>deactivation time</t>
  </si>
  <si>
    <t>deactivation time constant</t>
  </si>
  <si>
    <t>EC20</t>
  </si>
  <si>
    <t>The concentration at which the fitted curve passes efficacy threshold 20%</t>
  </si>
  <si>
    <t>EC30</t>
  </si>
  <si>
    <t>The concentration at which the fitted curve passes efficacy threshold 30%</t>
  </si>
  <si>
    <t>EC80</t>
  </si>
  <si>
    <t>The concentration at which the fitted curve passes efficacy threshold 80%</t>
  </si>
  <si>
    <t>EC90</t>
  </si>
  <si>
    <t>The concentration at which the fitted curve passes efficacy threshold 90%</t>
  </si>
  <si>
    <t>electrical endpoint</t>
  </si>
  <si>
    <t>FOC</t>
  </si>
  <si>
    <t>Fold of 620 nm signal over DMSO control at 6.25 uM; average of triplicate measurement.</t>
  </si>
  <si>
    <t>fold activation</t>
  </si>
  <si>
    <t>The maximal fold activation is observed at the lowest concentration.</t>
  </si>
  <si>
    <t>fold selectivity</t>
  </si>
  <si>
    <t>The ratio of the test compound concentration at which less than 50% inhibition of the anti-target is observed over the test compound concentration at which greater than or equal to 50% inhibition</t>
  </si>
  <si>
    <t>hill ds</t>
  </si>
  <si>
    <t>hill s0</t>
  </si>
  <si>
    <t>hill sinf</t>
  </si>
  <si>
    <t>IC80</t>
  </si>
  <si>
    <t>Concentration of 80% Inhibition</t>
  </si>
  <si>
    <t>Km/Vmax</t>
  </si>
  <si>
    <t>The slope of the Lineweaver-Burke plot, defined as the ratio Km/Vmax, at the indicated inhibitor test concentration</t>
  </si>
  <si>
    <t>log CC50</t>
  </si>
  <si>
    <t>Log10 of the qualified CC50 from the cytotoxicity assay</t>
  </si>
  <si>
    <t>log EC50</t>
  </si>
  <si>
    <t>base 10 logarithm of EC50 value</t>
  </si>
  <si>
    <t>log IC50</t>
  </si>
  <si>
    <t>log MIC</t>
  </si>
  <si>
    <t>Log10 of the qualified MIC from the inhibitor assay</t>
  </si>
  <si>
    <t>log virus titer change</t>
  </si>
  <si>
    <t>Virus titer change observed in log scale</t>
  </si>
  <si>
    <t>luminescence</t>
  </si>
  <si>
    <t>luminescence signal</t>
  </si>
  <si>
    <t>melting point</t>
  </si>
  <si>
    <t>Melting temperature of the substance under test</t>
  </si>
  <si>
    <t>peak current</t>
  </si>
  <si>
    <t>peak current normalized by peak current in the absence of compound</t>
  </si>
  <si>
    <t>percent augmentation</t>
  </si>
  <si>
    <t>%Augmentation</t>
  </si>
  <si>
    <t>percent count</t>
  </si>
  <si>
    <t>The percentage count of cells exceeding</t>
  </si>
  <si>
    <t>percent current</t>
  </si>
  <si>
    <t>% current remaining</t>
  </si>
  <si>
    <t>percent displacement</t>
  </si>
  <si>
    <t>% displacement</t>
  </si>
  <si>
    <t>percent efficacy</t>
  </si>
  <si>
    <t>% Efficacy in primary screening</t>
  </si>
  <si>
    <t>percent efflux</t>
  </si>
  <si>
    <t>Percentage of Efflux</t>
  </si>
  <si>
    <t>percent emax bottom</t>
  </si>
  <si>
    <t>Average percentage of maximum effect in kinetic time window</t>
  </si>
  <si>
    <t>percent emax top</t>
  </si>
  <si>
    <t>percent of control</t>
  </si>
  <si>
    <t>percent of control - activity or inhibition</t>
  </si>
  <si>
    <t>percent survival</t>
  </si>
  <si>
    <t>% cell survival</t>
  </si>
  <si>
    <t>percent toxicity</t>
  </si>
  <si>
    <t>% toxicity = 1-(cell density in sample well / average cell density of all MIN controls on the plate)*100</t>
  </si>
  <si>
    <t>percent viability</t>
  </si>
  <si>
    <t>pubchem score</t>
  </si>
  <si>
    <t>arbitrary score assigned to an experimental result by PubChem users - Not to be used for new assays</t>
  </si>
  <si>
    <t>selectivity endpoint</t>
  </si>
  <si>
    <t>usually a ratio measurement</t>
  </si>
  <si>
    <t>selectivity index</t>
  </si>
  <si>
    <t>Ration of IC50 in one assay to IC50 in another assay</t>
  </si>
  <si>
    <t>zone diameter</t>
  </si>
  <si>
    <t xml:space="preserve">Size of the growth inhibition zone for a disc loaded with test compounds </t>
  </si>
  <si>
    <t>Published</t>
  </si>
  <si>
    <t>Status</t>
  </si>
  <si>
    <t>Measure_ID</t>
  </si>
  <si>
    <t>Measure_context_id</t>
  </si>
  <si>
    <t>test</t>
  </si>
  <si>
    <t>measure_context_id</t>
  </si>
  <si>
    <t>run_date_from</t>
  </si>
  <si>
    <t>run_date_to</t>
  </si>
  <si>
    <t>Uploaded by</t>
  </si>
  <si>
    <t>&lt;description of how the hit threshold was calculated/estimated&gt;</t>
  </si>
  <si>
    <t>&lt;use the name of the summary assay&gt;</t>
  </si>
  <si>
    <t>Comments</t>
  </si>
  <si>
    <t>&lt;large amounts of text, up to 2GB&gt;</t>
  </si>
  <si>
    <t>measure_ID_seq.nextval</t>
  </si>
  <si>
    <t>Free</t>
  </si>
  <si>
    <t>AID=</t>
  </si>
  <si>
    <t>&lt;Copy from Pubchem&gt;</t>
  </si>
  <si>
    <t>Singular root to ensure tree viewers work</t>
  </si>
  <si>
    <t xml:space="preserve">   assay format</t>
  </si>
  <si>
    <t xml:space="preserve">      biochemical format</t>
  </si>
  <si>
    <t xml:space="preserve">         small-molecule format</t>
  </si>
  <si>
    <t xml:space="preserve">         nucleic-acid format</t>
  </si>
  <si>
    <t xml:space="preserve">         protein format</t>
  </si>
  <si>
    <t xml:space="preserve">      cell-based format</t>
  </si>
  <si>
    <t xml:space="preserve">      cell-free format</t>
  </si>
  <si>
    <t xml:space="preserve">         sub-cellular format</t>
  </si>
  <si>
    <t xml:space="preserve">         whole-cell lysate format</t>
  </si>
  <si>
    <t xml:space="preserve">      organism-based format</t>
  </si>
  <si>
    <t xml:space="preserve">      tissue-based format</t>
  </si>
  <si>
    <t xml:space="preserve">   assay component</t>
  </si>
  <si>
    <t xml:space="preserve">      assay component type</t>
  </si>
  <si>
    <t xml:space="preserve">         assay kit</t>
  </si>
  <si>
    <t xml:space="preserve">         assay reagent</t>
  </si>
  <si>
    <t xml:space="preserve">         biological entity</t>
  </si>
  <si>
    <t xml:space="preserve">            cultured cell</t>
  </si>
  <si>
    <t xml:space="preserve">               species (BINOMIAL NOMENCLATURE)</t>
  </si>
  <si>
    <t xml:space="preserve">               cell-culture condition</t>
  </si>
  <si>
    <t xml:space="preserve">                  tissue-culture flask</t>
  </si>
  <si>
    <t xml:space="preserve">                     T-25</t>
  </si>
  <si>
    <t xml:space="preserve">                     T-75</t>
  </si>
  <si>
    <t xml:space="preserve">                     T-175</t>
  </si>
  <si>
    <t xml:space="preserve">                     T-225</t>
  </si>
  <si>
    <t xml:space="preserve">                     triple-flask</t>
  </si>
  <si>
    <t xml:space="preserve">                     hyper-flask</t>
  </si>
  <si>
    <t xml:space="preserve">                  growth mode</t>
  </si>
  <si>
    <t xml:space="preserve">                     suspension</t>
  </si>
  <si>
    <t xml:space="preserve">                     mixed</t>
  </si>
  <si>
    <t xml:space="preserve">                     adherent</t>
  </si>
  <si>
    <t xml:space="preserve">                  cell-culture component</t>
  </si>
  <si>
    <t xml:space="preserve">                     culture serum</t>
  </si>
  <si>
    <t xml:space="preserve">                     culture medium</t>
  </si>
  <si>
    <t xml:space="preserve">                     culture additive</t>
  </si>
  <si>
    <t xml:space="preserve">                     culture antibiotic</t>
  </si>
  <si>
    <t xml:space="preserve">                  passage number</t>
  </si>
  <si>
    <t xml:space="preserve">               cell modification</t>
  </si>
  <si>
    <t xml:space="preserve">                  cell-fusion method</t>
  </si>
  <si>
    <t xml:space="preserve">                  transfection method</t>
  </si>
  <si>
    <t xml:space="preserve">                  infection method</t>
  </si>
  <si>
    <t xml:space="preserve">               cultured cell name</t>
  </si>
  <si>
    <t xml:space="preserve">                  primary cell name</t>
  </si>
  <si>
    <t xml:space="preserve">                     Plasmodium falciparum</t>
  </si>
  <si>
    <t xml:space="preserve">            DNA construct</t>
  </si>
  <si>
    <t xml:space="preserve">               construct gene form</t>
  </si>
  <si>
    <t xml:space="preserve">               macromolecule</t>
  </si>
  <si>
    <t xml:space="preserve">                  macromolecule identifier</t>
  </si>
  <si>
    <t xml:space="preserve">                  macromolecule identifier source</t>
  </si>
  <si>
    <t xml:space="preserve">                  macromolecule name</t>
  </si>
  <si>
    <t xml:space="preserve">                  macromolecule description</t>
  </si>
  <si>
    <t xml:space="preserve">                  macromolecule type</t>
  </si>
  <si>
    <t xml:space="preserve">                     protein</t>
  </si>
  <si>
    <t>includes protein and protein-gi</t>
  </si>
  <si>
    <t>Rhok2</t>
  </si>
  <si>
    <t xml:space="preserve">                        Rhok2</t>
  </si>
  <si>
    <t xml:space="preserve">                        protein form</t>
  </si>
  <si>
    <t xml:space="preserve">                        protein preparation method</t>
  </si>
  <si>
    <t xml:space="preserve">                        protein purity</t>
  </si>
  <si>
    <t xml:space="preserve">                        protein sequence</t>
  </si>
  <si>
    <t xml:space="preserve">                  species (BINOMIAL NOMENCLATURE)</t>
  </si>
  <si>
    <t xml:space="preserve">               construct selectable marker</t>
  </si>
  <si>
    <t xml:space="preserve">               construct regulatory region</t>
  </si>
  <si>
    <t xml:space="preserve">               construct vector name</t>
  </si>
  <si>
    <t xml:space="preserve">               construct sequence</t>
  </si>
  <si>
    <t xml:space="preserve">            tissue</t>
  </si>
  <si>
    <t xml:space="preserve">               tissue type</t>
  </si>
  <si>
    <t xml:space="preserve">                  circulatory tissue</t>
  </si>
  <si>
    <t xml:space="preserve">                     heart</t>
  </si>
  <si>
    <t xml:space="preserve">                     blood vessel</t>
  </si>
  <si>
    <t xml:space="preserve">                  digestive tissue</t>
  </si>
  <si>
    <t xml:space="preserve">                     salivary gland</t>
  </si>
  <si>
    <t xml:space="preserve">                     esophagus</t>
  </si>
  <si>
    <t xml:space="preserve">                     stomach</t>
  </si>
  <si>
    <t xml:space="preserve">                     liver</t>
  </si>
  <si>
    <t xml:space="preserve">                     gall bladder</t>
  </si>
  <si>
    <t xml:space="preserve">                     pancreas</t>
  </si>
  <si>
    <t xml:space="preserve">                     intestine</t>
  </si>
  <si>
    <t xml:space="preserve">                     colon</t>
  </si>
  <si>
    <t xml:space="preserve">                  endocrine tissue</t>
  </si>
  <si>
    <t xml:space="preserve">                     hypothalamus</t>
  </si>
  <si>
    <t xml:space="preserve">                     pituitary gland</t>
  </si>
  <si>
    <t xml:space="preserve">                     pineal gland</t>
  </si>
  <si>
    <t xml:space="preserve">                     thyroid</t>
  </si>
  <si>
    <t xml:space="preserve">                     parathyroid</t>
  </si>
  <si>
    <t xml:space="preserve">                     adrenal gland</t>
  </si>
  <si>
    <t xml:space="preserve">                  excretory tissue</t>
  </si>
  <si>
    <t xml:space="preserve">                     kidney</t>
  </si>
  <si>
    <t xml:space="preserve">                     ureter</t>
  </si>
  <si>
    <t xml:space="preserve">                     bladder</t>
  </si>
  <si>
    <t xml:space="preserve">                     urethra</t>
  </si>
  <si>
    <t xml:space="preserve">                  immune tissue</t>
  </si>
  <si>
    <t xml:space="preserve">                     lymph node</t>
  </si>
  <si>
    <t xml:space="preserve">                     tonsil</t>
  </si>
  <si>
    <t xml:space="preserve">                     adenoid</t>
  </si>
  <si>
    <t xml:space="preserve">                     thymus</t>
  </si>
  <si>
    <t xml:space="preserve">                     spleen</t>
  </si>
  <si>
    <t xml:space="preserve">                  integumentary tissue</t>
  </si>
  <si>
    <t xml:space="preserve">                     skin</t>
  </si>
  <si>
    <t xml:space="preserve">                     hair</t>
  </si>
  <si>
    <t xml:space="preserve">                     nail</t>
  </si>
  <si>
    <t xml:space="preserve">                  nervous tissue</t>
  </si>
  <si>
    <t xml:space="preserve">                     brain</t>
  </si>
  <si>
    <t xml:space="preserve">                     spinal cord</t>
  </si>
  <si>
    <t xml:space="preserve">                     nerve</t>
  </si>
  <si>
    <t xml:space="preserve">                  reproductive tissue</t>
  </si>
  <si>
    <t xml:space="preserve">                     fallopian tube</t>
  </si>
  <si>
    <t xml:space="preserve">                     uterus</t>
  </si>
  <si>
    <t xml:space="preserve">                     mammary gland</t>
  </si>
  <si>
    <t xml:space="preserve">                     testis</t>
  </si>
  <si>
    <t xml:space="preserve">                     prostate</t>
  </si>
  <si>
    <t xml:space="preserve">                     ovary</t>
  </si>
  <si>
    <t xml:space="preserve">                  respiratory tissue</t>
  </si>
  <si>
    <t xml:space="preserve">                     pharynx</t>
  </si>
  <si>
    <t xml:space="preserve">                     larynx</t>
  </si>
  <si>
    <t xml:space="preserve">                     trachea</t>
  </si>
  <si>
    <t xml:space="preserve">                     bronchus</t>
  </si>
  <si>
    <t xml:space="preserve">                     lung</t>
  </si>
  <si>
    <t xml:space="preserve">                     diaphragm</t>
  </si>
  <si>
    <t xml:space="preserve">                  skeletal tissue</t>
  </si>
  <si>
    <t xml:space="preserve">                     bone</t>
  </si>
  <si>
    <t xml:space="preserve">                     cartilage</t>
  </si>
  <si>
    <t xml:space="preserve">                     ligament</t>
  </si>
  <si>
    <t xml:space="preserve">                  muscular tissue</t>
  </si>
  <si>
    <t xml:space="preserve">                     muscle</t>
  </si>
  <si>
    <t xml:space="preserve">                     tendon</t>
  </si>
  <si>
    <t xml:space="preserve">            biological fluid</t>
  </si>
  <si>
    <t xml:space="preserve">               biological fluid type</t>
  </si>
  <si>
    <t xml:space="preserve">                  aqueous humor</t>
  </si>
  <si>
    <t xml:space="preserve">                  bile</t>
  </si>
  <si>
    <t xml:space="preserve">                  blood</t>
  </si>
  <si>
    <t xml:space="preserve">                  breast milk</t>
  </si>
  <si>
    <t xml:space="preserve">                  cerebrospinal fluid</t>
  </si>
  <si>
    <t xml:space="preserve">                  cerumen</t>
  </si>
  <si>
    <t xml:space="preserve">                  gastric juice</t>
  </si>
  <si>
    <t xml:space="preserve">                  gene</t>
  </si>
  <si>
    <t xml:space="preserve">                  peritoneal fluid</t>
  </si>
  <si>
    <t xml:space="preserve">                  pleural fluid</t>
  </si>
  <si>
    <t xml:space="preserve">                  saliva</t>
  </si>
  <si>
    <t xml:space="preserve">                  sebum</t>
  </si>
  <si>
    <t xml:space="preserve">                  semen</t>
  </si>
  <si>
    <t xml:space="preserve">                  serum</t>
  </si>
  <si>
    <t xml:space="preserve">                  sweat</t>
  </si>
  <si>
    <t xml:space="preserve">                  tears</t>
  </si>
  <si>
    <t xml:space="preserve">                  vaginal secretion</t>
  </si>
  <si>
    <t xml:space="preserve">                  vitreous humor</t>
  </si>
  <si>
    <t xml:space="preserve">                  vomit</t>
  </si>
  <si>
    <t xml:space="preserve">                  urine</t>
  </si>
  <si>
    <t xml:space="preserve">                  endolymph</t>
  </si>
  <si>
    <t xml:space="preserve">                  perilymph</t>
  </si>
  <si>
    <t xml:space="preserve">                  amniotic fluid</t>
  </si>
  <si>
    <t xml:space="preserve">                  mucus</t>
  </si>
  <si>
    <t xml:space="preserve">            peptide</t>
  </si>
  <si>
    <t xml:space="preserve">               S6</t>
  </si>
  <si>
    <t xml:space="preserve">            organism</t>
  </si>
  <si>
    <t xml:space="preserve">               engineered organism</t>
  </si>
  <si>
    <t xml:space="preserve">                  engineered sequence</t>
  </si>
  <si>
    <t xml:space="preserve">                  engineered genotype name</t>
  </si>
  <si>
    <t xml:space="preserve">                  macromolecule</t>
  </si>
  <si>
    <t xml:space="preserve">                     macromolecule identifier</t>
  </si>
  <si>
    <t xml:space="preserve">                     macromolecule identifier source</t>
  </si>
  <si>
    <t xml:space="preserve">                     macromolecule name</t>
  </si>
  <si>
    <t xml:space="preserve">                     macromolecule description</t>
  </si>
  <si>
    <t xml:space="preserve">                     macromolecule type</t>
  </si>
  <si>
    <t xml:space="preserve">                        protein</t>
  </si>
  <si>
    <t xml:space="preserve">                           Rhok2</t>
  </si>
  <si>
    <t xml:space="preserve">                           protein form</t>
  </si>
  <si>
    <t xml:space="preserve">                           protein preparation method</t>
  </si>
  <si>
    <t xml:space="preserve">                           protein purity</t>
  </si>
  <si>
    <t xml:space="preserve">                           protein sequence</t>
  </si>
  <si>
    <t xml:space="preserve">                     species (BINOMIAL NOMENCLATURE)</t>
  </si>
  <si>
    <t xml:space="preserve">                  engineered gene form</t>
  </si>
  <si>
    <t xml:space="preserve">                  engineered regulatory region</t>
  </si>
  <si>
    <t xml:space="preserve">                  engineered selectable marker</t>
  </si>
  <si>
    <t xml:space="preserve">            protein</t>
  </si>
  <si>
    <t xml:space="preserve">               Rhok2</t>
  </si>
  <si>
    <t xml:space="preserve">               protein form</t>
  </si>
  <si>
    <t xml:space="preserve">               protein preparation method</t>
  </si>
  <si>
    <t xml:space="preserve">               protein purity</t>
  </si>
  <si>
    <t xml:space="preserve">               protein sequence</t>
  </si>
  <si>
    <t xml:space="preserve">         small molecule</t>
  </si>
  <si>
    <t xml:space="preserve">            PubChem CID</t>
  </si>
  <si>
    <t xml:space="preserve">            small-molecule structure</t>
  </si>
  <si>
    <t xml:space="preserve">      assay component concentration</t>
  </si>
  <si>
    <t xml:space="preserve">         concentration value</t>
  </si>
  <si>
    <t xml:space="preserve">         X-fold dilution</t>
  </si>
  <si>
    <t xml:space="preserve">      nucleotide</t>
  </si>
  <si>
    <t>includes, nucleotide, nucleotide-gi and rna</t>
  </si>
  <si>
    <t xml:space="preserve">         ATP</t>
  </si>
  <si>
    <t xml:space="preserve">      assay component role</t>
  </si>
  <si>
    <t xml:space="preserve">         control role</t>
  </si>
  <si>
    <t xml:space="preserve">            high-signal control</t>
  </si>
  <si>
    <t xml:space="preserve">            low-signal control</t>
  </si>
  <si>
    <t xml:space="preserve">            background control</t>
  </si>
  <si>
    <t xml:space="preserve">            negative control</t>
  </si>
  <si>
    <t xml:space="preserve">            positive control</t>
  </si>
  <si>
    <t xml:space="preserve">         detector role</t>
  </si>
  <si>
    <t xml:space="preserve">            analyte</t>
  </si>
  <si>
    <t xml:space="preserve">            dye</t>
  </si>
  <si>
    <t xml:space="preserve">            measured component</t>
  </si>
  <si>
    <t xml:space="preserve">            radioisotope label</t>
  </si>
  <si>
    <t xml:space="preserve">            tracer</t>
  </si>
  <si>
    <t xml:space="preserve">         receiver role</t>
  </si>
  <si>
    <t xml:space="preserve">            receptor</t>
  </si>
  <si>
    <t xml:space="preserve">            target</t>
  </si>
  <si>
    <t xml:space="preserve">         modulator role</t>
  </si>
  <si>
    <t xml:space="preserve">            agonist</t>
  </si>
  <si>
    <t xml:space="preserve">            antagonist</t>
  </si>
  <si>
    <t xml:space="preserve">            activator</t>
  </si>
  <si>
    <t xml:space="preserve">            reference</t>
  </si>
  <si>
    <t xml:space="preserve">            cytokine</t>
  </si>
  <si>
    <t xml:space="preserve">            attractant</t>
  </si>
  <si>
    <t xml:space="preserve">            differentiation agent</t>
  </si>
  <si>
    <t xml:space="preserve">            growth factor</t>
  </si>
  <si>
    <t xml:space="preserve">            sensitizer</t>
  </si>
  <si>
    <t xml:space="preserve">            blocker</t>
  </si>
  <si>
    <t xml:space="preserve">            inducer</t>
  </si>
  <si>
    <t xml:space="preserve">            ligand</t>
  </si>
  <si>
    <t xml:space="preserve">            modulator</t>
  </si>
  <si>
    <t xml:space="preserve">            mutagen</t>
  </si>
  <si>
    <t xml:space="preserve">         reagent role</t>
  </si>
  <si>
    <t xml:space="preserve">            Measured Entity</t>
  </si>
  <si>
    <t xml:space="preserve">            coupled substrate</t>
  </si>
  <si>
    <t xml:space="preserve">            substrate</t>
  </si>
  <si>
    <t xml:space="preserve">            solvent</t>
  </si>
  <si>
    <t xml:space="preserve">            growth medium</t>
  </si>
  <si>
    <t xml:space="preserve">            media component</t>
  </si>
  <si>
    <t xml:space="preserve">            transfection agent</t>
  </si>
  <si>
    <t xml:space="preserve">            buffer</t>
  </si>
  <si>
    <t xml:space="preserve">            carrier</t>
  </si>
  <si>
    <t xml:space="preserve">            charge carrier</t>
  </si>
  <si>
    <t xml:space="preserve">            co-enzyme</t>
  </si>
  <si>
    <t xml:space="preserve">            co-factor</t>
  </si>
  <si>
    <t xml:space="preserve">            co-substrate</t>
  </si>
  <si>
    <t xml:space="preserve">            coupled enzyme</t>
  </si>
  <si>
    <t xml:space="preserve">            cross-linker</t>
  </si>
  <si>
    <t xml:space="preserve">            de-polarizer</t>
  </si>
  <si>
    <t xml:space="preserve">            detergent</t>
  </si>
  <si>
    <t xml:space="preserve">            fixative</t>
  </si>
  <si>
    <t xml:space="preserve">            ionophore</t>
  </si>
  <si>
    <t xml:space="preserve">            reducing agent</t>
  </si>
  <si>
    <t xml:space="preserve">            solute</t>
  </si>
  <si>
    <t xml:space="preserve">            vehicle</t>
  </si>
  <si>
    <t xml:space="preserve">               RPMI/Albumax_4.16mg/mL</t>
  </si>
  <si>
    <t xml:space="preserve">               HEPES_50mM_7.3pH/MgCl_10mM/BSA_0.1%/DTT_2mM</t>
  </si>
  <si>
    <t xml:space="preserve">               Vehicle Components</t>
  </si>
  <si>
    <t xml:space="preserve">                  HEPES</t>
  </si>
  <si>
    <t xml:space="preserve">                  BSA</t>
  </si>
  <si>
    <t xml:space="preserve">                  DTT</t>
  </si>
  <si>
    <t xml:space="preserve">                  MgCl</t>
  </si>
  <si>
    <t xml:space="preserve">   assay design</t>
  </si>
  <si>
    <t xml:space="preserve">      assay detection method</t>
  </si>
  <si>
    <t xml:space="preserve">         detection instrument</t>
  </si>
  <si>
    <t xml:space="preserve">            fluorescence-activated cell-sorter</t>
  </si>
  <si>
    <t xml:space="preserve">            microscope</t>
  </si>
  <si>
    <t xml:space="preserve">               MDS IX Micro</t>
  </si>
  <si>
    <t xml:space="preserve">               MDS IX Ultra</t>
  </si>
  <si>
    <t xml:space="preserve">               Perkin Elmer Operetta</t>
  </si>
  <si>
    <t xml:space="preserve">            plate-reader</t>
  </si>
  <si>
    <t xml:space="preserve">               Perkin Elmer Enspire</t>
  </si>
  <si>
    <t xml:space="preserve">               Perkin Elmer Envision</t>
  </si>
  <si>
    <t xml:space="preserve">               Perkin Elmer Viewlux</t>
  </si>
  <si>
    <t xml:space="preserve">               Thermo Fisher VarioSkan</t>
  </si>
  <si>
    <t xml:space="preserve">            plate-scanner</t>
  </si>
  <si>
    <t xml:space="preserve">               TTP Labtech Acumen</t>
  </si>
  <si>
    <t xml:space="preserve">         detection method filter</t>
  </si>
  <si>
    <t xml:space="preserve">            excitation filter</t>
  </si>
  <si>
    <t xml:space="preserve">            emission filter</t>
  </si>
  <si>
    <t xml:space="preserve">         detection method type</t>
  </si>
  <si>
    <t xml:space="preserve">            electrophysiology method</t>
  </si>
  <si>
    <t xml:space="preserve">            fluorescence method</t>
  </si>
  <si>
    <t xml:space="preserve">               filter-based method</t>
  </si>
  <si>
    <t xml:space="preserve">               monochrometer-based method</t>
  </si>
  <si>
    <t xml:space="preserve">            imaging method</t>
  </si>
  <si>
    <t xml:space="preserve">            label-free method</t>
  </si>
  <si>
    <t xml:space="preserve">            luminescence method</t>
  </si>
  <si>
    <t xml:space="preserve">               Kinase Glo</t>
  </si>
  <si>
    <t xml:space="preserve">            radiometry method</t>
  </si>
  <si>
    <t xml:space="preserve">            spectrophotometry method</t>
  </si>
  <si>
    <t xml:space="preserve">      assay parameter</t>
  </si>
  <si>
    <t xml:space="preserve">         assay phase</t>
  </si>
  <si>
    <t xml:space="preserve">            solution phase</t>
  </si>
  <si>
    <t xml:space="preserve">            solid phase</t>
  </si>
  <si>
    <t xml:space="preserve">            mixed phase</t>
  </si>
  <si>
    <t xml:space="preserve">         cell-processing method</t>
  </si>
  <si>
    <t xml:space="preserve">            staining method</t>
  </si>
  <si>
    <t xml:space="preserve">            fixation method</t>
  </si>
  <si>
    <t xml:space="preserve">         assay biosafety level</t>
  </si>
  <si>
    <t xml:space="preserve">            BL1</t>
  </si>
  <si>
    <t xml:space="preserve">            BL2</t>
  </si>
  <si>
    <t xml:space="preserve">            BL2+</t>
  </si>
  <si>
    <t xml:space="preserve">            BL3</t>
  </si>
  <si>
    <t xml:space="preserve">            BL4</t>
  </si>
  <si>
    <t xml:space="preserve">         assay condition</t>
  </si>
  <si>
    <t xml:space="preserve">            assay humidity</t>
  </si>
  <si>
    <t xml:space="preserve">            assay percent carbon dioxide</t>
  </si>
  <si>
    <t xml:space="preserve">            assay percent oxygen</t>
  </si>
  <si>
    <t xml:space="preserve">            environment</t>
  </si>
  <si>
    <t xml:space="preserve">               low oxygen</t>
  </si>
  <si>
    <t xml:space="preserve">            incubation temperature</t>
  </si>
  <si>
    <t xml:space="preserve">            incubation time</t>
  </si>
  <si>
    <t xml:space="preserve">            assay incubation time</t>
  </si>
  <si>
    <t xml:space="preserve">            assay pressure</t>
  </si>
  <si>
    <t xml:space="preserve">            assay temperature</t>
  </si>
  <si>
    <t xml:space="preserve">            assay pH</t>
  </si>
  <si>
    <t xml:space="preserve">         assay footprint</t>
  </si>
  <si>
    <t xml:space="preserve">            reaction vessel</t>
  </si>
  <si>
    <t xml:space="preserve">            tissue-culture flask</t>
  </si>
  <si>
    <t xml:space="preserve">               T-25</t>
  </si>
  <si>
    <t xml:space="preserve">               T-75</t>
  </si>
  <si>
    <t xml:space="preserve">               T-175</t>
  </si>
  <si>
    <t xml:space="preserve">               T-225</t>
  </si>
  <si>
    <t xml:space="preserve">               triple-flask</t>
  </si>
  <si>
    <t xml:space="preserve">               hyper-flask</t>
  </si>
  <si>
    <t xml:space="preserve">            Eppendorf tube</t>
  </si>
  <si>
    <t xml:space="preserve">               0.5-uL tube</t>
  </si>
  <si>
    <t xml:space="preserve">               1.5-uL tube</t>
  </si>
  <si>
    <t xml:space="preserve">               2.0-uL tube</t>
  </si>
  <si>
    <t xml:space="preserve">            conical tube</t>
  </si>
  <si>
    <t xml:space="preserve">               15-mL conical tube</t>
  </si>
  <si>
    <t xml:space="preserve">               50-mL conical tube</t>
  </si>
  <si>
    <t xml:space="preserve">               250-mL conical tube</t>
  </si>
  <si>
    <t xml:space="preserve">            microarray</t>
  </si>
  <si>
    <t xml:space="preserve">               small-molecule microarray</t>
  </si>
  <si>
    <t xml:space="preserve">               DNA microarray</t>
  </si>
  <si>
    <t xml:space="preserve">            microtiter plate</t>
  </si>
  <si>
    <t xml:space="preserve">               6-well plate</t>
  </si>
  <si>
    <t xml:space="preserve">               24-well plate</t>
  </si>
  <si>
    <t xml:space="preserve">               48-well plate</t>
  </si>
  <si>
    <t xml:space="preserve">               96-well plate</t>
  </si>
  <si>
    <t xml:space="preserve">               384-well plate</t>
  </si>
  <si>
    <t xml:space="preserve">               1536-well plate</t>
  </si>
  <si>
    <t xml:space="preserve">               3456-well plate</t>
  </si>
  <si>
    <t xml:space="preserve">      assay method</t>
  </si>
  <si>
    <t xml:space="preserve">         functional method</t>
  </si>
  <si>
    <t xml:space="preserve">            amplification method</t>
  </si>
  <si>
    <t xml:space="preserve">            degradation method</t>
  </si>
  <si>
    <t xml:space="preserve">            metabolite-production method</t>
  </si>
  <si>
    <t xml:space="preserve">            substrate-conversion method</t>
  </si>
  <si>
    <t xml:space="preserve">            cell-proliferation method</t>
  </si>
  <si>
    <t xml:space="preserve">         physical method</t>
  </si>
  <si>
    <t xml:space="preserve">            radiation-based method</t>
  </si>
  <si>
    <t xml:space="preserve">            photo-uncaging method</t>
  </si>
  <si>
    <t xml:space="preserve">            resonance-energy method</t>
  </si>
  <si>
    <t xml:space="preserve">            auto-fluorescence method</t>
  </si>
  <si>
    <t xml:space="preserve">   assay measurement</t>
  </si>
  <si>
    <t xml:space="preserve">      assay readout</t>
  </si>
  <si>
    <t xml:space="preserve">         assay readout type</t>
  </si>
  <si>
    <t xml:space="preserve">            measured profile</t>
  </si>
  <si>
    <t xml:space="preserve">            time-course</t>
  </si>
  <si>
    <t xml:space="preserve">            measured value</t>
  </si>
  <si>
    <t xml:space="preserve">            calculated value</t>
  </si>
  <si>
    <t xml:space="preserve">               difference</t>
  </si>
  <si>
    <t xml:space="preserve">               ratio</t>
  </si>
  <si>
    <t xml:space="preserve">               sum</t>
  </si>
  <si>
    <t xml:space="preserve">               fluorescence polarization</t>
  </si>
  <si>
    <t xml:space="preserve">               fluorescence anisotropy</t>
  </si>
  <si>
    <t xml:space="preserve">         readout</t>
  </si>
  <si>
    <t xml:space="preserve">         assay readout name</t>
  </si>
  <si>
    <t xml:space="preserve">         signal direction</t>
  </si>
  <si>
    <t xml:space="preserve">            gain-of-signal</t>
  </si>
  <si>
    <t xml:space="preserve">            loss-of-signal</t>
  </si>
  <si>
    <t xml:space="preserve">            bi-directional</t>
  </si>
  <si>
    <t xml:space="preserve">         wavelength</t>
  </si>
  <si>
    <t xml:space="preserve">            excitation</t>
  </si>
  <si>
    <t xml:space="preserve">            emission</t>
  </si>
  <si>
    <t xml:space="preserve">            measurement wavelength</t>
  </si>
  <si>
    <t xml:space="preserve">            excitation wavelength</t>
  </si>
  <si>
    <t xml:space="preserve">      assay readout content</t>
  </si>
  <si>
    <t xml:space="preserve">         single parameter</t>
  </si>
  <si>
    <t xml:space="preserve">         multi-parameter</t>
  </si>
  <si>
    <t xml:space="preserve">            parameter number</t>
  </si>
  <si>
    <t xml:space="preserve">         image-based</t>
  </si>
  <si>
    <t xml:space="preserve">            single-feature extraction</t>
  </si>
  <si>
    <t xml:space="preserve">            multi-feature extraction</t>
  </si>
  <si>
    <t xml:space="preserve">               feature number</t>
  </si>
  <si>
    <t xml:space="preserve">      measurement type</t>
  </si>
  <si>
    <t xml:space="preserve">         endpoint assay</t>
  </si>
  <si>
    <t xml:space="preserve">         kinetic assay</t>
  </si>
  <si>
    <t xml:space="preserve">   assay type</t>
  </si>
  <si>
    <t xml:space="preserve">      assay mode</t>
  </si>
  <si>
    <t xml:space="preserve">         in silico</t>
  </si>
  <si>
    <t xml:space="preserve">         in vitro</t>
  </si>
  <si>
    <t xml:space="preserve">         in vivo</t>
  </si>
  <si>
    <t xml:space="preserve">      molecular interaction assay</t>
  </si>
  <si>
    <t xml:space="preserve">         protein-DNA interaction assay</t>
  </si>
  <si>
    <t xml:space="preserve">         protein-RNA interaction assay</t>
  </si>
  <si>
    <t xml:space="preserve">         protein-protein interaction assay</t>
  </si>
  <si>
    <t xml:space="preserve">         protein-small molecule interaction assay</t>
  </si>
  <si>
    <t xml:space="preserve">      binding assay</t>
  </si>
  <si>
    <t xml:space="preserve">      cell morphology assay</t>
  </si>
  <si>
    <t xml:space="preserve">      cell motility assay</t>
  </si>
  <si>
    <t xml:space="preserve">      toxicity assay</t>
  </si>
  <si>
    <t xml:space="preserve">         acute toxicity assay</t>
  </si>
  <si>
    <t xml:space="preserve">         carcinogenicity assay</t>
  </si>
  <si>
    <t xml:space="preserve">         cell-proliferation assay</t>
  </si>
  <si>
    <t xml:space="preserve">         clinical pathology assay</t>
  </si>
  <si>
    <t xml:space="preserve">         cytotoxicity assay</t>
  </si>
  <si>
    <t xml:space="preserve">         dermal toxicity assay</t>
  </si>
  <si>
    <t xml:space="preserve">         developmental toxicity assay</t>
  </si>
  <si>
    <t xml:space="preserve">         endocrine disruption assay</t>
  </si>
  <si>
    <t xml:space="preserve">         genotoxicity assay</t>
  </si>
  <si>
    <t xml:space="preserve">         immune-response assay</t>
  </si>
  <si>
    <t xml:space="preserve">         inhalation toxicity assay</t>
  </si>
  <si>
    <t xml:space="preserve">         neurotoxicity assay</t>
  </si>
  <si>
    <t xml:space="preserve">         ocular toxicity assay</t>
  </si>
  <si>
    <t xml:space="preserve">         oxidative stress assay</t>
  </si>
  <si>
    <t xml:space="preserve">         phototoxicity assay</t>
  </si>
  <si>
    <t xml:space="preserve">         repeat-dose toxicity assay</t>
  </si>
  <si>
    <t xml:space="preserve">         reproductive toxicity assay</t>
  </si>
  <si>
    <t xml:space="preserve">      enzyme activity assay</t>
  </si>
  <si>
    <t xml:space="preserve">      gene-expression assay</t>
  </si>
  <si>
    <t xml:space="preserve">      membrane potential assay</t>
  </si>
  <si>
    <t xml:space="preserve">      physico-chemical property determination assay</t>
  </si>
  <si>
    <t xml:space="preserve">         acid-ionization constant determination assay</t>
  </si>
  <si>
    <t xml:space="preserve">         identification assay</t>
  </si>
  <si>
    <t xml:space="preserve">         lipophilicity assay</t>
  </si>
  <si>
    <t xml:space="preserve">         melting-point determination assay</t>
  </si>
  <si>
    <t xml:space="preserve">         purity determination assay</t>
  </si>
  <si>
    <t xml:space="preserve">         solubility assay</t>
  </si>
  <si>
    <t xml:space="preserve">         stability assay</t>
  </si>
  <si>
    <t xml:space="preserve">         concentration determination assay</t>
  </si>
  <si>
    <t xml:space="preserve">      protein-folding assay</t>
  </si>
  <si>
    <t xml:space="preserve">      protein turnover assay</t>
  </si>
  <si>
    <t xml:space="preserve">      RNA splicing assay</t>
  </si>
  <si>
    <t xml:space="preserve">      re-distribution assay</t>
  </si>
  <si>
    <t xml:space="preserve">      signal transduction assay</t>
  </si>
  <si>
    <t xml:space="preserve">         cytokine secretion assay</t>
  </si>
  <si>
    <t xml:space="preserve">         post-translational modification assay</t>
  </si>
  <si>
    <t xml:space="preserve">            phosphorylation assay</t>
  </si>
  <si>
    <t xml:space="preserve">            methylation assay</t>
  </si>
  <si>
    <t xml:space="preserve">            acetylation assay</t>
  </si>
  <si>
    <t xml:space="preserve">         reporter-gene assay</t>
  </si>
  <si>
    <t xml:space="preserve">         second messenger assay</t>
  </si>
  <si>
    <t xml:space="preserve">      transporter assay</t>
  </si>
  <si>
    <t xml:space="preserve">      viability assay</t>
  </si>
  <si>
    <t xml:space="preserve">      ion-channel assay</t>
  </si>
  <si>
    <t xml:space="preserve">      safety pharmacology assay</t>
  </si>
  <si>
    <t xml:space="preserve">         drug abuse assay</t>
  </si>
  <si>
    <t xml:space="preserve">         drug-interaction assay</t>
  </si>
  <si>
    <t xml:space="preserve">         QT interval assay</t>
  </si>
  <si>
    <t xml:space="preserve">      organism assay</t>
  </si>
  <si>
    <t xml:space="preserve">         behavioral assay</t>
  </si>
  <si>
    <t xml:space="preserve">         metastasis assay</t>
  </si>
  <si>
    <t xml:space="preserve">         pharmacodynamic assay</t>
  </si>
  <si>
    <t xml:space="preserve">         pharmacokinetic assay</t>
  </si>
  <si>
    <t xml:space="preserve">         therapeutic efficacy assay</t>
  </si>
  <si>
    <t xml:space="preserve">      cell communication assay</t>
  </si>
  <si>
    <t xml:space="preserve">      cell cycle assay</t>
  </si>
  <si>
    <t xml:space="preserve">      cell growth assay</t>
  </si>
  <si>
    <t xml:space="preserve">      cellular metabolic process assay</t>
  </si>
  <si>
    <t xml:space="preserve">      coagulation assay</t>
  </si>
  <si>
    <t xml:space="preserve">      development assay</t>
  </si>
  <si>
    <t xml:space="preserve">      multi-organism process assay</t>
  </si>
  <si>
    <t xml:space="preserve">      system process assay</t>
  </si>
  <si>
    <t xml:space="preserve">   GO:biological process (EXTERNAL ONTOLOGY)</t>
  </si>
  <si>
    <t xml:space="preserve">   molecular target</t>
  </si>
  <si>
    <t xml:space="preserve">      GO:molecular function (EXTERNAL ONTOLOGY)</t>
  </si>
  <si>
    <t xml:space="preserve">      macromolecule</t>
  </si>
  <si>
    <t xml:space="preserve">         macromolecule identifier</t>
  </si>
  <si>
    <t xml:space="preserve">         macromolecule identifier source</t>
  </si>
  <si>
    <t xml:space="preserve">         macromolecule name</t>
  </si>
  <si>
    <t xml:space="preserve">         macromolecule description</t>
  </si>
  <si>
    <t xml:space="preserve">         macromolecule type</t>
  </si>
  <si>
    <t xml:space="preserve">         species (BINOMIAL NOMENCLATURE)</t>
  </si>
  <si>
    <t xml:space="preserve">   assay instance</t>
  </si>
  <si>
    <t xml:space="preserve">      assay stage</t>
  </si>
  <si>
    <t xml:space="preserve">         confirmatory assay</t>
  </si>
  <si>
    <t xml:space="preserve">         lead-optimization assay</t>
  </si>
  <si>
    <t xml:space="preserve">         primary assay</t>
  </si>
  <si>
    <t xml:space="preserve">         secondary assay</t>
  </si>
  <si>
    <t xml:space="preserve">            alternate confirmatory assay</t>
  </si>
  <si>
    <t xml:space="preserve">               alternate assay component</t>
  </si>
  <si>
    <t xml:space="preserve">               alternate assay format</t>
  </si>
  <si>
    <t xml:space="preserve">               alternate assay type</t>
  </si>
  <si>
    <t xml:space="preserve">               orthogonal assay design</t>
  </si>
  <si>
    <t xml:space="preserve">               orthogonal assay detection method</t>
  </si>
  <si>
    <t xml:space="preserve">               alternate assay parameter</t>
  </si>
  <si>
    <t xml:space="preserve">            counter-screening assay</t>
  </si>
  <si>
    <t xml:space="preserve">               alternate target assay</t>
  </si>
  <si>
    <t xml:space="preserve">               compound toxicity assay</t>
  </si>
  <si>
    <t xml:space="preserve">               parental cell line assay</t>
  </si>
  <si>
    <t xml:space="preserve">               physicochemical assay</t>
  </si>
  <si>
    <t xml:space="preserve">               construct variant assay</t>
  </si>
  <si>
    <t xml:space="preserve">            selectivity assay</t>
  </si>
  <si>
    <t xml:space="preserve">         summary assay</t>
  </si>
  <si>
    <t xml:space="preserve">      result detail</t>
  </si>
  <si>
    <t xml:space="preserve">         curve-fit specification</t>
  </si>
  <si>
    <t xml:space="preserve">            Marquardt-Levenberg</t>
  </si>
  <si>
    <t xml:space="preserve">         normalization method</t>
  </si>
  <si>
    <t xml:space="preserve">         endpoint mode-of-action</t>
  </si>
  <si>
    <t xml:space="preserve">         activity threshold</t>
  </si>
  <si>
    <t xml:space="preserve">         Number of exclusions</t>
  </si>
  <si>
    <t xml:space="preserve">         Number of points</t>
  </si>
  <si>
    <t xml:space="preserve">         software</t>
  </si>
  <si>
    <t xml:space="preserve">            Assay Explorer</t>
  </si>
  <si>
    <t xml:space="preserve">         quality assessment</t>
  </si>
  <si>
    <t xml:space="preserve">            z-factor</t>
  </si>
  <si>
    <t xml:space="preserve">            z-prime factor</t>
  </si>
  <si>
    <t xml:space="preserve">      result source</t>
  </si>
  <si>
    <t xml:space="preserve">         assay readout ID</t>
  </si>
  <si>
    <t xml:space="preserve">         assay instance ID</t>
  </si>
  <si>
    <t xml:space="preserve">      measurement throughput</t>
  </si>
  <si>
    <t xml:space="preserve">         repetition throughput</t>
  </si>
  <si>
    <t xml:space="preserve">            single repetition</t>
  </si>
  <si>
    <t xml:space="preserve">            multiple repetition</t>
  </si>
  <si>
    <t xml:space="preserve">               repetition-point number</t>
  </si>
  <si>
    <t xml:space="preserve">         concentration throughput</t>
  </si>
  <si>
    <t xml:space="preserve">            single concentration</t>
  </si>
  <si>
    <t xml:space="preserve">            multiple concentration</t>
  </si>
  <si>
    <t xml:space="preserve">               concentration-point number</t>
  </si>
  <si>
    <t xml:space="preserve">      perturbagen collection</t>
  </si>
  <si>
    <t xml:space="preserve">         perturbagen delivery</t>
  </si>
  <si>
    <t xml:space="preserve">            individual</t>
  </si>
  <si>
    <t xml:space="preserve">            pooled mixture</t>
  </si>
  <si>
    <t xml:space="preserve">            extract</t>
  </si>
  <si>
    <t xml:space="preserve">            extract fraction</t>
  </si>
  <si>
    <t xml:space="preserve">         small-molecule collection</t>
  </si>
  <si>
    <t xml:space="preserve">            small-molecule collection name</t>
  </si>
  <si>
    <t xml:space="preserve">            small-molecule collection source</t>
  </si>
  <si>
    <t xml:space="preserve">               natural product</t>
  </si>
  <si>
    <t xml:space="preserve">               mixed source</t>
  </si>
  <si>
    <t xml:space="preserve">               commercial vendor</t>
  </si>
  <si>
    <t xml:space="preserve">               academic chemist</t>
  </si>
  <si>
    <t xml:space="preserve">            small-molecule perturbagen</t>
  </si>
  <si>
    <t xml:space="preserve">            small molecule</t>
  </si>
  <si>
    <t xml:space="preserve">               PubChem CID</t>
  </si>
  <si>
    <t xml:space="preserve">               small-molecule structure</t>
  </si>
  <si>
    <t xml:space="preserve">         RNA construct collection</t>
  </si>
  <si>
    <t xml:space="preserve">            RNA construct collection name</t>
  </si>
  <si>
    <t xml:space="preserve">            RNA construct perturbagen</t>
  </si>
  <si>
    <t xml:space="preserve">               RNA construct type</t>
  </si>
  <si>
    <t xml:space="preserve">                  shRNA</t>
  </si>
  <si>
    <t xml:space="preserve">                  siRNA</t>
  </si>
  <si>
    <t xml:space="preserve">               RNA construct source</t>
  </si>
  <si>
    <t xml:space="preserve">               RNA construct sequence</t>
  </si>
  <si>
    <t xml:space="preserve">      assay ID</t>
  </si>
  <si>
    <t xml:space="preserve">   depositor information</t>
  </si>
  <si>
    <t xml:space="preserve">      depositor laboratory</t>
  </si>
  <si>
    <t xml:space="preserve">      deposition date</t>
  </si>
  <si>
    <t xml:space="preserve">   project information</t>
  </si>
  <si>
    <t xml:space="preserve">      biological project goal</t>
  </si>
  <si>
    <t xml:space="preserve">         intended mode-of-action</t>
  </si>
  <si>
    <t xml:space="preserve">            intended activator</t>
  </si>
  <si>
    <t xml:space="preserve">            intended modulator</t>
  </si>
  <si>
    <t xml:space="preserve">            intended inhibitor</t>
  </si>
  <si>
    <t xml:space="preserve">         intended molecular target</t>
  </si>
  <si>
    <t xml:space="preserve">            GO:molecular function (EXTERNAL ONTOLOGY)</t>
  </si>
  <si>
    <t xml:space="preserve">            macromolecule</t>
  </si>
  <si>
    <t xml:space="preserve">               macromolecule identifier</t>
  </si>
  <si>
    <t xml:space="preserve">               macromolecule identifier source</t>
  </si>
  <si>
    <t xml:space="preserve">               macromolecule name</t>
  </si>
  <si>
    <t xml:space="preserve">               macromolecule description</t>
  </si>
  <si>
    <t xml:space="preserve">               macromolecule type</t>
  </si>
  <si>
    <t xml:space="preserve">                  protein</t>
  </si>
  <si>
    <t xml:space="preserve">                     Rhok2</t>
  </si>
  <si>
    <t xml:space="preserve">                     protein form</t>
  </si>
  <si>
    <t xml:space="preserve">                     protein preparation method</t>
  </si>
  <si>
    <t xml:space="preserve">                     protein purity</t>
  </si>
  <si>
    <t xml:space="preserve">                     protein sequence</t>
  </si>
  <si>
    <t xml:space="preserve">         GO:biological process (EXTERNAL ONTOLOGY)</t>
  </si>
  <si>
    <t xml:space="preserve">         DO:disease (HUMAN DISEASE)</t>
  </si>
  <si>
    <t xml:space="preserve">      screening campaign</t>
  </si>
  <si>
    <t xml:space="preserve">         screening campaign name</t>
  </si>
  <si>
    <t xml:space="preserve">         assay panel ID</t>
  </si>
  <si>
    <t xml:space="preserve">      project name</t>
  </si>
  <si>
    <t xml:space="preserve">   assay panel</t>
  </si>
  <si>
    <t xml:space="preserve">      assay instance ID</t>
  </si>
  <si>
    <t xml:space="preserve">      assay panel name</t>
  </si>
  <si>
    <t xml:space="preserve">   frequency</t>
  </si>
  <si>
    <t xml:space="preserve">      RFU</t>
  </si>
  <si>
    <t xml:space="preserve">      RLU</t>
  </si>
  <si>
    <t xml:space="preserve">      cps</t>
  </si>
  <si>
    <t xml:space="preserve">   concentration</t>
  </si>
  <si>
    <t xml:space="preserve">      uM</t>
  </si>
  <si>
    <t xml:space="preserve">      grams-per-liter</t>
  </si>
  <si>
    <t xml:space="preserve">      moles-per-liter</t>
  </si>
  <si>
    <t xml:space="preserve">      number-per-liter</t>
  </si>
  <si>
    <t xml:space="preserve">      number-per-well</t>
  </si>
  <si>
    <t xml:space="preserve">      optical density</t>
  </si>
  <si>
    <t xml:space="preserve">   time</t>
  </si>
  <si>
    <t xml:space="preserve">      s</t>
  </si>
  <si>
    <t xml:space="preserve">   temperature</t>
  </si>
  <si>
    <t xml:space="preserve">      deg C</t>
  </si>
  <si>
    <t xml:space="preserve">   number</t>
  </si>
  <si>
    <t xml:space="preserve">      %</t>
  </si>
  <si>
    <t xml:space="preserve">   dose</t>
  </si>
  <si>
    <t xml:space="preserve">      mg/kg</t>
  </si>
  <si>
    <t xml:space="preserve">   confirmatory assay</t>
  </si>
  <si>
    <t xml:space="preserve">   lead-optimization assay</t>
  </si>
  <si>
    <t xml:space="preserve">   primary assay</t>
  </si>
  <si>
    <t xml:space="preserve">   secondary assay</t>
  </si>
  <si>
    <t xml:space="preserve">      alternate confirmatory assay</t>
  </si>
  <si>
    <t xml:space="preserve">         alternate assay component</t>
  </si>
  <si>
    <t xml:space="preserve">         alternate assay format</t>
  </si>
  <si>
    <t xml:space="preserve">         alternate assay type</t>
  </si>
  <si>
    <t xml:space="preserve">         orthogonal assay design</t>
  </si>
  <si>
    <t xml:space="preserve">         orthogonal assay detection method</t>
  </si>
  <si>
    <t xml:space="preserve">         alternate assay parameter</t>
  </si>
  <si>
    <t xml:space="preserve">      counter-screening assay</t>
  </si>
  <si>
    <t xml:space="preserve">         alternate target assay</t>
  </si>
  <si>
    <t xml:space="preserve">         compound toxicity assay</t>
  </si>
  <si>
    <t xml:space="preserve">         parental cell line assay</t>
  </si>
  <si>
    <t xml:space="preserve">         physicochemical assay</t>
  </si>
  <si>
    <t xml:space="preserve">         construct variant assay</t>
  </si>
  <si>
    <t xml:space="preserve">      selectivity assay</t>
  </si>
  <si>
    <t xml:space="preserve">   summary assay</t>
  </si>
  <si>
    <t xml:space="preserve">   concentration endpoint</t>
  </si>
  <si>
    <t xml:space="preserve">      IC50</t>
  </si>
  <si>
    <t>Sinf</t>
  </si>
  <si>
    <t xml:space="preserve">         Sinf</t>
  </si>
  <si>
    <t>Hill Slope</t>
  </si>
  <si>
    <t xml:space="preserve">         Hill Slope</t>
  </si>
  <si>
    <t xml:space="preserve">         Hill coeff</t>
  </si>
  <si>
    <t xml:space="preserve">         hill ds</t>
  </si>
  <si>
    <t xml:space="preserve">         hill s0</t>
  </si>
  <si>
    <t xml:space="preserve">         hill sinf</t>
  </si>
  <si>
    <t>S0</t>
  </si>
  <si>
    <t xml:space="preserve">         S0</t>
  </si>
  <si>
    <t xml:space="preserve">         log IC50</t>
  </si>
  <si>
    <t xml:space="preserve">      CC50</t>
  </si>
  <si>
    <t xml:space="preserve">         log CC50</t>
  </si>
  <si>
    <t xml:space="preserve">      EC50</t>
  </si>
  <si>
    <t xml:space="preserve">         log EC50</t>
  </si>
  <si>
    <t xml:space="preserve">      MIC</t>
  </si>
  <si>
    <t xml:space="preserve">         log MIC</t>
  </si>
  <si>
    <t xml:space="preserve">      IC90</t>
  </si>
  <si>
    <t xml:space="preserve">      LD50</t>
  </si>
  <si>
    <t xml:space="preserve">      AC50</t>
  </si>
  <si>
    <t>logAC50</t>
  </si>
  <si>
    <t xml:space="preserve">         logAC50</t>
  </si>
  <si>
    <t xml:space="preserve">      AC10</t>
  </si>
  <si>
    <t xml:space="preserve">      AC1000</t>
  </si>
  <si>
    <t xml:space="preserve">      AC35</t>
  </si>
  <si>
    <t xml:space="preserve">      AC40</t>
  </si>
  <si>
    <t xml:space="preserve">      AC500</t>
  </si>
  <si>
    <t xml:space="preserve">      EC20</t>
  </si>
  <si>
    <t xml:space="preserve">      EC30</t>
  </si>
  <si>
    <t xml:space="preserve">      EC80</t>
  </si>
  <si>
    <t xml:space="preserve">      EC90</t>
  </si>
  <si>
    <t xml:space="preserve">      IC80</t>
  </si>
  <si>
    <t xml:space="preserve">   biochemical constant endpoint</t>
  </si>
  <si>
    <t xml:space="preserve">      binding constant</t>
  </si>
  <si>
    <t xml:space="preserve">         Bmax</t>
  </si>
  <si>
    <t xml:space="preserve">         Ki</t>
  </si>
  <si>
    <t xml:space="preserve">         Kd</t>
  </si>
  <si>
    <t xml:space="preserve">      enzyme kinetic constant</t>
  </si>
  <si>
    <t xml:space="preserve">         Vmax</t>
  </si>
  <si>
    <t xml:space="preserve">         Km</t>
  </si>
  <si>
    <t xml:space="preserve">         Km/Vmax</t>
  </si>
  <si>
    <t xml:space="preserve">   response endpoint</t>
  </si>
  <si>
    <t xml:space="preserve">      percent activity</t>
  </si>
  <si>
    <t xml:space="preserve">      percent inhibition</t>
  </si>
  <si>
    <t xml:space="preserve">      fold change</t>
  </si>
  <si>
    <t xml:space="preserve">      percent bound</t>
  </si>
  <si>
    <t xml:space="preserve">      percent recovery</t>
  </si>
  <si>
    <t xml:space="preserve">      PI (avg)</t>
  </si>
  <si>
    <t xml:space="preserve">      FOC</t>
  </si>
  <si>
    <t xml:space="preserve">      cytotoxicity</t>
  </si>
  <si>
    <t xml:space="preserve">      log virus titer change</t>
  </si>
  <si>
    <t xml:space="preserve">      luminescence</t>
  </si>
  <si>
    <t xml:space="preserve">      percent augmentation</t>
  </si>
  <si>
    <t xml:space="preserve">      percent count</t>
  </si>
  <si>
    <t xml:space="preserve">      percent current</t>
  </si>
  <si>
    <t xml:space="preserve">      percent displacement</t>
  </si>
  <si>
    <t xml:space="preserve">      percent efficacy</t>
  </si>
  <si>
    <t xml:space="preserve">      percent efflux</t>
  </si>
  <si>
    <t xml:space="preserve">      percent emax bottom</t>
  </si>
  <si>
    <t xml:space="preserve">      percent emax top</t>
  </si>
  <si>
    <t xml:space="preserve">      percent of control</t>
  </si>
  <si>
    <t xml:space="preserve">      percent survival</t>
  </si>
  <si>
    <t xml:space="preserve">      percent toxicity</t>
  </si>
  <si>
    <t xml:space="preserve">      percent viability</t>
  </si>
  <si>
    <t xml:space="preserve">      percent activation</t>
  </si>
  <si>
    <t xml:space="preserve">      percent effect</t>
  </si>
  <si>
    <t xml:space="preserve">   temperature endpoint</t>
  </si>
  <si>
    <t xml:space="preserve">      melting point</t>
  </si>
  <si>
    <t xml:space="preserve">   profile endpoint</t>
  </si>
  <si>
    <t xml:space="preserve">      gene-expression profile</t>
  </si>
  <si>
    <t xml:space="preserve">      panel-assay profile</t>
  </si>
  <si>
    <t xml:space="preserve">      computational profile</t>
  </si>
  <si>
    <t xml:space="preserve">   physical property endpoint</t>
  </si>
  <si>
    <t xml:space="preserve">      logD</t>
  </si>
  <si>
    <t xml:space="preserve">      logP</t>
  </si>
  <si>
    <t xml:space="preserve">      percent purity</t>
  </si>
  <si>
    <t xml:space="preserve">      solubility</t>
  </si>
  <si>
    <t xml:space="preserve">      permeability A-B</t>
  </si>
  <si>
    <t xml:space="preserve">      permeability B-A</t>
  </si>
  <si>
    <t xml:space="preserve">      pKa</t>
  </si>
  <si>
    <t xml:space="preserve">      pH</t>
  </si>
  <si>
    <t xml:space="preserve">   graphical calculation endpoint</t>
  </si>
  <si>
    <t xml:space="preserve">      area-under-curve</t>
  </si>
  <si>
    <t xml:space="preserve">      slope</t>
  </si>
  <si>
    <t xml:space="preserve">      Cmax</t>
  </si>
  <si>
    <t xml:space="preserve">   time endpoint</t>
  </si>
  <si>
    <t>T1/2</t>
  </si>
  <si>
    <t xml:space="preserve">      T1/2</t>
  </si>
  <si>
    <t xml:space="preserve">      deactivation time</t>
  </si>
  <si>
    <t xml:space="preserve">   electrical endpoint</t>
  </si>
  <si>
    <t xml:space="preserve">      activation voltage</t>
  </si>
  <si>
    <t xml:space="preserve">      peak current</t>
  </si>
  <si>
    <t xml:space="preserve">   pubchem score</t>
  </si>
  <si>
    <t xml:space="preserve">   selectivity endpoint</t>
  </si>
  <si>
    <t xml:space="preserve">      fold activation</t>
  </si>
  <si>
    <t xml:space="preserve">      fold selectivity</t>
  </si>
  <si>
    <t xml:space="preserve">      selectivity index</t>
  </si>
  <si>
    <t xml:space="preserve">   Statistical</t>
  </si>
  <si>
    <t xml:space="preserve">      confidence limit - 95%</t>
  </si>
  <si>
    <t>z-prime</t>
  </si>
  <si>
    <t xml:space="preserve">      z-prime</t>
  </si>
  <si>
    <t>the Zprime value of the population calculated as 1-(3*(PosSD + NegSD)/ ABS(PosAvg -NegAvg))  (ref Wikipedia)</t>
  </si>
  <si>
    <t>z-score</t>
  </si>
  <si>
    <t xml:space="preserve">      z-score</t>
  </si>
  <si>
    <t>Z-score for the normal distribution (ref Wikipedia)</t>
  </si>
  <si>
    <t xml:space="preserve">      zone diameter</t>
  </si>
  <si>
    <t xml:space="preserve">      R Squared</t>
  </si>
  <si>
    <t xml:space="preserve">      Chi Squared</t>
  </si>
  <si>
    <t xml:space="preserve">      Count</t>
  </si>
  <si>
    <t>indented label</t>
  </si>
  <si>
    <t>value test</t>
  </si>
</sst>
</file>

<file path=xl/styles.xml><?xml version="1.0" encoding="utf-8"?>
<styleSheet xmlns="http://schemas.openxmlformats.org/spreadsheetml/2006/main">
  <fonts count="10">
    <font>
      <sz val="11"/>
      <color theme="1"/>
      <name val="Calibri"/>
      <family val="2"/>
    </font>
    <font>
      <b/>
      <sz val="11"/>
      <color theme="1"/>
      <name val="Calibri"/>
      <family val="2"/>
    </font>
    <font>
      <sz val="9"/>
      <color indexed="81"/>
      <name val="Tahoma"/>
      <family val="2"/>
    </font>
    <font>
      <b/>
      <sz val="9"/>
      <color indexed="81"/>
      <name val="Tahoma"/>
      <family val="2"/>
    </font>
    <font>
      <b/>
      <sz val="10"/>
      <color theme="1"/>
      <name val="Calibri"/>
      <family val="2"/>
    </font>
    <font>
      <sz val="10"/>
      <color theme="1"/>
      <name val="Calibri"/>
      <family val="2"/>
    </font>
    <font>
      <b/>
      <sz val="11"/>
      <color rgb="FFFF0000"/>
      <name val="Calibri"/>
      <family val="2"/>
    </font>
    <font>
      <b/>
      <sz val="10"/>
      <color rgb="FFFF0000"/>
      <name val="Calibri"/>
      <family val="2"/>
    </font>
    <font>
      <sz val="10"/>
      <name val="Calibri"/>
      <family val="2"/>
    </font>
    <font>
      <b/>
      <sz val="11"/>
      <name val="Calibri"/>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auto="1"/>
      </left>
      <right style="hair">
        <color auto="1"/>
      </right>
      <top style="hair">
        <color auto="1"/>
      </top>
      <bottom style="hair">
        <color auto="1"/>
      </bottom>
      <diagonal/>
    </border>
    <border>
      <left style="hair">
        <color auto="1"/>
      </left>
      <right/>
      <top/>
      <bottom/>
      <diagonal/>
    </border>
  </borders>
  <cellStyleXfs count="1">
    <xf numFmtId="0" fontId="0" fillId="0" borderId="0"/>
  </cellStyleXfs>
  <cellXfs count="52">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wrapText="1"/>
    </xf>
    <xf numFmtId="14" fontId="0" fillId="0" borderId="0" xfId="0" applyNumberFormat="1"/>
    <xf numFmtId="0" fontId="0" fillId="0" borderId="0" xfId="0"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right" vertical="top"/>
    </xf>
    <xf numFmtId="0" fontId="0" fillId="0" borderId="0" xfId="0" applyNumberFormat="1" applyAlignment="1">
      <alignment horizontal="right" vertical="top"/>
    </xf>
    <xf numFmtId="0" fontId="1" fillId="0" borderId="0" xfId="0" applyFont="1" applyAlignment="1">
      <alignment vertical="top"/>
    </xf>
    <xf numFmtId="0" fontId="1" fillId="0" borderId="0" xfId="0" applyFont="1" applyAlignment="1">
      <alignment horizontal="right" vertical="top"/>
    </xf>
    <xf numFmtId="0" fontId="0" fillId="0" borderId="0" xfId="0" applyAlignment="1"/>
    <xf numFmtId="0" fontId="0" fillId="0" borderId="5" xfId="0" applyBorder="1" applyAlignment="1">
      <alignment vertical="top"/>
    </xf>
    <xf numFmtId="0" fontId="0" fillId="0" borderId="6" xfId="0" applyBorder="1" applyAlignment="1">
      <alignment vertical="top"/>
    </xf>
    <xf numFmtId="0" fontId="0" fillId="0" borderId="1" xfId="0" applyBorder="1" applyAlignment="1"/>
    <xf numFmtId="0" fontId="0" fillId="0" borderId="2" xfId="0" applyBorder="1" applyAlignment="1"/>
    <xf numFmtId="0" fontId="0" fillId="0" borderId="0" xfId="0" applyAlignment="1">
      <alignment horizontal="center"/>
    </xf>
    <xf numFmtId="0" fontId="1" fillId="0" borderId="0" xfId="0" applyFont="1" applyAlignment="1">
      <alignment horizontal="left" vertical="top"/>
    </xf>
    <xf numFmtId="0" fontId="0" fillId="0" borderId="0" xfId="0" quotePrefix="1" applyAlignment="1">
      <alignment horizontal="left" vertical="top"/>
    </xf>
    <xf numFmtId="0" fontId="0" fillId="0" borderId="0" xfId="0" applyAlignment="1">
      <alignment horizontal="left" vertical="top"/>
    </xf>
    <xf numFmtId="0" fontId="0" fillId="0" borderId="0" xfId="0" applyNumberFormat="1" applyAlignment="1">
      <alignment horizontal="left" vertical="top"/>
    </xf>
    <xf numFmtId="0" fontId="0" fillId="0" borderId="0" xfId="0" applyAlignment="1">
      <alignment horizontal="left"/>
    </xf>
    <xf numFmtId="0" fontId="0" fillId="2" borderId="7" xfId="0" applyFill="1" applyBorder="1" applyAlignment="1">
      <alignment horizontal="left" vertical="top"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0" xfId="0" applyNumberFormat="1" applyAlignment="1">
      <alignment horizontal="left" vertical="top" wrapText="1"/>
    </xf>
    <xf numFmtId="0" fontId="0" fillId="3" borderId="7" xfId="0" applyFill="1" applyBorder="1" applyAlignment="1">
      <alignment horizontal="left" vertical="top" wrapText="1"/>
    </xf>
    <xf numFmtId="0" fontId="0" fillId="3" borderId="7" xfId="0" applyFill="1" applyBorder="1"/>
    <xf numFmtId="0" fontId="0" fillId="2" borderId="7" xfId="0" applyFill="1" applyBorder="1" applyAlignment="1">
      <alignment horizontal="center"/>
    </xf>
    <xf numFmtId="0" fontId="4" fillId="0" borderId="0" xfId="0" applyFont="1"/>
    <xf numFmtId="0" fontId="4" fillId="0" borderId="0" xfId="0" applyFont="1" applyAlignment="1">
      <alignment horizontal="center"/>
    </xf>
    <xf numFmtId="0" fontId="5" fillId="0" borderId="0" xfId="0" applyFont="1"/>
    <xf numFmtId="0" fontId="5" fillId="0" borderId="0" xfId="0" applyFont="1" applyAlignment="1">
      <alignment horizontal="center"/>
    </xf>
    <xf numFmtId="0" fontId="5" fillId="2" borderId="7" xfId="0" applyFont="1" applyFill="1" applyBorder="1"/>
    <xf numFmtId="0" fontId="5" fillId="3" borderId="7" xfId="0" applyFont="1" applyFill="1" applyBorder="1"/>
    <xf numFmtId="0" fontId="4" fillId="0" borderId="0" xfId="0" applyFont="1" applyFill="1" applyBorder="1"/>
    <xf numFmtId="14" fontId="0" fillId="2" borderId="7" xfId="0" applyNumberFormat="1" applyFill="1" applyBorder="1"/>
    <xf numFmtId="0" fontId="0" fillId="2" borderId="7" xfId="0" applyFill="1" applyBorder="1"/>
    <xf numFmtId="0" fontId="0" fillId="0" borderId="8" xfId="0" applyFill="1" applyBorder="1" applyAlignment="1">
      <alignment horizontal="left"/>
    </xf>
    <xf numFmtId="0" fontId="6" fillId="0" borderId="0" xfId="0" applyFont="1"/>
    <xf numFmtId="0" fontId="7" fillId="0" borderId="0" xfId="0" applyFont="1"/>
    <xf numFmtId="0" fontId="5" fillId="2" borderId="7" xfId="0" applyFont="1" applyFill="1" applyBorder="1" applyAlignment="1">
      <alignment horizontal="center"/>
    </xf>
    <xf numFmtId="0" fontId="8" fillId="0" borderId="0" xfId="0" applyFont="1"/>
    <xf numFmtId="0" fontId="9" fillId="0" borderId="0" xfId="0" applyFont="1"/>
    <xf numFmtId="0" fontId="0" fillId="0" borderId="0" xfId="0" applyAlignment="1">
      <alignment horizontal="center"/>
    </xf>
  </cellXfs>
  <cellStyles count="1">
    <cellStyle name="Normal" xfId="0" builtinId="0"/>
  </cellStyles>
  <dxfs count="9">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4" tint="0.79998168889431442"/>
        </patternFill>
      </fill>
    </dxf>
    <dxf>
      <fill>
        <patternFill>
          <bgColor theme="6"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6810375</xdr:colOff>
      <xdr:row>0</xdr:row>
      <xdr:rowOff>180974</xdr:rowOff>
    </xdr:from>
    <xdr:to>
      <xdr:col>7</xdr:col>
      <xdr:colOff>257175</xdr:colOff>
      <xdr:row>17</xdr:row>
      <xdr:rowOff>57149</xdr:rowOff>
    </xdr:to>
    <xdr:sp macro="" textlink="">
      <xdr:nvSpPr>
        <xdr:cNvPr id="2" name="TextBox 1"/>
        <xdr:cNvSpPr txBox="1"/>
      </xdr:nvSpPr>
      <xdr:spPr>
        <a:xfrm>
          <a:off x="8096250" y="180974"/>
          <a:ext cx="3971925" cy="3114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rgbClr val="C00000"/>
              </a:solidFill>
            </a:rPr>
            <a:t>Instructions:</a:t>
          </a:r>
        </a:p>
        <a:p>
          <a:r>
            <a:rPr lang="en-US" sz="1100">
              <a:solidFill>
                <a:srgbClr val="C00000"/>
              </a:solidFill>
            </a:rPr>
            <a:t>0.  Work through the tabs from left to right; you can leave a tab incomplete when moving to the next,</a:t>
          </a:r>
          <a:r>
            <a:rPr lang="en-US" sz="1100" baseline="0">
              <a:solidFill>
                <a:srgbClr val="C00000"/>
              </a:solidFill>
            </a:rPr>
            <a:t> just remember to come back to it</a:t>
          </a:r>
          <a:endParaRPr lang="en-US" sz="1100">
            <a:solidFill>
              <a:srgbClr val="C00000"/>
            </a:solidFill>
          </a:endParaRPr>
        </a:p>
        <a:p>
          <a:r>
            <a:rPr lang="en-US" sz="1100">
              <a:solidFill>
                <a:srgbClr val="C00000"/>
              </a:solidFill>
            </a:rPr>
            <a:t>1.  Fill out ONLY the colored cells;  white ones usually contain formulae.</a:t>
          </a:r>
        </a:p>
        <a:p>
          <a:r>
            <a:rPr lang="en-US" sz="1100">
              <a:solidFill>
                <a:srgbClr val="C00000"/>
              </a:solidFill>
            </a:rPr>
            <a:t>2.  Pink cells are NOT controlled by</a:t>
          </a:r>
          <a:r>
            <a:rPr lang="en-US" sz="1100" baseline="0">
              <a:solidFill>
                <a:srgbClr val="C00000"/>
              </a:solidFill>
            </a:rPr>
            <a:t> the ontology (dictionary).</a:t>
          </a:r>
        </a:p>
        <a:p>
          <a:r>
            <a:rPr lang="en-US" sz="1100" baseline="0">
              <a:solidFill>
                <a:srgbClr val="C00000"/>
              </a:solidFill>
            </a:rPr>
            <a:t>3.  Some cells (pink) have dropdown lists.</a:t>
          </a:r>
        </a:p>
        <a:p>
          <a:r>
            <a:rPr lang="en-US" sz="1100" baseline="0">
              <a:solidFill>
                <a:srgbClr val="C00000"/>
              </a:solidFill>
            </a:rPr>
            <a:t>4.  Blue cells should have terms from the dictionary.  If you enter something not in the dictionary,  you have two choices: a. add it to the dictionary, b. choose another term (or correct the spelling!)</a:t>
          </a:r>
        </a:p>
        <a:p>
          <a:r>
            <a:rPr lang="en-US" sz="1100" baseline="0">
              <a:solidFill>
                <a:srgbClr val="C00000"/>
              </a:solidFill>
            </a:rPr>
            <a:t>for each blue cell, there is a "Test" column next to it to warn you of potential errors.</a:t>
          </a:r>
        </a:p>
        <a:p>
          <a:endParaRPr lang="en-US" sz="1100" baseline="0">
            <a:solidFill>
              <a:srgbClr val="C00000"/>
            </a:solidFill>
          </a:endParaRPr>
        </a:p>
        <a:p>
          <a:r>
            <a:rPr lang="en-US" sz="1100" baseline="0">
              <a:solidFill>
                <a:srgbClr val="C00000"/>
              </a:solidFill>
            </a:rPr>
            <a:t>When  enough info is filled out, the SQL columns will swap from #N/A to a SQL insert statement.</a:t>
          </a:r>
        </a:p>
        <a:p>
          <a:r>
            <a:rPr lang="en-US" sz="1100" baseline="0">
              <a:solidFill>
                <a:srgbClr val="C00000"/>
              </a:solidFill>
            </a:rPr>
            <a:t>The dictionary is in alphabetical order (no hierarchy)</a:t>
          </a:r>
          <a:endParaRPr lang="en-US" sz="1100">
            <a:solidFill>
              <a:srgbClr val="C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S800"/>
  <sheetViews>
    <sheetView workbookViewId="0">
      <pane xSplit="1" ySplit="1" topLeftCell="C2" activePane="bottomRight" state="frozen"/>
      <selection pane="topRight" activeCell="B1" sqref="B1"/>
      <selection pane="bottomLeft" activeCell="A2" sqref="A2"/>
      <selection pane="bottomRight" activeCell="C2" sqref="C2"/>
    </sheetView>
  </sheetViews>
  <sheetFormatPr defaultRowHeight="15"/>
  <cols>
    <col min="1" max="1" width="6.42578125" style="24" customWidth="1"/>
    <col min="2" max="2" width="21.5703125" style="24" hidden="1" customWidth="1"/>
    <col min="3" max="3" width="63.42578125" style="24" customWidth="1"/>
    <col min="4" max="4" width="41.42578125" style="24" customWidth="1"/>
    <col min="5" max="5" width="9.85546875" style="12" bestFit="1" customWidth="1"/>
    <col min="6" max="6" width="8" style="11" bestFit="1" customWidth="1"/>
    <col min="7" max="7" width="4" style="11" bestFit="1" customWidth="1"/>
    <col min="8" max="8" width="7.28515625" style="11" customWidth="1"/>
    <col min="9" max="11" width="7.28515625" style="16" customWidth="1"/>
    <col min="12" max="12" width="23.28515625" style="16" hidden="1" customWidth="1"/>
    <col min="13" max="13" width="9.140625" style="11"/>
    <col min="14" max="14" width="20" style="11" bestFit="1" customWidth="1"/>
    <col min="15" max="15" width="22.140625" style="11" bestFit="1" customWidth="1"/>
    <col min="16" max="17" width="9.140625" style="11"/>
    <col min="18" max="18" width="20" style="11" bestFit="1" customWidth="1"/>
    <col min="19" max="19" width="22.140625" style="11" bestFit="1" customWidth="1"/>
    <col min="20" max="16384" width="9.140625" style="11"/>
  </cols>
  <sheetData>
    <row r="1" spans="1:19" s="14" customFormat="1">
      <c r="A1" s="22" t="s">
        <v>3</v>
      </c>
      <c r="B1" s="22" t="s">
        <v>746</v>
      </c>
      <c r="C1" s="22" t="s">
        <v>1571</v>
      </c>
      <c r="D1" s="22" t="s">
        <v>6</v>
      </c>
      <c r="E1" s="15" t="s">
        <v>837</v>
      </c>
      <c r="F1" s="14" t="s">
        <v>747</v>
      </c>
      <c r="I1" s="16"/>
      <c r="J1" s="16"/>
      <c r="K1" s="16"/>
      <c r="L1" s="16" t="s">
        <v>400</v>
      </c>
      <c r="R1" s="19" t="s">
        <v>401</v>
      </c>
      <c r="S1" s="20"/>
    </row>
    <row r="2" spans="1:19">
      <c r="A2" s="24">
        <v>5</v>
      </c>
      <c r="B2" s="23" t="s">
        <v>402</v>
      </c>
      <c r="C2" s="23" t="s">
        <v>402</v>
      </c>
      <c r="D2" s="9" t="s">
        <v>853</v>
      </c>
      <c r="E2" s="13" t="s">
        <v>836</v>
      </c>
      <c r="F2" s="11">
        <f>A2</f>
        <v>5</v>
      </c>
      <c r="I2" s="11"/>
      <c r="J2" s="11"/>
      <c r="K2" s="11"/>
      <c r="L2" s="11" t="str">
        <f ca="1">IF(I2="","insert into element (element_id, label, description, element_status_id) values ("&amp;A2&amp;", '"&amp;B2&amp;"', '"&amp;D2&amp;"', 2);"&amp;IF(MOD(CELL("row",A2),10)=0,CHAR(13)&amp;CHAR(10)&amp;"COMMIT;",""),"")</f>
        <v>insert into element (element_id, label, description, element_status_id) values (5, 'ASSAY_DESCRIPTOR', 'Singular root to ensure tree viewers work', 2);</v>
      </c>
      <c r="R2" s="28" t="s">
        <v>80</v>
      </c>
      <c r="S2" s="29" t="s">
        <v>402</v>
      </c>
    </row>
    <row r="3" spans="1:19">
      <c r="A3" s="24">
        <v>85</v>
      </c>
      <c r="B3" s="24" t="s">
        <v>146</v>
      </c>
      <c r="C3" s="24" t="s">
        <v>854</v>
      </c>
      <c r="D3" s="9" t="s">
        <v>147</v>
      </c>
      <c r="E3" s="13" t="s">
        <v>836</v>
      </c>
      <c r="F3" s="11">
        <f t="shared" ref="F3:F66" si="0">A3</f>
        <v>85</v>
      </c>
      <c r="I3" s="11"/>
      <c r="J3" s="11"/>
      <c r="K3" s="11"/>
      <c r="L3" s="11" t="str">
        <f ca="1">IF(I3="","insert into element (element_id, label, description, element_status_id) values ("&amp;A3&amp;", '"&amp;B3&amp;"', '"&amp;D3&amp;"', 2);"&amp;IF(MOD(CELL("row",A3),10)=0,CHAR(13)&amp;CHAR(10)&amp;"COMMIT;",""),"")</f>
        <v>insert into element (element_id, label, description, element_status_id) values (85, 'assay format', 'A concept of an assay based on the biological or chemical features of the assay components, including biochemical assays with purified protein, cell-based assays performed whole cells, and organism-based assays performed in an organism.', 2);</v>
      </c>
      <c r="R3" s="30" t="s">
        <v>241</v>
      </c>
      <c r="S3" s="31" t="s">
        <v>403</v>
      </c>
    </row>
    <row r="4" spans="1:19">
      <c r="A4" s="24">
        <v>89</v>
      </c>
      <c r="B4" s="24" t="s">
        <v>148</v>
      </c>
      <c r="C4" s="24" t="s">
        <v>855</v>
      </c>
      <c r="D4" s="9" t="s">
        <v>149</v>
      </c>
      <c r="E4" s="13" t="s">
        <v>836</v>
      </c>
      <c r="F4" s="11">
        <f t="shared" si="0"/>
        <v>89</v>
      </c>
      <c r="I4" s="11"/>
      <c r="J4" s="11"/>
      <c r="K4" s="11"/>
      <c r="L4" s="11" t="str">
        <f ca="1">IF(I4="","insert into element (element_id, label, description, element_status_id) values ("&amp;A4&amp;", '"&amp;B4&amp;"', '"&amp;D4&amp;"', 2);"&amp;IF(MOD(CELL("row",A4),10)=0,CHAR(13)&amp;CHAR(10)&amp;"COMMIT;",""),"")</f>
        <v>insert into element (element_id, label, description, element_status_id) values (89, 'biochemical format', 'An in vitro format used to measure the activity of a biological macromolecule, either purified protein or nucleic acid; most often a homogenous assay format, but can be heterogeneous if a solid phase (e.g. beads) is used to immobilize the macromolecule.', 2);</v>
      </c>
      <c r="R4" s="30" t="s">
        <v>244</v>
      </c>
      <c r="S4" s="31" t="s">
        <v>404</v>
      </c>
    </row>
    <row r="5" spans="1:19">
      <c r="A5" s="24">
        <v>610</v>
      </c>
      <c r="B5" s="24" t="s">
        <v>702</v>
      </c>
      <c r="C5" s="24" t="s">
        <v>856</v>
      </c>
      <c r="D5" s="9" t="s">
        <v>703</v>
      </c>
      <c r="E5" s="13" t="s">
        <v>836</v>
      </c>
      <c r="F5" s="11">
        <f t="shared" si="0"/>
        <v>610</v>
      </c>
      <c r="I5" s="11"/>
      <c r="J5" s="11"/>
      <c r="K5" s="11"/>
      <c r="L5" s="11" t="str">
        <f ca="1">IF(I5="","insert into element (element_id, label, description, element_status_id) values ("&amp;A5&amp;", '"&amp;B5&amp;"', '"&amp;D5&amp;"', 2);"&amp;IF(MOD(CELL("row",A5),10)=0,CHAR(13)&amp;CHAR(10)&amp;"COMMIT;",""),"")</f>
        <v>insert into element (element_id, label, description, element_status_id) values (610, 'small-molecule format', 'An assay format with no biological component that is intended to measure the physical properties of a compound and not its effect on a biological system.', 2);</v>
      </c>
      <c r="R5" s="30" t="s">
        <v>276</v>
      </c>
      <c r="S5" s="31" t="s">
        <v>405</v>
      </c>
    </row>
    <row r="6" spans="1:19">
      <c r="A6" s="24">
        <v>94</v>
      </c>
      <c r="B6" s="24" t="s">
        <v>528</v>
      </c>
      <c r="C6" s="24" t="s">
        <v>857</v>
      </c>
      <c r="D6" s="9" t="s">
        <v>317</v>
      </c>
      <c r="E6" s="13" t="s">
        <v>836</v>
      </c>
      <c r="F6" s="11">
        <f t="shared" si="0"/>
        <v>94</v>
      </c>
      <c r="I6" s="11"/>
      <c r="J6" s="11"/>
      <c r="K6" s="11"/>
      <c r="L6" s="11" t="str">
        <f ca="1">IF(I6="","insert into element (element_id, label, description, element_status_id) values ("&amp;A6&amp;", '"&amp;B6&amp;"', '"&amp;D6&amp;"', 2);"&amp;IF(MOD(CELL("row",A6),10)=0,CHAR(13)&amp;CHAR(10)&amp;"COMMIT;",""),"")</f>
        <v>insert into element (element_id, label, description, element_status_id) values (94, 'nucleic-acid format', 'A format in which the perturbagen targets nucleic acid (DNA or RNA) to regulate its function.', 2);</v>
      </c>
      <c r="R6" s="30" t="s">
        <v>263</v>
      </c>
      <c r="S6" s="31" t="s">
        <v>427</v>
      </c>
    </row>
    <row r="7" spans="1:19">
      <c r="A7" s="24">
        <v>95</v>
      </c>
      <c r="B7" s="24" t="s">
        <v>318</v>
      </c>
      <c r="C7" s="24" t="s">
        <v>858</v>
      </c>
      <c r="D7" s="9" t="s">
        <v>319</v>
      </c>
      <c r="E7" s="13" t="s">
        <v>836</v>
      </c>
      <c r="F7" s="11">
        <f t="shared" si="0"/>
        <v>95</v>
      </c>
      <c r="I7" s="11"/>
      <c r="J7" s="11"/>
      <c r="K7" s="11"/>
      <c r="L7" s="11" t="str">
        <f ca="1">IF(I7="","insert into element (element_id, label, description, element_status_id) values ("&amp;A7&amp;", '"&amp;B7&amp;"', '"&amp;D7&amp;"', 2);"&amp;IF(MOD(CELL("row",A7),10)=0,CHAR(13)&amp;CHAR(10)&amp;"COMMIT;",""),"")</f>
        <v>insert into element (element_id, label, description, element_status_id) values (95, 'protein format', 'A format in which the perturbagen targets a protein to regulate its function.', 2);</v>
      </c>
      <c r="R7" s="30" t="s">
        <v>252</v>
      </c>
      <c r="S7" s="31" t="s">
        <v>428</v>
      </c>
    </row>
    <row r="8" spans="1:19">
      <c r="A8" s="24">
        <v>90</v>
      </c>
      <c r="B8" s="24" t="s">
        <v>150</v>
      </c>
      <c r="C8" s="24" t="s">
        <v>859</v>
      </c>
      <c r="D8" s="9" t="s">
        <v>151</v>
      </c>
      <c r="E8" s="13" t="s">
        <v>836</v>
      </c>
      <c r="F8" s="11">
        <f t="shared" si="0"/>
        <v>90</v>
      </c>
      <c r="I8" s="11"/>
      <c r="J8" s="11"/>
      <c r="K8" s="11"/>
      <c r="L8" s="11" t="str">
        <f ca="1">IF(I8="","insert into element (element_id, label, description, element_status_id) values ("&amp;A8&amp;", '"&amp;B8&amp;"', '"&amp;D8&amp;"', 2);"&amp;IF(MOD(CELL("row",A8),10)=0,CHAR(13)&amp;CHAR(10)&amp;"COMMIT;",""),"")</f>
        <v>insert into element (element_id, label, description, element_status_id) values (90, 'cell-based format', 'A heterogenous assay format that involves living cells of eukaryotic origin.', 2);</v>
      </c>
      <c r="R8" s="30" t="s">
        <v>361</v>
      </c>
      <c r="S8" s="31" t="s">
        <v>406</v>
      </c>
    </row>
    <row r="9" spans="1:19">
      <c r="A9" s="24">
        <v>91</v>
      </c>
      <c r="B9" s="24" t="s">
        <v>152</v>
      </c>
      <c r="C9" s="24" t="s">
        <v>860</v>
      </c>
      <c r="D9" s="9" t="s">
        <v>153</v>
      </c>
      <c r="E9" s="13" t="s">
        <v>836</v>
      </c>
      <c r="F9" s="11">
        <f t="shared" si="0"/>
        <v>91</v>
      </c>
      <c r="I9" s="11"/>
      <c r="J9" s="11"/>
      <c r="K9" s="11"/>
      <c r="L9" s="11" t="str">
        <f ca="1">IF(I9="","insert into element (element_id, label, description, element_status_id) values ("&amp;A9&amp;", '"&amp;B9&amp;"', '"&amp;D9&amp;"', 2);"&amp;IF(MOD(CELL("row",A9),10)=0,CHAR(13)&amp;CHAR(10)&amp;"COMMIT;",""),"")</f>
        <v>insert into element (element_id, label, description, element_status_id) values (91, 'cell-free format', 'An in vitro format where biological material originates from cells, but does not use live cells nor purified macromolecules; most often a homogenous assay format, but can be heterogeneous if a solid phase (e.g. beads) is used to immobilize the components.', 2);</v>
      </c>
      <c r="R9" s="17"/>
      <c r="S9" s="18"/>
    </row>
    <row r="10" spans="1:19">
      <c r="A10" s="24">
        <v>96</v>
      </c>
      <c r="B10" s="24" t="s">
        <v>320</v>
      </c>
      <c r="C10" s="24" t="s">
        <v>861</v>
      </c>
      <c r="D10" s="9" t="s">
        <v>321</v>
      </c>
      <c r="E10" s="13" t="s">
        <v>836</v>
      </c>
      <c r="F10" s="11">
        <f t="shared" si="0"/>
        <v>96</v>
      </c>
      <c r="I10" s="11"/>
      <c r="J10" s="11"/>
      <c r="K10" s="11"/>
      <c r="L10" s="11" t="str">
        <f ca="1">IF(I10="","insert into element (element_id, label, description, element_status_id) values ("&amp;A10&amp;", '"&amp;B10&amp;"', '"&amp;D10&amp;"', 2);"&amp;IF(MOD(CELL("row",A10),10)=0,CHAR(13)&amp;CHAR(10)&amp;"COMMIT;",""),"")</f>
        <v>insert into element (element_id, label, description, element_status_id) values (96, 'sub-cellular format', 'A format using sub-cellular organelles (but not individually purified proteins) obtained by cell lysis and fractionation (e.g., differential centrifugation).', 2);_x000D_
COMMIT;</v>
      </c>
    </row>
    <row r="11" spans="1:19">
      <c r="A11" s="24">
        <v>97</v>
      </c>
      <c r="B11" s="24" t="s">
        <v>322</v>
      </c>
      <c r="C11" s="24" t="s">
        <v>862</v>
      </c>
      <c r="D11" s="9" t="s">
        <v>323</v>
      </c>
      <c r="E11" s="13" t="s">
        <v>836</v>
      </c>
      <c r="F11" s="11">
        <f t="shared" si="0"/>
        <v>97</v>
      </c>
      <c r="I11" s="11"/>
      <c r="J11" s="11"/>
      <c r="K11" s="11"/>
      <c r="L11" s="11" t="str">
        <f ca="1">IF(I11="","insert into element (element_id, label, description, element_status_id) values ("&amp;A11&amp;", '"&amp;B11&amp;"', '"&amp;D11&amp;"', 2);"&amp;IF(MOD(CELL("row",A11),10)=0,CHAR(13)&amp;CHAR(10)&amp;"COMMIT;",""),"")</f>
        <v>insert into element (element_id, label, description, element_status_id) values (97, 'whole-cell lysate format', 'A format using cells whose membranes have been ruptured (e.g., mechanically, osmotically) and whose lysate is used without separation techniques.', 2);</v>
      </c>
    </row>
    <row r="12" spans="1:19">
      <c r="A12" s="24">
        <v>92</v>
      </c>
      <c r="B12" s="24" t="s">
        <v>154</v>
      </c>
      <c r="C12" s="24" t="s">
        <v>863</v>
      </c>
      <c r="D12" s="9" t="s">
        <v>155</v>
      </c>
      <c r="E12" s="13" t="s">
        <v>836</v>
      </c>
      <c r="F12" s="11">
        <f t="shared" si="0"/>
        <v>92</v>
      </c>
      <c r="I12" s="11"/>
      <c r="J12" s="11"/>
      <c r="K12" s="11"/>
      <c r="L12" s="11" t="str">
        <f ca="1">IF(I12="","insert into element (element_id, label, description, element_status_id) values ("&amp;A12&amp;", '"&amp;B12&amp;"', '"&amp;D12&amp;"', 2);"&amp;IF(MOD(CELL("row",A12),10)=0,CHAR(13)&amp;CHAR(10)&amp;"COMMIT;",""),"")</f>
        <v>insert into element (element_id, label, description, element_status_id) values (92, 'organism-based format', 'A heterogenous assay format that involves living organisms.', 2);</v>
      </c>
    </row>
    <row r="13" spans="1:19">
      <c r="A13" s="24">
        <v>93</v>
      </c>
      <c r="B13" s="24" t="s">
        <v>156</v>
      </c>
      <c r="C13" s="24" t="s">
        <v>864</v>
      </c>
      <c r="D13" s="9" t="s">
        <v>157</v>
      </c>
      <c r="E13" s="13" t="s">
        <v>836</v>
      </c>
      <c r="F13" s="11">
        <f t="shared" si="0"/>
        <v>93</v>
      </c>
      <c r="I13" s="11"/>
      <c r="J13" s="11"/>
      <c r="K13" s="11"/>
      <c r="L13" s="11" t="str">
        <f ca="1">IF(I13="","insert into element (element_id, label, description, element_status_id) values ("&amp;A13&amp;", '"&amp;B13&amp;"', '"&amp;D13&amp;"', 2);"&amp;IF(MOD(CELL("row",A13),10)=0,CHAR(13)&amp;CHAR(10)&amp;"COMMIT;",""),"")</f>
        <v>insert into element (element_id, label, description, element_status_id) values (93, 'tissue-based format', 'A heterogenous assay format that involves tissue derived from a living organism.', 2);</v>
      </c>
    </row>
    <row r="14" spans="1:19">
      <c r="A14" s="24">
        <v>9</v>
      </c>
      <c r="B14" s="24" t="s">
        <v>81</v>
      </c>
      <c r="C14" s="24" t="s">
        <v>865</v>
      </c>
      <c r="D14" s="9"/>
      <c r="E14" s="13" t="s">
        <v>836</v>
      </c>
      <c r="F14" s="11">
        <f t="shared" si="0"/>
        <v>9</v>
      </c>
      <c r="I14" s="11"/>
      <c r="J14" s="11"/>
      <c r="K14" s="11"/>
      <c r="L14" s="11" t="str">
        <f ca="1">IF(I14="","insert into element (element_id, label, description, element_status_id) values ("&amp;A14&amp;", '"&amp;B14&amp;"', '"&amp;D14&amp;"', 2);"&amp;IF(MOD(CELL("row",A14),10)=0,CHAR(13)&amp;CHAR(10)&amp;"COMMIT;",""),"")</f>
        <v>insert into element (element_id, label, description, element_status_id) values (9, 'assay component', '', 2);</v>
      </c>
    </row>
    <row r="15" spans="1:19">
      <c r="A15" s="24">
        <v>409</v>
      </c>
      <c r="B15" s="24" t="s">
        <v>540</v>
      </c>
      <c r="C15" s="24" t="s">
        <v>866</v>
      </c>
      <c r="D15" s="9"/>
      <c r="E15" s="13" t="s">
        <v>836</v>
      </c>
      <c r="F15" s="11">
        <f t="shared" si="0"/>
        <v>409</v>
      </c>
      <c r="I15" s="11"/>
      <c r="J15" s="11"/>
      <c r="K15" s="11"/>
      <c r="L15" s="11" t="str">
        <f ca="1">IF(I15="","insert into element (element_id, label, description, element_status_id) values ("&amp;A15&amp;", '"&amp;B15&amp;"', '"&amp;D15&amp;"', 2);"&amp;IF(MOD(CELL("row",A15),10)=0,CHAR(13)&amp;CHAR(10)&amp;"COMMIT;",""),"")</f>
        <v>insert into element (element_id, label, description, element_status_id) values (409, 'assay component type', '', 2);</v>
      </c>
    </row>
    <row r="16" spans="1:19">
      <c r="A16" s="24">
        <v>21</v>
      </c>
      <c r="B16" s="24" t="s">
        <v>82</v>
      </c>
      <c r="C16" s="24" t="s">
        <v>867</v>
      </c>
      <c r="D16" s="9"/>
      <c r="E16" s="13" t="s">
        <v>836</v>
      </c>
      <c r="F16" s="11">
        <f t="shared" si="0"/>
        <v>21</v>
      </c>
      <c r="I16" s="11"/>
      <c r="J16" s="11"/>
      <c r="K16" s="11"/>
      <c r="L16" s="11" t="str">
        <f ca="1">IF(I16="","insert into element (element_id, label, description, element_status_id) values ("&amp;A16&amp;", '"&amp;B16&amp;"', '"&amp;D16&amp;"', 2);"&amp;IF(MOD(CELL("row",A16),10)=0,CHAR(13)&amp;CHAR(10)&amp;"COMMIT;",""),"")</f>
        <v>insert into element (element_id, label, description, element_status_id) values (21, 'assay kit', '', 2);</v>
      </c>
    </row>
    <row r="17" spans="1:12">
      <c r="A17" s="24">
        <v>22</v>
      </c>
      <c r="B17" s="24" t="s">
        <v>83</v>
      </c>
      <c r="C17" s="24" t="s">
        <v>868</v>
      </c>
      <c r="D17" s="9"/>
      <c r="E17" s="13" t="s">
        <v>836</v>
      </c>
      <c r="F17" s="11">
        <f t="shared" si="0"/>
        <v>22</v>
      </c>
      <c r="I17" s="11"/>
      <c r="J17" s="11"/>
      <c r="K17" s="11"/>
      <c r="L17" s="11" t="str">
        <f ca="1">IF(I17="","insert into element (element_id, label, description, element_status_id) values ("&amp;A17&amp;", '"&amp;B17&amp;"', '"&amp;D17&amp;"', 2);"&amp;IF(MOD(CELL("row",A17),10)=0,CHAR(13)&amp;CHAR(10)&amp;"COMMIT;",""),"")</f>
        <v>insert into element (element_id, label, description, element_status_id) values (22, 'assay reagent', '', 2);</v>
      </c>
    </row>
    <row r="18" spans="1:12">
      <c r="A18" s="24">
        <v>23</v>
      </c>
      <c r="B18" s="24" t="s">
        <v>84</v>
      </c>
      <c r="C18" s="24" t="s">
        <v>869</v>
      </c>
      <c r="D18" s="9" t="s">
        <v>85</v>
      </c>
      <c r="E18" s="13" t="s">
        <v>836</v>
      </c>
      <c r="F18" s="11">
        <f t="shared" si="0"/>
        <v>23</v>
      </c>
      <c r="I18" s="11"/>
      <c r="J18" s="11"/>
      <c r="K18" s="11"/>
      <c r="L18" s="11" t="str">
        <f ca="1">IF(I18="","insert into element (element_id, label, description, element_status_id) values ("&amp;A18&amp;", '"&amp;B18&amp;"', '"&amp;D18&amp;"', 2);"&amp;IF(MOD(CELL("row",A18),10)=0,CHAR(13)&amp;CHAR(10)&amp;"COMMIT;",""),"")</f>
        <v>insert into element (element_id, label, description, element_status_id) values (23, 'biological entity', 'A material entity of biological origin (e.g., protein, cell culture, tissue).', 2);</v>
      </c>
    </row>
    <row r="19" spans="1:12">
      <c r="A19" s="24">
        <v>267</v>
      </c>
      <c r="B19" s="24" t="s">
        <v>90</v>
      </c>
      <c r="C19" s="24" t="s">
        <v>870</v>
      </c>
      <c r="D19" s="9"/>
      <c r="E19" s="13" t="s">
        <v>836</v>
      </c>
      <c r="F19" s="11">
        <f t="shared" si="0"/>
        <v>267</v>
      </c>
      <c r="I19" s="11"/>
      <c r="J19" s="11"/>
      <c r="K19" s="11"/>
      <c r="L19" s="11" t="str">
        <f ca="1">IF(I19="","insert into element (element_id, label, description, element_status_id) values ("&amp;A19&amp;", '"&amp;B19&amp;"', '"&amp;D19&amp;"', 2);"&amp;IF(MOD(CELL("row",A19),10)=0,CHAR(13)&amp;CHAR(10)&amp;"COMMIT;",""),"")</f>
        <v>insert into element (element_id, label, description, element_status_id) values (267, 'cultured cell', '', 2);</v>
      </c>
    </row>
    <row r="20" spans="1:12">
      <c r="A20" s="24">
        <v>615</v>
      </c>
      <c r="B20" s="24" t="s">
        <v>708</v>
      </c>
      <c r="C20" s="24" t="s">
        <v>871</v>
      </c>
      <c r="D20" s="9"/>
      <c r="E20" s="13" t="s">
        <v>836</v>
      </c>
      <c r="F20" s="11">
        <f t="shared" si="0"/>
        <v>615</v>
      </c>
      <c r="I20" s="11"/>
      <c r="J20" s="11"/>
      <c r="K20" s="11"/>
      <c r="L20" s="11" t="str">
        <f ca="1">IF(I20="","insert into element (element_id, label, description, element_status_id) values ("&amp;A20&amp;", '"&amp;B20&amp;"', '"&amp;D20&amp;"', 2);"&amp;IF(MOD(CELL("row",A20),10)=0,CHAR(13)&amp;CHAR(10)&amp;"COMMIT;",""),"")</f>
        <v>insert into element (element_id, label, description, element_status_id) values (615, 'species (BINOMIAL NOMENCLATURE)', '', 2);_x000D_
COMMIT;</v>
      </c>
    </row>
    <row r="21" spans="1:12">
      <c r="A21" s="24">
        <v>440</v>
      </c>
      <c r="B21" s="24" t="s">
        <v>575</v>
      </c>
      <c r="C21" s="24" t="s">
        <v>872</v>
      </c>
      <c r="D21" s="9"/>
      <c r="E21" s="13" t="s">
        <v>836</v>
      </c>
      <c r="F21" s="11">
        <f t="shared" si="0"/>
        <v>440</v>
      </c>
      <c r="I21" s="11"/>
      <c r="J21" s="11"/>
      <c r="K21" s="11"/>
      <c r="L21" s="11" t="str">
        <f ca="1">IF(I21="","insert into element (element_id, label, description, element_status_id) values ("&amp;A21&amp;", '"&amp;B21&amp;"', '"&amp;D21&amp;"', 2);"&amp;IF(MOD(CELL("row",A21),10)=0,CHAR(13)&amp;CHAR(10)&amp;"COMMIT;",""),"")</f>
        <v>insert into element (element_id, label, description, element_status_id) values (440, 'cell-culture condition', '', 2);</v>
      </c>
    </row>
    <row r="22" spans="1:12">
      <c r="A22" s="24">
        <v>638</v>
      </c>
      <c r="B22" s="24" t="s">
        <v>731</v>
      </c>
      <c r="C22" s="24" t="s">
        <v>873</v>
      </c>
      <c r="D22" s="9"/>
      <c r="E22" s="13" t="s">
        <v>836</v>
      </c>
      <c r="F22" s="11">
        <f t="shared" si="0"/>
        <v>638</v>
      </c>
      <c r="I22" s="11"/>
      <c r="J22" s="11"/>
      <c r="K22" s="11"/>
      <c r="L22" s="11" t="str">
        <f ca="1">IF(I22="","insert into element (element_id, label, description, element_status_id) values ("&amp;A22&amp;", '"&amp;B22&amp;"', '"&amp;D22&amp;"', 2);"&amp;IF(MOD(CELL("row",A22),10)=0,CHAR(13)&amp;CHAR(10)&amp;"COMMIT;",""),"")</f>
        <v>insert into element (element_id, label, description, element_status_id) values (638, 'tissue-culture flask', '', 2);</v>
      </c>
    </row>
    <row r="23" spans="1:12">
      <c r="A23" s="24">
        <v>627</v>
      </c>
      <c r="B23" s="24" t="s">
        <v>720</v>
      </c>
      <c r="C23" s="24" t="s">
        <v>874</v>
      </c>
      <c r="D23" s="9"/>
      <c r="E23" s="13" t="s">
        <v>836</v>
      </c>
      <c r="F23" s="11">
        <f t="shared" si="0"/>
        <v>627</v>
      </c>
      <c r="I23" s="11"/>
      <c r="J23" s="11"/>
      <c r="K23" s="11"/>
      <c r="L23" s="11" t="str">
        <f ca="1">IF(I23="","insert into element (element_id, label, description, element_status_id) values ("&amp;A23&amp;", '"&amp;B23&amp;"', '"&amp;D23&amp;"', 2);"&amp;IF(MOD(CELL("row",A23),10)=0,CHAR(13)&amp;CHAR(10)&amp;"COMMIT;",""),"")</f>
        <v>insert into element (element_id, label, description, element_status_id) values (627, 'T-25', '', 2);</v>
      </c>
    </row>
    <row r="24" spans="1:12">
      <c r="A24" s="24">
        <v>628</v>
      </c>
      <c r="B24" s="24" t="s">
        <v>721</v>
      </c>
      <c r="C24" s="24" t="s">
        <v>875</v>
      </c>
      <c r="D24" s="32"/>
      <c r="E24" s="13" t="s">
        <v>836</v>
      </c>
      <c r="F24" s="11">
        <f t="shared" si="0"/>
        <v>628</v>
      </c>
      <c r="I24" s="11"/>
      <c r="J24" s="11"/>
      <c r="K24" s="11"/>
      <c r="L24" s="11" t="str">
        <f ca="1">IF(I24="","insert into element (element_id, label, description, element_status_id) values ("&amp;A24&amp;", '"&amp;B24&amp;"', '"&amp;D24&amp;"', 2);"&amp;IF(MOD(CELL("row",A24),10)=0,CHAR(13)&amp;CHAR(10)&amp;"COMMIT;",""),"")</f>
        <v>insert into element (element_id, label, description, element_status_id) values (628, 'T-75', '', 2);</v>
      </c>
    </row>
    <row r="25" spans="1:12">
      <c r="A25" s="24">
        <v>625</v>
      </c>
      <c r="B25" s="24" t="s">
        <v>718</v>
      </c>
      <c r="C25" s="24" t="s">
        <v>876</v>
      </c>
      <c r="D25" s="9"/>
      <c r="E25" s="13" t="s">
        <v>836</v>
      </c>
      <c r="F25" s="11">
        <f t="shared" si="0"/>
        <v>625</v>
      </c>
      <c r="I25" s="11"/>
      <c r="J25" s="11"/>
      <c r="K25" s="11"/>
      <c r="L25" s="11" t="str">
        <f ca="1">IF(I25="","insert into element (element_id, label, description, element_status_id) values ("&amp;A25&amp;", '"&amp;B25&amp;"', '"&amp;D25&amp;"', 2);"&amp;IF(MOD(CELL("row",A25),10)=0,CHAR(13)&amp;CHAR(10)&amp;"COMMIT;",""),"")</f>
        <v>insert into element (element_id, label, description, element_status_id) values (625, 'T-175', '', 2);</v>
      </c>
    </row>
    <row r="26" spans="1:12">
      <c r="A26" s="24">
        <v>626</v>
      </c>
      <c r="B26" s="24" t="s">
        <v>719</v>
      </c>
      <c r="C26" s="24" t="s">
        <v>877</v>
      </c>
      <c r="D26" s="9"/>
      <c r="E26" s="13" t="s">
        <v>836</v>
      </c>
      <c r="F26" s="11">
        <f t="shared" si="0"/>
        <v>626</v>
      </c>
      <c r="I26" s="11"/>
      <c r="J26" s="11"/>
      <c r="K26" s="11"/>
      <c r="L26" s="11" t="str">
        <f ca="1">IF(I26="","insert into element (element_id, label, description, element_status_id) values ("&amp;A26&amp;", '"&amp;B26&amp;"', '"&amp;D26&amp;"', 2);"&amp;IF(MOD(CELL("row",A26),10)=0,CHAR(13)&amp;CHAR(10)&amp;"COMMIT;",""),"")</f>
        <v>insert into element (element_id, label, description, element_status_id) values (626, 'T-225', '', 2);</v>
      </c>
    </row>
    <row r="27" spans="1:12">
      <c r="A27" s="24">
        <v>641</v>
      </c>
      <c r="B27" s="24" t="s">
        <v>734</v>
      </c>
      <c r="C27" s="24" t="s">
        <v>878</v>
      </c>
      <c r="D27" s="9"/>
      <c r="E27" s="13" t="s">
        <v>836</v>
      </c>
      <c r="F27" s="11">
        <f t="shared" si="0"/>
        <v>641</v>
      </c>
      <c r="I27" s="11"/>
      <c r="J27" s="11"/>
      <c r="K27" s="11"/>
      <c r="L27" s="11" t="str">
        <f ca="1">IF(I27="","insert into element (element_id, label, description, element_status_id) values ("&amp;A27&amp;", '"&amp;B27&amp;"', '"&amp;D27&amp;"', 2);"&amp;IF(MOD(CELL("row",A27),10)=0,CHAR(13)&amp;CHAR(10)&amp;"COMMIT;",""),"")</f>
        <v>insert into element (element_id, label, description, element_status_id) values (641, 'triple-flask', '', 2);</v>
      </c>
    </row>
    <row r="28" spans="1:12">
      <c r="A28" s="24">
        <v>502</v>
      </c>
      <c r="B28" s="24" t="s">
        <v>642</v>
      </c>
      <c r="C28" s="24" t="s">
        <v>879</v>
      </c>
      <c r="D28" s="9"/>
      <c r="E28" s="13" t="s">
        <v>836</v>
      </c>
      <c r="F28" s="11">
        <f t="shared" si="0"/>
        <v>502</v>
      </c>
      <c r="I28" s="11"/>
      <c r="J28" s="11"/>
      <c r="K28" s="11"/>
      <c r="L28" s="11" t="str">
        <f ca="1">IF(I28="","insert into element (element_id, label, description, element_status_id) values ("&amp;A28&amp;", '"&amp;B28&amp;"', '"&amp;D28&amp;"', 2);"&amp;IF(MOD(CELL("row",A28),10)=0,CHAR(13)&amp;CHAR(10)&amp;"COMMIT;",""),"")</f>
        <v>insert into element (element_id, label, description, element_status_id) values (502, 'hyper-flask', '', 2);</v>
      </c>
    </row>
    <row r="29" spans="1:12">
      <c r="A29" s="24">
        <v>325</v>
      </c>
      <c r="B29" s="24" t="s">
        <v>387</v>
      </c>
      <c r="C29" s="24" t="s">
        <v>880</v>
      </c>
      <c r="D29" s="9" t="s">
        <v>388</v>
      </c>
      <c r="E29" s="13" t="s">
        <v>836</v>
      </c>
      <c r="F29" s="11">
        <f t="shared" si="0"/>
        <v>325</v>
      </c>
      <c r="I29" s="11"/>
      <c r="J29" s="11"/>
      <c r="K29" s="11"/>
      <c r="L29" s="11" t="str">
        <f ca="1">IF(I29="","insert into element (element_id, label, description, element_status_id) values ("&amp;A29&amp;", '"&amp;B29&amp;"', '"&amp;D29&amp;"', 2);"&amp;IF(MOD(CELL("row",A29),10)=0,CHAR(13)&amp;CHAR(10)&amp;"COMMIT;",""),"")</f>
        <v>insert into element (element_id, label, description, element_status_id) values (325, 'growth mode', 'This describes the growth mode of a cell line, whether it grows attached to the culture dish (adherent) or floating (suspension) in the culture medium or partially attached (mixed adherent and suspension).', 2);</v>
      </c>
    </row>
    <row r="30" spans="1:12">
      <c r="A30" s="24">
        <v>622</v>
      </c>
      <c r="B30" s="24" t="s">
        <v>715</v>
      </c>
      <c r="C30" s="24" t="s">
        <v>881</v>
      </c>
      <c r="D30" s="9"/>
      <c r="E30" s="13" t="s">
        <v>836</v>
      </c>
      <c r="F30" s="11">
        <f t="shared" si="0"/>
        <v>622</v>
      </c>
      <c r="I30" s="11"/>
      <c r="J30" s="11"/>
      <c r="K30" s="11"/>
      <c r="L30" s="11" t="str">
        <f ca="1">IF(I30="","insert into element (element_id, label, description, element_status_id) values ("&amp;A30&amp;", '"&amp;B30&amp;"', '"&amp;D30&amp;"', 2);"&amp;IF(MOD(CELL("row",A30),10)=0,CHAR(13)&amp;CHAR(10)&amp;"COMMIT;",""),"")</f>
        <v>insert into element (element_id, label, description, element_status_id) values (622, 'suspension', '', 2);_x000D_
COMMIT;</v>
      </c>
    </row>
    <row r="31" spans="1:12">
      <c r="A31" s="24">
        <v>541</v>
      </c>
      <c r="B31" s="24" t="s">
        <v>457</v>
      </c>
      <c r="C31" s="24" t="s">
        <v>882</v>
      </c>
      <c r="D31" s="9"/>
      <c r="E31" s="13" t="s">
        <v>836</v>
      </c>
      <c r="F31" s="11">
        <f t="shared" si="0"/>
        <v>541</v>
      </c>
      <c r="I31" s="11"/>
      <c r="J31" s="11"/>
      <c r="K31" s="11"/>
      <c r="L31" s="11" t="str">
        <f ca="1">IF(I31="","insert into element (element_id, label, description, element_status_id) values ("&amp;A31&amp;", '"&amp;B31&amp;"', '"&amp;D31&amp;"', 2);"&amp;IF(MOD(CELL("row",A31),10)=0,CHAR(13)&amp;CHAR(10)&amp;"COMMIT;",""),"")</f>
        <v>insert into element (element_id, label, description, element_status_id) values (541, 'mixed', '', 2);</v>
      </c>
    </row>
    <row r="32" spans="1:12">
      <c r="A32" s="24">
        <v>403</v>
      </c>
      <c r="B32" s="24" t="s">
        <v>531</v>
      </c>
      <c r="C32" s="24" t="s">
        <v>883</v>
      </c>
      <c r="D32" s="9"/>
      <c r="E32" s="13" t="s">
        <v>836</v>
      </c>
      <c r="F32" s="11">
        <f t="shared" si="0"/>
        <v>403</v>
      </c>
      <c r="I32" s="11"/>
      <c r="J32" s="11"/>
      <c r="K32" s="11"/>
      <c r="L32" s="11" t="str">
        <f ca="1">IF(I32="","insert into element (element_id, label, description, element_status_id) values ("&amp;A32&amp;", '"&amp;B32&amp;"', '"&amp;D32&amp;"', 2);"&amp;IF(MOD(CELL("row",A32),10)=0,CHAR(13)&amp;CHAR(10)&amp;"COMMIT;",""),"")</f>
        <v>insert into element (element_id, label, description, element_status_id) values (403, 'adherent', '', 2);</v>
      </c>
    </row>
    <row r="33" spans="1:12">
      <c r="A33" s="24">
        <v>439</v>
      </c>
      <c r="B33" s="24" t="s">
        <v>573</v>
      </c>
      <c r="C33" s="24" t="s">
        <v>884</v>
      </c>
      <c r="D33" s="32" t="s">
        <v>574</v>
      </c>
      <c r="E33" s="13" t="s">
        <v>836</v>
      </c>
      <c r="F33" s="11">
        <f t="shared" si="0"/>
        <v>439</v>
      </c>
      <c r="I33" s="11"/>
      <c r="J33" s="11"/>
      <c r="K33" s="11"/>
      <c r="L33" s="11" t="str">
        <f ca="1">IF(I33="","insert into element (element_id, label, description, element_status_id) values ("&amp;A33&amp;", '"&amp;B33&amp;"', '"&amp;D33&amp;"', 2);"&amp;IF(MOD(CELL("row",A33),10)=0,CHAR(13)&amp;CHAR(10)&amp;"COMMIT;",""),"")</f>
        <v>insert into element (element_id, label, description, element_status_id) values (439, 'cell-culture component', 'Components of a specific medium in which a cell culture is prepared, which is optimized for its growth; includes medium additives such as serum, growth factors, buffers, amino acids, and antibiotics (this information may be obtained from ATCC or found in relevant publications).', 2);</v>
      </c>
    </row>
    <row r="34" spans="1:12">
      <c r="A34" s="24">
        <v>328</v>
      </c>
      <c r="B34" s="24" t="s">
        <v>396</v>
      </c>
      <c r="C34" s="24" t="s">
        <v>885</v>
      </c>
      <c r="D34" s="32" t="s">
        <v>397</v>
      </c>
      <c r="E34" s="13" t="s">
        <v>836</v>
      </c>
      <c r="F34" s="11">
        <f t="shared" si="0"/>
        <v>328</v>
      </c>
      <c r="I34" s="11"/>
      <c r="J34" s="11"/>
      <c r="K34" s="11"/>
      <c r="L34" s="11" t="str">
        <f ca="1">IF(I34="","insert into element (element_id, label, description, element_status_id) values ("&amp;A34&amp;", '"&amp;B34&amp;"', '"&amp;D34&amp;"', 2);"&amp;IF(MOD(CELL("row",A34),10)=0,CHAR(13)&amp;CHAR(10)&amp;"COMMIT;",""),"")</f>
        <v>insert into element (element_id, label, description, element_status_id) values (328, 'culture serum', 'Cultured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 2);</v>
      </c>
    </row>
    <row r="35" spans="1:12">
      <c r="A35" s="24">
        <v>329</v>
      </c>
      <c r="B35" s="24" t="s">
        <v>398</v>
      </c>
      <c r="C35" s="24" t="s">
        <v>886</v>
      </c>
      <c r="D35" s="9" t="s">
        <v>399</v>
      </c>
      <c r="E35" s="13" t="s">
        <v>836</v>
      </c>
      <c r="F35" s="11">
        <f t="shared" si="0"/>
        <v>329</v>
      </c>
      <c r="I35" s="11"/>
      <c r="J35" s="11"/>
      <c r="K35" s="11"/>
      <c r="L35" s="11" t="str">
        <f ca="1">IF(I35="","insert into element (element_id, label, description, element_status_id) values ("&amp;A35&amp;", '"&amp;B35&amp;"', '"&amp;D35&amp;"', 2);"&amp;IF(MOD(CELL("row",A35),10)=0,CHAR(13)&amp;CHAR(10)&amp;"COMMIT;",""),"")</f>
        <v>insert into element (element_id, label, description, element_status_id) values (329, 'culture medium', 'The liquid broth used to grow cells, which is optimized for each cell type and includes additives such as growth factors, buffers, amino acids, antibiotics, etc. This information can be obtained from ATCC or found in relevant publications.', 2);</v>
      </c>
    </row>
    <row r="36" spans="1:12">
      <c r="A36" s="24">
        <v>458</v>
      </c>
      <c r="B36" s="24" t="s">
        <v>596</v>
      </c>
      <c r="C36" s="24" t="s">
        <v>887</v>
      </c>
      <c r="D36" s="9"/>
      <c r="E36" s="13" t="s">
        <v>836</v>
      </c>
      <c r="F36" s="11">
        <f t="shared" si="0"/>
        <v>458</v>
      </c>
      <c r="I36" s="11"/>
      <c r="J36" s="11"/>
      <c r="K36" s="11"/>
      <c r="L36" s="11" t="str">
        <f ca="1">IF(I36="","insert into element (element_id, label, description, element_status_id) values ("&amp;A36&amp;", '"&amp;B36&amp;"', '"&amp;D36&amp;"', 2);"&amp;IF(MOD(CELL("row",A36),10)=0,CHAR(13)&amp;CHAR(10)&amp;"COMMIT;",""),"")</f>
        <v>insert into element (element_id, label, description, element_status_id) values (458, 'culture additive', '', 2);</v>
      </c>
    </row>
    <row r="37" spans="1:12">
      <c r="A37" s="24">
        <v>459</v>
      </c>
      <c r="B37" s="24" t="s">
        <v>597</v>
      </c>
      <c r="C37" s="24" t="s">
        <v>888</v>
      </c>
      <c r="D37" s="9"/>
      <c r="E37" s="13" t="s">
        <v>836</v>
      </c>
      <c r="F37" s="11">
        <f t="shared" si="0"/>
        <v>459</v>
      </c>
      <c r="I37" s="11"/>
      <c r="J37" s="11"/>
      <c r="K37" s="11"/>
      <c r="L37" s="11" t="str">
        <f ca="1">IF(I37="","insert into element (element_id, label, description, element_status_id) values ("&amp;A37&amp;", '"&amp;B37&amp;"', '"&amp;D37&amp;"', 2);"&amp;IF(MOD(CELL("row",A37),10)=0,CHAR(13)&amp;CHAR(10)&amp;"COMMIT;",""),"")</f>
        <v>insert into element (element_id, label, description, element_status_id) values (459, 'culture antibiotic', '', 2);</v>
      </c>
    </row>
    <row r="38" spans="1:12">
      <c r="A38" s="24">
        <v>132</v>
      </c>
      <c r="B38" s="24" t="s">
        <v>386</v>
      </c>
      <c r="C38" s="24" t="s">
        <v>889</v>
      </c>
      <c r="D38" s="9"/>
      <c r="E38" s="13" t="s">
        <v>836</v>
      </c>
      <c r="F38" s="11">
        <f t="shared" si="0"/>
        <v>132</v>
      </c>
      <c r="I38" s="11"/>
      <c r="J38" s="11"/>
      <c r="K38" s="11"/>
      <c r="L38" s="11" t="str">
        <f ca="1">IF(I38="","insert into element (element_id, label, description, element_status_id) values ("&amp;A38&amp;", '"&amp;B38&amp;"', '"&amp;D38&amp;"', 2);"&amp;IF(MOD(CELL("row",A38),10)=0,CHAR(13)&amp;CHAR(10)&amp;"COMMIT;",""),"")</f>
        <v>insert into element (element_id, label, description, element_status_id) values (132, 'passage number', '', 2);</v>
      </c>
    </row>
    <row r="39" spans="1:12">
      <c r="A39" s="24">
        <v>130</v>
      </c>
      <c r="B39" s="24" t="s">
        <v>351</v>
      </c>
      <c r="C39" s="24" t="s">
        <v>890</v>
      </c>
      <c r="D39" s="9" t="s">
        <v>352</v>
      </c>
      <c r="E39" s="13" t="s">
        <v>836</v>
      </c>
      <c r="F39" s="11">
        <f t="shared" si="0"/>
        <v>130</v>
      </c>
      <c r="I39" s="11"/>
      <c r="J39" s="11"/>
      <c r="K39" s="11"/>
      <c r="L39" s="11" t="str">
        <f ca="1">IF(I39="","insert into element (element_id, label, description, element_status_id) values ("&amp;A39&amp;", '"&amp;B39&amp;"', '"&amp;D39&amp;"', 2);"&amp;IF(MOD(CELL("row",A39),10)=0,CHAR(13)&amp;CHAR(10)&amp;"COMMIT;",""),"")</f>
        <v>insert into element (element_id, label, description, element_status_id) values (130, 'cell modification', 'This describes the type of alterations performed on the cell line, which include plasmid transfection, viral transduction, cell fusion, etc.', 2);</v>
      </c>
    </row>
    <row r="40" spans="1:12">
      <c r="A40" s="24">
        <v>441</v>
      </c>
      <c r="B40" s="24" t="s">
        <v>576</v>
      </c>
      <c r="C40" s="24" t="s">
        <v>891</v>
      </c>
      <c r="D40" s="9"/>
      <c r="E40" s="13" t="s">
        <v>836</v>
      </c>
      <c r="F40" s="11">
        <f t="shared" si="0"/>
        <v>441</v>
      </c>
      <c r="I40" s="11"/>
      <c r="J40" s="11"/>
      <c r="K40" s="11"/>
      <c r="L40" s="11" t="str">
        <f ca="1">IF(I40="","insert into element (element_id, label, description, element_status_id) values ("&amp;A40&amp;", '"&amp;B40&amp;"', '"&amp;D40&amp;"', 2);"&amp;IF(MOD(CELL("row",A40),10)=0,CHAR(13)&amp;CHAR(10)&amp;"COMMIT;",""),"")</f>
        <v>insert into element (element_id, label, description, element_status_id) values (441, 'cell-fusion method', '', 2);_x000D_
COMMIT;</v>
      </c>
    </row>
    <row r="41" spans="1:12">
      <c r="A41" s="24">
        <v>134</v>
      </c>
      <c r="B41" s="24" t="s">
        <v>389</v>
      </c>
      <c r="C41" s="24" t="s">
        <v>892</v>
      </c>
      <c r="D41" s="9"/>
      <c r="E41" s="13" t="s">
        <v>836</v>
      </c>
      <c r="F41" s="11">
        <f t="shared" si="0"/>
        <v>134</v>
      </c>
      <c r="I41" s="11"/>
      <c r="J41" s="11"/>
      <c r="K41" s="11"/>
      <c r="L41" s="11" t="str">
        <f ca="1">IF(I41="","insert into element (element_id, label, description, element_status_id) values ("&amp;A41&amp;", '"&amp;B41&amp;"', '"&amp;D41&amp;"', 2);"&amp;IF(MOD(CELL("row",A41),10)=0,CHAR(13)&amp;CHAR(10)&amp;"COMMIT;",""),"")</f>
        <v>insert into element (element_id, label, description, element_status_id) values (134, 'transfection method', '', 2);</v>
      </c>
    </row>
    <row r="42" spans="1:12">
      <c r="A42" s="24">
        <v>139</v>
      </c>
      <c r="B42" s="24" t="s">
        <v>390</v>
      </c>
      <c r="C42" s="24" t="s">
        <v>893</v>
      </c>
      <c r="D42" s="9"/>
      <c r="E42" s="13" t="s">
        <v>836</v>
      </c>
      <c r="F42" s="11">
        <f t="shared" si="0"/>
        <v>139</v>
      </c>
      <c r="I42" s="11"/>
      <c r="J42" s="11"/>
      <c r="K42" s="11"/>
      <c r="L42" s="11" t="str">
        <f ca="1">IF(I42="","insert into element (element_id, label, description, element_status_id) values ("&amp;A42&amp;", '"&amp;B42&amp;"', '"&amp;D42&amp;"', 2);"&amp;IF(MOD(CELL("row",A42),10)=0,CHAR(13)&amp;CHAR(10)&amp;"COMMIT;",""),"")</f>
        <v>insert into element (element_id, label, description, element_status_id) values (139, 'infection method', '', 2);</v>
      </c>
    </row>
    <row r="43" spans="1:12">
      <c r="A43" s="24">
        <v>460</v>
      </c>
      <c r="B43" s="24" t="s">
        <v>598</v>
      </c>
      <c r="C43" s="24" t="s">
        <v>894</v>
      </c>
      <c r="D43" s="9"/>
      <c r="E43" s="13" t="s">
        <v>836</v>
      </c>
      <c r="F43" s="11">
        <f t="shared" si="0"/>
        <v>460</v>
      </c>
      <c r="I43" s="11"/>
      <c r="J43" s="11"/>
      <c r="K43" s="11"/>
      <c r="L43" s="11" t="str">
        <f ca="1">IF(I43="","insert into element (element_id, label, description, element_status_id) values ("&amp;A43&amp;", '"&amp;B43&amp;"', '"&amp;D43&amp;"', 2);"&amp;IF(MOD(CELL("row",A43),10)=0,CHAR(13)&amp;CHAR(10)&amp;"COMMIT;",""),"")</f>
        <v>insert into element (element_id, label, description, element_status_id) values (460, 'cultured cell name', '', 2);</v>
      </c>
    </row>
    <row r="44" spans="1:12">
      <c r="A44" s="24">
        <v>306</v>
      </c>
      <c r="B44" s="24" t="s">
        <v>300</v>
      </c>
      <c r="C44" s="24" t="s">
        <v>895</v>
      </c>
      <c r="D44" s="9"/>
      <c r="E44" s="13" t="s">
        <v>836</v>
      </c>
      <c r="F44" s="11">
        <f t="shared" si="0"/>
        <v>306</v>
      </c>
      <c r="I44" s="11"/>
      <c r="J44" s="11"/>
      <c r="K44" s="11"/>
      <c r="L44" s="11" t="str">
        <f ca="1">IF(I44="","insert into element (element_id, label, description, element_status_id) values ("&amp;A44&amp;", '"&amp;B44&amp;"', '"&amp;D44&amp;"', 2);"&amp;IF(MOD(CELL("row",A44),10)=0,CHAR(13)&amp;CHAR(10)&amp;"COMMIT;",""),"")</f>
        <v>insert into element (element_id, label, description, element_status_id) values (306, 'primary cell name', '', 2);</v>
      </c>
    </row>
    <row r="45" spans="1:12">
      <c r="A45" s="24">
        <v>660</v>
      </c>
      <c r="B45" s="24" t="s">
        <v>434</v>
      </c>
      <c r="C45" s="24" t="s">
        <v>896</v>
      </c>
      <c r="D45" s="32"/>
      <c r="E45" s="13" t="s">
        <v>836</v>
      </c>
      <c r="F45" s="11">
        <f t="shared" si="0"/>
        <v>660</v>
      </c>
      <c r="I45" s="11"/>
      <c r="J45" s="11"/>
      <c r="K45" s="11"/>
      <c r="L45" s="11" t="str">
        <f ca="1">IF(I45="","insert into element (element_id, label, description, element_status_id) values ("&amp;A45&amp;", '"&amp;B45&amp;"', '"&amp;D45&amp;"', 2);"&amp;IF(MOD(CELL("row",A45),10)=0,CHAR(13)&amp;CHAR(10)&amp;"COMMIT;",""),"")</f>
        <v>insert into element (element_id, label, description, element_status_id) values (660, 'Plasmodium falciparum', '', 2);</v>
      </c>
    </row>
    <row r="46" spans="1:12">
      <c r="A46" s="24">
        <v>281</v>
      </c>
      <c r="B46" s="24" t="s">
        <v>357</v>
      </c>
      <c r="C46" s="24" t="s">
        <v>897</v>
      </c>
      <c r="D46" s="9"/>
      <c r="E46" s="13" t="s">
        <v>836</v>
      </c>
      <c r="F46" s="11">
        <f t="shared" si="0"/>
        <v>281</v>
      </c>
      <c r="I46" s="11"/>
      <c r="J46" s="11"/>
      <c r="K46" s="11"/>
      <c r="L46" s="11" t="str">
        <f ca="1">IF(I46="","insert into element (element_id, label, description, element_status_id) values ("&amp;A46&amp;", '"&amp;B46&amp;"', '"&amp;D46&amp;"', 2);"&amp;IF(MOD(CELL("row",A46),10)=0,CHAR(13)&amp;CHAR(10)&amp;"COMMIT;",""),"")</f>
        <v>insert into element (element_id, label, description, element_status_id) values (281, 'DNA construct', '', 2);</v>
      </c>
    </row>
    <row r="47" spans="1:12">
      <c r="A47" s="24">
        <v>282</v>
      </c>
      <c r="B47" s="24" t="s">
        <v>454</v>
      </c>
      <c r="C47" s="24" t="s">
        <v>898</v>
      </c>
      <c r="D47" s="9" t="s">
        <v>392</v>
      </c>
      <c r="E47" s="13" t="s">
        <v>836</v>
      </c>
      <c r="F47" s="11">
        <f t="shared" si="0"/>
        <v>282</v>
      </c>
      <c r="I47" s="11"/>
      <c r="J47" s="11"/>
      <c r="K47" s="11"/>
      <c r="L47" s="11" t="str">
        <f ca="1">IF(I47="","insert into element (element_id, label, description, element_status_id) values ("&amp;A47&amp;", '"&amp;B47&amp;"', '"&amp;D47&amp;"', 2);"&amp;IF(MOD(CELL("row",A47),10)=0,CHAR(13)&amp;CHAR(10)&amp;"COMMIT;",""),"")</f>
        <v>insert into element (element_id, label, description, element_status_id) values (282, 'construct gene form', 'It describes whether the gene that is inserted in the construct is wild type or mutated, truncated, etc.', 2);</v>
      </c>
    </row>
    <row r="48" spans="1:12">
      <c r="A48" s="24">
        <v>526</v>
      </c>
      <c r="B48" s="24" t="s">
        <v>668</v>
      </c>
      <c r="C48" s="24" t="s">
        <v>899</v>
      </c>
      <c r="D48" s="9"/>
      <c r="E48" s="13" t="s">
        <v>836</v>
      </c>
      <c r="F48" s="11">
        <f t="shared" si="0"/>
        <v>526</v>
      </c>
      <c r="I48" s="11"/>
      <c r="J48" s="11"/>
      <c r="K48" s="11"/>
      <c r="L48" s="11" t="str">
        <f ca="1">IF(I48="","insert into element (element_id, label, description, element_status_id) values ("&amp;A48&amp;", '"&amp;B48&amp;"', '"&amp;D48&amp;"', 2);"&amp;IF(MOD(CELL("row",A48),10)=0,CHAR(13)&amp;CHAR(10)&amp;"COMMIT;",""),"")</f>
        <v>insert into element (element_id, label, description, element_status_id) values (526, 'macromolecule', '', 2);</v>
      </c>
    </row>
    <row r="49" spans="1:12">
      <c r="A49" s="24">
        <v>528</v>
      </c>
      <c r="B49" s="24" t="s">
        <v>670</v>
      </c>
      <c r="C49" s="24" t="s">
        <v>900</v>
      </c>
      <c r="D49" s="9" t="s">
        <v>313</v>
      </c>
      <c r="E49" s="13" t="s">
        <v>836</v>
      </c>
      <c r="F49" s="11">
        <f t="shared" si="0"/>
        <v>528</v>
      </c>
      <c r="I49" s="11"/>
      <c r="J49" s="11"/>
      <c r="K49" s="11"/>
      <c r="L49" s="11" t="str">
        <f ca="1">IF(I49="","insert into element (element_id, label, description, element_status_id) values ("&amp;A49&amp;", '"&amp;B49&amp;"', '"&amp;D49&amp;"', 2);"&amp;IF(MOD(CELL("row",A49),10)=0,CHAR(13)&amp;CHAR(10)&amp;"COMMIT;",""),"")</f>
        <v>insert into element (element_id, label, description, element_status_id) values (528, 'macromolecule identifier', 'An external database unique identifier, such as an accession number, for a gene or protein from a trusted international source (e.g., Entrez, UniProt).', 2);</v>
      </c>
    </row>
    <row r="50" spans="1:12">
      <c r="A50" s="24">
        <v>529</v>
      </c>
      <c r="B50" s="24" t="s">
        <v>671</v>
      </c>
      <c r="C50" s="24" t="s">
        <v>901</v>
      </c>
      <c r="D50" s="9" t="s">
        <v>672</v>
      </c>
      <c r="E50" s="13" t="s">
        <v>836</v>
      </c>
      <c r="F50" s="11">
        <f t="shared" si="0"/>
        <v>529</v>
      </c>
      <c r="I50" s="11"/>
      <c r="J50" s="11"/>
      <c r="K50" s="11"/>
      <c r="L50" s="11" t="str">
        <f ca="1">IF(I50="","insert into element (element_id, label, description, element_status_id) values ("&amp;A50&amp;", '"&amp;B50&amp;"', '"&amp;D50&amp;"', 2);"&amp;IF(MOD(CELL("row",A50),10)=0,CHAR(13)&amp;CHAR(10)&amp;"COMMIT;",""),"")</f>
        <v>insert into element (element_id, label, description, element_status_id) values (529, 'macromolecule identifier source', 'A trusted international source (e.g., Entrez, UniProt) of the gene or protein name.', 2);_x000D_
COMMIT;</v>
      </c>
    </row>
    <row r="51" spans="1:12">
      <c r="A51" s="24">
        <v>530</v>
      </c>
      <c r="B51" s="24" t="s">
        <v>674</v>
      </c>
      <c r="C51" s="24" t="s">
        <v>902</v>
      </c>
      <c r="D51" s="9" t="s">
        <v>314</v>
      </c>
      <c r="E51" s="13" t="s">
        <v>836</v>
      </c>
      <c r="F51" s="11">
        <f t="shared" si="0"/>
        <v>530</v>
      </c>
      <c r="I51" s="11"/>
      <c r="J51" s="11"/>
      <c r="K51" s="11"/>
      <c r="L51" s="11" t="str">
        <f ca="1">IF(I51="","insert into element (element_id, label, description, element_status_id) values ("&amp;A51&amp;", '"&amp;B51&amp;"', '"&amp;D51&amp;"', 2);"&amp;IF(MOD(CELL("row",A51),10)=0,CHAR(13)&amp;CHAR(10)&amp;"COMMIT;",""),"")</f>
        <v>insert into element (element_id, label, description, element_status_id) values (530, 'macromolecule name', 'A short symbol or name for a gene or protein from a trusted international source (e.g., Entrez, UniProt).', 2);</v>
      </c>
    </row>
    <row r="52" spans="1:12">
      <c r="A52" s="24">
        <v>527</v>
      </c>
      <c r="B52" s="24" t="s">
        <v>669</v>
      </c>
      <c r="C52" s="24" t="s">
        <v>903</v>
      </c>
      <c r="D52" s="9" t="s">
        <v>315</v>
      </c>
      <c r="E52" s="13" t="s">
        <v>836</v>
      </c>
      <c r="F52" s="11">
        <f t="shared" si="0"/>
        <v>527</v>
      </c>
      <c r="I52" s="11"/>
      <c r="J52" s="11"/>
      <c r="K52" s="11"/>
      <c r="L52" s="11" t="str">
        <f ca="1">IF(I52="","insert into element (element_id, label, description, element_status_id) values ("&amp;A52&amp;", '"&amp;B52&amp;"', '"&amp;D52&amp;"', 2);"&amp;IF(MOD(CELL("row",A52),10)=0,CHAR(13)&amp;CHAR(10)&amp;"COMMIT;",""),"")</f>
        <v>insert into element (element_id, label, description, element_status_id) values (527, 'macromolecule description', 'A long name for a gene or protein from a trusted international source (e.g., Entrez, UniProt).', 2);</v>
      </c>
    </row>
    <row r="53" spans="1:12">
      <c r="A53" s="24">
        <v>531</v>
      </c>
      <c r="B53" s="24" t="s">
        <v>441</v>
      </c>
      <c r="C53" s="24" t="s">
        <v>904</v>
      </c>
      <c r="D53" s="9"/>
      <c r="E53" s="13" t="s">
        <v>836</v>
      </c>
      <c r="F53" s="11">
        <f t="shared" si="0"/>
        <v>531</v>
      </c>
      <c r="I53" s="11"/>
      <c r="J53" s="11"/>
      <c r="K53" s="11"/>
      <c r="L53" s="11" t="str">
        <f ca="1">IF(I53="","insert into element (element_id, label, description, element_status_id) values ("&amp;A53&amp;", '"&amp;B53&amp;"', '"&amp;D53&amp;"', 2);"&amp;IF(MOD(CELL("row",A53),10)=0,CHAR(13)&amp;CHAR(10)&amp;"COMMIT;",""),"")</f>
        <v>insert into element (element_id, label, description, element_status_id) values (531, 'macromolecule type', '', 2);</v>
      </c>
    </row>
    <row r="54" spans="1:12">
      <c r="A54" s="24">
        <v>38</v>
      </c>
      <c r="B54" s="24" t="s">
        <v>88</v>
      </c>
      <c r="C54" s="24" t="s">
        <v>905</v>
      </c>
      <c r="D54" s="9" t="s">
        <v>906</v>
      </c>
      <c r="E54" s="13" t="s">
        <v>836</v>
      </c>
      <c r="F54" s="11">
        <f t="shared" si="0"/>
        <v>38</v>
      </c>
      <c r="I54" s="11"/>
      <c r="J54" s="11"/>
      <c r="K54" s="11"/>
      <c r="L54" s="11" t="str">
        <f ca="1">IF(I54="","insert into element (element_id, label, description, element_status_id) values ("&amp;A54&amp;", '"&amp;B54&amp;"', '"&amp;D54&amp;"', 2);"&amp;IF(MOD(CELL("row",A54),10)=0,CHAR(13)&amp;CHAR(10)&amp;"COMMIT;",""),"")</f>
        <v>insert into element (element_id, label, description, element_status_id) values (38, 'protein', 'includes protein and protein-gi', 2);</v>
      </c>
    </row>
    <row r="55" spans="1:12">
      <c r="A55" s="24">
        <v>348</v>
      </c>
      <c r="B55" s="24" t="s">
        <v>907</v>
      </c>
      <c r="C55" s="24" t="s">
        <v>908</v>
      </c>
      <c r="D55" s="9"/>
      <c r="E55" s="13" t="s">
        <v>836</v>
      </c>
      <c r="F55" s="11">
        <f t="shared" si="0"/>
        <v>348</v>
      </c>
      <c r="I55" s="11"/>
      <c r="J55" s="11"/>
      <c r="K55" s="11"/>
      <c r="L55" s="11" t="str">
        <f ca="1">IF(I55="","insert into element (element_id, label, description, element_status_id) values ("&amp;A55&amp;", '"&amp;B55&amp;"', '"&amp;D55&amp;"', 2);"&amp;IF(MOD(CELL("row",A55),10)=0,CHAR(13)&amp;CHAR(10)&amp;"COMMIT;",""),"")</f>
        <v>insert into element (element_id, label, description, element_status_id) values (348, 'Rhok2', '', 2);</v>
      </c>
    </row>
    <row r="56" spans="1:12">
      <c r="A56" s="24">
        <v>136</v>
      </c>
      <c r="B56" s="24" t="s">
        <v>353</v>
      </c>
      <c r="C56" s="24" t="s">
        <v>909</v>
      </c>
      <c r="D56" s="32"/>
      <c r="E56" s="13" t="s">
        <v>836</v>
      </c>
      <c r="F56" s="11">
        <f t="shared" si="0"/>
        <v>136</v>
      </c>
      <c r="I56" s="11"/>
      <c r="J56" s="11"/>
      <c r="K56" s="11"/>
      <c r="L56" s="11" t="str">
        <f ca="1">IF(I56="","insert into element (element_id, label, description, element_status_id) values ("&amp;A56&amp;", '"&amp;B56&amp;"', '"&amp;D56&amp;"', 2);"&amp;IF(MOD(CELL("row",A56),10)=0,CHAR(13)&amp;CHAR(10)&amp;"COMMIT;",""),"")</f>
        <v>insert into element (element_id, label, description, element_status_id) values (136, 'protein form', '', 2);</v>
      </c>
    </row>
    <row r="57" spans="1:12">
      <c r="A57" s="24">
        <v>137</v>
      </c>
      <c r="B57" s="24" t="s">
        <v>354</v>
      </c>
      <c r="C57" s="24" t="s">
        <v>910</v>
      </c>
      <c r="D57" s="9"/>
      <c r="E57" s="13" t="s">
        <v>836</v>
      </c>
      <c r="F57" s="11">
        <f t="shared" si="0"/>
        <v>137</v>
      </c>
      <c r="I57" s="11"/>
      <c r="J57" s="11"/>
      <c r="K57" s="11"/>
      <c r="L57" s="11" t="str">
        <f ca="1">IF(I57="","insert into element (element_id, label, description, element_status_id) values ("&amp;A57&amp;", '"&amp;B57&amp;"', '"&amp;D57&amp;"', 2);"&amp;IF(MOD(CELL("row",A57),10)=0,CHAR(13)&amp;CHAR(10)&amp;"COMMIT;",""),"")</f>
        <v>insert into element (element_id, label, description, element_status_id) values (137, 'protein preparation method', '', 2);</v>
      </c>
    </row>
    <row r="58" spans="1:12">
      <c r="A58" s="24">
        <v>138</v>
      </c>
      <c r="B58" s="24" t="s">
        <v>355</v>
      </c>
      <c r="C58" s="24" t="s">
        <v>911</v>
      </c>
      <c r="D58" s="9"/>
      <c r="E58" s="13" t="s">
        <v>836</v>
      </c>
      <c r="F58" s="11">
        <f t="shared" si="0"/>
        <v>138</v>
      </c>
      <c r="I58" s="11"/>
      <c r="J58" s="11"/>
      <c r="K58" s="11"/>
      <c r="L58" s="11" t="str">
        <f ca="1">IF(I58="","insert into element (element_id, label, description, element_status_id) values ("&amp;A58&amp;", '"&amp;B58&amp;"', '"&amp;D58&amp;"', 2);"&amp;IF(MOD(CELL("row",A58),10)=0,CHAR(13)&amp;CHAR(10)&amp;"COMMIT;",""),"")</f>
        <v>insert into element (element_id, label, description, element_status_id) values (138, 'protein purity', '', 2);</v>
      </c>
    </row>
    <row r="59" spans="1:12">
      <c r="A59" s="24">
        <v>157</v>
      </c>
      <c r="B59" s="24" t="s">
        <v>356</v>
      </c>
      <c r="C59" s="24" t="s">
        <v>912</v>
      </c>
      <c r="D59" s="9"/>
      <c r="E59" s="13" t="s">
        <v>836</v>
      </c>
      <c r="F59" s="11">
        <f t="shared" si="0"/>
        <v>157</v>
      </c>
      <c r="I59" s="11"/>
      <c r="J59" s="11"/>
      <c r="K59" s="11"/>
      <c r="L59" s="11" t="str">
        <f ca="1">IF(I59="","insert into element (element_id, label, description, element_status_id) values ("&amp;A59&amp;", '"&amp;B59&amp;"', '"&amp;D59&amp;"', 2);"&amp;IF(MOD(CELL("row",A59),10)=0,CHAR(13)&amp;CHAR(10)&amp;"COMMIT;",""),"")</f>
        <v>insert into element (element_id, label, description, element_status_id) values (157, 'protein sequence', '', 2);</v>
      </c>
    </row>
    <row r="60" spans="1:12">
      <c r="A60" s="24">
        <v>615</v>
      </c>
      <c r="B60" s="24" t="s">
        <v>708</v>
      </c>
      <c r="C60" s="24" t="s">
        <v>913</v>
      </c>
      <c r="D60" s="9"/>
      <c r="E60" s="13" t="s">
        <v>836</v>
      </c>
      <c r="F60" s="11">
        <f t="shared" si="0"/>
        <v>615</v>
      </c>
      <c r="I60" s="11"/>
      <c r="J60" s="11"/>
      <c r="K60" s="11"/>
      <c r="L60" s="11" t="str">
        <f ca="1">IF(I60="","insert into element (element_id, label, description, element_status_id) values ("&amp;A60&amp;", '"&amp;B60&amp;"', '"&amp;D60&amp;"', 2);"&amp;IF(MOD(CELL("row",A60),10)=0,CHAR(13)&amp;CHAR(10)&amp;"COMMIT;",""),"")</f>
        <v>insert into element (element_id, label, description, element_status_id) values (615, 'species (BINOMIAL NOMENCLATURE)', '', 2);_x000D_
COMMIT;</v>
      </c>
    </row>
    <row r="61" spans="1:12">
      <c r="A61" s="24">
        <v>303</v>
      </c>
      <c r="B61" s="24" t="s">
        <v>393</v>
      </c>
      <c r="C61" s="24" t="s">
        <v>914</v>
      </c>
      <c r="D61" s="9"/>
      <c r="E61" s="13" t="s">
        <v>836</v>
      </c>
      <c r="F61" s="11">
        <f t="shared" si="0"/>
        <v>303</v>
      </c>
      <c r="I61" s="11"/>
      <c r="J61" s="11"/>
      <c r="K61" s="11"/>
      <c r="L61" s="11" t="str">
        <f ca="1">IF(I61="","insert into element (element_id, label, description, element_status_id) values ("&amp;A61&amp;", '"&amp;B61&amp;"', '"&amp;D61&amp;"', 2);"&amp;IF(MOD(CELL("row",A61),10)=0,CHAR(13)&amp;CHAR(10)&amp;"COMMIT;",""),"")</f>
        <v>insert into element (element_id, label, description, element_status_id) values (303, 'construct selectable marker', '', 2);</v>
      </c>
    </row>
    <row r="62" spans="1:12">
      <c r="A62" s="24">
        <v>455</v>
      </c>
      <c r="B62" s="24" t="s">
        <v>590</v>
      </c>
      <c r="C62" s="24" t="s">
        <v>915</v>
      </c>
      <c r="D62" s="9" t="s">
        <v>591</v>
      </c>
      <c r="E62" s="13" t="s">
        <v>836</v>
      </c>
      <c r="F62" s="11">
        <f t="shared" si="0"/>
        <v>455</v>
      </c>
      <c r="I62" s="11"/>
      <c r="J62" s="11"/>
      <c r="K62" s="11"/>
      <c r="L62" s="11" t="str">
        <f ca="1">IF(I62="","insert into element (element_id, label, description, element_status_id) values ("&amp;A62&amp;", '"&amp;B62&amp;"', '"&amp;D62&amp;"', 2);"&amp;IF(MOD(CELL("row",A62),10)=0,CHAR(13)&amp;CHAR(10)&amp;"COMMIT;",""),"")</f>
        <v>insert into element (element_id, label, description, element_status_id) values (455, 'construct regulatory region', 'A name of a promoter or artificial regulatory element inserted upstream of a reporter gene in a DNA construct.', 2);</v>
      </c>
    </row>
    <row r="63" spans="1:12">
      <c r="A63" s="24">
        <v>456</v>
      </c>
      <c r="B63" s="24" t="s">
        <v>592</v>
      </c>
      <c r="C63" s="24" t="s">
        <v>916</v>
      </c>
      <c r="D63" s="9" t="s">
        <v>593</v>
      </c>
      <c r="E63" s="13" t="s">
        <v>836</v>
      </c>
      <c r="F63" s="11">
        <f t="shared" si="0"/>
        <v>456</v>
      </c>
      <c r="I63" s="11"/>
      <c r="J63" s="11"/>
      <c r="K63" s="11"/>
      <c r="L63" s="11" t="str">
        <f ca="1">IF(I63="","insert into element (element_id, label, description, element_status_id) values ("&amp;A63&amp;", '"&amp;B63&amp;"', '"&amp;D63&amp;"', 2);"&amp;IF(MOD(CELL("row",A63),10)=0,CHAR(13)&amp;CHAR(10)&amp;"COMMIT;",""),"")</f>
        <v>insert into element (element_id, label, description, element_status_id) values (456, 'construct vector name', 'A name for a vector, an extrachromosomal, self-replicating DNA molecule that is used as a vehicle to deliver a DNA construct into cells, e.g., plasmid vector (pGEM-T, pBluescript), lentiviral vector, retroviral vector.', 2);</v>
      </c>
    </row>
    <row r="64" spans="1:12">
      <c r="A64" s="24">
        <v>60</v>
      </c>
      <c r="B64" s="24" t="s">
        <v>391</v>
      </c>
      <c r="C64" s="24" t="s">
        <v>917</v>
      </c>
      <c r="D64" s="9"/>
      <c r="E64" s="13" t="s">
        <v>836</v>
      </c>
      <c r="F64" s="11">
        <f t="shared" si="0"/>
        <v>60</v>
      </c>
      <c r="I64" s="11"/>
      <c r="J64" s="11"/>
      <c r="K64" s="11"/>
      <c r="L64" s="11" t="str">
        <f ca="1">IF(I64="","insert into element (element_id, label, description, element_status_id) values ("&amp;A64&amp;", '"&amp;B64&amp;"', '"&amp;D64&amp;"', 2);"&amp;IF(MOD(CELL("row",A64),10)=0,CHAR(13)&amp;CHAR(10)&amp;"COMMIT;",""),"")</f>
        <v>insert into element (element_id, label, description, element_status_id) values (60, 'construct sequence', '', 2);</v>
      </c>
    </row>
    <row r="65" spans="1:12">
      <c r="A65" s="24">
        <v>39</v>
      </c>
      <c r="B65" s="24" t="s">
        <v>89</v>
      </c>
      <c r="C65" s="24" t="s">
        <v>918</v>
      </c>
      <c r="D65" s="9"/>
      <c r="E65" s="13" t="s">
        <v>836</v>
      </c>
      <c r="F65" s="11">
        <f t="shared" si="0"/>
        <v>39</v>
      </c>
      <c r="I65" s="11"/>
      <c r="J65" s="11"/>
      <c r="K65" s="11"/>
      <c r="L65" s="11" t="str">
        <f ca="1">IF(I65="","insert into element (element_id, label, description, element_status_id) values ("&amp;A65&amp;", '"&amp;B65&amp;"', '"&amp;D65&amp;"', 2);"&amp;IF(MOD(CELL("row",A65),10)=0,CHAR(13)&amp;CHAR(10)&amp;"COMMIT;",""),"")</f>
        <v>insert into element (element_id, label, description, element_status_id) values (39, 'tissue', '', 2);</v>
      </c>
    </row>
    <row r="66" spans="1:12">
      <c r="A66" s="24">
        <v>637</v>
      </c>
      <c r="B66" s="24" t="s">
        <v>730</v>
      </c>
      <c r="C66" s="24" t="s">
        <v>919</v>
      </c>
      <c r="D66" s="32"/>
      <c r="E66" s="13" t="s">
        <v>836</v>
      </c>
      <c r="F66" s="11">
        <f t="shared" si="0"/>
        <v>637</v>
      </c>
      <c r="I66" s="11"/>
      <c r="J66" s="11"/>
      <c r="K66" s="11"/>
      <c r="L66" s="11" t="str">
        <f ca="1">IF(I66="","insert into element (element_id, label, description, element_status_id) values ("&amp;A66&amp;", '"&amp;B66&amp;"', '"&amp;D66&amp;"', 2);"&amp;IF(MOD(CELL("row",A66),10)=0,CHAR(13)&amp;CHAR(10)&amp;"COMMIT;",""),"")</f>
        <v>insert into element (element_id, label, description, element_status_id) values (637, 'tissue type', '', 2);</v>
      </c>
    </row>
    <row r="67" spans="1:12">
      <c r="A67" s="24">
        <v>446</v>
      </c>
      <c r="B67" s="24" t="s">
        <v>581</v>
      </c>
      <c r="C67" s="24" t="s">
        <v>920</v>
      </c>
      <c r="D67" s="9"/>
      <c r="E67" s="13" t="s">
        <v>836</v>
      </c>
      <c r="F67" s="11">
        <f t="shared" ref="F67:F130" si="1">A67</f>
        <v>446</v>
      </c>
      <c r="I67" s="11"/>
      <c r="J67" s="11"/>
      <c r="K67" s="11"/>
      <c r="L67" s="11" t="str">
        <f ca="1">IF(I67="","insert into element (element_id, label, description, element_status_id) values ("&amp;A67&amp;", '"&amp;B67&amp;"', '"&amp;D67&amp;"', 2);"&amp;IF(MOD(CELL("row",A67),10)=0,CHAR(13)&amp;CHAR(10)&amp;"COMMIT;",""),"")</f>
        <v>insert into element (element_id, label, description, element_status_id) values (446, 'circulatory tissue', '', 2);</v>
      </c>
    </row>
    <row r="68" spans="1:12">
      <c r="A68" s="24">
        <v>501</v>
      </c>
      <c r="B68" s="24" t="s">
        <v>641</v>
      </c>
      <c r="C68" s="24" t="s">
        <v>921</v>
      </c>
      <c r="D68" s="9"/>
      <c r="E68" s="13" t="s">
        <v>836</v>
      </c>
      <c r="F68" s="11">
        <f t="shared" si="1"/>
        <v>501</v>
      </c>
      <c r="I68" s="11"/>
      <c r="J68" s="11"/>
      <c r="K68" s="11"/>
      <c r="L68" s="11" t="str">
        <f ca="1">IF(I68="","insert into element (element_id, label, description, element_status_id) values ("&amp;A68&amp;", '"&amp;B68&amp;"', '"&amp;D68&amp;"', 2);"&amp;IF(MOD(CELL("row",A68),10)=0,CHAR(13)&amp;CHAR(10)&amp;"COMMIT;",""),"")</f>
        <v>insert into element (element_id, label, description, element_status_id) values (501, 'heart', '', 2);</v>
      </c>
    </row>
    <row r="69" spans="1:12">
      <c r="A69" s="24">
        <v>431</v>
      </c>
      <c r="B69" s="24" t="s">
        <v>564</v>
      </c>
      <c r="C69" s="24" t="s">
        <v>922</v>
      </c>
      <c r="D69" s="9"/>
      <c r="E69" s="13" t="s">
        <v>836</v>
      </c>
      <c r="F69" s="11">
        <f t="shared" si="1"/>
        <v>431</v>
      </c>
      <c r="I69" s="11"/>
      <c r="J69" s="11"/>
      <c r="K69" s="11"/>
      <c r="L69" s="11" t="str">
        <f ca="1">IF(I69="","insert into element (element_id, label, description, element_status_id) values ("&amp;A69&amp;", '"&amp;B69&amp;"', '"&amp;D69&amp;"', 2);"&amp;IF(MOD(CELL("row",A69),10)=0,CHAR(13)&amp;CHAR(10)&amp;"COMMIT;",""),"")</f>
        <v>insert into element (element_id, label, description, element_status_id) values (431, 'blood vessel', '', 2);</v>
      </c>
    </row>
    <row r="70" spans="1:12">
      <c r="A70" s="24">
        <v>465</v>
      </c>
      <c r="B70" s="24" t="s">
        <v>603</v>
      </c>
      <c r="C70" s="24" t="s">
        <v>923</v>
      </c>
      <c r="D70" s="9"/>
      <c r="E70" s="13" t="s">
        <v>836</v>
      </c>
      <c r="F70" s="11">
        <f t="shared" si="1"/>
        <v>465</v>
      </c>
      <c r="I70" s="11"/>
      <c r="J70" s="11"/>
      <c r="K70" s="11"/>
      <c r="L70" s="11" t="str">
        <f ca="1">IF(I70="","insert into element (element_id, label, description, element_status_id) values ("&amp;A70&amp;", '"&amp;B70&amp;"', '"&amp;D70&amp;"', 2);"&amp;IF(MOD(CELL("row",A70),10)=0,CHAR(13)&amp;CHAR(10)&amp;"COMMIT;",""),"")</f>
        <v>insert into element (element_id, label, description, element_status_id) values (465, 'digestive tissue', '', 2);_x000D_
COMMIT;</v>
      </c>
    </row>
    <row r="71" spans="1:12">
      <c r="A71" s="24">
        <v>599</v>
      </c>
      <c r="B71" s="24" t="s">
        <v>691</v>
      </c>
      <c r="C71" s="24" t="s">
        <v>924</v>
      </c>
      <c r="D71" s="9"/>
      <c r="E71" s="13" t="s">
        <v>836</v>
      </c>
      <c r="F71" s="11">
        <f t="shared" si="1"/>
        <v>599</v>
      </c>
      <c r="I71" s="11"/>
      <c r="J71" s="11"/>
      <c r="K71" s="11"/>
      <c r="L71" s="11" t="str">
        <f ca="1">IF(I71="","insert into element (element_id, label, description, element_status_id) values ("&amp;A71&amp;", '"&amp;B71&amp;"', '"&amp;D71&amp;"', 2);"&amp;IF(MOD(CELL("row",A71),10)=0,CHAR(13)&amp;CHAR(10)&amp;"COMMIT;",""),"")</f>
        <v>insert into element (element_id, label, description, element_status_id) values (599, 'salivary gland', '', 2);</v>
      </c>
    </row>
    <row r="72" spans="1:12">
      <c r="A72" s="24">
        <v>480</v>
      </c>
      <c r="B72" s="24" t="s">
        <v>618</v>
      </c>
      <c r="C72" s="24" t="s">
        <v>925</v>
      </c>
      <c r="D72" s="9"/>
      <c r="E72" s="13" t="s">
        <v>836</v>
      </c>
      <c r="F72" s="11">
        <f t="shared" si="1"/>
        <v>480</v>
      </c>
      <c r="I72" s="11"/>
      <c r="J72" s="11"/>
      <c r="K72" s="11"/>
      <c r="L72" s="11" t="str">
        <f ca="1">IF(I72="","insert into element (element_id, label, description, element_status_id) values ("&amp;A72&amp;", '"&amp;B72&amp;"', '"&amp;D72&amp;"', 2);"&amp;IF(MOD(CELL("row",A72),10)=0,CHAR(13)&amp;CHAR(10)&amp;"COMMIT;",""),"")</f>
        <v>insert into element (element_id, label, description, element_status_id) values (480, 'esophagus', '', 2);</v>
      </c>
    </row>
    <row r="73" spans="1:12">
      <c r="A73" s="24">
        <v>618</v>
      </c>
      <c r="B73" s="24" t="s">
        <v>711</v>
      </c>
      <c r="C73" s="24" t="s">
        <v>926</v>
      </c>
      <c r="D73" s="9"/>
      <c r="E73" s="13" t="s">
        <v>836</v>
      </c>
      <c r="F73" s="11">
        <f t="shared" si="1"/>
        <v>618</v>
      </c>
      <c r="I73" s="11"/>
      <c r="J73" s="11"/>
      <c r="K73" s="11"/>
      <c r="L73" s="11" t="str">
        <f ca="1">IF(I73="","insert into element (element_id, label, description, element_status_id) values ("&amp;A73&amp;", '"&amp;B73&amp;"', '"&amp;D73&amp;"', 2);"&amp;IF(MOD(CELL("row",A73),10)=0,CHAR(13)&amp;CHAR(10)&amp;"COMMIT;",""),"")</f>
        <v>insert into element (element_id, label, description, element_status_id) values (618, 'stomach', '', 2);</v>
      </c>
    </row>
    <row r="74" spans="1:12">
      <c r="A74" s="24">
        <v>520</v>
      </c>
      <c r="B74" s="24" t="s">
        <v>661</v>
      </c>
      <c r="C74" s="24" t="s">
        <v>927</v>
      </c>
      <c r="D74" s="9"/>
      <c r="E74" s="13" t="s">
        <v>836</v>
      </c>
      <c r="F74" s="11">
        <f t="shared" si="1"/>
        <v>520</v>
      </c>
      <c r="I74" s="11"/>
      <c r="J74" s="11"/>
      <c r="K74" s="11"/>
      <c r="L74" s="11" t="str">
        <f ca="1">IF(I74="","insert into element (element_id, label, description, element_status_id) values ("&amp;A74&amp;", '"&amp;B74&amp;"', '"&amp;D74&amp;"', 2);"&amp;IF(MOD(CELL("row",A74),10)=0,CHAR(13)&amp;CHAR(10)&amp;"COMMIT;",""),"")</f>
        <v>insert into element (element_id, label, description, element_status_id) values (520, 'liver', '', 2);</v>
      </c>
    </row>
    <row r="75" spans="1:12">
      <c r="A75" s="24">
        <v>494</v>
      </c>
      <c r="B75" s="24" t="s">
        <v>634</v>
      </c>
      <c r="C75" s="24" t="s">
        <v>928</v>
      </c>
      <c r="D75" s="9"/>
      <c r="E75" s="13" t="s">
        <v>836</v>
      </c>
      <c r="F75" s="11">
        <f t="shared" si="1"/>
        <v>494</v>
      </c>
      <c r="I75" s="11"/>
      <c r="J75" s="11"/>
      <c r="K75" s="11"/>
      <c r="L75" s="11" t="str">
        <f ca="1">IF(I75="","insert into element (element_id, label, description, element_status_id) values ("&amp;A75&amp;", '"&amp;B75&amp;"', '"&amp;D75&amp;"', 2);"&amp;IF(MOD(CELL("row",A75),10)=0,CHAR(13)&amp;CHAR(10)&amp;"COMMIT;",""),"")</f>
        <v>insert into element (element_id, label, description, element_status_id) values (494, 'gall bladder', '', 2);</v>
      </c>
    </row>
    <row r="76" spans="1:12">
      <c r="A76" s="24">
        <v>562</v>
      </c>
      <c r="B76" s="24" t="s">
        <v>479</v>
      </c>
      <c r="C76" s="24" t="s">
        <v>929</v>
      </c>
      <c r="D76" s="9"/>
      <c r="E76" s="13" t="s">
        <v>836</v>
      </c>
      <c r="F76" s="11">
        <f t="shared" si="1"/>
        <v>562</v>
      </c>
      <c r="I76" s="11"/>
      <c r="J76" s="11"/>
      <c r="K76" s="11"/>
      <c r="L76" s="11" t="str">
        <f ca="1">IF(I76="","insert into element (element_id, label, description, element_status_id) values ("&amp;A76&amp;", '"&amp;B76&amp;"', '"&amp;D76&amp;"', 2);"&amp;IF(MOD(CELL("row",A76),10)=0,CHAR(13)&amp;CHAR(10)&amp;"COMMIT;",""),"")</f>
        <v>insert into element (element_id, label, description, element_status_id) values (562, 'pancreas', '', 2);</v>
      </c>
    </row>
    <row r="77" spans="1:12">
      <c r="A77" s="24">
        <v>512</v>
      </c>
      <c r="B77" s="24" t="s">
        <v>652</v>
      </c>
      <c r="C77" s="24" t="s">
        <v>930</v>
      </c>
      <c r="D77" s="9"/>
      <c r="E77" s="13" t="s">
        <v>836</v>
      </c>
      <c r="F77" s="11">
        <f t="shared" si="1"/>
        <v>512</v>
      </c>
      <c r="I77" s="11"/>
      <c r="J77" s="11"/>
      <c r="K77" s="11"/>
      <c r="L77" s="11" t="str">
        <f ca="1">IF(I77="","insert into element (element_id, label, description, element_status_id) values ("&amp;A77&amp;", '"&amp;B77&amp;"', '"&amp;D77&amp;"', 2);"&amp;IF(MOD(CELL("row",A77),10)=0,CHAR(13)&amp;CHAR(10)&amp;"COMMIT;",""),"")</f>
        <v>insert into element (element_id, label, description, element_status_id) values (512, 'intestine', '', 2);</v>
      </c>
    </row>
    <row r="78" spans="1:12">
      <c r="A78" s="24">
        <v>448</v>
      </c>
      <c r="B78" s="24" t="s">
        <v>584</v>
      </c>
      <c r="C78" s="24" t="s">
        <v>931</v>
      </c>
      <c r="D78" s="9"/>
      <c r="E78" s="13" t="s">
        <v>836</v>
      </c>
      <c r="F78" s="11">
        <f t="shared" si="1"/>
        <v>448</v>
      </c>
      <c r="I78" s="11"/>
      <c r="J78" s="11"/>
      <c r="K78" s="11"/>
      <c r="L78" s="11" t="str">
        <f ca="1">IF(I78="","insert into element (element_id, label, description, element_status_id) values ("&amp;A78&amp;", '"&amp;B78&amp;"', '"&amp;D78&amp;"', 2);"&amp;IF(MOD(CELL("row",A78),10)=0,CHAR(13)&amp;CHAR(10)&amp;"COMMIT;",""),"")</f>
        <v>insert into element (element_id, label, description, element_status_id) values (448, 'colon', '', 2);</v>
      </c>
    </row>
    <row r="79" spans="1:12">
      <c r="A79" s="24">
        <v>471</v>
      </c>
      <c r="B79" s="24" t="s">
        <v>609</v>
      </c>
      <c r="C79" s="24" t="s">
        <v>932</v>
      </c>
      <c r="D79" s="9"/>
      <c r="E79" s="13" t="s">
        <v>836</v>
      </c>
      <c r="F79" s="11">
        <f t="shared" si="1"/>
        <v>471</v>
      </c>
      <c r="I79" s="11"/>
      <c r="J79" s="11"/>
      <c r="K79" s="11"/>
      <c r="L79" s="11" t="str">
        <f ca="1">IF(I79="","insert into element (element_id, label, description, element_status_id) values ("&amp;A79&amp;", '"&amp;B79&amp;"', '"&amp;D79&amp;"', 2);"&amp;IF(MOD(CELL("row",A79),10)=0,CHAR(13)&amp;CHAR(10)&amp;"COMMIT;",""),"")</f>
        <v>insert into element (element_id, label, description, element_status_id) values (471, 'endocrine tissue', '', 2);</v>
      </c>
    </row>
    <row r="80" spans="1:12">
      <c r="A80" s="24">
        <v>503</v>
      </c>
      <c r="B80" s="24" t="s">
        <v>643</v>
      </c>
      <c r="C80" s="24" t="s">
        <v>933</v>
      </c>
      <c r="D80" s="9"/>
      <c r="E80" s="13" t="s">
        <v>836</v>
      </c>
      <c r="F80" s="11">
        <f t="shared" si="1"/>
        <v>503</v>
      </c>
      <c r="I80" s="11"/>
      <c r="J80" s="11"/>
      <c r="K80" s="11"/>
      <c r="L80" s="11" t="str">
        <f ca="1">IF(I80="","insert into element (element_id, label, description, element_status_id) values ("&amp;A80&amp;", '"&amp;B80&amp;"', '"&amp;D80&amp;"', 2);"&amp;IF(MOD(CELL("row",A80),10)=0,CHAR(13)&amp;CHAR(10)&amp;"COMMIT;",""),"")</f>
        <v>insert into element (element_id, label, description, element_status_id) values (503, 'hypothalamus', '', 2);_x000D_
COMMIT;</v>
      </c>
    </row>
    <row r="81" spans="1:12">
      <c r="A81" s="24">
        <v>579</v>
      </c>
      <c r="B81" s="24" t="s">
        <v>503</v>
      </c>
      <c r="C81" s="24" t="s">
        <v>934</v>
      </c>
      <c r="D81" s="32"/>
      <c r="E81" s="13" t="s">
        <v>836</v>
      </c>
      <c r="F81" s="11">
        <f t="shared" si="1"/>
        <v>579</v>
      </c>
      <c r="I81" s="11"/>
      <c r="J81" s="11"/>
      <c r="K81" s="11"/>
      <c r="L81" s="11" t="str">
        <f ca="1">IF(I81="","insert into element (element_id, label, description, element_status_id) values ("&amp;A81&amp;", '"&amp;B81&amp;"', '"&amp;D81&amp;"', 2);"&amp;IF(MOD(CELL("row",A81),10)=0,CHAR(13)&amp;CHAR(10)&amp;"COMMIT;",""),"")</f>
        <v>insert into element (element_id, label, description, element_status_id) values (579, 'pituitary gland', '', 2);</v>
      </c>
    </row>
    <row r="82" spans="1:12">
      <c r="A82" s="24">
        <v>578</v>
      </c>
      <c r="B82" s="24" t="s">
        <v>502</v>
      </c>
      <c r="C82" s="24" t="s">
        <v>935</v>
      </c>
      <c r="D82" s="9"/>
      <c r="E82" s="13" t="s">
        <v>836</v>
      </c>
      <c r="F82" s="11">
        <f t="shared" si="1"/>
        <v>578</v>
      </c>
      <c r="I82" s="11"/>
      <c r="J82" s="11"/>
      <c r="K82" s="11"/>
      <c r="L82" s="11" t="str">
        <f ca="1">IF(I82="","insert into element (element_id, label, description, element_status_id) values ("&amp;A82&amp;", '"&amp;B82&amp;"', '"&amp;D82&amp;"', 2);"&amp;IF(MOD(CELL("row",A82),10)=0,CHAR(13)&amp;CHAR(10)&amp;"COMMIT;",""),"")</f>
        <v>insert into element (element_id, label, description, element_status_id) values (578, 'pineal gland', '', 2);</v>
      </c>
    </row>
    <row r="83" spans="1:12">
      <c r="A83" s="24">
        <v>633</v>
      </c>
      <c r="B83" s="24" t="s">
        <v>726</v>
      </c>
      <c r="C83" s="24" t="s">
        <v>936</v>
      </c>
      <c r="D83" s="9"/>
      <c r="E83" s="13" t="s">
        <v>836</v>
      </c>
      <c r="F83" s="11">
        <f t="shared" si="1"/>
        <v>633</v>
      </c>
      <c r="I83" s="11"/>
      <c r="J83" s="11"/>
      <c r="K83" s="11"/>
      <c r="L83" s="11" t="str">
        <f ca="1">IF(I83="","insert into element (element_id, label, description, element_status_id) values ("&amp;A83&amp;", '"&amp;B83&amp;"', '"&amp;D83&amp;"', 2);"&amp;IF(MOD(CELL("row",A83),10)=0,CHAR(13)&amp;CHAR(10)&amp;"COMMIT;",""),"")</f>
        <v>insert into element (element_id, label, description, element_status_id) values (633, 'thyroid', '', 2);</v>
      </c>
    </row>
    <row r="84" spans="1:12">
      <c r="A84" s="24">
        <v>564</v>
      </c>
      <c r="B84" s="24" t="s">
        <v>481</v>
      </c>
      <c r="C84" s="24" t="s">
        <v>937</v>
      </c>
      <c r="D84" s="9"/>
      <c r="E84" s="13" t="s">
        <v>836</v>
      </c>
      <c r="F84" s="11">
        <f t="shared" si="1"/>
        <v>564</v>
      </c>
      <c r="I84" s="11"/>
      <c r="J84" s="11"/>
      <c r="K84" s="11"/>
      <c r="L84" s="11" t="str">
        <f ca="1">IF(I84="","insert into element (element_id, label, description, element_status_id) values ("&amp;A84&amp;", '"&amp;B84&amp;"', '"&amp;D84&amp;"', 2);"&amp;IF(MOD(CELL("row",A84),10)=0,CHAR(13)&amp;CHAR(10)&amp;"COMMIT;",""),"")</f>
        <v>insert into element (element_id, label, description, element_status_id) values (564, 'parathyroid', '', 2);</v>
      </c>
    </row>
    <row r="85" spans="1:12">
      <c r="A85" s="24">
        <v>404</v>
      </c>
      <c r="B85" s="24" t="s">
        <v>532</v>
      </c>
      <c r="C85" s="24" t="s">
        <v>938</v>
      </c>
      <c r="D85" s="9"/>
      <c r="E85" s="13" t="s">
        <v>836</v>
      </c>
      <c r="F85" s="11">
        <f t="shared" si="1"/>
        <v>404</v>
      </c>
      <c r="I85" s="11"/>
      <c r="J85" s="11"/>
      <c r="K85" s="11"/>
      <c r="L85" s="11" t="str">
        <f ca="1">IF(I85="","insert into element (element_id, label, description, element_status_id) values ("&amp;A85&amp;", '"&amp;B85&amp;"', '"&amp;D85&amp;"', 2);"&amp;IF(MOD(CELL("row",A85),10)=0,CHAR(13)&amp;CHAR(10)&amp;"COMMIT;",""),"")</f>
        <v>insert into element (element_id, label, description, element_status_id) values (404, 'adrenal gland', '', 2);</v>
      </c>
    </row>
    <row r="86" spans="1:12">
      <c r="A86" s="24">
        <v>483</v>
      </c>
      <c r="B86" s="24" t="s">
        <v>621</v>
      </c>
      <c r="C86" s="24" t="s">
        <v>939</v>
      </c>
      <c r="D86" s="9"/>
      <c r="E86" s="13" t="s">
        <v>836</v>
      </c>
      <c r="F86" s="11">
        <f t="shared" si="1"/>
        <v>483</v>
      </c>
      <c r="I86" s="11"/>
      <c r="J86" s="11"/>
      <c r="K86" s="11"/>
      <c r="L86" s="11" t="str">
        <f ca="1">IF(I86="","insert into element (element_id, label, description, element_status_id) values ("&amp;A86&amp;", '"&amp;B86&amp;"', '"&amp;D86&amp;"', 2);"&amp;IF(MOD(CELL("row",A86),10)=0,CHAR(13)&amp;CHAR(10)&amp;"COMMIT;",""),"")</f>
        <v>insert into element (element_id, label, description, element_status_id) values (483, 'excretory tissue', '', 2);</v>
      </c>
    </row>
    <row r="87" spans="1:12">
      <c r="A87" s="24">
        <v>515</v>
      </c>
      <c r="B87" s="24" t="s">
        <v>655</v>
      </c>
      <c r="C87" s="24" t="s">
        <v>940</v>
      </c>
      <c r="D87" s="9"/>
      <c r="E87" s="13" t="s">
        <v>836</v>
      </c>
      <c r="F87" s="11">
        <f t="shared" si="1"/>
        <v>515</v>
      </c>
      <c r="I87" s="11"/>
      <c r="J87" s="11"/>
      <c r="K87" s="11"/>
      <c r="L87" s="11" t="str">
        <f ca="1">IF(I87="","insert into element (element_id, label, description, element_status_id) values ("&amp;A87&amp;", '"&amp;B87&amp;"', '"&amp;D87&amp;"', 2);"&amp;IF(MOD(CELL("row",A87),10)=0,CHAR(13)&amp;CHAR(10)&amp;"COMMIT;",""),"")</f>
        <v>insert into element (element_id, label, description, element_status_id) values (515, 'kidney', '', 2);</v>
      </c>
    </row>
    <row r="88" spans="1:12">
      <c r="A88" s="24">
        <v>642</v>
      </c>
      <c r="B88" s="24" t="s">
        <v>735</v>
      </c>
      <c r="C88" s="24" t="s">
        <v>941</v>
      </c>
      <c r="D88" s="9"/>
      <c r="E88" s="13" t="s">
        <v>836</v>
      </c>
      <c r="F88" s="11">
        <f t="shared" si="1"/>
        <v>642</v>
      </c>
      <c r="I88" s="11"/>
      <c r="J88" s="11"/>
      <c r="K88" s="11"/>
      <c r="L88" s="11" t="str">
        <f ca="1">IF(I88="","insert into element (element_id, label, description, element_status_id) values ("&amp;A88&amp;", '"&amp;B88&amp;"', '"&amp;D88&amp;"', 2);"&amp;IF(MOD(CELL("row",A88),10)=0,CHAR(13)&amp;CHAR(10)&amp;"COMMIT;",""),"")</f>
        <v>insert into element (element_id, label, description, element_status_id) values (642, 'ureter', '', 2);</v>
      </c>
    </row>
    <row r="89" spans="1:12">
      <c r="A89" s="24">
        <v>429</v>
      </c>
      <c r="B89" s="24" t="s">
        <v>562</v>
      </c>
      <c r="C89" s="24" t="s">
        <v>942</v>
      </c>
      <c r="D89" s="9"/>
      <c r="E89" s="13" t="s">
        <v>836</v>
      </c>
      <c r="F89" s="11">
        <f t="shared" si="1"/>
        <v>429</v>
      </c>
      <c r="I89" s="11"/>
      <c r="J89" s="11"/>
      <c r="K89" s="11"/>
      <c r="L89" s="11" t="str">
        <f ca="1">IF(I89="","insert into element (element_id, label, description, element_status_id) values ("&amp;A89&amp;", '"&amp;B89&amp;"', '"&amp;D89&amp;"', 2);"&amp;IF(MOD(CELL("row",A89),10)=0,CHAR(13)&amp;CHAR(10)&amp;"COMMIT;",""),"")</f>
        <v>insert into element (element_id, label, description, element_status_id) values (429, 'bladder', '', 2);</v>
      </c>
    </row>
    <row r="90" spans="1:12">
      <c r="A90" s="24">
        <v>643</v>
      </c>
      <c r="B90" s="24" t="s">
        <v>736</v>
      </c>
      <c r="C90" s="24" t="s">
        <v>943</v>
      </c>
      <c r="D90" s="9"/>
      <c r="E90" s="13" t="s">
        <v>836</v>
      </c>
      <c r="F90" s="11">
        <f t="shared" si="1"/>
        <v>643</v>
      </c>
      <c r="I90" s="11"/>
      <c r="J90" s="11"/>
      <c r="K90" s="11"/>
      <c r="L90" s="11" t="str">
        <f ca="1">IF(I90="","insert into element (element_id, label, description, element_status_id) values ("&amp;A90&amp;", '"&amp;B90&amp;"', '"&amp;D90&amp;"', 2);"&amp;IF(MOD(CELL("row",A90),10)=0,CHAR(13)&amp;CHAR(10)&amp;"COMMIT;",""),"")</f>
        <v>insert into element (element_id, label, description, element_status_id) values (643, 'urethra', '', 2);_x000D_
COMMIT;</v>
      </c>
    </row>
    <row r="91" spans="1:12">
      <c r="A91" s="24">
        <v>506</v>
      </c>
      <c r="B91" s="24" t="s">
        <v>646</v>
      </c>
      <c r="C91" s="24" t="s">
        <v>944</v>
      </c>
      <c r="D91" s="9"/>
      <c r="E91" s="13" t="s">
        <v>836</v>
      </c>
      <c r="F91" s="11">
        <f t="shared" si="1"/>
        <v>506</v>
      </c>
      <c r="I91" s="11"/>
      <c r="J91" s="11"/>
      <c r="K91" s="11"/>
      <c r="L91" s="11" t="str">
        <f ca="1">IF(I91="","insert into element (element_id, label, description, element_status_id) values ("&amp;A91&amp;", '"&amp;B91&amp;"', '"&amp;D91&amp;"', 2);"&amp;IF(MOD(CELL("row",A91),10)=0,CHAR(13)&amp;CHAR(10)&amp;"COMMIT;",""),"")</f>
        <v>insert into element (element_id, label, description, element_status_id) values (506, 'immune tissue', '', 2);</v>
      </c>
    </row>
    <row r="92" spans="1:12">
      <c r="A92" s="24">
        <v>525</v>
      </c>
      <c r="B92" s="24" t="s">
        <v>667</v>
      </c>
      <c r="C92" s="24" t="s">
        <v>945</v>
      </c>
      <c r="D92" s="9"/>
      <c r="E92" s="13" t="s">
        <v>836</v>
      </c>
      <c r="F92" s="11">
        <f t="shared" si="1"/>
        <v>525</v>
      </c>
      <c r="I92" s="11"/>
      <c r="J92" s="11"/>
      <c r="K92" s="11"/>
      <c r="L92" s="11" t="str">
        <f ca="1">IF(I92="","insert into element (element_id, label, description, element_status_id) values ("&amp;A92&amp;", '"&amp;B92&amp;"', '"&amp;D92&amp;"', 2);"&amp;IF(MOD(CELL("row",A92),10)=0,CHAR(13)&amp;CHAR(10)&amp;"COMMIT;",""),"")</f>
        <v>insert into element (element_id, label, description, element_status_id) values (525, 'lymph node', '', 2);</v>
      </c>
    </row>
    <row r="93" spans="1:12">
      <c r="A93" s="24">
        <v>639</v>
      </c>
      <c r="B93" s="24" t="s">
        <v>732</v>
      </c>
      <c r="C93" s="24" t="s">
        <v>946</v>
      </c>
      <c r="D93" s="9"/>
      <c r="E93" s="13" t="s">
        <v>836</v>
      </c>
      <c r="F93" s="11">
        <f t="shared" si="1"/>
        <v>639</v>
      </c>
      <c r="I93" s="11"/>
      <c r="J93" s="11"/>
      <c r="K93" s="11"/>
      <c r="L93" s="11" t="str">
        <f ca="1">IF(I93="","insert into element (element_id, label, description, element_status_id) values ("&amp;A93&amp;", '"&amp;B93&amp;"', '"&amp;D93&amp;"', 2);"&amp;IF(MOD(CELL("row",A93),10)=0,CHAR(13)&amp;CHAR(10)&amp;"COMMIT;",""),"")</f>
        <v>insert into element (element_id, label, description, element_status_id) values (639, 'tonsil', '', 2);</v>
      </c>
    </row>
    <row r="94" spans="1:12">
      <c r="A94" s="24">
        <v>402</v>
      </c>
      <c r="B94" s="24" t="s">
        <v>530</v>
      </c>
      <c r="C94" s="24" t="s">
        <v>947</v>
      </c>
      <c r="D94" s="9"/>
      <c r="E94" s="13" t="s">
        <v>836</v>
      </c>
      <c r="F94" s="11">
        <f t="shared" si="1"/>
        <v>402</v>
      </c>
      <c r="I94" s="11"/>
      <c r="J94" s="11"/>
      <c r="K94" s="11"/>
      <c r="L94" s="11" t="str">
        <f ca="1">IF(I94="","insert into element (element_id, label, description, element_status_id) values ("&amp;A94&amp;", '"&amp;B94&amp;"', '"&amp;D94&amp;"', 2);"&amp;IF(MOD(CELL("row",A94),10)=0,CHAR(13)&amp;CHAR(10)&amp;"COMMIT;",""),"")</f>
        <v>insert into element (element_id, label, description, element_status_id) values (402, 'adenoid', '', 2);</v>
      </c>
    </row>
    <row r="95" spans="1:12">
      <c r="A95" s="24">
        <v>632</v>
      </c>
      <c r="B95" s="24" t="s">
        <v>725</v>
      </c>
      <c r="C95" s="24" t="s">
        <v>948</v>
      </c>
      <c r="D95" s="9"/>
      <c r="E95" s="13" t="s">
        <v>836</v>
      </c>
      <c r="F95" s="11">
        <f t="shared" si="1"/>
        <v>632</v>
      </c>
      <c r="I95" s="11"/>
      <c r="J95" s="11"/>
      <c r="K95" s="11"/>
      <c r="L95" s="11" t="str">
        <f ca="1">IF(I95="","insert into element (element_id, label, description, element_status_id) values ("&amp;A95&amp;", '"&amp;B95&amp;"', '"&amp;D95&amp;"', 2);"&amp;IF(MOD(CELL("row",A95),10)=0,CHAR(13)&amp;CHAR(10)&amp;"COMMIT;",""),"")</f>
        <v>insert into element (element_id, label, description, element_status_id) values (632, 'thymus', '', 2);</v>
      </c>
    </row>
    <row r="96" spans="1:12">
      <c r="A96" s="24">
        <v>617</v>
      </c>
      <c r="B96" s="24" t="s">
        <v>710</v>
      </c>
      <c r="C96" s="24" t="s">
        <v>949</v>
      </c>
      <c r="D96" s="9"/>
      <c r="E96" s="13" t="s">
        <v>836</v>
      </c>
      <c r="F96" s="11">
        <f t="shared" si="1"/>
        <v>617</v>
      </c>
      <c r="I96" s="11"/>
      <c r="J96" s="11"/>
      <c r="K96" s="11"/>
      <c r="L96" s="11" t="str">
        <f ca="1">IF(I96="","insert into element (element_id, label, description, element_status_id) values ("&amp;A96&amp;", '"&amp;B96&amp;"', '"&amp;D96&amp;"', 2);"&amp;IF(MOD(CELL("row",A96),10)=0,CHAR(13)&amp;CHAR(10)&amp;"COMMIT;",""),"")</f>
        <v>insert into element (element_id, label, description, element_status_id) values (617, 'spleen', '', 2);</v>
      </c>
    </row>
    <row r="97" spans="1:12">
      <c r="A97" s="24">
        <v>508</v>
      </c>
      <c r="B97" s="24" t="s">
        <v>648</v>
      </c>
      <c r="C97" s="24" t="s">
        <v>950</v>
      </c>
      <c r="D97" s="9"/>
      <c r="E97" s="13" t="s">
        <v>836</v>
      </c>
      <c r="F97" s="11">
        <f t="shared" si="1"/>
        <v>508</v>
      </c>
      <c r="I97" s="11"/>
      <c r="J97" s="11"/>
      <c r="K97" s="11"/>
      <c r="L97" s="11" t="str">
        <f ca="1">IF(I97="","insert into element (element_id, label, description, element_status_id) values ("&amp;A97&amp;", '"&amp;B97&amp;"', '"&amp;D97&amp;"', 2);"&amp;IF(MOD(CELL("row",A97),10)=0,CHAR(13)&amp;CHAR(10)&amp;"COMMIT;",""),"")</f>
        <v>insert into element (element_id, label, description, element_status_id) values (508, 'integumentary tissue', '', 2);</v>
      </c>
    </row>
    <row r="98" spans="1:12">
      <c r="A98" s="24">
        <v>608</v>
      </c>
      <c r="B98" s="24" t="s">
        <v>700</v>
      </c>
      <c r="C98" s="24" t="s">
        <v>951</v>
      </c>
      <c r="D98" s="9"/>
      <c r="E98" s="13" t="s">
        <v>836</v>
      </c>
      <c r="F98" s="11">
        <f t="shared" si="1"/>
        <v>608</v>
      </c>
      <c r="I98" s="11"/>
      <c r="J98" s="11"/>
      <c r="K98" s="11"/>
      <c r="L98" s="11" t="str">
        <f ca="1">IF(I98="","insert into element (element_id, label, description, element_status_id) values ("&amp;A98&amp;", '"&amp;B98&amp;"', '"&amp;D98&amp;"', 2);"&amp;IF(MOD(CELL("row",A98),10)=0,CHAR(13)&amp;CHAR(10)&amp;"COMMIT;",""),"")</f>
        <v>insert into element (element_id, label, description, element_status_id) values (608, 'skin', '', 2);</v>
      </c>
    </row>
    <row r="99" spans="1:12">
      <c r="A99" s="24">
        <v>500</v>
      </c>
      <c r="B99" s="24" t="s">
        <v>640</v>
      </c>
      <c r="C99" s="24" t="s">
        <v>952</v>
      </c>
      <c r="D99" s="9"/>
      <c r="E99" s="13" t="s">
        <v>836</v>
      </c>
      <c r="F99" s="11">
        <f t="shared" si="1"/>
        <v>500</v>
      </c>
      <c r="I99" s="11"/>
      <c r="J99" s="11"/>
      <c r="K99" s="11"/>
      <c r="L99" s="11" t="str">
        <f ca="1">IF(I99="","insert into element (element_id, label, description, element_status_id) values ("&amp;A99&amp;", '"&amp;B99&amp;"', '"&amp;D99&amp;"', 2);"&amp;IF(MOD(CELL("row",A99),10)=0,CHAR(13)&amp;CHAR(10)&amp;"COMMIT;",""),"")</f>
        <v>insert into element (element_id, label, description, element_status_id) values (500, 'hair', '', 2);</v>
      </c>
    </row>
    <row r="100" spans="1:12">
      <c r="A100" s="24">
        <v>553</v>
      </c>
      <c r="B100" s="24" t="s">
        <v>469</v>
      </c>
      <c r="C100" s="24" t="s">
        <v>953</v>
      </c>
      <c r="D100" s="9"/>
      <c r="E100" s="13" t="s">
        <v>836</v>
      </c>
      <c r="F100" s="11">
        <f t="shared" si="1"/>
        <v>553</v>
      </c>
      <c r="I100" s="11"/>
      <c r="J100" s="11"/>
      <c r="K100" s="11"/>
      <c r="L100" s="11" t="str">
        <f ca="1">IF(I100="","insert into element (element_id, label, description, element_status_id) values ("&amp;A100&amp;", '"&amp;B100&amp;"', '"&amp;D100&amp;"', 2);"&amp;IF(MOD(CELL("row",A100),10)=0,CHAR(13)&amp;CHAR(10)&amp;"COMMIT;",""),"")</f>
        <v>insert into element (element_id, label, description, element_status_id) values (553, 'nail', '', 2);_x000D_
COMMIT;</v>
      </c>
    </row>
    <row r="101" spans="1:12">
      <c r="A101" s="24">
        <v>556</v>
      </c>
      <c r="B101" s="24" t="s">
        <v>472</v>
      </c>
      <c r="C101" s="24" t="s">
        <v>954</v>
      </c>
      <c r="D101" s="9"/>
      <c r="E101" s="13" t="s">
        <v>836</v>
      </c>
      <c r="F101" s="11">
        <f t="shared" si="1"/>
        <v>556</v>
      </c>
      <c r="I101" s="11"/>
      <c r="J101" s="11"/>
      <c r="K101" s="11"/>
      <c r="L101" s="11" t="str">
        <f ca="1">IF(I101="","insert into element (element_id, label, description, element_status_id) values ("&amp;A101&amp;", '"&amp;B101&amp;"', '"&amp;D101&amp;"', 2);"&amp;IF(MOD(CELL("row",A101),10)=0,CHAR(13)&amp;CHAR(10)&amp;"COMMIT;",""),"")</f>
        <v>insert into element (element_id, label, description, element_status_id) values (556, 'nervous tissue', '', 2);</v>
      </c>
    </row>
    <row r="102" spans="1:12">
      <c r="A102" s="24">
        <v>433</v>
      </c>
      <c r="B102" s="24" t="s">
        <v>566</v>
      </c>
      <c r="C102" s="24" t="s">
        <v>955</v>
      </c>
      <c r="D102" s="9"/>
      <c r="E102" s="13" t="s">
        <v>836</v>
      </c>
      <c r="F102" s="11">
        <f t="shared" si="1"/>
        <v>433</v>
      </c>
      <c r="I102" s="11"/>
      <c r="J102" s="11"/>
      <c r="K102" s="11"/>
      <c r="L102" s="11" t="str">
        <f ca="1">IF(I102="","insert into element (element_id, label, description, element_status_id) values ("&amp;A102&amp;", '"&amp;B102&amp;"', '"&amp;D102&amp;"', 2);"&amp;IF(MOD(CELL("row",A102),10)=0,CHAR(13)&amp;CHAR(10)&amp;"COMMIT;",""),"")</f>
        <v>insert into element (element_id, label, description, element_status_id) values (433, 'brain', '', 2);</v>
      </c>
    </row>
    <row r="103" spans="1:12">
      <c r="A103" s="24">
        <v>616</v>
      </c>
      <c r="B103" s="24" t="s">
        <v>709</v>
      </c>
      <c r="C103" s="24" t="s">
        <v>956</v>
      </c>
      <c r="D103" s="9"/>
      <c r="E103" s="13" t="s">
        <v>836</v>
      </c>
      <c r="F103" s="11">
        <f t="shared" si="1"/>
        <v>616</v>
      </c>
      <c r="I103" s="11"/>
      <c r="J103" s="11"/>
      <c r="K103" s="11"/>
      <c r="L103" s="11" t="str">
        <f ca="1">IF(I103="","insert into element (element_id, label, description, element_status_id) values ("&amp;A103&amp;", '"&amp;B103&amp;"', '"&amp;D103&amp;"', 2);"&amp;IF(MOD(CELL("row",A103),10)=0,CHAR(13)&amp;CHAR(10)&amp;"COMMIT;",""),"")</f>
        <v>insert into element (element_id, label, description, element_status_id) values (616, 'spinal cord', '', 2);</v>
      </c>
    </row>
    <row r="104" spans="1:12">
      <c r="A104" s="24">
        <v>555</v>
      </c>
      <c r="B104" s="24" t="s">
        <v>471</v>
      </c>
      <c r="C104" s="24" t="s">
        <v>957</v>
      </c>
      <c r="D104" s="9"/>
      <c r="E104" s="13" t="s">
        <v>836</v>
      </c>
      <c r="F104" s="11">
        <f t="shared" si="1"/>
        <v>555</v>
      </c>
      <c r="I104" s="11"/>
      <c r="J104" s="11"/>
      <c r="K104" s="11"/>
      <c r="L104" s="11" t="str">
        <f ca="1">IF(I104="","insert into element (element_id, label, description, element_status_id) values ("&amp;A104&amp;", '"&amp;B104&amp;"', '"&amp;D104&amp;"', 2);"&amp;IF(MOD(CELL("row",A104),10)=0,CHAR(13)&amp;CHAR(10)&amp;"COMMIT;",""),"")</f>
        <v>insert into element (element_id, label, description, element_status_id) values (555, 'nerve', '', 2);</v>
      </c>
    </row>
    <row r="105" spans="1:12">
      <c r="A105" s="24">
        <v>591</v>
      </c>
      <c r="B105" s="24" t="s">
        <v>681</v>
      </c>
      <c r="C105" s="24" t="s">
        <v>958</v>
      </c>
      <c r="D105" s="9"/>
      <c r="E105" s="13" t="s">
        <v>836</v>
      </c>
      <c r="F105" s="11">
        <f t="shared" si="1"/>
        <v>591</v>
      </c>
      <c r="I105" s="11"/>
      <c r="J105" s="11"/>
      <c r="K105" s="11"/>
      <c r="L105" s="11" t="str">
        <f ca="1">IF(I105="","insert into element (element_id, label, description, element_status_id) values ("&amp;A105&amp;", '"&amp;B105&amp;"', '"&amp;D105&amp;"', 2);"&amp;IF(MOD(CELL("row",A105),10)=0,CHAR(13)&amp;CHAR(10)&amp;"COMMIT;",""),"")</f>
        <v>insert into element (element_id, label, description, element_status_id) values (591, 'reproductive tissue', '', 2);</v>
      </c>
    </row>
    <row r="106" spans="1:12">
      <c r="A106" s="24">
        <v>486</v>
      </c>
      <c r="B106" s="24" t="s">
        <v>624</v>
      </c>
      <c r="C106" s="24" t="s">
        <v>959</v>
      </c>
      <c r="D106" s="9"/>
      <c r="E106" s="13" t="s">
        <v>836</v>
      </c>
      <c r="F106" s="11">
        <f t="shared" si="1"/>
        <v>486</v>
      </c>
      <c r="I106" s="11"/>
      <c r="J106" s="11"/>
      <c r="K106" s="11"/>
      <c r="L106" s="11" t="str">
        <f ca="1">IF(I106="","insert into element (element_id, label, description, element_status_id) values ("&amp;A106&amp;", '"&amp;B106&amp;"', '"&amp;D106&amp;"', 2);"&amp;IF(MOD(CELL("row",A106),10)=0,CHAR(13)&amp;CHAR(10)&amp;"COMMIT;",""),"")</f>
        <v>insert into element (element_id, label, description, element_status_id) values (486, 'fallopian tube', '', 2);</v>
      </c>
    </row>
    <row r="107" spans="1:12">
      <c r="A107" s="24">
        <v>645</v>
      </c>
      <c r="B107" s="24" t="s">
        <v>738</v>
      </c>
      <c r="C107" s="24" t="s">
        <v>960</v>
      </c>
      <c r="D107" s="9"/>
      <c r="E107" s="13" t="s">
        <v>836</v>
      </c>
      <c r="F107" s="11">
        <f t="shared" si="1"/>
        <v>645</v>
      </c>
      <c r="I107" s="11"/>
      <c r="J107" s="11"/>
      <c r="K107" s="11"/>
      <c r="L107" s="11" t="str">
        <f ca="1">IF(I107="","insert into element (element_id, label, description, element_status_id) values ("&amp;A107&amp;", '"&amp;B107&amp;"', '"&amp;D107&amp;"', 2);"&amp;IF(MOD(CELL("row",A107),10)=0,CHAR(13)&amp;CHAR(10)&amp;"COMMIT;",""),"")</f>
        <v>insert into element (element_id, label, description, element_status_id) values (645, 'uterus', '', 2);</v>
      </c>
    </row>
    <row r="108" spans="1:12">
      <c r="A108" s="24">
        <v>532</v>
      </c>
      <c r="B108" s="24" t="s">
        <v>442</v>
      </c>
      <c r="C108" s="24" t="s">
        <v>961</v>
      </c>
      <c r="D108" s="32"/>
      <c r="E108" s="13" t="s">
        <v>836</v>
      </c>
      <c r="F108" s="11">
        <f t="shared" si="1"/>
        <v>532</v>
      </c>
      <c r="I108" s="11"/>
      <c r="J108" s="11"/>
      <c r="K108" s="11"/>
      <c r="L108" s="11" t="str">
        <f ca="1">IF(I108="","insert into element (element_id, label, description, element_status_id) values ("&amp;A108&amp;", '"&amp;B108&amp;"', '"&amp;D108&amp;"', 2);"&amp;IF(MOD(CELL("row",A108),10)=0,CHAR(13)&amp;CHAR(10)&amp;"COMMIT;",""),"")</f>
        <v>insert into element (element_id, label, description, element_status_id) values (532, 'mammary gland', '', 2);</v>
      </c>
    </row>
    <row r="109" spans="1:12">
      <c r="A109" s="24">
        <v>631</v>
      </c>
      <c r="B109" s="24" t="s">
        <v>724</v>
      </c>
      <c r="C109" s="24" t="s">
        <v>962</v>
      </c>
      <c r="D109" s="9"/>
      <c r="E109" s="13" t="s">
        <v>836</v>
      </c>
      <c r="F109" s="11">
        <f t="shared" si="1"/>
        <v>631</v>
      </c>
      <c r="I109" s="11"/>
      <c r="J109" s="11"/>
      <c r="K109" s="11"/>
      <c r="L109" s="11" t="str">
        <f ca="1">IF(I109="","insert into element (element_id, label, description, element_status_id) values ("&amp;A109&amp;", '"&amp;B109&amp;"', '"&amp;D109&amp;"', 2);"&amp;IF(MOD(CELL("row",A109),10)=0,CHAR(13)&amp;CHAR(10)&amp;"COMMIT;",""),"")</f>
        <v>insert into element (element_id, label, description, element_status_id) values (631, 'testis', '', 2);</v>
      </c>
    </row>
    <row r="110" spans="1:12">
      <c r="A110" s="24">
        <v>583</v>
      </c>
      <c r="B110" s="24" t="s">
        <v>507</v>
      </c>
      <c r="C110" s="24" t="s">
        <v>963</v>
      </c>
      <c r="D110" s="9"/>
      <c r="E110" s="13" t="s">
        <v>836</v>
      </c>
      <c r="F110" s="11">
        <f t="shared" si="1"/>
        <v>583</v>
      </c>
      <c r="I110" s="11"/>
      <c r="J110" s="11"/>
      <c r="K110" s="11"/>
      <c r="L110" s="11" t="str">
        <f ca="1">IF(I110="","insert into element (element_id, label, description, element_status_id) values ("&amp;A110&amp;", '"&amp;B110&amp;"', '"&amp;D110&amp;"', 2);"&amp;IF(MOD(CELL("row",A110),10)=0,CHAR(13)&amp;CHAR(10)&amp;"COMMIT;",""),"")</f>
        <v>insert into element (element_id, label, description, element_status_id) values (583, 'prostate', '', 2);_x000D_
COMMIT;</v>
      </c>
    </row>
    <row r="111" spans="1:12">
      <c r="A111" s="24">
        <v>561</v>
      </c>
      <c r="B111" s="24" t="s">
        <v>478</v>
      </c>
      <c r="C111" s="24" t="s">
        <v>964</v>
      </c>
      <c r="D111" s="9"/>
      <c r="E111" s="13" t="s">
        <v>836</v>
      </c>
      <c r="F111" s="11">
        <f t="shared" si="1"/>
        <v>561</v>
      </c>
      <c r="I111" s="11"/>
      <c r="J111" s="11"/>
      <c r="K111" s="11"/>
      <c r="L111" s="11" t="str">
        <f ca="1">IF(I111="","insert into element (element_id, label, description, element_status_id) values ("&amp;A111&amp;", '"&amp;B111&amp;"', '"&amp;D111&amp;"', 2);"&amp;IF(MOD(CELL("row",A111),10)=0,CHAR(13)&amp;CHAR(10)&amp;"COMMIT;",""),"")</f>
        <v>insert into element (element_id, label, description, element_status_id) values (561, 'ovary', '', 2);</v>
      </c>
    </row>
    <row r="112" spans="1:12">
      <c r="A112" s="24">
        <v>593</v>
      </c>
      <c r="B112" s="24" t="s">
        <v>683</v>
      </c>
      <c r="C112" s="24" t="s">
        <v>965</v>
      </c>
      <c r="D112" s="32"/>
      <c r="E112" s="13" t="s">
        <v>836</v>
      </c>
      <c r="F112" s="11">
        <f t="shared" si="1"/>
        <v>593</v>
      </c>
      <c r="I112" s="11"/>
      <c r="J112" s="11"/>
      <c r="K112" s="11"/>
      <c r="L112" s="11" t="str">
        <f ca="1">IF(I112="","insert into element (element_id, label, description, element_status_id) values ("&amp;A112&amp;", '"&amp;B112&amp;"', '"&amp;D112&amp;"', 2);"&amp;IF(MOD(CELL("row",A112),10)=0,CHAR(13)&amp;CHAR(10)&amp;"COMMIT;",""),"")</f>
        <v>insert into element (element_id, label, description, element_status_id) values (593, 'respiratory tissue', '', 2);</v>
      </c>
    </row>
    <row r="113" spans="1:12">
      <c r="A113" s="24">
        <v>575</v>
      </c>
      <c r="B113" s="24" t="s">
        <v>498</v>
      </c>
      <c r="C113" s="24" t="s">
        <v>966</v>
      </c>
      <c r="D113" s="9"/>
      <c r="E113" s="13" t="s">
        <v>836</v>
      </c>
      <c r="F113" s="11">
        <f t="shared" si="1"/>
        <v>575</v>
      </c>
      <c r="I113" s="11"/>
      <c r="J113" s="11"/>
      <c r="K113" s="11"/>
      <c r="L113" s="11" t="str">
        <f ca="1">IF(I113="","insert into element (element_id, label, description, element_status_id) values ("&amp;A113&amp;", '"&amp;B113&amp;"', '"&amp;D113&amp;"', 2);"&amp;IF(MOD(CELL("row",A113),10)=0,CHAR(13)&amp;CHAR(10)&amp;"COMMIT;",""),"")</f>
        <v>insert into element (element_id, label, description, element_status_id) values (575, 'pharynx', '', 2);</v>
      </c>
    </row>
    <row r="114" spans="1:12">
      <c r="A114" s="24">
        <v>517</v>
      </c>
      <c r="B114" s="24" t="s">
        <v>658</v>
      </c>
      <c r="C114" s="24" t="s">
        <v>967</v>
      </c>
      <c r="D114" s="9"/>
      <c r="E114" s="13" t="s">
        <v>836</v>
      </c>
      <c r="F114" s="11">
        <f t="shared" si="1"/>
        <v>517</v>
      </c>
      <c r="I114" s="11"/>
      <c r="J114" s="11"/>
      <c r="K114" s="11"/>
      <c r="L114" s="11" t="str">
        <f ca="1">IF(I114="","insert into element (element_id, label, description, element_status_id) values ("&amp;A114&amp;", '"&amp;B114&amp;"', '"&amp;D114&amp;"', 2);"&amp;IF(MOD(CELL("row",A114),10)=0,CHAR(13)&amp;CHAR(10)&amp;"COMMIT;",""),"")</f>
        <v>insert into element (element_id, label, description, element_status_id) values (517, 'larynx', '', 2);</v>
      </c>
    </row>
    <row r="115" spans="1:12">
      <c r="A115" s="24">
        <v>640</v>
      </c>
      <c r="B115" s="24" t="s">
        <v>733</v>
      </c>
      <c r="C115" s="24" t="s">
        <v>968</v>
      </c>
      <c r="D115" s="9"/>
      <c r="E115" s="13" t="s">
        <v>836</v>
      </c>
      <c r="F115" s="11">
        <f t="shared" si="1"/>
        <v>640</v>
      </c>
      <c r="I115" s="11"/>
      <c r="J115" s="11"/>
      <c r="K115" s="11"/>
      <c r="L115" s="11" t="str">
        <f ca="1">IF(I115="","insert into element (element_id, label, description, element_status_id) values ("&amp;A115&amp;", '"&amp;B115&amp;"', '"&amp;D115&amp;"', 2);"&amp;IF(MOD(CELL("row",A115),10)=0,CHAR(13)&amp;CHAR(10)&amp;"COMMIT;",""),"")</f>
        <v>insert into element (element_id, label, description, element_status_id) values (640, 'trachea', '', 2);</v>
      </c>
    </row>
    <row r="116" spans="1:12">
      <c r="A116" s="24">
        <v>435</v>
      </c>
      <c r="B116" s="24" t="s">
        <v>568</v>
      </c>
      <c r="C116" s="24" t="s">
        <v>969</v>
      </c>
      <c r="D116" s="9"/>
      <c r="E116" s="13" t="s">
        <v>836</v>
      </c>
      <c r="F116" s="11">
        <f t="shared" si="1"/>
        <v>435</v>
      </c>
      <c r="I116" s="11"/>
      <c r="J116" s="11"/>
      <c r="K116" s="11"/>
      <c r="L116" s="11" t="str">
        <f ca="1">IF(I116="","insert into element (element_id, label, description, element_status_id) values ("&amp;A116&amp;", '"&amp;B116&amp;"', '"&amp;D116&amp;"', 2);"&amp;IF(MOD(CELL("row",A116),10)=0,CHAR(13)&amp;CHAR(10)&amp;"COMMIT;",""),"")</f>
        <v>insert into element (element_id, label, description, element_status_id) values (435, 'bronchus', '', 2);</v>
      </c>
    </row>
    <row r="117" spans="1:12">
      <c r="A117" s="24">
        <v>524</v>
      </c>
      <c r="B117" s="24" t="s">
        <v>666</v>
      </c>
      <c r="C117" s="24" t="s">
        <v>970</v>
      </c>
      <c r="D117" s="9"/>
      <c r="E117" s="13" t="s">
        <v>836</v>
      </c>
      <c r="F117" s="11">
        <f t="shared" si="1"/>
        <v>524</v>
      </c>
      <c r="I117" s="11"/>
      <c r="J117" s="11"/>
      <c r="K117" s="11"/>
      <c r="L117" s="11" t="str">
        <f ca="1">IF(I117="","insert into element (element_id, label, description, element_status_id) values ("&amp;A117&amp;", '"&amp;B117&amp;"', '"&amp;D117&amp;"', 2);"&amp;IF(MOD(CELL("row",A117),10)=0,CHAR(13)&amp;CHAR(10)&amp;"COMMIT;",""),"")</f>
        <v>insert into element (element_id, label, description, element_status_id) values (524, 'lung', '', 2);</v>
      </c>
    </row>
    <row r="118" spans="1:12">
      <c r="A118" s="24">
        <v>463</v>
      </c>
      <c r="B118" s="24" t="s">
        <v>601</v>
      </c>
      <c r="C118" s="24" t="s">
        <v>971</v>
      </c>
      <c r="D118" s="9"/>
      <c r="E118" s="13" t="s">
        <v>836</v>
      </c>
      <c r="F118" s="11">
        <f t="shared" si="1"/>
        <v>463</v>
      </c>
      <c r="I118" s="11"/>
      <c r="J118" s="11"/>
      <c r="K118" s="11"/>
      <c r="L118" s="11" t="str">
        <f ca="1">IF(I118="","insert into element (element_id, label, description, element_status_id) values ("&amp;A118&amp;", '"&amp;B118&amp;"', '"&amp;D118&amp;"', 2);"&amp;IF(MOD(CELL("row",A118),10)=0,CHAR(13)&amp;CHAR(10)&amp;"COMMIT;",""),"")</f>
        <v>insert into element (element_id, label, description, element_status_id) values (463, 'diaphragm', '', 2);</v>
      </c>
    </row>
    <row r="119" spans="1:12">
      <c r="A119" s="24">
        <v>607</v>
      </c>
      <c r="B119" s="24" t="s">
        <v>699</v>
      </c>
      <c r="C119" s="24" t="s">
        <v>972</v>
      </c>
      <c r="D119" s="32"/>
      <c r="E119" s="13" t="s">
        <v>836</v>
      </c>
      <c r="F119" s="11">
        <f t="shared" si="1"/>
        <v>607</v>
      </c>
      <c r="I119" s="11"/>
      <c r="J119" s="11"/>
      <c r="K119" s="11"/>
      <c r="L119" s="11" t="str">
        <f ca="1">IF(I119="","insert into element (element_id, label, description, element_status_id) values ("&amp;A119&amp;", '"&amp;B119&amp;"', '"&amp;D119&amp;"', 2);"&amp;IF(MOD(CELL("row",A119),10)=0,CHAR(13)&amp;CHAR(10)&amp;"COMMIT;",""),"")</f>
        <v>insert into element (element_id, label, description, element_status_id) values (607, 'skeletal tissue', '', 2);</v>
      </c>
    </row>
    <row r="120" spans="1:12">
      <c r="A120" s="24">
        <v>432</v>
      </c>
      <c r="B120" s="24" t="s">
        <v>565</v>
      </c>
      <c r="C120" s="24" t="s">
        <v>973</v>
      </c>
      <c r="D120" s="9"/>
      <c r="E120" s="13" t="s">
        <v>836</v>
      </c>
      <c r="F120" s="11">
        <f t="shared" si="1"/>
        <v>432</v>
      </c>
      <c r="I120" s="11"/>
      <c r="J120" s="11"/>
      <c r="K120" s="11"/>
      <c r="L120" s="11" t="str">
        <f ca="1">IF(I120="","insert into element (element_id, label, description, element_status_id) values ("&amp;A120&amp;", '"&amp;B120&amp;"', '"&amp;D120&amp;"', 2);"&amp;IF(MOD(CELL("row",A120),10)=0,CHAR(13)&amp;CHAR(10)&amp;"COMMIT;",""),"")</f>
        <v>insert into element (element_id, label, description, element_status_id) values (432, 'bone', '', 2);_x000D_
COMMIT;</v>
      </c>
    </row>
    <row r="121" spans="1:12">
      <c r="A121" s="24">
        <v>437</v>
      </c>
      <c r="B121" s="24" t="s">
        <v>571</v>
      </c>
      <c r="C121" s="24" t="s">
        <v>974</v>
      </c>
      <c r="D121" s="9"/>
      <c r="E121" s="13" t="s">
        <v>836</v>
      </c>
      <c r="F121" s="11">
        <f t="shared" si="1"/>
        <v>437</v>
      </c>
      <c r="I121" s="11"/>
      <c r="J121" s="11"/>
      <c r="K121" s="11"/>
      <c r="L121" s="11" t="str">
        <f ca="1">IF(I121="","insert into element (element_id, label, description, element_status_id) values ("&amp;A121&amp;", '"&amp;B121&amp;"', '"&amp;D121&amp;"', 2);"&amp;IF(MOD(CELL("row",A121),10)=0,CHAR(13)&amp;CHAR(10)&amp;"COMMIT;",""),"")</f>
        <v>insert into element (element_id, label, description, element_status_id) values (437, 'cartilage', '', 2);</v>
      </c>
    </row>
    <row r="122" spans="1:12">
      <c r="A122" s="24">
        <v>519</v>
      </c>
      <c r="B122" s="24" t="s">
        <v>660</v>
      </c>
      <c r="C122" s="24" t="s">
        <v>975</v>
      </c>
      <c r="D122" s="9"/>
      <c r="E122" s="13" t="s">
        <v>836</v>
      </c>
      <c r="F122" s="11">
        <f t="shared" si="1"/>
        <v>519</v>
      </c>
      <c r="I122" s="11"/>
      <c r="J122" s="11"/>
      <c r="K122" s="11"/>
      <c r="L122" s="11" t="str">
        <f ca="1">IF(I122="","insert into element (element_id, label, description, element_status_id) values ("&amp;A122&amp;", '"&amp;B122&amp;"', '"&amp;D122&amp;"', 2);"&amp;IF(MOD(CELL("row",A122),10)=0,CHAR(13)&amp;CHAR(10)&amp;"COMMIT;",""),"")</f>
        <v>insert into element (element_id, label, description, element_status_id) values (519, 'ligament', '', 2);</v>
      </c>
    </row>
    <row r="123" spans="1:12">
      <c r="A123" s="24">
        <v>552</v>
      </c>
      <c r="B123" s="24" t="s">
        <v>468</v>
      </c>
      <c r="C123" s="24" t="s">
        <v>976</v>
      </c>
      <c r="D123" s="9"/>
      <c r="E123" s="13" t="s">
        <v>836</v>
      </c>
      <c r="F123" s="11">
        <f t="shared" si="1"/>
        <v>552</v>
      </c>
      <c r="I123" s="11"/>
      <c r="J123" s="11"/>
      <c r="K123" s="11"/>
      <c r="L123" s="11" t="str">
        <f ca="1">IF(I123="","insert into element (element_id, label, description, element_status_id) values ("&amp;A123&amp;", '"&amp;B123&amp;"', '"&amp;D123&amp;"', 2);"&amp;IF(MOD(CELL("row",A123),10)=0,CHAR(13)&amp;CHAR(10)&amp;"COMMIT;",""),"")</f>
        <v>insert into element (element_id, label, description, element_status_id) values (552, 'muscular tissue', '', 2);</v>
      </c>
    </row>
    <row r="124" spans="1:12">
      <c r="A124" s="24">
        <v>551</v>
      </c>
      <c r="B124" s="24" t="s">
        <v>467</v>
      </c>
      <c r="C124" s="24" t="s">
        <v>977</v>
      </c>
      <c r="D124" s="9"/>
      <c r="E124" s="13" t="s">
        <v>836</v>
      </c>
      <c r="F124" s="11">
        <f t="shared" si="1"/>
        <v>551</v>
      </c>
      <c r="I124" s="11"/>
      <c r="J124" s="11"/>
      <c r="K124" s="11"/>
      <c r="L124" s="11" t="str">
        <f ca="1">IF(I124="","insert into element (element_id, label, description, element_status_id) values ("&amp;A124&amp;", '"&amp;B124&amp;"', '"&amp;D124&amp;"', 2);"&amp;IF(MOD(CELL("row",A124),10)=0,CHAR(13)&amp;CHAR(10)&amp;"COMMIT;",""),"")</f>
        <v>insert into element (element_id, label, description, element_status_id) values (551, 'muscle', '', 2);</v>
      </c>
    </row>
    <row r="125" spans="1:12">
      <c r="A125" s="24">
        <v>630</v>
      </c>
      <c r="B125" s="24" t="s">
        <v>723</v>
      </c>
      <c r="C125" s="24" t="s">
        <v>978</v>
      </c>
      <c r="D125" s="9"/>
      <c r="E125" s="13" t="s">
        <v>836</v>
      </c>
      <c r="F125" s="11">
        <f t="shared" si="1"/>
        <v>630</v>
      </c>
      <c r="I125" s="11"/>
      <c r="J125" s="11"/>
      <c r="K125" s="11"/>
      <c r="L125" s="11" t="str">
        <f ca="1">IF(I125="","insert into element (element_id, label, description, element_status_id) values ("&amp;A125&amp;", '"&amp;B125&amp;"', '"&amp;D125&amp;"', 2);"&amp;IF(MOD(CELL("row",A125),10)=0,CHAR(13)&amp;CHAR(10)&amp;"COMMIT;",""),"")</f>
        <v>insert into element (element_id, label, description, element_status_id) values (630, 'tendon', '', 2);</v>
      </c>
    </row>
    <row r="126" spans="1:12">
      <c r="A126" s="24">
        <v>615</v>
      </c>
      <c r="B126" s="24" t="s">
        <v>708</v>
      </c>
      <c r="C126" s="24" t="s">
        <v>871</v>
      </c>
      <c r="D126" s="9"/>
      <c r="E126" s="13" t="s">
        <v>836</v>
      </c>
      <c r="F126" s="11">
        <f t="shared" si="1"/>
        <v>615</v>
      </c>
      <c r="I126" s="11"/>
      <c r="J126" s="11"/>
      <c r="K126" s="11"/>
      <c r="L126" s="11" t="str">
        <f ca="1">IF(I126="","insert into element (element_id, label, description, element_status_id) values ("&amp;A126&amp;", '"&amp;B126&amp;"', '"&amp;D126&amp;"', 2);"&amp;IF(MOD(CELL("row",A126),10)=0,CHAR(13)&amp;CHAR(10)&amp;"COMMIT;",""),"")</f>
        <v>insert into element (element_id, label, description, element_status_id) values (615, 'species (BINOMIAL NOMENCLATURE)', '', 2);</v>
      </c>
    </row>
    <row r="127" spans="1:12">
      <c r="A127" s="24">
        <v>32</v>
      </c>
      <c r="B127" s="24" t="s">
        <v>86</v>
      </c>
      <c r="C127" s="24" t="s">
        <v>979</v>
      </c>
      <c r="D127" s="9"/>
      <c r="E127" s="13" t="s">
        <v>836</v>
      </c>
      <c r="F127" s="11">
        <f t="shared" si="1"/>
        <v>32</v>
      </c>
      <c r="I127" s="11"/>
      <c r="J127" s="11"/>
      <c r="K127" s="11"/>
      <c r="L127" s="11" t="str">
        <f ca="1">IF(I127="","insert into element (element_id, label, description, element_status_id) values ("&amp;A127&amp;", '"&amp;B127&amp;"', '"&amp;D127&amp;"', 2);"&amp;IF(MOD(CELL("row",A127),10)=0,CHAR(13)&amp;CHAR(10)&amp;"COMMIT;",""),"")</f>
        <v>insert into element (element_id, label, description, element_status_id) values (32, 'biological fluid', '', 2);</v>
      </c>
    </row>
    <row r="128" spans="1:12">
      <c r="A128" s="24">
        <v>615</v>
      </c>
      <c r="B128" s="24" t="s">
        <v>708</v>
      </c>
      <c r="C128" s="24" t="s">
        <v>871</v>
      </c>
      <c r="D128" s="9"/>
      <c r="E128" s="13" t="s">
        <v>836</v>
      </c>
      <c r="F128" s="11">
        <f t="shared" si="1"/>
        <v>615</v>
      </c>
      <c r="I128" s="11"/>
      <c r="J128" s="11"/>
      <c r="K128" s="11"/>
      <c r="L128" s="11" t="str">
        <f ca="1">IF(I128="","insert into element (element_id, label, description, element_status_id) values ("&amp;A128&amp;", '"&amp;B128&amp;"', '"&amp;D128&amp;"', 2);"&amp;IF(MOD(CELL("row",A128),10)=0,CHAR(13)&amp;CHAR(10)&amp;"COMMIT;",""),"")</f>
        <v>insert into element (element_id, label, description, element_status_id) values (615, 'species (BINOMIAL NOMENCLATURE)', '', 2);</v>
      </c>
    </row>
    <row r="129" spans="1:12">
      <c r="A129" s="24">
        <v>423</v>
      </c>
      <c r="B129" s="24" t="s">
        <v>556</v>
      </c>
      <c r="C129" s="24" t="s">
        <v>980</v>
      </c>
      <c r="D129" s="9"/>
      <c r="E129" s="13" t="s">
        <v>836</v>
      </c>
      <c r="F129" s="11">
        <f t="shared" si="1"/>
        <v>423</v>
      </c>
      <c r="I129" s="11"/>
      <c r="J129" s="11"/>
      <c r="K129" s="11"/>
      <c r="L129" s="11" t="str">
        <f ca="1">IF(I129="","insert into element (element_id, label, description, element_status_id) values ("&amp;A129&amp;", '"&amp;B129&amp;"', '"&amp;D129&amp;"', 2);"&amp;IF(MOD(CELL("row",A129),10)=0,CHAR(13)&amp;CHAR(10)&amp;"COMMIT;",""),"")</f>
        <v>insert into element (element_id, label, description, element_status_id) values (423, 'biological fluid type', '', 2);</v>
      </c>
    </row>
    <row r="130" spans="1:12">
      <c r="A130" s="24">
        <v>406</v>
      </c>
      <c r="B130" s="24" t="s">
        <v>534</v>
      </c>
      <c r="C130" s="24" t="s">
        <v>981</v>
      </c>
      <c r="D130" s="9"/>
      <c r="E130" s="13" t="s">
        <v>836</v>
      </c>
      <c r="F130" s="11">
        <f t="shared" si="1"/>
        <v>406</v>
      </c>
      <c r="I130" s="11"/>
      <c r="J130" s="11"/>
      <c r="K130" s="11"/>
      <c r="L130" s="11" t="str">
        <f ca="1">IF(I130="","insert into element (element_id, label, description, element_status_id) values ("&amp;A130&amp;", '"&amp;B130&amp;"', '"&amp;D130&amp;"', 2);"&amp;IF(MOD(CELL("row",A130),10)=0,CHAR(13)&amp;CHAR(10)&amp;"COMMIT;",""),"")</f>
        <v>insert into element (element_id, label, description, element_status_id) values (406, 'aqueous humor', '', 2);_x000D_
COMMIT;</v>
      </c>
    </row>
    <row r="131" spans="1:12">
      <c r="A131" s="24">
        <v>422</v>
      </c>
      <c r="B131" s="24" t="s">
        <v>555</v>
      </c>
      <c r="C131" s="24" t="s">
        <v>982</v>
      </c>
      <c r="D131" s="32"/>
      <c r="E131" s="13" t="s">
        <v>836</v>
      </c>
      <c r="F131" s="11">
        <f t="shared" ref="F131:F194" si="2">A131</f>
        <v>422</v>
      </c>
      <c r="I131" s="11"/>
      <c r="J131" s="11"/>
      <c r="K131" s="11"/>
      <c r="L131" s="11" t="str">
        <f ca="1">IF(I131="","insert into element (element_id, label, description, element_status_id) values ("&amp;A131&amp;", '"&amp;B131&amp;"', '"&amp;D131&amp;"', 2);"&amp;IF(MOD(CELL("row",A131),10)=0,CHAR(13)&amp;CHAR(10)&amp;"COMMIT;",""),"")</f>
        <v>insert into element (element_id, label, description, element_status_id) values (422, 'bile', '', 2);</v>
      </c>
    </row>
    <row r="132" spans="1:12">
      <c r="A132" s="24">
        <v>430</v>
      </c>
      <c r="B132" s="24" t="s">
        <v>563</v>
      </c>
      <c r="C132" s="24" t="s">
        <v>983</v>
      </c>
      <c r="D132" s="9"/>
      <c r="E132" s="13" t="s">
        <v>836</v>
      </c>
      <c r="F132" s="11">
        <f t="shared" si="2"/>
        <v>430</v>
      </c>
      <c r="I132" s="11"/>
      <c r="J132" s="11"/>
      <c r="K132" s="11"/>
      <c r="L132" s="11" t="str">
        <f ca="1">IF(I132="","insert into element (element_id, label, description, element_status_id) values ("&amp;A132&amp;", '"&amp;B132&amp;"', '"&amp;D132&amp;"', 2);"&amp;IF(MOD(CELL("row",A132),10)=0,CHAR(13)&amp;CHAR(10)&amp;"COMMIT;",""),"")</f>
        <v>insert into element (element_id, label, description, element_status_id) values (430, 'blood', '', 2);</v>
      </c>
    </row>
    <row r="133" spans="1:12">
      <c r="A133" s="24">
        <v>434</v>
      </c>
      <c r="B133" s="24" t="s">
        <v>567</v>
      </c>
      <c r="C133" s="24" t="s">
        <v>984</v>
      </c>
      <c r="D133" s="9"/>
      <c r="E133" s="13" t="s">
        <v>836</v>
      </c>
      <c r="F133" s="11">
        <f t="shared" si="2"/>
        <v>434</v>
      </c>
      <c r="I133" s="11"/>
      <c r="J133" s="11"/>
      <c r="K133" s="11"/>
      <c r="L133" s="11" t="str">
        <f ca="1">IF(I133="","insert into element (element_id, label, description, element_status_id) values ("&amp;A133&amp;", '"&amp;B133&amp;"', '"&amp;D133&amp;"', 2);"&amp;IF(MOD(CELL("row",A133),10)=0,CHAR(13)&amp;CHAR(10)&amp;"COMMIT;",""),"")</f>
        <v>insert into element (element_id, label, description, element_status_id) values (434, 'breast milk', '', 2);</v>
      </c>
    </row>
    <row r="134" spans="1:12">
      <c r="A134" s="24">
        <v>444</v>
      </c>
      <c r="B134" s="24" t="s">
        <v>579</v>
      </c>
      <c r="C134" s="24" t="s">
        <v>985</v>
      </c>
      <c r="D134" s="9"/>
      <c r="E134" s="13" t="s">
        <v>836</v>
      </c>
      <c r="F134" s="11">
        <f t="shared" si="2"/>
        <v>444</v>
      </c>
      <c r="I134" s="11"/>
      <c r="J134" s="11"/>
      <c r="K134" s="11"/>
      <c r="L134" s="11" t="str">
        <f ca="1">IF(I134="","insert into element (element_id, label, description, element_status_id) values ("&amp;A134&amp;", '"&amp;B134&amp;"', '"&amp;D134&amp;"', 2);"&amp;IF(MOD(CELL("row",A134),10)=0,CHAR(13)&amp;CHAR(10)&amp;"COMMIT;",""),"")</f>
        <v>insert into element (element_id, label, description, element_status_id) values (444, 'cerebrospinal fluid', '', 2);</v>
      </c>
    </row>
    <row r="135" spans="1:12">
      <c r="A135" s="24">
        <v>445</v>
      </c>
      <c r="B135" s="24" t="s">
        <v>580</v>
      </c>
      <c r="C135" s="24" t="s">
        <v>986</v>
      </c>
      <c r="D135" s="9"/>
      <c r="E135" s="13" t="s">
        <v>836</v>
      </c>
      <c r="F135" s="11">
        <f t="shared" si="2"/>
        <v>445</v>
      </c>
      <c r="I135" s="11"/>
      <c r="J135" s="11"/>
      <c r="K135" s="11"/>
      <c r="L135" s="11" t="str">
        <f ca="1">IF(I135="","insert into element (element_id, label, description, element_status_id) values ("&amp;A135&amp;", '"&amp;B135&amp;"', '"&amp;D135&amp;"', 2);"&amp;IF(MOD(CELL("row",A135),10)=0,CHAR(13)&amp;CHAR(10)&amp;"COMMIT;",""),"")</f>
        <v>insert into element (element_id, label, description, element_status_id) values (445, 'cerumen', '', 2);</v>
      </c>
    </row>
    <row r="136" spans="1:12">
      <c r="A136" s="24">
        <v>495</v>
      </c>
      <c r="B136" s="24" t="s">
        <v>635</v>
      </c>
      <c r="C136" s="24" t="s">
        <v>987</v>
      </c>
      <c r="D136" s="9"/>
      <c r="E136" s="13" t="s">
        <v>836</v>
      </c>
      <c r="F136" s="11">
        <f t="shared" si="2"/>
        <v>495</v>
      </c>
      <c r="I136" s="11"/>
      <c r="J136" s="11"/>
      <c r="K136" s="11"/>
      <c r="L136" s="11" t="str">
        <f ca="1">IF(I136="","insert into element (element_id, label, description, element_status_id) values ("&amp;A136&amp;", '"&amp;B136&amp;"', '"&amp;D136&amp;"', 2);"&amp;IF(MOD(CELL("row",A136),10)=0,CHAR(13)&amp;CHAR(10)&amp;"COMMIT;",""),"")</f>
        <v>insert into element (element_id, label, description, element_status_id) values (495, 'gastric juice', '', 2);</v>
      </c>
    </row>
    <row r="137" spans="1:12">
      <c r="A137" s="24">
        <v>496</v>
      </c>
      <c r="B137" s="24" t="s">
        <v>316</v>
      </c>
      <c r="C137" s="24" t="s">
        <v>988</v>
      </c>
      <c r="D137" s="9"/>
      <c r="E137" s="13" t="s">
        <v>836</v>
      </c>
      <c r="F137" s="11">
        <f t="shared" si="2"/>
        <v>496</v>
      </c>
      <c r="I137" s="11"/>
      <c r="J137" s="11"/>
      <c r="K137" s="11"/>
      <c r="L137" s="11" t="str">
        <f ca="1">IF(I137="","insert into element (element_id, label, description, element_status_id) values ("&amp;A137&amp;", '"&amp;B137&amp;"', '"&amp;D137&amp;"', 2);"&amp;IF(MOD(CELL("row",A137),10)=0,CHAR(13)&amp;CHAR(10)&amp;"COMMIT;",""),"")</f>
        <v>insert into element (element_id, label, description, element_status_id) values (496, 'gene', '', 2);</v>
      </c>
    </row>
    <row r="138" spans="1:12">
      <c r="A138" s="24">
        <v>572</v>
      </c>
      <c r="B138" s="24" t="s">
        <v>488</v>
      </c>
      <c r="C138" s="24" t="s">
        <v>989</v>
      </c>
      <c r="D138" s="9"/>
      <c r="E138" s="13" t="s">
        <v>836</v>
      </c>
      <c r="F138" s="11">
        <f t="shared" si="2"/>
        <v>572</v>
      </c>
      <c r="I138" s="11"/>
      <c r="J138" s="11"/>
      <c r="K138" s="11"/>
      <c r="L138" s="11" t="str">
        <f ca="1">IF(I138="","insert into element (element_id, label, description, element_status_id) values ("&amp;A138&amp;", '"&amp;B138&amp;"', '"&amp;D138&amp;"', 2);"&amp;IF(MOD(CELL("row",A138),10)=0,CHAR(13)&amp;CHAR(10)&amp;"COMMIT;",""),"")</f>
        <v>insert into element (element_id, label, description, element_status_id) values (572, 'peritoneal fluid', '', 2);</v>
      </c>
    </row>
    <row r="139" spans="1:12">
      <c r="A139" s="24">
        <v>581</v>
      </c>
      <c r="B139" s="24" t="s">
        <v>505</v>
      </c>
      <c r="C139" s="24" t="s">
        <v>990</v>
      </c>
      <c r="D139" s="9"/>
      <c r="E139" s="13" t="s">
        <v>836</v>
      </c>
      <c r="F139" s="11">
        <f t="shared" si="2"/>
        <v>581</v>
      </c>
      <c r="I139" s="11"/>
      <c r="J139" s="11"/>
      <c r="K139" s="11"/>
      <c r="L139" s="11" t="str">
        <f ca="1">IF(I139="","insert into element (element_id, label, description, element_status_id) values ("&amp;A139&amp;", '"&amp;B139&amp;"', '"&amp;D139&amp;"', 2);"&amp;IF(MOD(CELL("row",A139),10)=0,CHAR(13)&amp;CHAR(10)&amp;"COMMIT;",""),"")</f>
        <v>insert into element (element_id, label, description, element_status_id) values (581, 'pleural fluid', '', 2);</v>
      </c>
    </row>
    <row r="140" spans="1:12">
      <c r="A140" s="24">
        <v>598</v>
      </c>
      <c r="B140" s="24" t="s">
        <v>690</v>
      </c>
      <c r="C140" s="24" t="s">
        <v>991</v>
      </c>
      <c r="D140" s="9"/>
      <c r="E140" s="13" t="s">
        <v>836</v>
      </c>
      <c r="F140" s="11">
        <f t="shared" si="2"/>
        <v>598</v>
      </c>
      <c r="I140" s="11"/>
      <c r="J140" s="11"/>
      <c r="K140" s="11"/>
      <c r="L140" s="11" t="str">
        <f ca="1">IF(I140="","insert into element (element_id, label, description, element_status_id) values ("&amp;A140&amp;", '"&amp;B140&amp;"', '"&amp;D140&amp;"', 2);"&amp;IF(MOD(CELL("row",A140),10)=0,CHAR(13)&amp;CHAR(10)&amp;"COMMIT;",""),"")</f>
        <v>insert into element (element_id, label, description, element_status_id) values (598, 'saliva', '', 2);_x000D_
COMMIT;</v>
      </c>
    </row>
    <row r="141" spans="1:12">
      <c r="A141" s="24">
        <v>600</v>
      </c>
      <c r="B141" s="24" t="s">
        <v>692</v>
      </c>
      <c r="C141" s="24" t="s">
        <v>992</v>
      </c>
      <c r="D141" s="9"/>
      <c r="E141" s="13" t="s">
        <v>836</v>
      </c>
      <c r="F141" s="11">
        <f t="shared" si="2"/>
        <v>600</v>
      </c>
      <c r="I141" s="11"/>
      <c r="J141" s="11"/>
      <c r="K141" s="11"/>
      <c r="L141" s="11" t="str">
        <f ca="1">IF(I141="","insert into element (element_id, label, description, element_status_id) values ("&amp;A141&amp;", '"&amp;B141&amp;"', '"&amp;D141&amp;"', 2);"&amp;IF(MOD(CELL("row",A141),10)=0,CHAR(13)&amp;CHAR(10)&amp;"COMMIT;",""),"")</f>
        <v>insert into element (element_id, label, description, element_status_id) values (600, 'sebum', '', 2);</v>
      </c>
    </row>
    <row r="142" spans="1:12">
      <c r="A142" s="24">
        <v>601</v>
      </c>
      <c r="B142" s="24" t="s">
        <v>693</v>
      </c>
      <c r="C142" s="24" t="s">
        <v>993</v>
      </c>
      <c r="D142" s="9"/>
      <c r="E142" s="13" t="s">
        <v>836</v>
      </c>
      <c r="F142" s="11">
        <f t="shared" si="2"/>
        <v>601</v>
      </c>
      <c r="I142" s="11"/>
      <c r="J142" s="11"/>
      <c r="K142" s="11"/>
      <c r="L142" s="11" t="str">
        <f ca="1">IF(I142="","insert into element (element_id, label, description, element_status_id) values ("&amp;A142&amp;", '"&amp;B142&amp;"', '"&amp;D142&amp;"', 2);"&amp;IF(MOD(CELL("row",A142),10)=0,CHAR(13)&amp;CHAR(10)&amp;"COMMIT;",""),"")</f>
        <v>insert into element (element_id, label, description, element_status_id) values (601, 'semen', '', 2);</v>
      </c>
    </row>
    <row r="143" spans="1:12">
      <c r="A143" s="24">
        <v>602</v>
      </c>
      <c r="B143" s="24" t="s">
        <v>694</v>
      </c>
      <c r="C143" s="24" t="s">
        <v>994</v>
      </c>
      <c r="D143" s="9"/>
      <c r="E143" s="13" t="s">
        <v>836</v>
      </c>
      <c r="F143" s="11">
        <f t="shared" si="2"/>
        <v>602</v>
      </c>
      <c r="I143" s="11"/>
      <c r="J143" s="11"/>
      <c r="K143" s="11"/>
      <c r="L143" s="11" t="str">
        <f ca="1">IF(I143="","insert into element (element_id, label, description, element_status_id) values ("&amp;A143&amp;", '"&amp;B143&amp;"', '"&amp;D143&amp;"', 2);"&amp;IF(MOD(CELL("row",A143),10)=0,CHAR(13)&amp;CHAR(10)&amp;"COMMIT;",""),"")</f>
        <v>insert into element (element_id, label, description, element_status_id) values (602, 'serum', '', 2);</v>
      </c>
    </row>
    <row r="144" spans="1:12">
      <c r="A144" s="24">
        <v>623</v>
      </c>
      <c r="B144" s="24" t="s">
        <v>716</v>
      </c>
      <c r="C144" s="24" t="s">
        <v>995</v>
      </c>
      <c r="D144" s="9"/>
      <c r="E144" s="13" t="s">
        <v>836</v>
      </c>
      <c r="F144" s="11">
        <f t="shared" si="2"/>
        <v>623</v>
      </c>
      <c r="I144" s="11"/>
      <c r="J144" s="11"/>
      <c r="K144" s="11"/>
      <c r="L144" s="11" t="str">
        <f ca="1">IF(I144="","insert into element (element_id, label, description, element_status_id) values ("&amp;A144&amp;", '"&amp;B144&amp;"', '"&amp;D144&amp;"', 2);"&amp;IF(MOD(CELL("row",A144),10)=0,CHAR(13)&amp;CHAR(10)&amp;"COMMIT;",""),"")</f>
        <v>insert into element (element_id, label, description, element_status_id) values (623, 'sweat', '', 2);</v>
      </c>
    </row>
    <row r="145" spans="1:12">
      <c r="A145" s="24">
        <v>629</v>
      </c>
      <c r="B145" s="24" t="s">
        <v>722</v>
      </c>
      <c r="C145" s="24" t="s">
        <v>996</v>
      </c>
      <c r="D145" s="9"/>
      <c r="E145" s="13" t="s">
        <v>836</v>
      </c>
      <c r="F145" s="11">
        <f t="shared" si="2"/>
        <v>629</v>
      </c>
      <c r="I145" s="11"/>
      <c r="J145" s="11"/>
      <c r="K145" s="11"/>
      <c r="L145" s="11" t="str">
        <f ca="1">IF(I145="","insert into element (element_id, label, description, element_status_id) values ("&amp;A145&amp;", '"&amp;B145&amp;"', '"&amp;D145&amp;"', 2);"&amp;IF(MOD(CELL("row",A145),10)=0,CHAR(13)&amp;CHAR(10)&amp;"COMMIT;",""),"")</f>
        <v>insert into element (element_id, label, description, element_status_id) values (629, 'tears', '', 2);</v>
      </c>
    </row>
    <row r="146" spans="1:12">
      <c r="A146" s="24">
        <v>646</v>
      </c>
      <c r="B146" s="24" t="s">
        <v>739</v>
      </c>
      <c r="C146" s="24" t="s">
        <v>997</v>
      </c>
      <c r="D146" s="9"/>
      <c r="E146" s="13" t="s">
        <v>836</v>
      </c>
      <c r="F146" s="11">
        <f t="shared" si="2"/>
        <v>646</v>
      </c>
      <c r="I146" s="11"/>
      <c r="J146" s="11"/>
      <c r="K146" s="11"/>
      <c r="L146" s="11" t="str">
        <f ca="1">IF(I146="","insert into element (element_id, label, description, element_status_id) values ("&amp;A146&amp;", '"&amp;B146&amp;"', '"&amp;D146&amp;"', 2);"&amp;IF(MOD(CELL("row",A146),10)=0,CHAR(13)&amp;CHAR(10)&amp;"COMMIT;",""),"")</f>
        <v>insert into element (element_id, label, description, element_status_id) values (646, 'vaginal secretion', '', 2);</v>
      </c>
    </row>
    <row r="147" spans="1:12">
      <c r="A147" s="24">
        <v>647</v>
      </c>
      <c r="B147" s="24" t="s">
        <v>740</v>
      </c>
      <c r="C147" s="24" t="s">
        <v>998</v>
      </c>
      <c r="D147" s="9"/>
      <c r="E147" s="13" t="s">
        <v>836</v>
      </c>
      <c r="F147" s="11">
        <f t="shared" si="2"/>
        <v>647</v>
      </c>
      <c r="I147" s="11"/>
      <c r="J147" s="11"/>
      <c r="K147" s="11"/>
      <c r="L147" s="11" t="str">
        <f ca="1">IF(I147="","insert into element (element_id, label, description, element_status_id) values ("&amp;A147&amp;", '"&amp;B147&amp;"', '"&amp;D147&amp;"', 2);"&amp;IF(MOD(CELL("row",A147),10)=0,CHAR(13)&amp;CHAR(10)&amp;"COMMIT;",""),"")</f>
        <v>insert into element (element_id, label, description, element_status_id) values (647, 'vitreous humor', '', 2);</v>
      </c>
    </row>
    <row r="148" spans="1:12">
      <c r="A148" s="24">
        <v>648</v>
      </c>
      <c r="B148" s="24" t="s">
        <v>741</v>
      </c>
      <c r="C148" s="24" t="s">
        <v>999</v>
      </c>
      <c r="D148" s="9"/>
      <c r="E148" s="13" t="s">
        <v>836</v>
      </c>
      <c r="F148" s="11">
        <f t="shared" si="2"/>
        <v>648</v>
      </c>
      <c r="I148" s="11"/>
      <c r="J148" s="11"/>
      <c r="K148" s="11"/>
      <c r="L148" s="11" t="str">
        <f ca="1">IF(I148="","insert into element (element_id, label, description, element_status_id) values ("&amp;A148&amp;", '"&amp;B148&amp;"', '"&amp;D148&amp;"', 2);"&amp;IF(MOD(CELL("row",A148),10)=0,CHAR(13)&amp;CHAR(10)&amp;"COMMIT;",""),"")</f>
        <v>insert into element (element_id, label, description, element_status_id) values (648, 'vomit', '', 2);</v>
      </c>
    </row>
    <row r="149" spans="1:12">
      <c r="A149" s="24">
        <v>644</v>
      </c>
      <c r="B149" s="24" t="s">
        <v>737</v>
      </c>
      <c r="C149" s="24" t="s">
        <v>1000</v>
      </c>
      <c r="D149" s="9"/>
      <c r="E149" s="13" t="s">
        <v>836</v>
      </c>
      <c r="F149" s="11">
        <f t="shared" si="2"/>
        <v>644</v>
      </c>
      <c r="I149" s="11"/>
      <c r="J149" s="11"/>
      <c r="K149" s="11"/>
      <c r="L149" s="11" t="str">
        <f ca="1">IF(I149="","insert into element (element_id, label, description, element_status_id) values ("&amp;A149&amp;", '"&amp;B149&amp;"', '"&amp;D149&amp;"', 2);"&amp;IF(MOD(CELL("row",A149),10)=0,CHAR(13)&amp;CHAR(10)&amp;"COMMIT;",""),"")</f>
        <v>insert into element (element_id, label, description, element_status_id) values (644, 'urine', '', 2);</v>
      </c>
    </row>
    <row r="150" spans="1:12">
      <c r="A150" s="24">
        <v>472</v>
      </c>
      <c r="B150" s="24" t="s">
        <v>610</v>
      </c>
      <c r="C150" s="24" t="s">
        <v>1001</v>
      </c>
      <c r="D150" s="9"/>
      <c r="E150" s="13" t="s">
        <v>836</v>
      </c>
      <c r="F150" s="11">
        <f t="shared" si="2"/>
        <v>472</v>
      </c>
      <c r="I150" s="11"/>
      <c r="J150" s="11"/>
      <c r="K150" s="11"/>
      <c r="L150" s="11" t="str">
        <f ca="1">IF(I150="","insert into element (element_id, label, description, element_status_id) values ("&amp;A150&amp;", '"&amp;B150&amp;"', '"&amp;D150&amp;"', 2);"&amp;IF(MOD(CELL("row",A150),10)=0,CHAR(13)&amp;CHAR(10)&amp;"COMMIT;",""),"")</f>
        <v>insert into element (element_id, label, description, element_status_id) values (472, 'endolymph', '', 2);_x000D_
COMMIT;</v>
      </c>
    </row>
    <row r="151" spans="1:12">
      <c r="A151" s="24">
        <v>571</v>
      </c>
      <c r="B151" s="24" t="s">
        <v>673</v>
      </c>
      <c r="C151" s="24" t="s">
        <v>1002</v>
      </c>
      <c r="D151" s="9"/>
      <c r="E151" s="13" t="s">
        <v>836</v>
      </c>
      <c r="F151" s="11">
        <f t="shared" si="2"/>
        <v>571</v>
      </c>
      <c r="I151" s="11"/>
      <c r="J151" s="11"/>
      <c r="K151" s="11"/>
      <c r="L151" s="11" t="str">
        <f ca="1">IF(I151="","insert into element (element_id, label, description, element_status_id) values ("&amp;A151&amp;", '"&amp;B151&amp;"', '"&amp;D151&amp;"', 2);"&amp;IF(MOD(CELL("row",A151),10)=0,CHAR(13)&amp;CHAR(10)&amp;"COMMIT;",""),"")</f>
        <v>insert into element (element_id, label, description, element_status_id) values (571, 'perilymph', '', 2);</v>
      </c>
    </row>
    <row r="152" spans="1:12">
      <c r="A152" s="24">
        <v>405</v>
      </c>
      <c r="B152" s="24" t="s">
        <v>533</v>
      </c>
      <c r="C152" s="24" t="s">
        <v>1003</v>
      </c>
      <c r="D152" s="9"/>
      <c r="E152" s="13" t="s">
        <v>836</v>
      </c>
      <c r="F152" s="11">
        <f t="shared" si="2"/>
        <v>405</v>
      </c>
      <c r="I152" s="11"/>
      <c r="J152" s="11"/>
      <c r="K152" s="11"/>
      <c r="L152" s="11" t="str">
        <f ca="1">IF(I152="","insert into element (element_id, label, description, element_status_id) values ("&amp;A152&amp;", '"&amp;B152&amp;"', '"&amp;D152&amp;"', 2);"&amp;IF(MOD(CELL("row",A152),10)=0,CHAR(13)&amp;CHAR(10)&amp;"COMMIT;",""),"")</f>
        <v>insert into element (element_id, label, description, element_status_id) values (405, 'amniotic fluid', '', 2);</v>
      </c>
    </row>
    <row r="153" spans="1:12">
      <c r="A153" s="24">
        <v>546</v>
      </c>
      <c r="B153" s="24" t="s">
        <v>462</v>
      </c>
      <c r="C153" s="24" t="s">
        <v>1004</v>
      </c>
      <c r="D153" s="9"/>
      <c r="E153" s="13" t="s">
        <v>836</v>
      </c>
      <c r="F153" s="11">
        <f t="shared" si="2"/>
        <v>546</v>
      </c>
      <c r="I153" s="11"/>
      <c r="J153" s="11"/>
      <c r="K153" s="11"/>
      <c r="L153" s="11" t="str">
        <f ca="1">IF(I153="","insert into element (element_id, label, description, element_status_id) values ("&amp;A153&amp;", '"&amp;B153&amp;"', '"&amp;D153&amp;"', 2);"&amp;IF(MOD(CELL("row",A153),10)=0,CHAR(13)&amp;CHAR(10)&amp;"COMMIT;",""),"")</f>
        <v>insert into element (element_id, label, description, element_status_id) values (546, 'mucus', '', 2);</v>
      </c>
    </row>
    <row r="154" spans="1:12">
      <c r="A154" s="24">
        <v>347</v>
      </c>
      <c r="B154" s="24" t="s">
        <v>408</v>
      </c>
      <c r="C154" s="24" t="s">
        <v>1005</v>
      </c>
      <c r="D154" s="9"/>
      <c r="E154" s="13" t="s">
        <v>836</v>
      </c>
      <c r="F154" s="11">
        <f t="shared" si="2"/>
        <v>347</v>
      </c>
      <c r="I154" s="11"/>
      <c r="J154" s="11"/>
      <c r="K154" s="11"/>
      <c r="L154" s="11" t="str">
        <f ca="1">IF(I154="","insert into element (element_id, label, description, element_status_id) values ("&amp;A154&amp;", '"&amp;B154&amp;"', '"&amp;D154&amp;"', 2);"&amp;IF(MOD(CELL("row",A154),10)=0,CHAR(13)&amp;CHAR(10)&amp;"COMMIT;",""),"")</f>
        <v>insert into element (element_id, label, description, element_status_id) values (347, 'peptide', '', 2);</v>
      </c>
    </row>
    <row r="155" spans="1:12">
      <c r="A155" s="24">
        <v>349</v>
      </c>
      <c r="B155" s="24" t="s">
        <v>30</v>
      </c>
      <c r="C155" s="24" t="s">
        <v>1006</v>
      </c>
      <c r="D155" s="9"/>
      <c r="E155" s="13" t="s">
        <v>836</v>
      </c>
      <c r="F155" s="11">
        <f t="shared" si="2"/>
        <v>349</v>
      </c>
      <c r="I155" s="11"/>
      <c r="J155" s="11"/>
      <c r="K155" s="11"/>
      <c r="L155" s="11" t="str">
        <f ca="1">IF(I155="","insert into element (element_id, label, description, element_status_id) values ("&amp;A155&amp;", '"&amp;B155&amp;"', '"&amp;D155&amp;"', 2);"&amp;IF(MOD(CELL("row",A155),10)=0,CHAR(13)&amp;CHAR(10)&amp;"COMMIT;",""),"")</f>
        <v>insert into element (element_id, label, description, element_status_id) values (349, 'S6', '', 2);</v>
      </c>
    </row>
    <row r="156" spans="1:12">
      <c r="A156" s="24">
        <v>36</v>
      </c>
      <c r="B156" s="24" t="s">
        <v>87</v>
      </c>
      <c r="C156" s="24" t="s">
        <v>1007</v>
      </c>
      <c r="D156" s="9"/>
      <c r="E156" s="13" t="s">
        <v>836</v>
      </c>
      <c r="F156" s="11">
        <f t="shared" si="2"/>
        <v>36</v>
      </c>
      <c r="I156" s="11"/>
      <c r="J156" s="11"/>
      <c r="K156" s="11"/>
      <c r="L156" s="11" t="str">
        <f ca="1">IF(I156="","insert into element (element_id, label, description, element_status_id) values ("&amp;A156&amp;", '"&amp;B156&amp;"', '"&amp;D156&amp;"', 2);"&amp;IF(MOD(CELL("row",A156),10)=0,CHAR(13)&amp;CHAR(10)&amp;"COMMIT;",""),"")</f>
        <v>insert into element (element_id, label, description, element_status_id) values (36, 'organism', '', 2);</v>
      </c>
    </row>
    <row r="157" spans="1:12">
      <c r="A157" s="24">
        <v>615</v>
      </c>
      <c r="B157" s="24" t="s">
        <v>708</v>
      </c>
      <c r="C157" s="24" t="s">
        <v>871</v>
      </c>
      <c r="D157" s="9"/>
      <c r="E157" s="13" t="s">
        <v>836</v>
      </c>
      <c r="F157" s="11">
        <f t="shared" si="2"/>
        <v>615</v>
      </c>
      <c r="I157" s="11"/>
      <c r="J157" s="11"/>
      <c r="K157" s="11"/>
      <c r="L157" s="11" t="str">
        <f ca="1">IF(I157="","insert into element (element_id, label, description, element_status_id) values ("&amp;A157&amp;", '"&amp;B157&amp;"', '"&amp;D157&amp;"', 2);"&amp;IF(MOD(CELL("row",A157),10)=0,CHAR(13)&amp;CHAR(10)&amp;"COMMIT;",""),"")</f>
        <v>insert into element (element_id, label, description, element_status_id) values (615, 'species (BINOMIAL NOMENCLATURE)', '', 2);</v>
      </c>
    </row>
    <row r="158" spans="1:12">
      <c r="A158" s="24">
        <v>475</v>
      </c>
      <c r="B158" s="24" t="s">
        <v>613</v>
      </c>
      <c r="C158" s="24" t="s">
        <v>1008</v>
      </c>
      <c r="D158" s="9"/>
      <c r="E158" s="13" t="s">
        <v>836</v>
      </c>
      <c r="F158" s="11">
        <f t="shared" si="2"/>
        <v>475</v>
      </c>
      <c r="I158" s="11"/>
      <c r="J158" s="11"/>
      <c r="K158" s="11"/>
      <c r="L158" s="11" t="str">
        <f ca="1">IF(I158="","insert into element (element_id, label, description, element_status_id) values ("&amp;A158&amp;", '"&amp;B158&amp;"', '"&amp;D158&amp;"', 2);"&amp;IF(MOD(CELL("row",A158),10)=0,CHAR(13)&amp;CHAR(10)&amp;"COMMIT;",""),"")</f>
        <v>insert into element (element_id, label, description, element_status_id) values (475, 'engineered organism', '', 2);</v>
      </c>
    </row>
    <row r="159" spans="1:12">
      <c r="A159" s="24">
        <v>478</v>
      </c>
      <c r="B159" s="24" t="s">
        <v>616</v>
      </c>
      <c r="C159" s="24" t="s">
        <v>1009</v>
      </c>
      <c r="D159" s="9"/>
      <c r="E159" s="13" t="s">
        <v>836</v>
      </c>
      <c r="F159" s="11">
        <f t="shared" si="2"/>
        <v>478</v>
      </c>
      <c r="I159" s="11"/>
      <c r="J159" s="11"/>
      <c r="K159" s="11"/>
      <c r="L159" s="11" t="str">
        <f ca="1">IF(I159="","insert into element (element_id, label, description, element_status_id) values ("&amp;A159&amp;", '"&amp;B159&amp;"', '"&amp;D159&amp;"', 2);"&amp;IF(MOD(CELL("row",A159),10)=0,CHAR(13)&amp;CHAR(10)&amp;"COMMIT;",""),"")</f>
        <v>insert into element (element_id, label, description, element_status_id) values (478, 'engineered sequence', '', 2);</v>
      </c>
    </row>
    <row r="160" spans="1:12">
      <c r="A160" s="24">
        <v>474</v>
      </c>
      <c r="B160" s="24" t="s">
        <v>612</v>
      </c>
      <c r="C160" s="24" t="s">
        <v>1010</v>
      </c>
      <c r="D160" s="9"/>
      <c r="E160" s="13" t="s">
        <v>836</v>
      </c>
      <c r="F160" s="11">
        <f t="shared" si="2"/>
        <v>474</v>
      </c>
      <c r="I160" s="11"/>
      <c r="J160" s="11"/>
      <c r="K160" s="11"/>
      <c r="L160" s="11" t="str">
        <f ca="1">IF(I160="","insert into element (element_id, label, description, element_status_id) values ("&amp;A160&amp;", '"&amp;B160&amp;"', '"&amp;D160&amp;"', 2);"&amp;IF(MOD(CELL("row",A160),10)=0,CHAR(13)&amp;CHAR(10)&amp;"COMMIT;",""),"")</f>
        <v>insert into element (element_id, label, description, element_status_id) values (474, 'engineered genotype name', '', 2);_x000D_
COMMIT;</v>
      </c>
    </row>
    <row r="161" spans="1:12">
      <c r="A161" s="24">
        <v>526</v>
      </c>
      <c r="B161" s="24" t="s">
        <v>668</v>
      </c>
      <c r="C161" s="24" t="s">
        <v>1011</v>
      </c>
      <c r="D161" s="9"/>
      <c r="E161" s="13" t="s">
        <v>836</v>
      </c>
      <c r="F161" s="11">
        <f t="shared" si="2"/>
        <v>526</v>
      </c>
      <c r="I161" s="11"/>
      <c r="J161" s="11"/>
      <c r="K161" s="11"/>
      <c r="L161" s="11" t="str">
        <f ca="1">IF(I161="","insert into element (element_id, label, description, element_status_id) values ("&amp;A161&amp;", '"&amp;B161&amp;"', '"&amp;D161&amp;"', 2);"&amp;IF(MOD(CELL("row",A161),10)=0,CHAR(13)&amp;CHAR(10)&amp;"COMMIT;",""),"")</f>
        <v>insert into element (element_id, label, description, element_status_id) values (526, 'macromolecule', '', 2);</v>
      </c>
    </row>
    <row r="162" spans="1:12">
      <c r="A162" s="24">
        <v>528</v>
      </c>
      <c r="B162" s="24" t="s">
        <v>670</v>
      </c>
      <c r="C162" s="24" t="s">
        <v>1012</v>
      </c>
      <c r="D162" s="9" t="s">
        <v>313</v>
      </c>
      <c r="E162" s="13" t="s">
        <v>836</v>
      </c>
      <c r="F162" s="11">
        <f t="shared" si="2"/>
        <v>528</v>
      </c>
      <c r="I162" s="11"/>
      <c r="J162" s="11"/>
      <c r="K162" s="11"/>
      <c r="L162" s="11" t="str">
        <f ca="1">IF(I162="","insert into element (element_id, label, description, element_status_id) values ("&amp;A162&amp;", '"&amp;B162&amp;"', '"&amp;D162&amp;"', 2);"&amp;IF(MOD(CELL("row",A162),10)=0,CHAR(13)&amp;CHAR(10)&amp;"COMMIT;",""),"")</f>
        <v>insert into element (element_id, label, description, element_status_id) values (528, 'macromolecule identifier', 'An external database unique identifier, such as an accession number, for a gene or protein from a trusted international source (e.g., Entrez, UniProt).', 2);</v>
      </c>
    </row>
    <row r="163" spans="1:12">
      <c r="A163" s="24">
        <v>529</v>
      </c>
      <c r="B163" s="24" t="s">
        <v>671</v>
      </c>
      <c r="C163" s="24" t="s">
        <v>1013</v>
      </c>
      <c r="D163" s="9" t="s">
        <v>672</v>
      </c>
      <c r="E163" s="13" t="s">
        <v>836</v>
      </c>
      <c r="F163" s="11">
        <f t="shared" si="2"/>
        <v>529</v>
      </c>
      <c r="I163" s="11"/>
      <c r="J163" s="11"/>
      <c r="K163" s="11"/>
      <c r="L163" s="11" t="str">
        <f ca="1">IF(I163="","insert into element (element_id, label, description, element_status_id) values ("&amp;A163&amp;", '"&amp;B163&amp;"', '"&amp;D163&amp;"', 2);"&amp;IF(MOD(CELL("row",A163),10)=0,CHAR(13)&amp;CHAR(10)&amp;"COMMIT;",""),"")</f>
        <v>insert into element (element_id, label, description, element_status_id) values (529, 'macromolecule identifier source', 'A trusted international source (e.g., Entrez, UniProt) of the gene or protein name.', 2);</v>
      </c>
    </row>
    <row r="164" spans="1:12">
      <c r="A164" s="24">
        <v>530</v>
      </c>
      <c r="B164" s="24" t="s">
        <v>674</v>
      </c>
      <c r="C164" s="24" t="s">
        <v>1014</v>
      </c>
      <c r="D164" s="9" t="s">
        <v>314</v>
      </c>
      <c r="E164" s="13" t="s">
        <v>836</v>
      </c>
      <c r="F164" s="11">
        <f t="shared" si="2"/>
        <v>530</v>
      </c>
      <c r="I164" s="11"/>
      <c r="J164" s="11"/>
      <c r="K164" s="11"/>
      <c r="L164" s="11" t="str">
        <f ca="1">IF(I164="","insert into element (element_id, label, description, element_status_id) values ("&amp;A164&amp;", '"&amp;B164&amp;"', '"&amp;D164&amp;"', 2);"&amp;IF(MOD(CELL("row",A164),10)=0,CHAR(13)&amp;CHAR(10)&amp;"COMMIT;",""),"")</f>
        <v>insert into element (element_id, label, description, element_status_id) values (530, 'macromolecule name', 'A short symbol or name for a gene or protein from a trusted international source (e.g., Entrez, UniProt).', 2);</v>
      </c>
    </row>
    <row r="165" spans="1:12">
      <c r="A165" s="24">
        <v>527</v>
      </c>
      <c r="B165" s="24" t="s">
        <v>669</v>
      </c>
      <c r="C165" s="24" t="s">
        <v>1015</v>
      </c>
      <c r="D165" s="9" t="s">
        <v>315</v>
      </c>
      <c r="E165" s="13" t="s">
        <v>836</v>
      </c>
      <c r="F165" s="11">
        <f t="shared" si="2"/>
        <v>527</v>
      </c>
      <c r="I165" s="11"/>
      <c r="J165" s="11"/>
      <c r="K165" s="11"/>
      <c r="L165" s="11" t="str">
        <f ca="1">IF(I165="","insert into element (element_id, label, description, element_status_id) values ("&amp;A165&amp;", '"&amp;B165&amp;"', '"&amp;D165&amp;"', 2);"&amp;IF(MOD(CELL("row",A165),10)=0,CHAR(13)&amp;CHAR(10)&amp;"COMMIT;",""),"")</f>
        <v>insert into element (element_id, label, description, element_status_id) values (527, 'macromolecule description', 'A long name for a gene or protein from a trusted international source (e.g., Entrez, UniProt).', 2);</v>
      </c>
    </row>
    <row r="166" spans="1:12">
      <c r="A166" s="24">
        <v>531</v>
      </c>
      <c r="B166" s="24" t="s">
        <v>441</v>
      </c>
      <c r="C166" s="24" t="s">
        <v>1016</v>
      </c>
      <c r="D166" s="9"/>
      <c r="E166" s="13" t="s">
        <v>836</v>
      </c>
      <c r="F166" s="11">
        <f t="shared" si="2"/>
        <v>531</v>
      </c>
      <c r="I166" s="11"/>
      <c r="J166" s="11"/>
      <c r="K166" s="11"/>
      <c r="L166" s="11" t="str">
        <f ca="1">IF(I166="","insert into element (element_id, label, description, element_status_id) values ("&amp;A166&amp;", '"&amp;B166&amp;"', '"&amp;D166&amp;"', 2);"&amp;IF(MOD(CELL("row",A166),10)=0,CHAR(13)&amp;CHAR(10)&amp;"COMMIT;",""),"")</f>
        <v>insert into element (element_id, label, description, element_status_id) values (531, 'macromolecule type', '', 2);</v>
      </c>
    </row>
    <row r="167" spans="1:12">
      <c r="A167" s="24">
        <v>38</v>
      </c>
      <c r="B167" s="24" t="s">
        <v>88</v>
      </c>
      <c r="C167" s="24" t="s">
        <v>1017</v>
      </c>
      <c r="D167" s="9" t="s">
        <v>906</v>
      </c>
      <c r="E167" s="13" t="s">
        <v>836</v>
      </c>
      <c r="F167" s="11">
        <f t="shared" si="2"/>
        <v>38</v>
      </c>
      <c r="I167" s="11"/>
      <c r="J167" s="11"/>
      <c r="K167" s="11"/>
      <c r="L167" s="11" t="str">
        <f ca="1">IF(I167="","insert into element (element_id, label, description, element_status_id) values ("&amp;A167&amp;", '"&amp;B167&amp;"', '"&amp;D167&amp;"', 2);"&amp;IF(MOD(CELL("row",A167),10)=0,CHAR(13)&amp;CHAR(10)&amp;"COMMIT;",""),"")</f>
        <v>insert into element (element_id, label, description, element_status_id) values (38, 'protein', 'includes protein and protein-gi', 2);</v>
      </c>
    </row>
    <row r="168" spans="1:12">
      <c r="A168" s="24">
        <v>348</v>
      </c>
      <c r="B168" s="24" t="s">
        <v>907</v>
      </c>
      <c r="C168" s="24" t="s">
        <v>1018</v>
      </c>
      <c r="D168" s="9"/>
      <c r="E168" s="13" t="s">
        <v>836</v>
      </c>
      <c r="F168" s="11">
        <f t="shared" si="2"/>
        <v>348</v>
      </c>
      <c r="I168" s="11"/>
      <c r="J168" s="11"/>
      <c r="K168" s="11"/>
      <c r="L168" s="11" t="str">
        <f ca="1">IF(I168="","insert into element (element_id, label, description, element_status_id) values ("&amp;A168&amp;", '"&amp;B168&amp;"', '"&amp;D168&amp;"', 2);"&amp;IF(MOD(CELL("row",A168),10)=0,CHAR(13)&amp;CHAR(10)&amp;"COMMIT;",""),"")</f>
        <v>insert into element (element_id, label, description, element_status_id) values (348, 'Rhok2', '', 2);</v>
      </c>
    </row>
    <row r="169" spans="1:12">
      <c r="A169" s="24">
        <v>136</v>
      </c>
      <c r="B169" s="24" t="s">
        <v>353</v>
      </c>
      <c r="C169" s="24" t="s">
        <v>1019</v>
      </c>
      <c r="D169" s="9"/>
      <c r="E169" s="13" t="s">
        <v>836</v>
      </c>
      <c r="F169" s="11">
        <f t="shared" si="2"/>
        <v>136</v>
      </c>
      <c r="I169" s="11"/>
      <c r="J169" s="11"/>
      <c r="K169" s="11"/>
      <c r="L169" s="11" t="str">
        <f ca="1">IF(I169="","insert into element (element_id, label, description, element_status_id) values ("&amp;A169&amp;", '"&amp;B169&amp;"', '"&amp;D169&amp;"', 2);"&amp;IF(MOD(CELL("row",A169),10)=0,CHAR(13)&amp;CHAR(10)&amp;"COMMIT;",""),"")</f>
        <v>insert into element (element_id, label, description, element_status_id) values (136, 'protein form', '', 2);</v>
      </c>
    </row>
    <row r="170" spans="1:12">
      <c r="A170" s="24">
        <v>137</v>
      </c>
      <c r="B170" s="24" t="s">
        <v>354</v>
      </c>
      <c r="C170" s="24" t="s">
        <v>1020</v>
      </c>
      <c r="D170" s="9"/>
      <c r="E170" s="13" t="s">
        <v>836</v>
      </c>
      <c r="F170" s="11">
        <f t="shared" si="2"/>
        <v>137</v>
      </c>
      <c r="I170" s="11"/>
      <c r="J170" s="11"/>
      <c r="K170" s="11"/>
      <c r="L170" s="11" t="str">
        <f ca="1">IF(I170="","insert into element (element_id, label, description, element_status_id) values ("&amp;A170&amp;", '"&amp;B170&amp;"', '"&amp;D170&amp;"', 2);"&amp;IF(MOD(CELL("row",A170),10)=0,CHAR(13)&amp;CHAR(10)&amp;"COMMIT;",""),"")</f>
        <v>insert into element (element_id, label, description, element_status_id) values (137, 'protein preparation method', '', 2);_x000D_
COMMIT;</v>
      </c>
    </row>
    <row r="171" spans="1:12">
      <c r="A171" s="24">
        <v>138</v>
      </c>
      <c r="B171" s="24" t="s">
        <v>355</v>
      </c>
      <c r="C171" s="24" t="s">
        <v>1021</v>
      </c>
      <c r="D171" s="9"/>
      <c r="E171" s="13" t="s">
        <v>836</v>
      </c>
      <c r="F171" s="11">
        <f t="shared" si="2"/>
        <v>138</v>
      </c>
      <c r="I171" s="11"/>
      <c r="J171" s="11"/>
      <c r="K171" s="11"/>
      <c r="L171" s="11" t="str">
        <f ca="1">IF(I171="","insert into element (element_id, label, description, element_status_id) values ("&amp;A171&amp;", '"&amp;B171&amp;"', '"&amp;D171&amp;"', 2);"&amp;IF(MOD(CELL("row",A171),10)=0,CHAR(13)&amp;CHAR(10)&amp;"COMMIT;",""),"")</f>
        <v>insert into element (element_id, label, description, element_status_id) values (138, 'protein purity', '', 2);</v>
      </c>
    </row>
    <row r="172" spans="1:12">
      <c r="A172" s="24">
        <v>157</v>
      </c>
      <c r="B172" s="24" t="s">
        <v>356</v>
      </c>
      <c r="C172" s="24" t="s">
        <v>1022</v>
      </c>
      <c r="D172" s="9"/>
      <c r="E172" s="13" t="s">
        <v>836</v>
      </c>
      <c r="F172" s="11">
        <f t="shared" si="2"/>
        <v>157</v>
      </c>
      <c r="I172" s="11"/>
      <c r="J172" s="11"/>
      <c r="K172" s="11"/>
      <c r="L172" s="11" t="str">
        <f ca="1">IF(I172="","insert into element (element_id, label, description, element_status_id) values ("&amp;A172&amp;", '"&amp;B172&amp;"', '"&amp;D172&amp;"', 2);"&amp;IF(MOD(CELL("row",A172),10)=0,CHAR(13)&amp;CHAR(10)&amp;"COMMIT;",""),"")</f>
        <v>insert into element (element_id, label, description, element_status_id) values (157, 'protein sequence', '', 2);</v>
      </c>
    </row>
    <row r="173" spans="1:12">
      <c r="A173" s="24">
        <v>615</v>
      </c>
      <c r="B173" s="24" t="s">
        <v>708</v>
      </c>
      <c r="C173" s="24" t="s">
        <v>1023</v>
      </c>
      <c r="D173" s="9"/>
      <c r="E173" s="13" t="s">
        <v>836</v>
      </c>
      <c r="F173" s="11">
        <f t="shared" si="2"/>
        <v>615</v>
      </c>
      <c r="I173" s="11"/>
      <c r="J173" s="11"/>
      <c r="K173" s="11"/>
      <c r="L173" s="11" t="str">
        <f ca="1">IF(I173="","insert into element (element_id, label, description, element_status_id) values ("&amp;A173&amp;", '"&amp;B173&amp;"', '"&amp;D173&amp;"', 2);"&amp;IF(MOD(CELL("row",A173),10)=0,CHAR(13)&amp;CHAR(10)&amp;"COMMIT;",""),"")</f>
        <v>insert into element (element_id, label, description, element_status_id) values (615, 'species (BINOMIAL NOMENCLATURE)', '', 2);</v>
      </c>
    </row>
    <row r="174" spans="1:12">
      <c r="A174" s="24">
        <v>473</v>
      </c>
      <c r="B174" s="24" t="s">
        <v>611</v>
      </c>
      <c r="C174" s="24" t="s">
        <v>1024</v>
      </c>
      <c r="D174" s="9"/>
      <c r="E174" s="13" t="s">
        <v>836</v>
      </c>
      <c r="F174" s="11">
        <f t="shared" si="2"/>
        <v>473</v>
      </c>
      <c r="I174" s="11"/>
      <c r="J174" s="11"/>
      <c r="K174" s="11"/>
      <c r="L174" s="11" t="str">
        <f ca="1">IF(I174="","insert into element (element_id, label, description, element_status_id) values ("&amp;A174&amp;", '"&amp;B174&amp;"', '"&amp;D174&amp;"', 2);"&amp;IF(MOD(CELL("row",A174),10)=0,CHAR(13)&amp;CHAR(10)&amp;"COMMIT;",""),"")</f>
        <v>insert into element (element_id, label, description, element_status_id) values (473, 'engineered gene form', '', 2);</v>
      </c>
    </row>
    <row r="175" spans="1:12">
      <c r="A175" s="24">
        <v>476</v>
      </c>
      <c r="B175" s="24" t="s">
        <v>614</v>
      </c>
      <c r="C175" s="24" t="s">
        <v>1025</v>
      </c>
      <c r="D175" s="9"/>
      <c r="E175" s="13" t="s">
        <v>836</v>
      </c>
      <c r="F175" s="11">
        <f t="shared" si="2"/>
        <v>476</v>
      </c>
      <c r="I175" s="11"/>
      <c r="J175" s="11"/>
      <c r="K175" s="11"/>
      <c r="L175" s="11" t="str">
        <f ca="1">IF(I175="","insert into element (element_id, label, description, element_status_id) values ("&amp;A175&amp;", '"&amp;B175&amp;"', '"&amp;D175&amp;"', 2);"&amp;IF(MOD(CELL("row",A175),10)=0,CHAR(13)&amp;CHAR(10)&amp;"COMMIT;",""),"")</f>
        <v>insert into element (element_id, label, description, element_status_id) values (476, 'engineered regulatory region', '', 2);</v>
      </c>
    </row>
    <row r="176" spans="1:12">
      <c r="A176" s="24">
        <v>477</v>
      </c>
      <c r="B176" s="24" t="s">
        <v>615</v>
      </c>
      <c r="C176" s="24" t="s">
        <v>1026</v>
      </c>
      <c r="D176" s="9"/>
      <c r="E176" s="13" t="s">
        <v>836</v>
      </c>
      <c r="F176" s="11">
        <f t="shared" si="2"/>
        <v>477</v>
      </c>
      <c r="I176" s="11"/>
      <c r="J176" s="11"/>
      <c r="K176" s="11"/>
      <c r="L176" s="11" t="str">
        <f ca="1">IF(I176="","insert into element (element_id, label, description, element_status_id) values ("&amp;A176&amp;", '"&amp;B176&amp;"', '"&amp;D176&amp;"', 2);"&amp;IF(MOD(CELL("row",A176),10)=0,CHAR(13)&amp;CHAR(10)&amp;"COMMIT;",""),"")</f>
        <v>insert into element (element_id, label, description, element_status_id) values (477, 'engineered selectable marker', '', 2);</v>
      </c>
    </row>
    <row r="177" spans="1:12">
      <c r="A177" s="24">
        <v>38</v>
      </c>
      <c r="B177" s="24" t="s">
        <v>88</v>
      </c>
      <c r="C177" s="24" t="s">
        <v>1027</v>
      </c>
      <c r="D177" s="9" t="s">
        <v>906</v>
      </c>
      <c r="E177" s="13" t="s">
        <v>836</v>
      </c>
      <c r="F177" s="11">
        <f t="shared" si="2"/>
        <v>38</v>
      </c>
      <c r="I177" s="11"/>
      <c r="J177" s="11"/>
      <c r="K177" s="11"/>
      <c r="L177" s="11" t="str">
        <f ca="1">IF(I177="","insert into element (element_id, label, description, element_status_id) values ("&amp;A177&amp;", '"&amp;B177&amp;"', '"&amp;D177&amp;"', 2);"&amp;IF(MOD(CELL("row",A177),10)=0,CHAR(13)&amp;CHAR(10)&amp;"COMMIT;",""),"")</f>
        <v>insert into element (element_id, label, description, element_status_id) values (38, 'protein', 'includes protein and protein-gi', 2);</v>
      </c>
    </row>
    <row r="178" spans="1:12">
      <c r="A178" s="24">
        <v>348</v>
      </c>
      <c r="B178" s="24" t="s">
        <v>907</v>
      </c>
      <c r="C178" s="24" t="s">
        <v>1028</v>
      </c>
      <c r="D178" s="9"/>
      <c r="E178" s="13" t="s">
        <v>836</v>
      </c>
      <c r="F178" s="11">
        <f t="shared" si="2"/>
        <v>348</v>
      </c>
      <c r="I178" s="11"/>
      <c r="J178" s="11"/>
      <c r="K178" s="11"/>
      <c r="L178" s="11" t="str">
        <f ca="1">IF(I178="","insert into element (element_id, label, description, element_status_id) values ("&amp;A178&amp;", '"&amp;B178&amp;"', '"&amp;D178&amp;"', 2);"&amp;IF(MOD(CELL("row",A178),10)=0,CHAR(13)&amp;CHAR(10)&amp;"COMMIT;",""),"")</f>
        <v>insert into element (element_id, label, description, element_status_id) values (348, 'Rhok2', '', 2);</v>
      </c>
    </row>
    <row r="179" spans="1:12">
      <c r="A179" s="24">
        <v>136</v>
      </c>
      <c r="B179" s="24" t="s">
        <v>353</v>
      </c>
      <c r="C179" s="24" t="s">
        <v>1029</v>
      </c>
      <c r="D179" s="9"/>
      <c r="E179" s="13" t="s">
        <v>836</v>
      </c>
      <c r="F179" s="11">
        <f t="shared" si="2"/>
        <v>136</v>
      </c>
      <c r="I179" s="11"/>
      <c r="J179" s="11"/>
      <c r="K179" s="11"/>
      <c r="L179" s="11" t="str">
        <f ca="1">IF(I179="","insert into element (element_id, label, description, element_status_id) values ("&amp;A179&amp;", '"&amp;B179&amp;"', '"&amp;D179&amp;"', 2);"&amp;IF(MOD(CELL("row",A179),10)=0,CHAR(13)&amp;CHAR(10)&amp;"COMMIT;",""),"")</f>
        <v>insert into element (element_id, label, description, element_status_id) values (136, 'protein form', '', 2);</v>
      </c>
    </row>
    <row r="180" spans="1:12">
      <c r="A180" s="24">
        <v>137</v>
      </c>
      <c r="B180" s="24" t="s">
        <v>354</v>
      </c>
      <c r="C180" s="24" t="s">
        <v>1030</v>
      </c>
      <c r="D180" s="32"/>
      <c r="E180" s="13" t="s">
        <v>836</v>
      </c>
      <c r="F180" s="11">
        <f t="shared" si="2"/>
        <v>137</v>
      </c>
      <c r="I180" s="11"/>
      <c r="J180" s="11"/>
      <c r="K180" s="11"/>
      <c r="L180" s="11" t="str">
        <f ca="1">IF(I180="","insert into element (element_id, label, description, element_status_id) values ("&amp;A180&amp;", '"&amp;B180&amp;"', '"&amp;D180&amp;"', 2);"&amp;IF(MOD(CELL("row",A180),10)=0,CHAR(13)&amp;CHAR(10)&amp;"COMMIT;",""),"")</f>
        <v>insert into element (element_id, label, description, element_status_id) values (137, 'protein preparation method', '', 2);_x000D_
COMMIT;</v>
      </c>
    </row>
    <row r="181" spans="1:12">
      <c r="A181" s="24">
        <v>138</v>
      </c>
      <c r="B181" s="24" t="s">
        <v>355</v>
      </c>
      <c r="C181" s="24" t="s">
        <v>1031</v>
      </c>
      <c r="D181" s="9"/>
      <c r="E181" s="13" t="s">
        <v>836</v>
      </c>
      <c r="F181" s="11">
        <f t="shared" si="2"/>
        <v>138</v>
      </c>
      <c r="I181" s="11"/>
      <c r="J181" s="11"/>
      <c r="K181" s="11"/>
      <c r="L181" s="11" t="str">
        <f ca="1">IF(I181="","insert into element (element_id, label, description, element_status_id) values ("&amp;A181&amp;", '"&amp;B181&amp;"', '"&amp;D181&amp;"', 2);"&amp;IF(MOD(CELL("row",A181),10)=0,CHAR(13)&amp;CHAR(10)&amp;"COMMIT;",""),"")</f>
        <v>insert into element (element_id, label, description, element_status_id) values (138, 'protein purity', '', 2);</v>
      </c>
    </row>
    <row r="182" spans="1:12">
      <c r="A182" s="24">
        <v>157</v>
      </c>
      <c r="B182" s="24" t="s">
        <v>356</v>
      </c>
      <c r="C182" s="24" t="s">
        <v>1032</v>
      </c>
      <c r="D182" s="9"/>
      <c r="E182" s="13" t="s">
        <v>836</v>
      </c>
      <c r="F182" s="11">
        <f t="shared" si="2"/>
        <v>157</v>
      </c>
      <c r="I182" s="11"/>
      <c r="J182" s="11"/>
      <c r="K182" s="11"/>
      <c r="L182" s="11" t="str">
        <f ca="1">IF(I182="","insert into element (element_id, label, description, element_status_id) values ("&amp;A182&amp;", '"&amp;B182&amp;"', '"&amp;D182&amp;"', 2);"&amp;IF(MOD(CELL("row",A182),10)=0,CHAR(13)&amp;CHAR(10)&amp;"COMMIT;",""),"")</f>
        <v>insert into element (element_id, label, description, element_status_id) values (157, 'protein sequence', '', 2);</v>
      </c>
    </row>
    <row r="183" spans="1:12">
      <c r="A183" s="24">
        <v>26</v>
      </c>
      <c r="B183" s="24" t="s">
        <v>91</v>
      </c>
      <c r="C183" s="24" t="s">
        <v>1033</v>
      </c>
      <c r="D183" s="32"/>
      <c r="E183" s="13" t="s">
        <v>836</v>
      </c>
      <c r="F183" s="11">
        <f t="shared" si="2"/>
        <v>26</v>
      </c>
      <c r="I183" s="11"/>
      <c r="J183" s="11"/>
      <c r="K183" s="11"/>
      <c r="L183" s="11" t="str">
        <f ca="1">IF(I183="","insert into element (element_id, label, description, element_status_id) values ("&amp;A183&amp;", '"&amp;B183&amp;"', '"&amp;D183&amp;"', 2);"&amp;IF(MOD(CELL("row",A183),10)=0,CHAR(13)&amp;CHAR(10)&amp;"COMMIT;",""),"")</f>
        <v>insert into element (element_id, label, description, element_status_id) values (26, 'small molecule', '', 2);</v>
      </c>
    </row>
    <row r="184" spans="1:12">
      <c r="A184" s="24">
        <v>585</v>
      </c>
      <c r="B184" s="24" t="s">
        <v>508</v>
      </c>
      <c r="C184" s="24" t="s">
        <v>1034</v>
      </c>
      <c r="D184" s="9" t="s">
        <v>509</v>
      </c>
      <c r="E184" s="13" t="s">
        <v>836</v>
      </c>
      <c r="F184" s="11">
        <f t="shared" si="2"/>
        <v>585</v>
      </c>
      <c r="I184" s="11"/>
      <c r="J184" s="11"/>
      <c r="K184" s="11"/>
      <c r="L184" s="11" t="str">
        <f ca="1">IF(I184="","insert into element (element_id, label, description, element_status_id) values ("&amp;A184&amp;", '"&amp;B184&amp;"', '"&amp;D184&amp;"', 2);"&amp;IF(MOD(CELL("row",A184),10)=0,CHAR(13)&amp;CHAR(10)&amp;"COMMIT;",""),"")</f>
        <v>insert into element (element_id, label, description, element_status_id) values (585, 'PubChem CID', 'A compound identifier of a ined chemical structure, assigned by PubChem.', 2);</v>
      </c>
    </row>
    <row r="185" spans="1:12">
      <c r="A185" s="24">
        <v>221</v>
      </c>
      <c r="B185" s="24" t="s">
        <v>375</v>
      </c>
      <c r="C185" s="24" t="s">
        <v>1035</v>
      </c>
      <c r="D185" s="9"/>
      <c r="E185" s="13" t="s">
        <v>836</v>
      </c>
      <c r="F185" s="11">
        <f t="shared" si="2"/>
        <v>221</v>
      </c>
      <c r="I185" s="11"/>
      <c r="J185" s="11"/>
      <c r="K185" s="11"/>
      <c r="L185" s="11" t="str">
        <f ca="1">IF(I185="","insert into element (element_id, label, description, element_status_id) values ("&amp;A185&amp;", '"&amp;B185&amp;"', '"&amp;D185&amp;"', 2);"&amp;IF(MOD(CELL("row",A185),10)=0,CHAR(13)&amp;CHAR(10)&amp;"COMMIT;",""),"")</f>
        <v>insert into element (element_id, label, description, element_status_id) values (221, 'small-molecule structure', '', 2);</v>
      </c>
    </row>
    <row r="186" spans="1:12">
      <c r="A186" s="24">
        <v>408</v>
      </c>
      <c r="B186" s="24" t="s">
        <v>539</v>
      </c>
      <c r="C186" s="24" t="s">
        <v>1036</v>
      </c>
      <c r="D186" s="9"/>
      <c r="E186" s="13" t="s">
        <v>836</v>
      </c>
      <c r="F186" s="11">
        <f t="shared" si="2"/>
        <v>408</v>
      </c>
      <c r="I186" s="11"/>
      <c r="J186" s="11"/>
      <c r="K186" s="11"/>
      <c r="L186" s="11" t="str">
        <f ca="1">IF(I186="","insert into element (element_id, label, description, element_status_id) values ("&amp;A186&amp;", '"&amp;B186&amp;"', '"&amp;D186&amp;"', 2);"&amp;IF(MOD(CELL("row",A186),10)=0,CHAR(13)&amp;CHAR(10)&amp;"COMMIT;",""),"")</f>
        <v>insert into element (element_id, label, description, element_status_id) values (408, 'assay component concentration', '', 2);</v>
      </c>
    </row>
    <row r="187" spans="1:12">
      <c r="A187" s="24">
        <v>452</v>
      </c>
      <c r="B187" s="24" t="s">
        <v>587</v>
      </c>
      <c r="C187" s="24" t="s">
        <v>1037</v>
      </c>
      <c r="D187" s="9"/>
      <c r="E187" s="13" t="s">
        <v>836</v>
      </c>
      <c r="F187" s="11">
        <f t="shared" si="2"/>
        <v>452</v>
      </c>
      <c r="I187" s="11"/>
      <c r="J187" s="11"/>
      <c r="K187" s="11"/>
      <c r="L187" s="11" t="str">
        <f ca="1">IF(I187="","insert into element (element_id, label, description, element_status_id) values ("&amp;A187&amp;", '"&amp;B187&amp;"', '"&amp;D187&amp;"', 2);"&amp;IF(MOD(CELL("row",A187),10)=0,CHAR(13)&amp;CHAR(10)&amp;"COMMIT;",""),"")</f>
        <v>insert into element (element_id, label, description, element_status_id) values (452, 'concentration value', '', 2);</v>
      </c>
    </row>
    <row r="188" spans="1:12">
      <c r="A188" s="24">
        <v>649</v>
      </c>
      <c r="B188" s="24" t="s">
        <v>742</v>
      </c>
      <c r="C188" s="24" t="s">
        <v>1038</v>
      </c>
      <c r="D188" s="9" t="s">
        <v>743</v>
      </c>
      <c r="E188" s="13" t="s">
        <v>836</v>
      </c>
      <c r="F188" s="11">
        <f t="shared" si="2"/>
        <v>649</v>
      </c>
      <c r="I188" s="11"/>
      <c r="J188" s="11"/>
      <c r="K188" s="11"/>
      <c r="L188" s="11" t="str">
        <f ca="1">IF(I188="","insert into element (element_id, label, description, element_status_id) values ("&amp;A188&amp;", '"&amp;B188&amp;"', '"&amp;D188&amp;"', 2);"&amp;IF(MOD(CELL("row",A188),10)=0,CHAR(13)&amp;CHAR(10)&amp;"COMMIT;",""),"")</f>
        <v>insert into element (element_id, label, description, element_status_id) values (649, 'X-fold dilution', 'A unit that is a multiple of some standard inition of a kit of solution (e.g., 0.5x TBE or 2X PBS).', 2);</v>
      </c>
    </row>
    <row r="189" spans="1:12">
      <c r="A189" s="24">
        <v>352</v>
      </c>
      <c r="B189" s="24" t="s">
        <v>410</v>
      </c>
      <c r="C189" s="24" t="s">
        <v>1039</v>
      </c>
      <c r="D189" s="9" t="s">
        <v>1040</v>
      </c>
      <c r="E189" s="13" t="s">
        <v>836</v>
      </c>
      <c r="F189" s="11">
        <f t="shared" si="2"/>
        <v>352</v>
      </c>
      <c r="I189" s="11"/>
      <c r="J189" s="11"/>
      <c r="K189" s="11"/>
      <c r="L189" s="11" t="str">
        <f ca="1">IF(I189="","insert into element (element_id, label, description, element_status_id) values ("&amp;A189&amp;", '"&amp;B189&amp;"', '"&amp;D189&amp;"', 2);"&amp;IF(MOD(CELL("row",A189),10)=0,CHAR(13)&amp;CHAR(10)&amp;"COMMIT;",""),"")</f>
        <v>insert into element (element_id, label, description, element_status_id) values (352, 'nucleotide', 'includes, nucleotide, nucleotide-gi and rna', 2);</v>
      </c>
    </row>
    <row r="190" spans="1:12">
      <c r="A190" s="24">
        <v>353</v>
      </c>
      <c r="B190" s="24" t="s">
        <v>29</v>
      </c>
      <c r="C190" s="24" t="s">
        <v>1041</v>
      </c>
      <c r="D190" s="9"/>
      <c r="E190" s="13" t="s">
        <v>836</v>
      </c>
      <c r="F190" s="11">
        <f t="shared" si="2"/>
        <v>353</v>
      </c>
      <c r="I190" s="11"/>
      <c r="J190" s="11"/>
      <c r="K190" s="11"/>
      <c r="L190" s="11" t="str">
        <f ca="1">IF(I190="","insert into element (element_id, label, description, element_status_id) values ("&amp;A190&amp;", '"&amp;B190&amp;"', '"&amp;D190&amp;"', 2);"&amp;IF(MOD(CELL("row",A190),10)=0,CHAR(13)&amp;CHAR(10)&amp;"COMMIT;",""),"")</f>
        <v>insert into element (element_id, label, description, element_status_id) values (353, 'ATP', '', 2);_x000D_
COMMIT;</v>
      </c>
    </row>
    <row r="191" spans="1:12">
      <c r="A191" s="24">
        <v>10</v>
      </c>
      <c r="B191" s="24" t="s">
        <v>92</v>
      </c>
      <c r="C191" s="24" t="s">
        <v>1042</v>
      </c>
      <c r="D191" s="9" t="s">
        <v>93</v>
      </c>
      <c r="E191" s="13" t="s">
        <v>836</v>
      </c>
      <c r="F191" s="11">
        <f t="shared" si="2"/>
        <v>10</v>
      </c>
      <c r="I191" s="11"/>
      <c r="J191" s="11"/>
      <c r="K191" s="11"/>
      <c r="L191" s="11" t="str">
        <f ca="1">IF(I191="","insert into element (element_id, label, description, element_status_id) values ("&amp;A191&amp;", '"&amp;B191&amp;"', '"&amp;D191&amp;"', 2);"&amp;IF(MOD(CELL("row",A191),10)=0,CHAR(13)&amp;CHAR(10)&amp;"COMMIT;",""),"")</f>
        <v>insert into element (element_id, label, description, element_status_id) values (10, 'assay component role', 'A role associated with an assay component.', 2);</v>
      </c>
    </row>
    <row r="192" spans="1:12">
      <c r="A192" s="24">
        <v>27</v>
      </c>
      <c r="B192" s="24" t="s">
        <v>94</v>
      </c>
      <c r="C192" s="24" t="s">
        <v>1043</v>
      </c>
      <c r="D192" s="9"/>
      <c r="E192" s="13" t="s">
        <v>836</v>
      </c>
      <c r="F192" s="11">
        <f t="shared" si="2"/>
        <v>27</v>
      </c>
      <c r="I192" s="11"/>
      <c r="J192" s="11"/>
      <c r="K192" s="11"/>
      <c r="L192" s="11" t="str">
        <f ca="1">IF(I192="","insert into element (element_id, label, description, element_status_id) values ("&amp;A192&amp;", '"&amp;B192&amp;"', '"&amp;D192&amp;"', 2);"&amp;IF(MOD(CELL("row",A192),10)=0,CHAR(13)&amp;CHAR(10)&amp;"COMMIT;",""),"")</f>
        <v>insert into element (element_id, label, description, element_status_id) values (27, 'control role', '', 2);</v>
      </c>
    </row>
    <row r="193" spans="1:12">
      <c r="A193" s="24">
        <v>333</v>
      </c>
      <c r="B193" s="24" t="s">
        <v>97</v>
      </c>
      <c r="C193" s="24" t="s">
        <v>1044</v>
      </c>
      <c r="D193" s="9"/>
      <c r="E193" s="13" t="s">
        <v>836</v>
      </c>
      <c r="F193" s="11">
        <f t="shared" si="2"/>
        <v>333</v>
      </c>
      <c r="I193" s="11"/>
      <c r="J193" s="11"/>
      <c r="K193" s="11"/>
      <c r="L193" s="11" t="str">
        <f ca="1">IF(I193="","insert into element (element_id, label, description, element_status_id) values ("&amp;A193&amp;", '"&amp;B193&amp;"', '"&amp;D193&amp;"', 2);"&amp;IF(MOD(CELL("row",A193),10)=0,CHAR(13)&amp;CHAR(10)&amp;"COMMIT;",""),"")</f>
        <v>insert into element (element_id, label, description, element_status_id) values (333, 'high-signal control', '', 2);</v>
      </c>
    </row>
    <row r="194" spans="1:12">
      <c r="A194" s="24">
        <v>334</v>
      </c>
      <c r="B194" s="24" t="s">
        <v>98</v>
      </c>
      <c r="C194" s="24" t="s">
        <v>1045</v>
      </c>
      <c r="D194" s="9"/>
      <c r="E194" s="13" t="s">
        <v>836</v>
      </c>
      <c r="F194" s="11">
        <f t="shared" si="2"/>
        <v>334</v>
      </c>
      <c r="I194" s="11"/>
      <c r="J194" s="11"/>
      <c r="K194" s="11"/>
      <c r="L194" s="11" t="str">
        <f ca="1">IF(I194="","insert into element (element_id, label, description, element_status_id) values ("&amp;A194&amp;", '"&amp;B194&amp;"', '"&amp;D194&amp;"', 2);"&amp;IF(MOD(CELL("row",A194),10)=0,CHAR(13)&amp;CHAR(10)&amp;"COMMIT;",""),"")</f>
        <v>insert into element (element_id, label, description, element_status_id) values (334, 'low-signal control', '', 2);</v>
      </c>
    </row>
    <row r="195" spans="1:12">
      <c r="A195" s="24">
        <v>335</v>
      </c>
      <c r="B195" s="24" t="s">
        <v>99</v>
      </c>
      <c r="C195" s="24" t="s">
        <v>1046</v>
      </c>
      <c r="D195" s="9"/>
      <c r="E195" s="13" t="s">
        <v>836</v>
      </c>
      <c r="F195" s="11">
        <f t="shared" ref="F195:F258" si="3">A195</f>
        <v>335</v>
      </c>
      <c r="I195" s="11"/>
      <c r="J195" s="11"/>
      <c r="K195" s="11"/>
      <c r="L195" s="11" t="str">
        <f ca="1">IF(I195="","insert into element (element_id, label, description, element_status_id) values ("&amp;A195&amp;", '"&amp;B195&amp;"', '"&amp;D195&amp;"', 2);"&amp;IF(MOD(CELL("row",A195),10)=0,CHAR(13)&amp;CHAR(10)&amp;"COMMIT;",""),"")</f>
        <v>insert into element (element_id, label, description, element_status_id) values (335, 'background control', '', 2);</v>
      </c>
    </row>
    <row r="196" spans="1:12">
      <c r="A196" s="24">
        <v>40</v>
      </c>
      <c r="B196" s="24" t="s">
        <v>95</v>
      </c>
      <c r="C196" s="24" t="s">
        <v>1047</v>
      </c>
      <c r="D196" s="9"/>
      <c r="E196" s="13" t="s">
        <v>836</v>
      </c>
      <c r="F196" s="11">
        <f t="shared" si="3"/>
        <v>40</v>
      </c>
      <c r="I196" s="11"/>
      <c r="J196" s="11"/>
      <c r="K196" s="11"/>
      <c r="L196" s="11" t="str">
        <f ca="1">IF(I196="","insert into element (element_id, label, description, element_status_id) values ("&amp;A196&amp;", '"&amp;B196&amp;"', '"&amp;D196&amp;"', 2);"&amp;IF(MOD(CELL("row",A196),10)=0,CHAR(13)&amp;CHAR(10)&amp;"COMMIT;",""),"")</f>
        <v>insert into element (element_id, label, description, element_status_id) values (40, 'negative control', '', 2);</v>
      </c>
    </row>
    <row r="197" spans="1:12">
      <c r="A197" s="24">
        <v>41</v>
      </c>
      <c r="B197" s="24" t="s">
        <v>96</v>
      </c>
      <c r="C197" s="24" t="s">
        <v>1048</v>
      </c>
      <c r="D197" s="9"/>
      <c r="E197" s="13" t="s">
        <v>836</v>
      </c>
      <c r="F197" s="11">
        <f t="shared" si="3"/>
        <v>41</v>
      </c>
      <c r="I197" s="11"/>
      <c r="J197" s="11"/>
      <c r="K197" s="11"/>
      <c r="L197" s="11" t="str">
        <f ca="1">IF(I197="","insert into element (element_id, label, description, element_status_id) values ("&amp;A197&amp;", '"&amp;B197&amp;"', '"&amp;D197&amp;"', 2);"&amp;IF(MOD(CELL("row",A197),10)=0,CHAR(13)&amp;CHAR(10)&amp;"COMMIT;",""),"")</f>
        <v>insert into element (element_id, label, description, element_status_id) values (41, 'positive control', '', 2);</v>
      </c>
    </row>
    <row r="198" spans="1:12">
      <c r="A198" s="24">
        <v>28</v>
      </c>
      <c r="B198" s="24" t="s">
        <v>100</v>
      </c>
      <c r="C198" s="24" t="s">
        <v>1049</v>
      </c>
      <c r="D198" s="9"/>
      <c r="E198" s="13" t="s">
        <v>836</v>
      </c>
      <c r="F198" s="11">
        <f t="shared" si="3"/>
        <v>28</v>
      </c>
      <c r="I198" s="11"/>
      <c r="J198" s="11"/>
      <c r="K198" s="11"/>
      <c r="L198" s="11" t="str">
        <f ca="1">IF(I198="","insert into element (element_id, label, description, element_status_id) values ("&amp;A198&amp;", '"&amp;B198&amp;"', '"&amp;D198&amp;"', 2);"&amp;IF(MOD(CELL("row",A198),10)=0,CHAR(13)&amp;CHAR(10)&amp;"COMMIT;",""),"")</f>
        <v>insert into element (element_id, label, description, element_status_id) values (28, 'detector role', '', 2);</v>
      </c>
    </row>
    <row r="199" spans="1:12">
      <c r="A199" s="24">
        <v>42</v>
      </c>
      <c r="B199" s="24" t="s">
        <v>101</v>
      </c>
      <c r="C199" s="24" t="s">
        <v>1050</v>
      </c>
      <c r="D199" s="9"/>
      <c r="E199" s="13" t="s">
        <v>836</v>
      </c>
      <c r="F199" s="11">
        <f t="shared" si="3"/>
        <v>42</v>
      </c>
      <c r="I199" s="11"/>
      <c r="J199" s="11"/>
      <c r="K199" s="11"/>
      <c r="L199" s="11" t="str">
        <f ca="1">IF(I199="","insert into element (element_id, label, description, element_status_id) values ("&amp;A199&amp;", '"&amp;B199&amp;"', '"&amp;D199&amp;"', 2);"&amp;IF(MOD(CELL("row",A199),10)=0,CHAR(13)&amp;CHAR(10)&amp;"COMMIT;",""),"")</f>
        <v>insert into element (element_id, label, description, element_status_id) values (42, 'analyte', '', 2);</v>
      </c>
    </row>
    <row r="200" spans="1:12">
      <c r="A200" s="24">
        <v>43</v>
      </c>
      <c r="B200" s="24" t="s">
        <v>102</v>
      </c>
      <c r="C200" s="24" t="s">
        <v>1051</v>
      </c>
      <c r="D200" s="9"/>
      <c r="E200" s="13" t="s">
        <v>836</v>
      </c>
      <c r="F200" s="11">
        <f t="shared" si="3"/>
        <v>43</v>
      </c>
      <c r="I200" s="11"/>
      <c r="J200" s="11"/>
      <c r="K200" s="11"/>
      <c r="L200" s="11" t="str">
        <f ca="1">IF(I200="","insert into element (element_id, label, description, element_status_id) values ("&amp;A200&amp;", '"&amp;B200&amp;"', '"&amp;D200&amp;"', 2);"&amp;IF(MOD(CELL("row",A200),10)=0,CHAR(13)&amp;CHAR(10)&amp;"COMMIT;",""),"")</f>
        <v>insert into element (element_id, label, description, element_status_id) values (43, 'dye', '', 2);_x000D_
COMMIT;</v>
      </c>
    </row>
    <row r="201" spans="1:12">
      <c r="A201" s="24">
        <v>44</v>
      </c>
      <c r="B201" s="24" t="s">
        <v>103</v>
      </c>
      <c r="C201" s="24" t="s">
        <v>1052</v>
      </c>
      <c r="D201" s="9"/>
      <c r="E201" s="13" t="s">
        <v>836</v>
      </c>
      <c r="F201" s="11">
        <f t="shared" si="3"/>
        <v>44</v>
      </c>
      <c r="I201" s="11"/>
      <c r="J201" s="11"/>
      <c r="K201" s="11"/>
      <c r="L201" s="11" t="str">
        <f ca="1">IF(I201="","insert into element (element_id, label, description, element_status_id) values ("&amp;A201&amp;", '"&amp;B201&amp;"', '"&amp;D201&amp;"', 2);"&amp;IF(MOD(CELL("row",A201),10)=0,CHAR(13)&amp;CHAR(10)&amp;"COMMIT;",""),"")</f>
        <v>insert into element (element_id, label, description, element_status_id) values (44, 'measured component', '', 2);</v>
      </c>
    </row>
    <row r="202" spans="1:12">
      <c r="A202" s="24">
        <v>45</v>
      </c>
      <c r="B202" s="24" t="s">
        <v>104</v>
      </c>
      <c r="C202" s="24" t="s">
        <v>1053</v>
      </c>
      <c r="D202" s="9"/>
      <c r="E202" s="13" t="s">
        <v>836</v>
      </c>
      <c r="F202" s="11">
        <f t="shared" si="3"/>
        <v>45</v>
      </c>
      <c r="I202" s="11"/>
      <c r="J202" s="11"/>
      <c r="K202" s="11"/>
      <c r="L202" s="11" t="str">
        <f ca="1">IF(I202="","insert into element (element_id, label, description, element_status_id) values ("&amp;A202&amp;", '"&amp;B202&amp;"', '"&amp;D202&amp;"', 2);"&amp;IF(MOD(CELL("row",A202),10)=0,CHAR(13)&amp;CHAR(10)&amp;"COMMIT;",""),"")</f>
        <v>insert into element (element_id, label, description, element_status_id) values (45, 'radioisotope label', '', 2);</v>
      </c>
    </row>
    <row r="203" spans="1:12">
      <c r="A203" s="24">
        <v>48</v>
      </c>
      <c r="B203" s="24" t="s">
        <v>105</v>
      </c>
      <c r="C203" s="24" t="s">
        <v>1054</v>
      </c>
      <c r="D203" s="9"/>
      <c r="E203" s="13" t="s">
        <v>836</v>
      </c>
      <c r="F203" s="11">
        <f t="shared" si="3"/>
        <v>48</v>
      </c>
      <c r="I203" s="11"/>
      <c r="J203" s="11"/>
      <c r="K203" s="11"/>
      <c r="L203" s="11" t="str">
        <f ca="1">IF(I203="","insert into element (element_id, label, description, element_status_id) values ("&amp;A203&amp;", '"&amp;B203&amp;"', '"&amp;D203&amp;"', 2);"&amp;IF(MOD(CELL("row",A203),10)=0,CHAR(13)&amp;CHAR(10)&amp;"COMMIT;",""),"")</f>
        <v>insert into element (element_id, label, description, element_status_id) values (48, 'tracer', '', 2);</v>
      </c>
    </row>
    <row r="204" spans="1:12">
      <c r="A204" s="24">
        <v>29</v>
      </c>
      <c r="B204" s="24" t="s">
        <v>106</v>
      </c>
      <c r="C204" s="24" t="s">
        <v>1055</v>
      </c>
      <c r="D204" s="9"/>
      <c r="E204" s="13" t="s">
        <v>836</v>
      </c>
      <c r="F204" s="11">
        <f t="shared" si="3"/>
        <v>29</v>
      </c>
      <c r="I204" s="11"/>
      <c r="J204" s="11"/>
      <c r="K204" s="11"/>
      <c r="L204" s="11" t="str">
        <f ca="1">IF(I204="","insert into element (element_id, label, description, element_status_id) values ("&amp;A204&amp;", '"&amp;B204&amp;"', '"&amp;D204&amp;"', 2);"&amp;IF(MOD(CELL("row",A204),10)=0,CHAR(13)&amp;CHAR(10)&amp;"COMMIT;",""),"")</f>
        <v>insert into element (element_id, label, description, element_status_id) values (29, 'receiver role', '', 2);</v>
      </c>
    </row>
    <row r="205" spans="1:12">
      <c r="A205" s="24">
        <v>46</v>
      </c>
      <c r="B205" s="24" t="s">
        <v>107</v>
      </c>
      <c r="C205" s="24" t="s">
        <v>1056</v>
      </c>
      <c r="D205" s="9"/>
      <c r="E205" s="13" t="s">
        <v>836</v>
      </c>
      <c r="F205" s="11">
        <f t="shared" si="3"/>
        <v>46</v>
      </c>
      <c r="I205" s="11"/>
      <c r="J205" s="11"/>
      <c r="K205" s="11"/>
      <c r="L205" s="11" t="str">
        <f ca="1">IF(I205="","insert into element (element_id, label, description, element_status_id) values ("&amp;A205&amp;", '"&amp;B205&amp;"', '"&amp;D205&amp;"', 2);"&amp;IF(MOD(CELL("row",A205),10)=0,CHAR(13)&amp;CHAR(10)&amp;"COMMIT;",""),"")</f>
        <v>insert into element (element_id, label, description, element_status_id) values (46, 'receptor', '', 2);</v>
      </c>
    </row>
    <row r="206" spans="1:12">
      <c r="A206" s="24">
        <v>69</v>
      </c>
      <c r="B206" s="24" t="s">
        <v>108</v>
      </c>
      <c r="C206" s="24" t="s">
        <v>1057</v>
      </c>
      <c r="D206" s="9"/>
      <c r="E206" s="13" t="s">
        <v>836</v>
      </c>
      <c r="F206" s="11">
        <f t="shared" si="3"/>
        <v>69</v>
      </c>
      <c r="I206" s="11"/>
      <c r="J206" s="11"/>
      <c r="K206" s="11"/>
      <c r="L206" s="11" t="str">
        <f ca="1">IF(I206="","insert into element (element_id, label, description, element_status_id) values ("&amp;A206&amp;", '"&amp;B206&amp;"', '"&amp;D206&amp;"', 2);"&amp;IF(MOD(CELL("row",A206),10)=0,CHAR(13)&amp;CHAR(10)&amp;"COMMIT;",""),"")</f>
        <v>insert into element (element_id, label, description, element_status_id) values (69, 'target', '', 2);</v>
      </c>
    </row>
    <row r="207" spans="1:12">
      <c r="A207" s="24">
        <v>30</v>
      </c>
      <c r="B207" s="24" t="s">
        <v>109</v>
      </c>
      <c r="C207" s="24" t="s">
        <v>1058</v>
      </c>
      <c r="D207" s="9"/>
      <c r="E207" s="13" t="s">
        <v>836</v>
      </c>
      <c r="F207" s="11">
        <f t="shared" si="3"/>
        <v>30</v>
      </c>
      <c r="I207" s="11"/>
      <c r="J207" s="11"/>
      <c r="K207" s="11"/>
      <c r="L207" s="11" t="str">
        <f ca="1">IF(I207="","insert into element (element_id, label, description, element_status_id) values ("&amp;A207&amp;", '"&amp;B207&amp;"', '"&amp;D207&amp;"', 2);"&amp;IF(MOD(CELL("row",A207),10)=0,CHAR(13)&amp;CHAR(10)&amp;"COMMIT;",""),"")</f>
        <v>insert into element (element_id, label, description, element_status_id) values (30, 'modulator role', '', 2);</v>
      </c>
    </row>
    <row r="208" spans="1:12">
      <c r="A208" s="24">
        <v>283</v>
      </c>
      <c r="B208" s="24" t="s">
        <v>120</v>
      </c>
      <c r="C208" s="24" t="s">
        <v>1059</v>
      </c>
      <c r="D208" s="9"/>
      <c r="E208" s="13" t="s">
        <v>836</v>
      </c>
      <c r="F208" s="11">
        <f t="shared" si="3"/>
        <v>283</v>
      </c>
      <c r="I208" s="11"/>
      <c r="J208" s="11"/>
      <c r="K208" s="11"/>
      <c r="L208" s="11" t="str">
        <f ca="1">IF(I208="","insert into element (element_id, label, description, element_status_id) values ("&amp;A208&amp;", '"&amp;B208&amp;"', '"&amp;D208&amp;"', 2);"&amp;IF(MOD(CELL("row",A208),10)=0,CHAR(13)&amp;CHAR(10)&amp;"COMMIT;",""),"")</f>
        <v>insert into element (element_id, label, description, element_status_id) values (283, 'agonist', '', 2);</v>
      </c>
    </row>
    <row r="209" spans="1:12">
      <c r="A209" s="24">
        <v>308</v>
      </c>
      <c r="B209" s="24" t="s">
        <v>121</v>
      </c>
      <c r="C209" s="24" t="s">
        <v>1060</v>
      </c>
      <c r="D209" s="9"/>
      <c r="E209" s="13" t="s">
        <v>836</v>
      </c>
      <c r="F209" s="11">
        <f t="shared" si="3"/>
        <v>308</v>
      </c>
      <c r="I209" s="11"/>
      <c r="J209" s="11"/>
      <c r="K209" s="11"/>
      <c r="L209" s="11" t="str">
        <f ca="1">IF(I209="","insert into element (element_id, label, description, element_status_id) values ("&amp;A209&amp;", '"&amp;B209&amp;"', '"&amp;D209&amp;"', 2);"&amp;IF(MOD(CELL("row",A209),10)=0,CHAR(13)&amp;CHAR(10)&amp;"COMMIT;",""),"")</f>
        <v>insert into element (element_id, label, description, element_status_id) values (308, 'antagonist', '', 2);</v>
      </c>
    </row>
    <row r="210" spans="1:12">
      <c r="A210" s="24">
        <v>319</v>
      </c>
      <c r="B210" s="24" t="s">
        <v>122</v>
      </c>
      <c r="C210" s="24" t="s">
        <v>1061</v>
      </c>
      <c r="D210" s="9"/>
      <c r="E210" s="13" t="s">
        <v>836</v>
      </c>
      <c r="F210" s="11">
        <f t="shared" si="3"/>
        <v>319</v>
      </c>
      <c r="I210" s="11"/>
      <c r="J210" s="11"/>
      <c r="K210" s="11"/>
      <c r="L210" s="11" t="str">
        <f ca="1">IF(I210="","insert into element (element_id, label, description, element_status_id) values ("&amp;A210&amp;", '"&amp;B210&amp;"', '"&amp;D210&amp;"', 2);"&amp;IF(MOD(CELL("row",A210),10)=0,CHAR(13)&amp;CHAR(10)&amp;"COMMIT;",""),"")</f>
        <v>insert into element (element_id, label, description, element_status_id) values (319, 'activator', '', 2);_x000D_
COMMIT;</v>
      </c>
    </row>
    <row r="211" spans="1:12">
      <c r="A211" s="24">
        <v>322</v>
      </c>
      <c r="B211" s="24" t="s">
        <v>123</v>
      </c>
      <c r="C211" s="24" t="s">
        <v>1062</v>
      </c>
      <c r="D211" s="9"/>
      <c r="E211" s="13" t="s">
        <v>836</v>
      </c>
      <c r="F211" s="11">
        <f t="shared" si="3"/>
        <v>322</v>
      </c>
      <c r="I211" s="11"/>
      <c r="J211" s="11"/>
      <c r="K211" s="11"/>
      <c r="L211" s="11" t="str">
        <f ca="1">IF(I211="","insert into element (element_id, label, description, element_status_id) values ("&amp;A211&amp;", '"&amp;B211&amp;"', '"&amp;D211&amp;"', 2);"&amp;IF(MOD(CELL("row",A211),10)=0,CHAR(13)&amp;CHAR(10)&amp;"COMMIT;",""),"")</f>
        <v>insert into element (element_id, label, description, element_status_id) values (322, 'reference', '', 2);</v>
      </c>
    </row>
    <row r="212" spans="1:12">
      <c r="A212" s="24">
        <v>49</v>
      </c>
      <c r="B212" s="24" t="s">
        <v>110</v>
      </c>
      <c r="C212" s="24" t="s">
        <v>1063</v>
      </c>
      <c r="D212" s="9"/>
      <c r="E212" s="13" t="s">
        <v>836</v>
      </c>
      <c r="F212" s="11">
        <f t="shared" si="3"/>
        <v>49</v>
      </c>
      <c r="I212" s="11"/>
      <c r="J212" s="11"/>
      <c r="K212" s="11"/>
      <c r="L212" s="11" t="str">
        <f ca="1">IF(I212="","insert into element (element_id, label, description, element_status_id) values ("&amp;A212&amp;", '"&amp;B212&amp;"', '"&amp;D212&amp;"', 2);"&amp;IF(MOD(CELL("row",A212),10)=0,CHAR(13)&amp;CHAR(10)&amp;"COMMIT;",""),"")</f>
        <v>insert into element (element_id, label, description, element_status_id) values (49, 'cytokine', '', 2);</v>
      </c>
    </row>
    <row r="213" spans="1:12">
      <c r="A213" s="24">
        <v>50</v>
      </c>
      <c r="B213" s="24" t="s">
        <v>111</v>
      </c>
      <c r="C213" s="24" t="s">
        <v>1064</v>
      </c>
      <c r="D213" s="9"/>
      <c r="E213" s="13" t="s">
        <v>836</v>
      </c>
      <c r="F213" s="11">
        <f t="shared" si="3"/>
        <v>50</v>
      </c>
      <c r="I213" s="11"/>
      <c r="J213" s="11"/>
      <c r="K213" s="11"/>
      <c r="L213" s="11" t="str">
        <f ca="1">IF(I213="","insert into element (element_id, label, description, element_status_id) values ("&amp;A213&amp;", '"&amp;B213&amp;"', '"&amp;D213&amp;"', 2);"&amp;IF(MOD(CELL("row",A213),10)=0,CHAR(13)&amp;CHAR(10)&amp;"COMMIT;",""),"")</f>
        <v>insert into element (element_id, label, description, element_status_id) values (50, 'attractant', '', 2);</v>
      </c>
    </row>
    <row r="214" spans="1:12">
      <c r="A214" s="24">
        <v>51</v>
      </c>
      <c r="B214" s="24" t="s">
        <v>112</v>
      </c>
      <c r="C214" s="24" t="s">
        <v>1065</v>
      </c>
      <c r="D214" s="9"/>
      <c r="E214" s="13" t="s">
        <v>836</v>
      </c>
      <c r="F214" s="11">
        <f t="shared" si="3"/>
        <v>51</v>
      </c>
      <c r="I214" s="11"/>
      <c r="J214" s="11"/>
      <c r="K214" s="11"/>
      <c r="L214" s="11" t="str">
        <f ca="1">IF(I214="","insert into element (element_id, label, description, element_status_id) values ("&amp;A214&amp;", '"&amp;B214&amp;"', '"&amp;D214&amp;"', 2);"&amp;IF(MOD(CELL("row",A214),10)=0,CHAR(13)&amp;CHAR(10)&amp;"COMMIT;",""),"")</f>
        <v>insert into element (element_id, label, description, element_status_id) values (51, 'differentiation agent', '', 2);</v>
      </c>
    </row>
    <row r="215" spans="1:12">
      <c r="A215" s="24">
        <v>53</v>
      </c>
      <c r="B215" s="24" t="s">
        <v>113</v>
      </c>
      <c r="C215" s="24" t="s">
        <v>1066</v>
      </c>
      <c r="D215" s="9"/>
      <c r="E215" s="13" t="s">
        <v>836</v>
      </c>
      <c r="F215" s="11">
        <f t="shared" si="3"/>
        <v>53</v>
      </c>
      <c r="I215" s="11"/>
      <c r="J215" s="11"/>
      <c r="K215" s="11"/>
      <c r="L215" s="11" t="str">
        <f ca="1">IF(I215="","insert into element (element_id, label, description, element_status_id) values ("&amp;A215&amp;", '"&amp;B215&amp;"', '"&amp;D215&amp;"', 2);"&amp;IF(MOD(CELL("row",A215),10)=0,CHAR(13)&amp;CHAR(10)&amp;"COMMIT;",""),"")</f>
        <v>insert into element (element_id, label, description, element_status_id) values (53, 'growth factor', '', 2);</v>
      </c>
    </row>
    <row r="216" spans="1:12">
      <c r="A216" s="24">
        <v>57</v>
      </c>
      <c r="B216" s="24" t="s">
        <v>114</v>
      </c>
      <c r="C216" s="24" t="s">
        <v>1067</v>
      </c>
      <c r="D216" s="9"/>
      <c r="E216" s="13" t="s">
        <v>836</v>
      </c>
      <c r="F216" s="11">
        <f t="shared" si="3"/>
        <v>57</v>
      </c>
      <c r="I216" s="11"/>
      <c r="J216" s="11"/>
      <c r="K216" s="11"/>
      <c r="L216" s="11" t="str">
        <f ca="1">IF(I216="","insert into element (element_id, label, description, element_status_id) values ("&amp;A216&amp;", '"&amp;B216&amp;"', '"&amp;D216&amp;"', 2);"&amp;IF(MOD(CELL("row",A216),10)=0,CHAR(13)&amp;CHAR(10)&amp;"COMMIT;",""),"")</f>
        <v>insert into element (element_id, label, description, element_status_id) values (57, 'sensitizer', '', 2);</v>
      </c>
    </row>
    <row r="217" spans="1:12">
      <c r="A217" s="24">
        <v>62</v>
      </c>
      <c r="B217" s="24" t="s">
        <v>115</v>
      </c>
      <c r="C217" s="24" t="s">
        <v>1068</v>
      </c>
      <c r="D217" s="9"/>
      <c r="E217" s="13" t="s">
        <v>836</v>
      </c>
      <c r="F217" s="11">
        <f t="shared" si="3"/>
        <v>62</v>
      </c>
      <c r="I217" s="11"/>
      <c r="J217" s="11"/>
      <c r="K217" s="11"/>
      <c r="L217" s="11" t="str">
        <f ca="1">IF(I217="","insert into element (element_id, label, description, element_status_id) values ("&amp;A217&amp;", '"&amp;B217&amp;"', '"&amp;D217&amp;"', 2);"&amp;IF(MOD(CELL("row",A217),10)=0,CHAR(13)&amp;CHAR(10)&amp;"COMMIT;",""),"")</f>
        <v>insert into element (element_id, label, description, element_status_id) values (62, 'blocker', '', 2);</v>
      </c>
    </row>
    <row r="218" spans="1:12">
      <c r="A218" s="24">
        <v>63</v>
      </c>
      <c r="B218" s="24" t="s">
        <v>116</v>
      </c>
      <c r="C218" s="24" t="s">
        <v>1069</v>
      </c>
      <c r="D218" s="9"/>
      <c r="E218" s="13" t="s">
        <v>836</v>
      </c>
      <c r="F218" s="11">
        <f t="shared" si="3"/>
        <v>63</v>
      </c>
      <c r="I218" s="11"/>
      <c r="J218" s="11"/>
      <c r="K218" s="11"/>
      <c r="L218" s="11" t="str">
        <f ca="1">IF(I218="","insert into element (element_id, label, description, element_status_id) values ("&amp;A218&amp;", '"&amp;B218&amp;"', '"&amp;D218&amp;"', 2);"&amp;IF(MOD(CELL("row",A218),10)=0,CHAR(13)&amp;CHAR(10)&amp;"COMMIT;",""),"")</f>
        <v>insert into element (element_id, label, description, element_status_id) values (63, 'inducer', '', 2);</v>
      </c>
    </row>
    <row r="219" spans="1:12">
      <c r="A219" s="24">
        <v>65</v>
      </c>
      <c r="B219" s="24" t="s">
        <v>117</v>
      </c>
      <c r="C219" s="24" t="s">
        <v>1070</v>
      </c>
      <c r="D219" s="9"/>
      <c r="E219" s="13" t="s">
        <v>836</v>
      </c>
      <c r="F219" s="11">
        <f t="shared" si="3"/>
        <v>65</v>
      </c>
      <c r="I219" s="11"/>
      <c r="J219" s="11"/>
      <c r="K219" s="11"/>
      <c r="L219" s="11" t="str">
        <f ca="1">IF(I219="","insert into element (element_id, label, description, element_status_id) values ("&amp;A219&amp;", '"&amp;B219&amp;"', '"&amp;D219&amp;"', 2);"&amp;IF(MOD(CELL("row",A219),10)=0,CHAR(13)&amp;CHAR(10)&amp;"COMMIT;",""),"")</f>
        <v>insert into element (element_id, label, description, element_status_id) values (65, 'ligand', '', 2);</v>
      </c>
    </row>
    <row r="220" spans="1:12">
      <c r="A220" s="24">
        <v>66</v>
      </c>
      <c r="B220" s="24" t="s">
        <v>118</v>
      </c>
      <c r="C220" s="24" t="s">
        <v>1071</v>
      </c>
      <c r="D220" s="9"/>
      <c r="E220" s="13" t="s">
        <v>836</v>
      </c>
      <c r="F220" s="11">
        <f t="shared" si="3"/>
        <v>66</v>
      </c>
      <c r="I220" s="11"/>
      <c r="J220" s="11"/>
      <c r="K220" s="11"/>
      <c r="L220" s="11" t="str">
        <f ca="1">IF(I220="","insert into element (element_id, label, description, element_status_id) values ("&amp;A220&amp;", '"&amp;B220&amp;"', '"&amp;D220&amp;"', 2);"&amp;IF(MOD(CELL("row",A220),10)=0,CHAR(13)&amp;CHAR(10)&amp;"COMMIT;",""),"")</f>
        <v>insert into element (element_id, label, description, element_status_id) values (66, 'modulator', '', 2);_x000D_
COMMIT;</v>
      </c>
    </row>
    <row r="221" spans="1:12">
      <c r="A221" s="24">
        <v>67</v>
      </c>
      <c r="B221" s="24" t="s">
        <v>119</v>
      </c>
      <c r="C221" s="24" t="s">
        <v>1072</v>
      </c>
      <c r="D221" s="9"/>
      <c r="E221" s="13" t="s">
        <v>836</v>
      </c>
      <c r="F221" s="11">
        <f t="shared" si="3"/>
        <v>67</v>
      </c>
      <c r="I221" s="11"/>
      <c r="J221" s="11"/>
      <c r="K221" s="11"/>
      <c r="L221" s="11" t="str">
        <f ca="1">IF(I221="","insert into element (element_id, label, description, element_status_id) values ("&amp;A221&amp;", '"&amp;B221&amp;"', '"&amp;D221&amp;"', 2);"&amp;IF(MOD(CELL("row",A221),10)=0,CHAR(13)&amp;CHAR(10)&amp;"COMMIT;",""),"")</f>
        <v>insert into element (element_id, label, description, element_status_id) values (67, 'mutagen', '', 2);</v>
      </c>
    </row>
    <row r="222" spans="1:12">
      <c r="A222" s="24">
        <v>31</v>
      </c>
      <c r="B222" s="24" t="s">
        <v>124</v>
      </c>
      <c r="C222" s="24" t="s">
        <v>1073</v>
      </c>
      <c r="D222" s="9"/>
      <c r="E222" s="13" t="s">
        <v>836</v>
      </c>
      <c r="F222" s="11">
        <f t="shared" si="3"/>
        <v>31</v>
      </c>
      <c r="I222" s="11"/>
      <c r="J222" s="11"/>
      <c r="K222" s="11"/>
      <c r="L222" s="11" t="str">
        <f ca="1">IF(I222="","insert into element (element_id, label, description, element_status_id) values ("&amp;A222&amp;", '"&amp;B222&amp;"', '"&amp;D222&amp;"', 2);"&amp;IF(MOD(CELL("row",A222),10)=0,CHAR(13)&amp;CHAR(10)&amp;"COMMIT;",""),"")</f>
        <v>insert into element (element_id, label, description, element_status_id) values (31, 'reagent role', '', 2);</v>
      </c>
    </row>
    <row r="223" spans="1:12">
      <c r="A223" s="24">
        <v>350</v>
      </c>
      <c r="B223" s="24" t="s">
        <v>34</v>
      </c>
      <c r="C223" s="24" t="s">
        <v>1074</v>
      </c>
      <c r="D223" s="9"/>
      <c r="E223" s="13" t="s">
        <v>836</v>
      </c>
      <c r="F223" s="11">
        <f t="shared" si="3"/>
        <v>350</v>
      </c>
      <c r="I223" s="11"/>
      <c r="J223" s="11"/>
      <c r="K223" s="11"/>
      <c r="L223" s="11" t="str">
        <f ca="1">IF(I223="","insert into element (element_id, label, description, element_status_id) values ("&amp;A223&amp;", '"&amp;B223&amp;"', '"&amp;D223&amp;"', 2);"&amp;IF(MOD(CELL("row",A223),10)=0,CHAR(13)&amp;CHAR(10)&amp;"COMMIT;",""),"")</f>
        <v>insert into element (element_id, label, description, element_status_id) values (350, 'Measured Entity', '', 2);</v>
      </c>
    </row>
    <row r="224" spans="1:12">
      <c r="A224" s="24">
        <v>346</v>
      </c>
      <c r="B224" s="24" t="s">
        <v>407</v>
      </c>
      <c r="C224" s="24" t="s">
        <v>1075</v>
      </c>
      <c r="D224" s="9"/>
      <c r="E224" s="13" t="s">
        <v>836</v>
      </c>
      <c r="F224" s="11">
        <f t="shared" si="3"/>
        <v>346</v>
      </c>
      <c r="I224" s="11"/>
      <c r="J224" s="11"/>
      <c r="K224" s="11"/>
      <c r="L224" s="11" t="str">
        <f ca="1">IF(I224="","insert into element (element_id, label, description, element_status_id) values ("&amp;A224&amp;", '"&amp;B224&amp;"', '"&amp;D224&amp;"', 2);"&amp;IF(MOD(CELL("row",A224),10)=0,CHAR(13)&amp;CHAR(10)&amp;"COMMIT;",""),"")</f>
        <v>insert into element (element_id, label, description, element_status_id) values (346, 'coupled substrate', '', 2);</v>
      </c>
    </row>
    <row r="225" spans="1:12">
      <c r="A225" s="24">
        <v>47</v>
      </c>
      <c r="B225" s="24" t="s">
        <v>125</v>
      </c>
      <c r="C225" s="24" t="s">
        <v>1076</v>
      </c>
      <c r="D225" s="9"/>
      <c r="E225" s="13" t="s">
        <v>836</v>
      </c>
      <c r="F225" s="11">
        <f t="shared" si="3"/>
        <v>47</v>
      </c>
      <c r="I225" s="11"/>
      <c r="J225" s="11"/>
      <c r="K225" s="11"/>
      <c r="L225" s="11" t="str">
        <f ca="1">IF(I225="","insert into element (element_id, label, description, element_status_id) values ("&amp;A225&amp;", '"&amp;B225&amp;"', '"&amp;D225&amp;"', 2);"&amp;IF(MOD(CELL("row",A225),10)=0,CHAR(13)&amp;CHAR(10)&amp;"COMMIT;",""),"")</f>
        <v>insert into element (element_id, label, description, element_status_id) values (47, 'substrate', '', 2);</v>
      </c>
    </row>
    <row r="226" spans="1:12">
      <c r="A226" s="24">
        <v>52</v>
      </c>
      <c r="B226" s="24" t="s">
        <v>126</v>
      </c>
      <c r="C226" s="24" t="s">
        <v>1077</v>
      </c>
      <c r="D226" s="9"/>
      <c r="E226" s="13" t="s">
        <v>836</v>
      </c>
      <c r="F226" s="11">
        <f t="shared" si="3"/>
        <v>52</v>
      </c>
      <c r="I226" s="11"/>
      <c r="J226" s="11"/>
      <c r="K226" s="11"/>
      <c r="L226" s="11" t="str">
        <f ca="1">IF(I226="","insert into element (element_id, label, description, element_status_id) values ("&amp;A226&amp;", '"&amp;B226&amp;"', '"&amp;D226&amp;"', 2);"&amp;IF(MOD(CELL("row",A226),10)=0,CHAR(13)&amp;CHAR(10)&amp;"COMMIT;",""),"")</f>
        <v>insert into element (element_id, label, description, element_status_id) values (52, 'solvent', '', 2);</v>
      </c>
    </row>
    <row r="227" spans="1:12">
      <c r="A227" s="24">
        <v>54</v>
      </c>
      <c r="B227" s="24" t="s">
        <v>127</v>
      </c>
      <c r="C227" s="24" t="s">
        <v>1078</v>
      </c>
      <c r="D227" s="9"/>
      <c r="E227" s="13" t="s">
        <v>836</v>
      </c>
      <c r="F227" s="11">
        <f t="shared" si="3"/>
        <v>54</v>
      </c>
      <c r="I227" s="11"/>
      <c r="J227" s="11"/>
      <c r="K227" s="11"/>
      <c r="L227" s="11" t="str">
        <f ca="1">IF(I227="","insert into element (element_id, label, description, element_status_id) values ("&amp;A227&amp;", '"&amp;B227&amp;"', '"&amp;D227&amp;"', 2);"&amp;IF(MOD(CELL("row",A227),10)=0,CHAR(13)&amp;CHAR(10)&amp;"COMMIT;",""),"")</f>
        <v>insert into element (element_id, label, description, element_status_id) values (54, 'growth medium', '', 2);</v>
      </c>
    </row>
    <row r="228" spans="1:12">
      <c r="A228" s="24">
        <v>55</v>
      </c>
      <c r="B228" s="24" t="s">
        <v>128</v>
      </c>
      <c r="C228" s="24" t="s">
        <v>1079</v>
      </c>
      <c r="D228" s="9"/>
      <c r="E228" s="13" t="s">
        <v>836</v>
      </c>
      <c r="F228" s="11">
        <f t="shared" si="3"/>
        <v>55</v>
      </c>
      <c r="I228" s="11"/>
      <c r="J228" s="11"/>
      <c r="K228" s="11"/>
      <c r="L228" s="11" t="str">
        <f ca="1">IF(I228="","insert into element (element_id, label, description, element_status_id) values ("&amp;A228&amp;", '"&amp;B228&amp;"', '"&amp;D228&amp;"', 2);"&amp;IF(MOD(CELL("row",A228),10)=0,CHAR(13)&amp;CHAR(10)&amp;"COMMIT;",""),"")</f>
        <v>insert into element (element_id, label, description, element_status_id) values (55, 'media component', '', 2);</v>
      </c>
    </row>
    <row r="229" spans="1:12">
      <c r="A229" s="24">
        <v>58</v>
      </c>
      <c r="B229" s="24" t="s">
        <v>129</v>
      </c>
      <c r="C229" s="24" t="s">
        <v>1080</v>
      </c>
      <c r="D229" s="9"/>
      <c r="E229" s="13" t="s">
        <v>836</v>
      </c>
      <c r="F229" s="11">
        <f t="shared" si="3"/>
        <v>58</v>
      </c>
      <c r="I229" s="11"/>
      <c r="J229" s="11"/>
      <c r="K229" s="11"/>
      <c r="L229" s="11" t="str">
        <f ca="1">IF(I229="","insert into element (element_id, label, description, element_status_id) values ("&amp;A229&amp;", '"&amp;B229&amp;"', '"&amp;D229&amp;"', 2);"&amp;IF(MOD(CELL("row",A229),10)=0,CHAR(13)&amp;CHAR(10)&amp;"COMMIT;",""),"")</f>
        <v>insert into element (element_id, label, description, element_status_id) values (58, 'transfection agent', '', 2);</v>
      </c>
    </row>
    <row r="230" spans="1:12">
      <c r="A230" s="24">
        <v>70</v>
      </c>
      <c r="B230" s="24" t="s">
        <v>130</v>
      </c>
      <c r="C230" s="24" t="s">
        <v>1081</v>
      </c>
      <c r="D230" s="9"/>
      <c r="E230" s="13" t="s">
        <v>836</v>
      </c>
      <c r="F230" s="11">
        <f t="shared" si="3"/>
        <v>70</v>
      </c>
      <c r="I230" s="11"/>
      <c r="J230" s="11"/>
      <c r="K230" s="11"/>
      <c r="L230" s="11" t="str">
        <f ca="1">IF(I230="","insert into element (element_id, label, description, element_status_id) values ("&amp;A230&amp;", '"&amp;B230&amp;"', '"&amp;D230&amp;"', 2);"&amp;IF(MOD(CELL("row",A230),10)=0,CHAR(13)&amp;CHAR(10)&amp;"COMMIT;",""),"")</f>
        <v>insert into element (element_id, label, description, element_status_id) values (70, 'buffer', '', 2);_x000D_
COMMIT;</v>
      </c>
    </row>
    <row r="231" spans="1:12">
      <c r="A231" s="24">
        <v>71</v>
      </c>
      <c r="B231" s="24" t="s">
        <v>131</v>
      </c>
      <c r="C231" s="24" t="s">
        <v>1082</v>
      </c>
      <c r="D231" s="9"/>
      <c r="E231" s="13" t="s">
        <v>836</v>
      </c>
      <c r="F231" s="11">
        <f t="shared" si="3"/>
        <v>71</v>
      </c>
      <c r="I231" s="11"/>
      <c r="J231" s="11"/>
      <c r="K231" s="11"/>
      <c r="L231" s="11" t="str">
        <f ca="1">IF(I231="","insert into element (element_id, label, description, element_status_id) values ("&amp;A231&amp;", '"&amp;B231&amp;"', '"&amp;D231&amp;"', 2);"&amp;IF(MOD(CELL("row",A231),10)=0,CHAR(13)&amp;CHAR(10)&amp;"COMMIT;",""),"")</f>
        <v>insert into element (element_id, label, description, element_status_id) values (71, 'carrier', '', 2);</v>
      </c>
    </row>
    <row r="232" spans="1:12">
      <c r="A232" s="24">
        <v>72</v>
      </c>
      <c r="B232" s="24" t="s">
        <v>132</v>
      </c>
      <c r="C232" s="24" t="s">
        <v>1083</v>
      </c>
      <c r="D232" s="9"/>
      <c r="E232" s="13" t="s">
        <v>836</v>
      </c>
      <c r="F232" s="11">
        <f t="shared" si="3"/>
        <v>72</v>
      </c>
      <c r="I232" s="11"/>
      <c r="J232" s="11"/>
      <c r="K232" s="11"/>
      <c r="L232" s="11" t="str">
        <f ca="1">IF(I232="","insert into element (element_id, label, description, element_status_id) values ("&amp;A232&amp;", '"&amp;B232&amp;"', '"&amp;D232&amp;"', 2);"&amp;IF(MOD(CELL("row",A232),10)=0,CHAR(13)&amp;CHAR(10)&amp;"COMMIT;",""),"")</f>
        <v>insert into element (element_id, label, description, element_status_id) values (72, 'charge carrier', '', 2);</v>
      </c>
    </row>
    <row r="233" spans="1:12">
      <c r="A233" s="24">
        <v>73</v>
      </c>
      <c r="B233" s="24" t="s">
        <v>133</v>
      </c>
      <c r="C233" s="24" t="s">
        <v>1084</v>
      </c>
      <c r="D233" s="9"/>
      <c r="E233" s="13" t="s">
        <v>836</v>
      </c>
      <c r="F233" s="11">
        <f t="shared" si="3"/>
        <v>73</v>
      </c>
      <c r="I233" s="11"/>
      <c r="J233" s="11"/>
      <c r="K233" s="11"/>
      <c r="L233" s="11" t="str">
        <f ca="1">IF(I233="","insert into element (element_id, label, description, element_status_id) values ("&amp;A233&amp;", '"&amp;B233&amp;"', '"&amp;D233&amp;"', 2);"&amp;IF(MOD(CELL("row",A233),10)=0,CHAR(13)&amp;CHAR(10)&amp;"COMMIT;",""),"")</f>
        <v>insert into element (element_id, label, description, element_status_id) values (73, 'co-enzyme', '', 2);</v>
      </c>
    </row>
    <row r="234" spans="1:12">
      <c r="A234" s="24">
        <v>74</v>
      </c>
      <c r="B234" s="24" t="s">
        <v>134</v>
      </c>
      <c r="C234" s="24" t="s">
        <v>1085</v>
      </c>
      <c r="D234" s="9"/>
      <c r="E234" s="13" t="s">
        <v>836</v>
      </c>
      <c r="F234" s="11">
        <f t="shared" si="3"/>
        <v>74</v>
      </c>
      <c r="I234" s="11"/>
      <c r="J234" s="11"/>
      <c r="K234" s="11"/>
      <c r="L234" s="11" t="str">
        <f ca="1">IF(I234="","insert into element (element_id, label, description, element_status_id) values ("&amp;A234&amp;", '"&amp;B234&amp;"', '"&amp;D234&amp;"', 2);"&amp;IF(MOD(CELL("row",A234),10)=0,CHAR(13)&amp;CHAR(10)&amp;"COMMIT;",""),"")</f>
        <v>insert into element (element_id, label, description, element_status_id) values (74, 'co-factor', '', 2);</v>
      </c>
    </row>
    <row r="235" spans="1:12">
      <c r="A235" s="24">
        <v>75</v>
      </c>
      <c r="B235" s="24" t="s">
        <v>135</v>
      </c>
      <c r="C235" s="24" t="s">
        <v>1086</v>
      </c>
      <c r="D235" s="9"/>
      <c r="E235" s="13" t="s">
        <v>836</v>
      </c>
      <c r="F235" s="11">
        <f t="shared" si="3"/>
        <v>75</v>
      </c>
      <c r="I235" s="11"/>
      <c r="J235" s="11"/>
      <c r="K235" s="11"/>
      <c r="L235" s="11" t="str">
        <f ca="1">IF(I235="","insert into element (element_id, label, description, element_status_id) values ("&amp;A235&amp;", '"&amp;B235&amp;"', '"&amp;D235&amp;"', 2);"&amp;IF(MOD(CELL("row",A235),10)=0,CHAR(13)&amp;CHAR(10)&amp;"COMMIT;",""),"")</f>
        <v>insert into element (element_id, label, description, element_status_id) values (75, 'co-substrate', '', 2);</v>
      </c>
    </row>
    <row r="236" spans="1:12">
      <c r="A236" s="24">
        <v>76</v>
      </c>
      <c r="B236" s="24" t="s">
        <v>136</v>
      </c>
      <c r="C236" s="24" t="s">
        <v>1087</v>
      </c>
      <c r="D236" s="9"/>
      <c r="E236" s="13" t="s">
        <v>836</v>
      </c>
      <c r="F236" s="11">
        <f t="shared" si="3"/>
        <v>76</v>
      </c>
      <c r="I236" s="11"/>
      <c r="J236" s="11"/>
      <c r="K236" s="11"/>
      <c r="L236" s="11" t="str">
        <f ca="1">IF(I236="","insert into element (element_id, label, description, element_status_id) values ("&amp;A236&amp;", '"&amp;B236&amp;"', '"&amp;D236&amp;"', 2);"&amp;IF(MOD(CELL("row",A236),10)=0,CHAR(13)&amp;CHAR(10)&amp;"COMMIT;",""),"")</f>
        <v>insert into element (element_id, label, description, element_status_id) values (76, 'coupled enzyme', '', 2);</v>
      </c>
    </row>
    <row r="237" spans="1:12">
      <c r="A237" s="24">
        <v>77</v>
      </c>
      <c r="B237" s="24" t="s">
        <v>137</v>
      </c>
      <c r="C237" s="24" t="s">
        <v>1088</v>
      </c>
      <c r="D237" s="9"/>
      <c r="E237" s="13" t="s">
        <v>836</v>
      </c>
      <c r="F237" s="11">
        <f t="shared" si="3"/>
        <v>77</v>
      </c>
      <c r="I237" s="11"/>
      <c r="J237" s="11"/>
      <c r="K237" s="11"/>
      <c r="L237" s="11" t="str">
        <f ca="1">IF(I237="","insert into element (element_id, label, description, element_status_id) values ("&amp;A237&amp;", '"&amp;B237&amp;"', '"&amp;D237&amp;"', 2);"&amp;IF(MOD(CELL("row",A237),10)=0,CHAR(13)&amp;CHAR(10)&amp;"COMMIT;",""),"")</f>
        <v>insert into element (element_id, label, description, element_status_id) values (77, 'cross-linker', '', 2);</v>
      </c>
    </row>
    <row r="238" spans="1:12">
      <c r="A238" s="24">
        <v>78</v>
      </c>
      <c r="B238" s="24" t="s">
        <v>138</v>
      </c>
      <c r="C238" s="24" t="s">
        <v>1089</v>
      </c>
      <c r="D238" s="9"/>
      <c r="E238" s="13" t="s">
        <v>836</v>
      </c>
      <c r="F238" s="11">
        <f t="shared" si="3"/>
        <v>78</v>
      </c>
      <c r="I238" s="11"/>
      <c r="J238" s="11"/>
      <c r="K238" s="11"/>
      <c r="L238" s="11" t="str">
        <f ca="1">IF(I238="","insert into element (element_id, label, description, element_status_id) values ("&amp;A238&amp;", '"&amp;B238&amp;"', '"&amp;D238&amp;"', 2);"&amp;IF(MOD(CELL("row",A238),10)=0,CHAR(13)&amp;CHAR(10)&amp;"COMMIT;",""),"")</f>
        <v>insert into element (element_id, label, description, element_status_id) values (78, 'de-polarizer', '', 2);</v>
      </c>
    </row>
    <row r="239" spans="1:12">
      <c r="A239" s="24">
        <v>79</v>
      </c>
      <c r="B239" s="24" t="s">
        <v>139</v>
      </c>
      <c r="C239" s="24" t="s">
        <v>1090</v>
      </c>
      <c r="D239" s="9"/>
      <c r="E239" s="13" t="s">
        <v>836</v>
      </c>
      <c r="F239" s="11">
        <f t="shared" si="3"/>
        <v>79</v>
      </c>
      <c r="I239" s="11"/>
      <c r="J239" s="11"/>
      <c r="K239" s="11"/>
      <c r="L239" s="11" t="str">
        <f ca="1">IF(I239="","insert into element (element_id, label, description, element_status_id) values ("&amp;A239&amp;", '"&amp;B239&amp;"', '"&amp;D239&amp;"', 2);"&amp;IF(MOD(CELL("row",A239),10)=0,CHAR(13)&amp;CHAR(10)&amp;"COMMIT;",""),"")</f>
        <v>insert into element (element_id, label, description, element_status_id) values (79, 'detergent', '', 2);</v>
      </c>
    </row>
    <row r="240" spans="1:12">
      <c r="A240" s="24">
        <v>80</v>
      </c>
      <c r="B240" s="24" t="s">
        <v>140</v>
      </c>
      <c r="C240" s="24" t="s">
        <v>1091</v>
      </c>
      <c r="D240" s="9"/>
      <c r="E240" s="13" t="s">
        <v>836</v>
      </c>
      <c r="F240" s="11">
        <f t="shared" si="3"/>
        <v>80</v>
      </c>
      <c r="I240" s="11"/>
      <c r="J240" s="11"/>
      <c r="K240" s="11"/>
      <c r="L240" s="11" t="str">
        <f ca="1">IF(I240="","insert into element (element_id, label, description, element_status_id) values ("&amp;A240&amp;", '"&amp;B240&amp;"', '"&amp;D240&amp;"', 2);"&amp;IF(MOD(CELL("row",A240),10)=0,CHAR(13)&amp;CHAR(10)&amp;"COMMIT;",""),"")</f>
        <v>insert into element (element_id, label, description, element_status_id) values (80, 'fixative', '', 2);_x000D_
COMMIT;</v>
      </c>
    </row>
    <row r="241" spans="1:12">
      <c r="A241" s="24">
        <v>81</v>
      </c>
      <c r="B241" s="24" t="s">
        <v>141</v>
      </c>
      <c r="C241" s="24" t="s">
        <v>1092</v>
      </c>
      <c r="D241" s="9"/>
      <c r="E241" s="13" t="s">
        <v>836</v>
      </c>
      <c r="F241" s="11">
        <f t="shared" si="3"/>
        <v>81</v>
      </c>
      <c r="I241" s="11"/>
      <c r="J241" s="11"/>
      <c r="K241" s="11"/>
      <c r="L241" s="11" t="str">
        <f ca="1">IF(I241="","insert into element (element_id, label, description, element_status_id) values ("&amp;A241&amp;", '"&amp;B241&amp;"', '"&amp;D241&amp;"', 2);"&amp;IF(MOD(CELL("row",A241),10)=0,CHAR(13)&amp;CHAR(10)&amp;"COMMIT;",""),"")</f>
        <v>insert into element (element_id, label, description, element_status_id) values (81, 'ionophore', '', 2);</v>
      </c>
    </row>
    <row r="242" spans="1:12">
      <c r="A242" s="24">
        <v>82</v>
      </c>
      <c r="B242" s="24" t="s">
        <v>142</v>
      </c>
      <c r="C242" s="24" t="s">
        <v>1093</v>
      </c>
      <c r="D242" s="9"/>
      <c r="E242" s="13" t="s">
        <v>836</v>
      </c>
      <c r="F242" s="11">
        <f t="shared" si="3"/>
        <v>82</v>
      </c>
      <c r="I242" s="11"/>
      <c r="J242" s="11"/>
      <c r="K242" s="11"/>
      <c r="L242" s="11" t="str">
        <f ca="1">IF(I242="","insert into element (element_id, label, description, element_status_id) values ("&amp;A242&amp;", '"&amp;B242&amp;"', '"&amp;D242&amp;"', 2);"&amp;IF(MOD(CELL("row",A242),10)=0,CHAR(13)&amp;CHAR(10)&amp;"COMMIT;",""),"")</f>
        <v>insert into element (element_id, label, description, element_status_id) values (82, 'reducing agent', '', 2);</v>
      </c>
    </row>
    <row r="243" spans="1:12">
      <c r="A243" s="24">
        <v>83</v>
      </c>
      <c r="B243" s="24" t="s">
        <v>143</v>
      </c>
      <c r="C243" s="24" t="s">
        <v>1094</v>
      </c>
      <c r="D243" s="9"/>
      <c r="E243" s="13" t="s">
        <v>836</v>
      </c>
      <c r="F243" s="11">
        <f t="shared" si="3"/>
        <v>83</v>
      </c>
      <c r="I243" s="11"/>
      <c r="J243" s="11"/>
      <c r="K243" s="11"/>
      <c r="L243" s="11" t="str">
        <f ca="1">IF(I243="","insert into element (element_id, label, description, element_status_id) values ("&amp;A243&amp;", '"&amp;B243&amp;"', '"&amp;D243&amp;"', 2);"&amp;IF(MOD(CELL("row",A243),10)=0,CHAR(13)&amp;CHAR(10)&amp;"COMMIT;",""),"")</f>
        <v>insert into element (element_id, label, description, element_status_id) values (83, 'solute', '', 2);</v>
      </c>
    </row>
    <row r="244" spans="1:12">
      <c r="A244" s="24">
        <v>84</v>
      </c>
      <c r="B244" s="24" t="s">
        <v>144</v>
      </c>
      <c r="C244" s="24" t="s">
        <v>1095</v>
      </c>
      <c r="D244" s="9"/>
      <c r="E244" s="13" t="s">
        <v>836</v>
      </c>
      <c r="F244" s="11">
        <f t="shared" si="3"/>
        <v>84</v>
      </c>
      <c r="I244" s="11"/>
      <c r="J244" s="11"/>
      <c r="K244" s="11"/>
      <c r="L244" s="11" t="str">
        <f ca="1">IF(I244="","insert into element (element_id, label, description, element_status_id) values ("&amp;A244&amp;", '"&amp;B244&amp;"', '"&amp;D244&amp;"', 2);"&amp;IF(MOD(CELL("row",A244),10)=0,CHAR(13)&amp;CHAR(10)&amp;"COMMIT;",""),"")</f>
        <v>insert into element (element_id, label, description, element_status_id) values (84, 'vehicle', '', 2);</v>
      </c>
    </row>
    <row r="245" spans="1:12">
      <c r="A245" s="24">
        <v>666</v>
      </c>
      <c r="B245" s="24" t="s">
        <v>436</v>
      </c>
      <c r="C245" s="24" t="s">
        <v>1096</v>
      </c>
      <c r="D245" s="9"/>
      <c r="E245" s="13" t="s">
        <v>836</v>
      </c>
      <c r="F245" s="11">
        <f t="shared" si="3"/>
        <v>666</v>
      </c>
      <c r="I245" s="11"/>
      <c r="J245" s="11"/>
      <c r="K245" s="11"/>
      <c r="L245" s="11" t="str">
        <f ca="1">IF(I245="","insert into element (element_id, label, description, element_status_id) values ("&amp;A245&amp;", '"&amp;B245&amp;"', '"&amp;D245&amp;"', 2);"&amp;IF(MOD(CELL("row",A245),10)=0,CHAR(13)&amp;CHAR(10)&amp;"COMMIT;",""),"")</f>
        <v>insert into element (element_id, label, description, element_status_id) values (666, 'RPMI/Albumax_4.16mg/mL', '', 2);</v>
      </c>
    </row>
    <row r="246" spans="1:12">
      <c r="A246" s="24">
        <v>354</v>
      </c>
      <c r="B246" s="24" t="s">
        <v>31</v>
      </c>
      <c r="C246" s="24" t="s">
        <v>1097</v>
      </c>
      <c r="D246" s="9"/>
      <c r="E246" s="13" t="s">
        <v>836</v>
      </c>
      <c r="F246" s="11">
        <f t="shared" si="3"/>
        <v>354</v>
      </c>
      <c r="I246" s="11"/>
      <c r="J246" s="11"/>
      <c r="K246" s="11"/>
      <c r="L246" s="11" t="str">
        <f ca="1">IF(I246="","insert into element (element_id, label, description, element_status_id) values ("&amp;A246&amp;", '"&amp;B246&amp;"', '"&amp;D246&amp;"', 2);"&amp;IF(MOD(CELL("row",A246),10)=0,CHAR(13)&amp;CHAR(10)&amp;"COMMIT;",""),"")</f>
        <v>insert into element (element_id, label, description, element_status_id) values (354, 'HEPES_50mM_7.3pH/MgCl_10mM/BSA_0.1%/DTT_2mM', '', 2);</v>
      </c>
    </row>
    <row r="247" spans="1:12">
      <c r="A247" s="24">
        <v>355</v>
      </c>
      <c r="B247" s="24" t="s">
        <v>411</v>
      </c>
      <c r="C247" s="24" t="s">
        <v>1098</v>
      </c>
      <c r="D247" s="9"/>
      <c r="E247" s="13" t="s">
        <v>836</v>
      </c>
      <c r="F247" s="11">
        <f t="shared" si="3"/>
        <v>355</v>
      </c>
      <c r="I247" s="11"/>
      <c r="J247" s="11"/>
      <c r="K247" s="11"/>
      <c r="L247" s="11" t="str">
        <f ca="1">IF(I247="","insert into element (element_id, label, description, element_status_id) values ("&amp;A247&amp;", '"&amp;B247&amp;"', '"&amp;D247&amp;"', 2);"&amp;IF(MOD(CELL("row",A247),10)=0,CHAR(13)&amp;CHAR(10)&amp;"COMMIT;",""),"")</f>
        <v>insert into element (element_id, label, description, element_status_id) values (355, 'Vehicle Components', '', 2);</v>
      </c>
    </row>
    <row r="248" spans="1:12">
      <c r="A248" s="24">
        <v>356</v>
      </c>
      <c r="B248" s="24" t="s">
        <v>71</v>
      </c>
      <c r="C248" s="24" t="s">
        <v>1099</v>
      </c>
      <c r="D248" s="9"/>
      <c r="E248" s="13" t="s">
        <v>836</v>
      </c>
      <c r="F248" s="11">
        <f t="shared" si="3"/>
        <v>356</v>
      </c>
      <c r="I248" s="11"/>
      <c r="J248" s="11"/>
      <c r="K248" s="11"/>
      <c r="L248" s="11" t="str">
        <f ca="1">IF(I248="","insert into element (element_id, label, description, element_status_id) values ("&amp;A248&amp;", '"&amp;B248&amp;"', '"&amp;D248&amp;"', 2);"&amp;IF(MOD(CELL("row",A248),10)=0,CHAR(13)&amp;CHAR(10)&amp;"COMMIT;",""),"")</f>
        <v>insert into element (element_id, label, description, element_status_id) values (356, 'HEPES', '', 2);</v>
      </c>
    </row>
    <row r="249" spans="1:12">
      <c r="A249" s="24">
        <v>358</v>
      </c>
      <c r="B249" s="24" t="s">
        <v>73</v>
      </c>
      <c r="C249" s="24" t="s">
        <v>1100</v>
      </c>
      <c r="D249" s="9"/>
      <c r="E249" s="13" t="s">
        <v>836</v>
      </c>
      <c r="F249" s="11">
        <f t="shared" si="3"/>
        <v>358</v>
      </c>
      <c r="I249" s="11"/>
      <c r="J249" s="11"/>
      <c r="K249" s="11"/>
      <c r="L249" s="11" t="str">
        <f ca="1">IF(I249="","insert into element (element_id, label, description, element_status_id) values ("&amp;A249&amp;", '"&amp;B249&amp;"', '"&amp;D249&amp;"', 2);"&amp;IF(MOD(CELL("row",A249),10)=0,CHAR(13)&amp;CHAR(10)&amp;"COMMIT;",""),"")</f>
        <v>insert into element (element_id, label, description, element_status_id) values (358, 'BSA', '', 2);</v>
      </c>
    </row>
    <row r="250" spans="1:12">
      <c r="A250" s="24">
        <v>359</v>
      </c>
      <c r="B250" s="24" t="s">
        <v>74</v>
      </c>
      <c r="C250" s="24" t="s">
        <v>1101</v>
      </c>
      <c r="D250" s="9"/>
      <c r="E250" s="13" t="s">
        <v>836</v>
      </c>
      <c r="F250" s="11">
        <f t="shared" si="3"/>
        <v>359</v>
      </c>
      <c r="I250" s="11"/>
      <c r="J250" s="11"/>
      <c r="K250" s="11"/>
      <c r="L250" s="11" t="str">
        <f ca="1">IF(I250="","insert into element (element_id, label, description, element_status_id) values ("&amp;A250&amp;", '"&amp;B250&amp;"', '"&amp;D250&amp;"', 2);"&amp;IF(MOD(CELL("row",A250),10)=0,CHAR(13)&amp;CHAR(10)&amp;"COMMIT;",""),"")</f>
        <v>insert into element (element_id, label, description, element_status_id) values (359, 'DTT', '', 2);_x000D_
COMMIT;</v>
      </c>
    </row>
    <row r="251" spans="1:12">
      <c r="A251" s="24">
        <v>357</v>
      </c>
      <c r="B251" s="24" t="s">
        <v>72</v>
      </c>
      <c r="C251" s="24" t="s">
        <v>1102</v>
      </c>
      <c r="D251" s="9"/>
      <c r="E251" s="13" t="s">
        <v>836</v>
      </c>
      <c r="F251" s="11">
        <f t="shared" si="3"/>
        <v>357</v>
      </c>
      <c r="I251" s="11"/>
      <c r="J251" s="11"/>
      <c r="K251" s="11"/>
      <c r="L251" s="11" t="str">
        <f ca="1">IF(I251="","insert into element (element_id, label, description, element_status_id) values ("&amp;A251&amp;", '"&amp;B251&amp;"', '"&amp;D251&amp;"', 2);"&amp;IF(MOD(CELL("row",A251),10)=0,CHAR(13)&amp;CHAR(10)&amp;"COMMIT;",""),"")</f>
        <v>insert into element (element_id, label, description, element_status_id) values (357, 'MgCl', '', 2);</v>
      </c>
    </row>
    <row r="252" spans="1:12">
      <c r="A252" s="24">
        <v>11</v>
      </c>
      <c r="B252" s="24" t="s">
        <v>145</v>
      </c>
      <c r="C252" s="24" t="s">
        <v>1103</v>
      </c>
      <c r="D252" s="9"/>
      <c r="E252" s="13" t="s">
        <v>836</v>
      </c>
      <c r="F252" s="11">
        <f t="shared" si="3"/>
        <v>11</v>
      </c>
      <c r="I252" s="11"/>
      <c r="J252" s="11"/>
      <c r="K252" s="11"/>
      <c r="L252" s="11" t="str">
        <f ca="1">IF(I252="","insert into element (element_id, label, description, element_status_id) values ("&amp;A252&amp;", '"&amp;B252&amp;"', '"&amp;D252&amp;"', 2);"&amp;IF(MOD(CELL("row",A252),10)=0,CHAR(13)&amp;CHAR(10)&amp;"COMMIT;",""),"")</f>
        <v>insert into element (element_id, label, description, element_status_id) values (11, 'assay design', '', 2);</v>
      </c>
    </row>
    <row r="253" spans="1:12">
      <c r="A253" s="24">
        <v>410</v>
      </c>
      <c r="B253" s="24" t="s">
        <v>541</v>
      </c>
      <c r="C253" s="24" t="s">
        <v>1104</v>
      </c>
      <c r="D253" s="9"/>
      <c r="E253" s="13" t="s">
        <v>836</v>
      </c>
      <c r="F253" s="11">
        <f t="shared" si="3"/>
        <v>410</v>
      </c>
      <c r="I253" s="11"/>
      <c r="J253" s="11"/>
      <c r="K253" s="11"/>
      <c r="L253" s="11" t="str">
        <f ca="1">IF(I253="","insert into element (element_id, label, description, element_status_id) values ("&amp;A253&amp;", '"&amp;B253&amp;"', '"&amp;D253&amp;"', 2);"&amp;IF(MOD(CELL("row",A253),10)=0,CHAR(13)&amp;CHAR(10)&amp;"COMMIT;",""),"")</f>
        <v>insert into element (element_id, label, description, element_status_id) values (410, 'assay detection method', '', 2);</v>
      </c>
    </row>
    <row r="254" spans="1:12">
      <c r="A254" s="24">
        <v>307</v>
      </c>
      <c r="B254" s="24" t="s">
        <v>301</v>
      </c>
      <c r="C254" s="24" t="s">
        <v>1105</v>
      </c>
      <c r="D254" s="9"/>
      <c r="E254" s="13" t="s">
        <v>836</v>
      </c>
      <c r="F254" s="11">
        <f t="shared" si="3"/>
        <v>307</v>
      </c>
      <c r="I254" s="11"/>
      <c r="J254" s="11"/>
      <c r="K254" s="11"/>
      <c r="L254" s="11" t="str">
        <f ca="1">IF(I254="","insert into element (element_id, label, description, element_status_id) values ("&amp;A254&amp;", '"&amp;B254&amp;"', '"&amp;D254&amp;"', 2);"&amp;IF(MOD(CELL("row",A254),10)=0,CHAR(13)&amp;CHAR(10)&amp;"COMMIT;",""),"")</f>
        <v>insert into element (element_id, label, description, element_status_id) values (307, 'detection instrument', '', 2);</v>
      </c>
    </row>
    <row r="255" spans="1:12">
      <c r="A255" s="24">
        <v>309</v>
      </c>
      <c r="B255" s="24" t="s">
        <v>513</v>
      </c>
      <c r="C255" s="24" t="s">
        <v>1106</v>
      </c>
      <c r="D255" s="9"/>
      <c r="E255" s="13" t="s">
        <v>836</v>
      </c>
      <c r="F255" s="11">
        <f t="shared" si="3"/>
        <v>309</v>
      </c>
      <c r="I255" s="11"/>
      <c r="J255" s="11"/>
      <c r="K255" s="11"/>
      <c r="L255" s="11" t="str">
        <f ca="1">IF(I255="","insert into element (element_id, label, description, element_status_id) values ("&amp;A255&amp;", '"&amp;B255&amp;"', '"&amp;D255&amp;"', 2);"&amp;IF(MOD(CELL("row",A255),10)=0,CHAR(13)&amp;CHAR(10)&amp;"COMMIT;",""),"")</f>
        <v>insert into element (element_id, label, description, element_status_id) values (309, 'fluorescence-activated cell-sorter', '', 2);</v>
      </c>
    </row>
    <row r="256" spans="1:12">
      <c r="A256" s="24">
        <v>310</v>
      </c>
      <c r="B256" s="24" t="s">
        <v>302</v>
      </c>
      <c r="C256" s="24" t="s">
        <v>1107</v>
      </c>
      <c r="D256" s="9"/>
      <c r="E256" s="13" t="s">
        <v>836</v>
      </c>
      <c r="F256" s="11">
        <f t="shared" si="3"/>
        <v>310</v>
      </c>
      <c r="I256" s="11"/>
      <c r="J256" s="11"/>
      <c r="K256" s="11"/>
      <c r="L256" s="11" t="str">
        <f ca="1">IF(I256="","insert into element (element_id, label, description, element_status_id) values ("&amp;A256&amp;", '"&amp;B256&amp;"', '"&amp;D256&amp;"', 2);"&amp;IF(MOD(CELL("row",A256),10)=0,CHAR(13)&amp;CHAR(10)&amp;"COMMIT;",""),"")</f>
        <v>insert into element (element_id, label, description, element_status_id) values (310, 'microscope', '', 2);</v>
      </c>
    </row>
    <row r="257" spans="1:12">
      <c r="A257" s="24">
        <v>105</v>
      </c>
      <c r="B257" s="24" t="s">
        <v>303</v>
      </c>
      <c r="C257" s="24" t="s">
        <v>1108</v>
      </c>
      <c r="D257" s="9"/>
      <c r="E257" s="13" t="s">
        <v>836</v>
      </c>
      <c r="F257" s="11">
        <f t="shared" si="3"/>
        <v>105</v>
      </c>
      <c r="I257" s="11"/>
      <c r="J257" s="11"/>
      <c r="K257" s="11"/>
      <c r="L257" s="11" t="str">
        <f ca="1">IF(I257="","insert into element (element_id, label, description, element_status_id) values ("&amp;A257&amp;", '"&amp;B257&amp;"', '"&amp;D257&amp;"', 2);"&amp;IF(MOD(CELL("row",A257),10)=0,CHAR(13)&amp;CHAR(10)&amp;"COMMIT;",""),"")</f>
        <v>insert into element (element_id, label, description, element_status_id) values (105, 'MDS IX Micro', '', 2);</v>
      </c>
    </row>
    <row r="258" spans="1:12">
      <c r="A258" s="24">
        <v>106</v>
      </c>
      <c r="B258" s="24" t="s">
        <v>304</v>
      </c>
      <c r="C258" s="24" t="s">
        <v>1109</v>
      </c>
      <c r="D258" s="9"/>
      <c r="E258" s="13" t="s">
        <v>836</v>
      </c>
      <c r="F258" s="11">
        <f t="shared" si="3"/>
        <v>106</v>
      </c>
      <c r="I258" s="11"/>
      <c r="J258" s="11"/>
      <c r="K258" s="11"/>
      <c r="L258" s="11" t="str">
        <f ca="1">IF(I258="","insert into element (element_id, label, description, element_status_id) values ("&amp;A258&amp;", '"&amp;B258&amp;"', '"&amp;D258&amp;"', 2);"&amp;IF(MOD(CELL("row",A258),10)=0,CHAR(13)&amp;CHAR(10)&amp;"COMMIT;",""),"")</f>
        <v>insert into element (element_id, label, description, element_status_id) values (106, 'MDS IX Ultra', '', 2);</v>
      </c>
    </row>
    <row r="259" spans="1:12">
      <c r="A259" s="24">
        <v>107</v>
      </c>
      <c r="B259" s="24" t="s">
        <v>305</v>
      </c>
      <c r="C259" s="24" t="s">
        <v>1110</v>
      </c>
      <c r="D259" s="9"/>
      <c r="E259" s="13" t="s">
        <v>836</v>
      </c>
      <c r="F259" s="11">
        <f t="shared" ref="F259:F322" si="4">A259</f>
        <v>107</v>
      </c>
      <c r="I259" s="11"/>
      <c r="J259" s="11"/>
      <c r="K259" s="11"/>
      <c r="L259" s="11" t="str">
        <f ca="1">IF(I259="","insert into element (element_id, label, description, element_status_id) values ("&amp;A259&amp;", '"&amp;B259&amp;"', '"&amp;D259&amp;"', 2);"&amp;IF(MOD(CELL("row",A259),10)=0,CHAR(13)&amp;CHAR(10)&amp;"COMMIT;",""),"")</f>
        <v>insert into element (element_id, label, description, element_status_id) values (107, 'Perkin Elmer Operetta', '', 2);</v>
      </c>
    </row>
    <row r="260" spans="1:12">
      <c r="A260" s="24">
        <v>311</v>
      </c>
      <c r="B260" s="24" t="s">
        <v>306</v>
      </c>
      <c r="C260" s="24" t="s">
        <v>1111</v>
      </c>
      <c r="D260" s="9"/>
      <c r="E260" s="13" t="s">
        <v>836</v>
      </c>
      <c r="F260" s="11">
        <f t="shared" si="4"/>
        <v>311</v>
      </c>
      <c r="I260" s="11"/>
      <c r="J260" s="11"/>
      <c r="K260" s="11"/>
      <c r="L260" s="11" t="str">
        <f ca="1">IF(I260="","insert into element (element_id, label, description, element_status_id) values ("&amp;A260&amp;", '"&amp;B260&amp;"', '"&amp;D260&amp;"', 2);"&amp;IF(MOD(CELL("row",A260),10)=0,CHAR(13)&amp;CHAR(10)&amp;"COMMIT;",""),"")</f>
        <v>insert into element (element_id, label, description, element_status_id) values (311, 'plate-reader', '', 2);_x000D_
COMMIT;</v>
      </c>
    </row>
    <row r="261" spans="1:12">
      <c r="A261" s="24">
        <v>313</v>
      </c>
      <c r="B261" s="24" t="s">
        <v>307</v>
      </c>
      <c r="C261" s="24" t="s">
        <v>1112</v>
      </c>
      <c r="D261" s="9"/>
      <c r="E261" s="13" t="s">
        <v>836</v>
      </c>
      <c r="F261" s="11">
        <f t="shared" si="4"/>
        <v>313</v>
      </c>
      <c r="I261" s="11"/>
      <c r="J261" s="11"/>
      <c r="K261" s="11"/>
      <c r="L261" s="11" t="str">
        <f ca="1">IF(I261="","insert into element (element_id, label, description, element_status_id) values ("&amp;A261&amp;", '"&amp;B261&amp;"', '"&amp;D261&amp;"', 2);"&amp;IF(MOD(CELL("row",A261),10)=0,CHAR(13)&amp;CHAR(10)&amp;"COMMIT;",""),"")</f>
        <v>insert into element (element_id, label, description, element_status_id) values (313, 'Perkin Elmer Enspire', '', 2);</v>
      </c>
    </row>
    <row r="262" spans="1:12">
      <c r="A262" s="24">
        <v>314</v>
      </c>
      <c r="B262" s="24" t="s">
        <v>308</v>
      </c>
      <c r="C262" s="24" t="s">
        <v>1113</v>
      </c>
      <c r="D262" s="9"/>
      <c r="E262" s="13" t="s">
        <v>836</v>
      </c>
      <c r="F262" s="11">
        <f t="shared" si="4"/>
        <v>314</v>
      </c>
      <c r="I262" s="11"/>
      <c r="J262" s="11"/>
      <c r="K262" s="11"/>
      <c r="L262" s="11" t="str">
        <f ca="1">IF(I262="","insert into element (element_id, label, description, element_status_id) values ("&amp;A262&amp;", '"&amp;B262&amp;"', '"&amp;D262&amp;"', 2);"&amp;IF(MOD(CELL("row",A262),10)=0,CHAR(13)&amp;CHAR(10)&amp;"COMMIT;",""),"")</f>
        <v>insert into element (element_id, label, description, element_status_id) values (314, 'Perkin Elmer Envision', '', 2);</v>
      </c>
    </row>
    <row r="263" spans="1:12">
      <c r="A263" s="24">
        <v>315</v>
      </c>
      <c r="B263" s="24" t="s">
        <v>309</v>
      </c>
      <c r="C263" s="24" t="s">
        <v>1114</v>
      </c>
      <c r="D263" s="9"/>
      <c r="E263" s="13" t="s">
        <v>836</v>
      </c>
      <c r="F263" s="11">
        <f t="shared" si="4"/>
        <v>315</v>
      </c>
      <c r="I263" s="11"/>
      <c r="J263" s="11"/>
      <c r="K263" s="11"/>
      <c r="L263" s="11" t="str">
        <f ca="1">IF(I263="","insert into element (element_id, label, description, element_status_id) values ("&amp;A263&amp;", '"&amp;B263&amp;"', '"&amp;D263&amp;"', 2);"&amp;IF(MOD(CELL("row",A263),10)=0,CHAR(13)&amp;CHAR(10)&amp;"COMMIT;",""),"")</f>
        <v>insert into element (element_id, label, description, element_status_id) values (315, 'Perkin Elmer Viewlux', '', 2);</v>
      </c>
    </row>
    <row r="264" spans="1:12">
      <c r="A264" s="24">
        <v>316</v>
      </c>
      <c r="B264" s="24" t="s">
        <v>310</v>
      </c>
      <c r="C264" s="24" t="s">
        <v>1115</v>
      </c>
      <c r="D264" s="9"/>
      <c r="E264" s="13" t="s">
        <v>836</v>
      </c>
      <c r="F264" s="11">
        <f t="shared" si="4"/>
        <v>316</v>
      </c>
      <c r="I264" s="11"/>
      <c r="J264" s="11"/>
      <c r="K264" s="11"/>
      <c r="L264" s="11" t="str">
        <f ca="1">IF(I264="","insert into element (element_id, label, description, element_status_id) values ("&amp;A264&amp;", '"&amp;B264&amp;"', '"&amp;D264&amp;"', 2);"&amp;IF(MOD(CELL("row",A264),10)=0,CHAR(13)&amp;CHAR(10)&amp;"COMMIT;",""),"")</f>
        <v>insert into element (element_id, label, description, element_status_id) values (316, 'Thermo Fisher VarioSkan', '', 2);</v>
      </c>
    </row>
    <row r="265" spans="1:12">
      <c r="A265" s="24">
        <v>312</v>
      </c>
      <c r="B265" s="24" t="s">
        <v>311</v>
      </c>
      <c r="C265" s="24" t="s">
        <v>1116</v>
      </c>
      <c r="D265" s="9"/>
      <c r="E265" s="13" t="s">
        <v>836</v>
      </c>
      <c r="F265" s="11">
        <f t="shared" si="4"/>
        <v>312</v>
      </c>
      <c r="I265" s="11"/>
      <c r="J265" s="11"/>
      <c r="K265" s="11"/>
      <c r="L265" s="11" t="str">
        <f ca="1">IF(I265="","insert into element (element_id, label, description, element_status_id) values ("&amp;A265&amp;", '"&amp;B265&amp;"', '"&amp;D265&amp;"', 2);"&amp;IF(MOD(CELL("row",A265),10)=0,CHAR(13)&amp;CHAR(10)&amp;"COMMIT;",""),"")</f>
        <v>insert into element (element_id, label, description, element_status_id) values (312, 'plate-scanner', '', 2);</v>
      </c>
    </row>
    <row r="266" spans="1:12">
      <c r="A266" s="24">
        <v>317</v>
      </c>
      <c r="B266" s="24" t="s">
        <v>312</v>
      </c>
      <c r="C266" s="24" t="s">
        <v>1117</v>
      </c>
      <c r="D266" s="9"/>
      <c r="E266" s="13" t="s">
        <v>836</v>
      </c>
      <c r="F266" s="11">
        <f t="shared" si="4"/>
        <v>317</v>
      </c>
      <c r="I266" s="11"/>
      <c r="J266" s="11"/>
      <c r="K266" s="11"/>
      <c r="L266" s="11" t="str">
        <f ca="1">IF(I266="","insert into element (element_id, label, description, element_status_id) values ("&amp;A266&amp;", '"&amp;B266&amp;"', '"&amp;D266&amp;"', 2);"&amp;IF(MOD(CELL("row",A266),10)=0,CHAR(13)&amp;CHAR(10)&amp;"COMMIT;",""),"")</f>
        <v>insert into element (element_id, label, description, element_status_id) values (317, 'TTP Labtech Acumen', '', 2);</v>
      </c>
    </row>
    <row r="267" spans="1:12">
      <c r="A267" s="24">
        <v>462</v>
      </c>
      <c r="B267" s="24" t="s">
        <v>600</v>
      </c>
      <c r="C267" s="24" t="s">
        <v>1118</v>
      </c>
      <c r="D267" s="9"/>
      <c r="E267" s="13" t="s">
        <v>836</v>
      </c>
      <c r="F267" s="11">
        <f t="shared" si="4"/>
        <v>462</v>
      </c>
      <c r="I267" s="11"/>
      <c r="J267" s="11"/>
      <c r="K267" s="11"/>
      <c r="L267" s="11" t="str">
        <f ca="1">IF(I267="","insert into element (element_id, label, description, element_status_id) values ("&amp;A267&amp;", '"&amp;B267&amp;"', '"&amp;D267&amp;"', 2);"&amp;IF(MOD(CELL("row",A267),10)=0,CHAR(13)&amp;CHAR(10)&amp;"COMMIT;",""),"")</f>
        <v>insert into element (element_id, label, description, element_status_id) values (462, 'detection method filter', '', 2);</v>
      </c>
    </row>
    <row r="268" spans="1:12">
      <c r="A268" s="24">
        <v>482</v>
      </c>
      <c r="B268" s="24" t="s">
        <v>620</v>
      </c>
      <c r="C268" s="24" t="s">
        <v>1119</v>
      </c>
      <c r="D268" s="9"/>
      <c r="E268" s="13" t="s">
        <v>836</v>
      </c>
      <c r="F268" s="11">
        <f t="shared" si="4"/>
        <v>482</v>
      </c>
      <c r="I268" s="11"/>
      <c r="J268" s="11"/>
      <c r="K268" s="11"/>
      <c r="L268" s="11" t="str">
        <f ca="1">IF(I268="","insert into element (element_id, label, description, element_status_id) values ("&amp;A268&amp;", '"&amp;B268&amp;"', '"&amp;D268&amp;"', 2);"&amp;IF(MOD(CELL("row",A268),10)=0,CHAR(13)&amp;CHAR(10)&amp;"COMMIT;",""),"")</f>
        <v>insert into element (element_id, label, description, element_status_id) values (482, 'excitation filter', '', 2);</v>
      </c>
    </row>
    <row r="269" spans="1:12">
      <c r="A269" s="24">
        <v>470</v>
      </c>
      <c r="B269" s="24" t="s">
        <v>608</v>
      </c>
      <c r="C269" s="24" t="s">
        <v>1120</v>
      </c>
      <c r="D269" s="9"/>
      <c r="E269" s="13" t="s">
        <v>836</v>
      </c>
      <c r="F269" s="11">
        <f t="shared" si="4"/>
        <v>470</v>
      </c>
      <c r="I269" s="11"/>
      <c r="J269" s="11"/>
      <c r="K269" s="11"/>
      <c r="L269" s="11" t="str">
        <f ca="1">IF(I269="","insert into element (element_id, label, description, element_status_id) values ("&amp;A269&amp;", '"&amp;B269&amp;"', '"&amp;D269&amp;"', 2);"&amp;IF(MOD(CELL("row",A269),10)=0,CHAR(13)&amp;CHAR(10)&amp;"COMMIT;",""),"")</f>
        <v>insert into element (element_id, label, description, element_status_id) values (470, 'emission filter', '', 2);</v>
      </c>
    </row>
    <row r="270" spans="1:12">
      <c r="A270" s="24">
        <v>88</v>
      </c>
      <c r="B270" s="24" t="s">
        <v>489</v>
      </c>
      <c r="C270" s="24" t="s">
        <v>1121</v>
      </c>
      <c r="D270" s="9" t="s">
        <v>159</v>
      </c>
      <c r="E270" s="13" t="s">
        <v>836</v>
      </c>
      <c r="F270" s="11">
        <f t="shared" si="4"/>
        <v>88</v>
      </c>
      <c r="I270" s="11"/>
      <c r="J270" s="11"/>
      <c r="K270" s="11"/>
      <c r="L270" s="11" t="str">
        <f ca="1">IF(I270="","insert into element (element_id, label, description, element_status_id) values ("&amp;A270&amp;", '"&amp;B270&amp;"', '"&amp;D270&amp;"', 2);"&amp;IF(MOD(CELL("row",A270),10)=0,CHAR(13)&amp;CHAR(10)&amp;"COMMIT;",""),"")</f>
        <v>insert into element (element_id, label, description, element_status_id) values (88, 'detection method type', 'A physical method (technology) used to measure one or more readout of the effect caused by a perturbagen in the assay.', 2);_x000D_
COMMIT;</v>
      </c>
    </row>
    <row r="271" spans="1:12">
      <c r="A271" s="24">
        <v>468</v>
      </c>
      <c r="B271" s="24" t="s">
        <v>606</v>
      </c>
      <c r="C271" s="24" t="s">
        <v>1122</v>
      </c>
      <c r="D271" s="9"/>
      <c r="E271" s="13" t="s">
        <v>836</v>
      </c>
      <c r="F271" s="11">
        <f t="shared" si="4"/>
        <v>468</v>
      </c>
      <c r="I271" s="11"/>
      <c r="J271" s="11"/>
      <c r="K271" s="11"/>
      <c r="L271" s="11" t="str">
        <f ca="1">IF(I271="","insert into element (element_id, label, description, element_status_id) values ("&amp;A271&amp;", '"&amp;B271&amp;"', '"&amp;D271&amp;"', 2);"&amp;IF(MOD(CELL("row",A271),10)=0,CHAR(13)&amp;CHAR(10)&amp;"COMMIT;",""),"")</f>
        <v>insert into element (element_id, label, description, element_status_id) values (468, 'electrophysiology method', '', 2);</v>
      </c>
    </row>
    <row r="272" spans="1:12">
      <c r="A272" s="24">
        <v>98</v>
      </c>
      <c r="B272" s="24" t="s">
        <v>160</v>
      </c>
      <c r="C272" s="24" t="s">
        <v>1123</v>
      </c>
      <c r="D272" s="9"/>
      <c r="E272" s="13" t="s">
        <v>836</v>
      </c>
      <c r="F272" s="11">
        <f t="shared" si="4"/>
        <v>98</v>
      </c>
      <c r="I272" s="11"/>
      <c r="J272" s="11"/>
      <c r="K272" s="11"/>
      <c r="L272" s="11" t="str">
        <f ca="1">IF(I272="","insert into element (element_id, label, description, element_status_id) values ("&amp;A272&amp;", '"&amp;B272&amp;"', '"&amp;D272&amp;"', 2);"&amp;IF(MOD(CELL("row",A272),10)=0,CHAR(13)&amp;CHAR(10)&amp;"COMMIT;",""),"")</f>
        <v>insert into element (element_id, label, description, element_status_id) values (98, 'fluorescence method', '', 2);</v>
      </c>
    </row>
    <row r="273" spans="1:12">
      <c r="A273" s="24">
        <v>488</v>
      </c>
      <c r="B273" s="24" t="s">
        <v>626</v>
      </c>
      <c r="C273" s="24" t="s">
        <v>1124</v>
      </c>
      <c r="D273" s="9"/>
      <c r="E273" s="13" t="s">
        <v>836</v>
      </c>
      <c r="F273" s="11">
        <f t="shared" si="4"/>
        <v>488</v>
      </c>
      <c r="I273" s="11"/>
      <c r="J273" s="11"/>
      <c r="K273" s="11"/>
      <c r="L273" s="11" t="str">
        <f ca="1">IF(I273="","insert into element (element_id, label, description, element_status_id) values ("&amp;A273&amp;", '"&amp;B273&amp;"', '"&amp;D273&amp;"', 2);"&amp;IF(MOD(CELL("row",A273),10)=0,CHAR(13)&amp;CHAR(10)&amp;"COMMIT;",""),"")</f>
        <v>insert into element (element_id, label, description, element_status_id) values (488, 'filter-based method', '', 2);</v>
      </c>
    </row>
    <row r="274" spans="1:12">
      <c r="A274" s="24">
        <v>545</v>
      </c>
      <c r="B274" s="24" t="s">
        <v>461</v>
      </c>
      <c r="C274" s="24" t="s">
        <v>1125</v>
      </c>
      <c r="D274" s="9"/>
      <c r="E274" s="13" t="s">
        <v>836</v>
      </c>
      <c r="F274" s="11">
        <f t="shared" si="4"/>
        <v>545</v>
      </c>
      <c r="I274" s="11"/>
      <c r="J274" s="11"/>
      <c r="K274" s="11"/>
      <c r="L274" s="11" t="str">
        <f ca="1">IF(I274="","insert into element (element_id, label, description, element_status_id) values ("&amp;A274&amp;", '"&amp;B274&amp;"', '"&amp;D274&amp;"', 2);"&amp;IF(MOD(CELL("row",A274),10)=0,CHAR(13)&amp;CHAR(10)&amp;"COMMIT;",""),"")</f>
        <v>insert into element (element_id, label, description, element_status_id) values (545, 'monochrometer-based method', '', 2);</v>
      </c>
    </row>
    <row r="275" spans="1:12">
      <c r="A275" s="24">
        <v>99</v>
      </c>
      <c r="B275" s="24" t="s">
        <v>161</v>
      </c>
      <c r="C275" s="24" t="s">
        <v>1126</v>
      </c>
      <c r="D275" s="9"/>
      <c r="E275" s="13" t="s">
        <v>836</v>
      </c>
      <c r="F275" s="11">
        <f t="shared" si="4"/>
        <v>99</v>
      </c>
      <c r="I275" s="11"/>
      <c r="J275" s="11"/>
      <c r="K275" s="11"/>
      <c r="L275" s="11" t="str">
        <f ca="1">IF(I275="","insert into element (element_id, label, description, element_status_id) values ("&amp;A275&amp;", '"&amp;B275&amp;"', '"&amp;D275&amp;"', 2);"&amp;IF(MOD(CELL("row",A275),10)=0,CHAR(13)&amp;CHAR(10)&amp;"COMMIT;",""),"")</f>
        <v>insert into element (element_id, label, description, element_status_id) values (99, 'imaging method', '', 2);</v>
      </c>
    </row>
    <row r="276" spans="1:12">
      <c r="A276" s="24">
        <v>100</v>
      </c>
      <c r="B276" s="24" t="s">
        <v>162</v>
      </c>
      <c r="C276" s="24" t="s">
        <v>1127</v>
      </c>
      <c r="D276" s="9"/>
      <c r="E276" s="13" t="s">
        <v>836</v>
      </c>
      <c r="F276" s="11">
        <f t="shared" si="4"/>
        <v>100</v>
      </c>
      <c r="I276" s="11"/>
      <c r="J276" s="11"/>
      <c r="K276" s="11"/>
      <c r="L276" s="11" t="str">
        <f ca="1">IF(I276="","insert into element (element_id, label, description, element_status_id) values ("&amp;A276&amp;", '"&amp;B276&amp;"', '"&amp;D276&amp;"', 2);"&amp;IF(MOD(CELL("row",A276),10)=0,CHAR(13)&amp;CHAR(10)&amp;"COMMIT;",""),"")</f>
        <v>insert into element (element_id, label, description, element_status_id) values (100, 'label-free method', '', 2);</v>
      </c>
    </row>
    <row r="277" spans="1:12">
      <c r="A277" s="24">
        <v>101</v>
      </c>
      <c r="B277" s="24" t="s">
        <v>163</v>
      </c>
      <c r="C277" s="24" t="s">
        <v>1128</v>
      </c>
      <c r="D277" s="9"/>
      <c r="E277" s="13" t="s">
        <v>836</v>
      </c>
      <c r="F277" s="11">
        <f t="shared" si="4"/>
        <v>101</v>
      </c>
      <c r="I277" s="11"/>
      <c r="J277" s="11"/>
      <c r="K277" s="11"/>
      <c r="L277" s="11" t="str">
        <f ca="1">IF(I277="","insert into element (element_id, label, description, element_status_id) values ("&amp;A277&amp;", '"&amp;B277&amp;"', '"&amp;D277&amp;"', 2);"&amp;IF(MOD(CELL("row",A277),10)=0,CHAR(13)&amp;CHAR(10)&amp;"COMMIT;",""),"")</f>
        <v>insert into element (element_id, label, description, element_status_id) values (101, 'luminescence method', '', 2);</v>
      </c>
    </row>
    <row r="278" spans="1:12">
      <c r="A278" s="24">
        <v>365</v>
      </c>
      <c r="B278" s="24" t="s">
        <v>32</v>
      </c>
      <c r="C278" s="24" t="s">
        <v>1129</v>
      </c>
      <c r="D278" s="9"/>
      <c r="E278" s="13" t="s">
        <v>836</v>
      </c>
      <c r="F278" s="11">
        <f t="shared" si="4"/>
        <v>365</v>
      </c>
      <c r="I278" s="11"/>
      <c r="J278" s="11"/>
      <c r="K278" s="11"/>
      <c r="L278" s="11" t="str">
        <f ca="1">IF(I278="","insert into element (element_id, label, description, element_status_id) values ("&amp;A278&amp;", '"&amp;B278&amp;"', '"&amp;D278&amp;"', 2);"&amp;IF(MOD(CELL("row",A278),10)=0,CHAR(13)&amp;CHAR(10)&amp;"COMMIT;",""),"")</f>
        <v>insert into element (element_id, label, description, element_status_id) values (365, 'Kinase Glo', '', 2);</v>
      </c>
    </row>
    <row r="279" spans="1:12">
      <c r="A279" s="24">
        <v>102</v>
      </c>
      <c r="B279" s="24" t="s">
        <v>164</v>
      </c>
      <c r="C279" s="24" t="s">
        <v>1130</v>
      </c>
      <c r="D279" s="32"/>
      <c r="E279" s="13" t="s">
        <v>836</v>
      </c>
      <c r="F279" s="11">
        <f t="shared" si="4"/>
        <v>102</v>
      </c>
      <c r="I279" s="11"/>
      <c r="J279" s="11"/>
      <c r="K279" s="11"/>
      <c r="L279" s="11" t="str">
        <f ca="1">IF(I279="","insert into element (element_id, label, description, element_status_id) values ("&amp;A279&amp;", '"&amp;B279&amp;"', '"&amp;D279&amp;"', 2);"&amp;IF(MOD(CELL("row",A279),10)=0,CHAR(13)&amp;CHAR(10)&amp;"COMMIT;",""),"")</f>
        <v>insert into element (element_id, label, description, element_status_id) values (102, 'radiometry method', '', 2);</v>
      </c>
    </row>
    <row r="280" spans="1:12">
      <c r="A280" s="24">
        <v>103</v>
      </c>
      <c r="B280" s="24" t="s">
        <v>165</v>
      </c>
      <c r="C280" s="24" t="s">
        <v>1131</v>
      </c>
      <c r="D280" s="9"/>
      <c r="E280" s="13" t="s">
        <v>836</v>
      </c>
      <c r="F280" s="11">
        <f t="shared" si="4"/>
        <v>103</v>
      </c>
      <c r="I280" s="11"/>
      <c r="J280" s="11"/>
      <c r="K280" s="11"/>
      <c r="L280" s="11" t="str">
        <f ca="1">IF(I280="","insert into element (element_id, label, description, element_status_id) values ("&amp;A280&amp;", '"&amp;B280&amp;"', '"&amp;D280&amp;"', 2);"&amp;IF(MOD(CELL("row",A280),10)=0,CHAR(13)&amp;CHAR(10)&amp;"COMMIT;",""),"")</f>
        <v>insert into element (element_id, label, description, element_status_id) values (103, 'spectrophotometry method', '', 2);_x000D_
COMMIT;</v>
      </c>
    </row>
    <row r="281" spans="1:12">
      <c r="A281" s="24">
        <v>86</v>
      </c>
      <c r="B281" s="24" t="s">
        <v>158</v>
      </c>
      <c r="C281" s="24" t="s">
        <v>1132</v>
      </c>
      <c r="D281" s="9"/>
      <c r="E281" s="13" t="s">
        <v>836</v>
      </c>
      <c r="F281" s="11">
        <f t="shared" si="4"/>
        <v>86</v>
      </c>
      <c r="I281" s="11"/>
      <c r="J281" s="11"/>
      <c r="K281" s="11"/>
      <c r="L281" s="11" t="str">
        <f ca="1">IF(I281="","insert into element (element_id, label, description, element_status_id) values ("&amp;A281&amp;", '"&amp;B281&amp;"', '"&amp;D281&amp;"', 2);"&amp;IF(MOD(CELL("row",A281),10)=0,CHAR(13)&amp;CHAR(10)&amp;"COMMIT;",""),"")</f>
        <v>insert into element (element_id, label, description, element_status_id) values (86, 'assay parameter', '', 2);</v>
      </c>
    </row>
    <row r="282" spans="1:12">
      <c r="A282" s="24">
        <v>332</v>
      </c>
      <c r="B282" s="24" t="s">
        <v>535</v>
      </c>
      <c r="C282" s="24" t="s">
        <v>1133</v>
      </c>
      <c r="D282" s="9" t="s">
        <v>333</v>
      </c>
      <c r="E282" s="13" t="s">
        <v>836</v>
      </c>
      <c r="F282" s="11">
        <f t="shared" si="4"/>
        <v>332</v>
      </c>
      <c r="I282" s="11"/>
      <c r="J282" s="11"/>
      <c r="K282" s="11"/>
      <c r="L282" s="11" t="str">
        <f ca="1">IF(I282="","insert into element (element_id, label, description, element_status_id) values ("&amp;A282&amp;", '"&amp;B282&amp;"', '"&amp;D282&amp;"', 2);"&amp;IF(MOD(CELL("row",A282),10)=0,CHAR(13)&amp;CHAR(10)&amp;"COMMIT;",""),"")</f>
        <v>insert into element (element_id, label, description, element_status_id) values (332, 'assay phase', 'It refers to whether all the assay components are in solution or some are in solid phase, which determines their ability to scatter light.', 2);</v>
      </c>
    </row>
    <row r="283" spans="1:12">
      <c r="A283" s="24">
        <v>614</v>
      </c>
      <c r="B283" s="24" t="s">
        <v>707</v>
      </c>
      <c r="C283" s="24" t="s">
        <v>1134</v>
      </c>
      <c r="D283" s="9"/>
      <c r="E283" s="13" t="s">
        <v>836</v>
      </c>
      <c r="F283" s="11">
        <f t="shared" si="4"/>
        <v>614</v>
      </c>
      <c r="I283" s="11"/>
      <c r="J283" s="11"/>
      <c r="K283" s="11"/>
      <c r="L283" s="11" t="str">
        <f ca="1">IF(I283="","insert into element (element_id, label, description, element_status_id) values ("&amp;A283&amp;", '"&amp;B283&amp;"', '"&amp;D283&amp;"', 2);"&amp;IF(MOD(CELL("row",A283),10)=0,CHAR(13)&amp;CHAR(10)&amp;"COMMIT;",""),"")</f>
        <v>insert into element (element_id, label, description, element_status_id) values (614, 'solution phase', '', 2);</v>
      </c>
    </row>
    <row r="284" spans="1:12">
      <c r="A284" s="24">
        <v>612</v>
      </c>
      <c r="B284" s="24" t="s">
        <v>705</v>
      </c>
      <c r="C284" s="24" t="s">
        <v>1135</v>
      </c>
      <c r="D284" s="9"/>
      <c r="E284" s="13" t="s">
        <v>836</v>
      </c>
      <c r="F284" s="11">
        <f t="shared" si="4"/>
        <v>612</v>
      </c>
      <c r="I284" s="11"/>
      <c r="J284" s="11"/>
      <c r="K284" s="11"/>
      <c r="L284" s="11" t="str">
        <f ca="1">IF(I284="","insert into element (element_id, label, description, element_status_id) values ("&amp;A284&amp;", '"&amp;B284&amp;"', '"&amp;D284&amp;"', 2);"&amp;IF(MOD(CELL("row",A284),10)=0,CHAR(13)&amp;CHAR(10)&amp;"COMMIT;",""),"")</f>
        <v>insert into element (element_id, label, description, element_status_id) values (612, 'solid phase', '', 2);</v>
      </c>
    </row>
    <row r="285" spans="1:12">
      <c r="A285" s="24">
        <v>542</v>
      </c>
      <c r="B285" s="24" t="s">
        <v>458</v>
      </c>
      <c r="C285" s="24" t="s">
        <v>1136</v>
      </c>
      <c r="D285" s="9"/>
      <c r="E285" s="13" t="s">
        <v>836</v>
      </c>
      <c r="F285" s="11">
        <f t="shared" si="4"/>
        <v>542</v>
      </c>
      <c r="I285" s="11"/>
      <c r="J285" s="11"/>
      <c r="K285" s="11"/>
      <c r="L285" s="11" t="str">
        <f ca="1">IF(I285="","insert into element (element_id, label, description, element_status_id) values ("&amp;A285&amp;", '"&amp;B285&amp;"', '"&amp;D285&amp;"', 2);"&amp;IF(MOD(CELL("row",A285),10)=0,CHAR(13)&amp;CHAR(10)&amp;"COMMIT;",""),"")</f>
        <v>insert into element (element_id, label, description, element_status_id) values (542, 'mixed phase', '', 2);</v>
      </c>
    </row>
    <row r="286" spans="1:12">
      <c r="A286" s="24">
        <v>442</v>
      </c>
      <c r="B286" s="24" t="s">
        <v>577</v>
      </c>
      <c r="C286" s="24" t="s">
        <v>1137</v>
      </c>
      <c r="D286" s="9"/>
      <c r="E286" s="13" t="s">
        <v>836</v>
      </c>
      <c r="F286" s="11">
        <f t="shared" si="4"/>
        <v>442</v>
      </c>
      <c r="I286" s="11"/>
      <c r="J286" s="11"/>
      <c r="K286" s="11"/>
      <c r="L286" s="11" t="str">
        <f ca="1">IF(I286="","insert into element (element_id, label, description, element_status_id) values ("&amp;A286&amp;", '"&amp;B286&amp;"', '"&amp;D286&amp;"', 2);"&amp;IF(MOD(CELL("row",A286),10)=0,CHAR(13)&amp;CHAR(10)&amp;"COMMIT;",""),"")</f>
        <v>insert into element (element_id, label, description, element_status_id) values (442, 'cell-processing method', '', 2);</v>
      </c>
    </row>
    <row r="287" spans="1:12">
      <c r="A287" s="24">
        <v>59</v>
      </c>
      <c r="B287" s="24" t="s">
        <v>384</v>
      </c>
      <c r="C287" s="24" t="s">
        <v>1138</v>
      </c>
      <c r="D287" s="9"/>
      <c r="E287" s="13" t="s">
        <v>836</v>
      </c>
      <c r="F287" s="11">
        <f t="shared" si="4"/>
        <v>59</v>
      </c>
      <c r="I287" s="11"/>
      <c r="J287" s="11"/>
      <c r="K287" s="11"/>
      <c r="L287" s="11" t="str">
        <f ca="1">IF(I287="","insert into element (element_id, label, description, element_status_id) values ("&amp;A287&amp;", '"&amp;B287&amp;"', '"&amp;D287&amp;"', 2);"&amp;IF(MOD(CELL("row",A287),10)=0,CHAR(13)&amp;CHAR(10)&amp;"COMMIT;",""),"")</f>
        <v>insert into element (element_id, label, description, element_status_id) values (59, 'staining method', '', 2);</v>
      </c>
    </row>
    <row r="288" spans="1:12">
      <c r="A288" s="24">
        <v>135</v>
      </c>
      <c r="B288" s="24" t="s">
        <v>385</v>
      </c>
      <c r="C288" s="24" t="s">
        <v>1139</v>
      </c>
      <c r="D288" s="9"/>
      <c r="E288" s="13" t="s">
        <v>836</v>
      </c>
      <c r="F288" s="11">
        <f t="shared" si="4"/>
        <v>135</v>
      </c>
      <c r="I288" s="11"/>
      <c r="J288" s="11"/>
      <c r="K288" s="11"/>
      <c r="L288" s="11" t="str">
        <f ca="1">IF(I288="","insert into element (element_id, label, description, element_status_id) values ("&amp;A288&amp;", '"&amp;B288&amp;"', '"&amp;D288&amp;"', 2);"&amp;IF(MOD(CELL("row",A288),10)=0,CHAR(13)&amp;CHAR(10)&amp;"COMMIT;",""),"")</f>
        <v>insert into element (element_id, label, description, element_status_id) values (135, 'fixation method', '', 2);</v>
      </c>
    </row>
    <row r="289" spans="1:12">
      <c r="A289" s="24">
        <v>111</v>
      </c>
      <c r="B289" s="24" t="s">
        <v>325</v>
      </c>
      <c r="C289" s="24" t="s">
        <v>1140</v>
      </c>
      <c r="D289" s="9" t="s">
        <v>326</v>
      </c>
      <c r="E289" s="13" t="s">
        <v>836</v>
      </c>
      <c r="F289" s="11">
        <f t="shared" si="4"/>
        <v>111</v>
      </c>
      <c r="I289" s="11"/>
      <c r="J289" s="11"/>
      <c r="K289" s="11"/>
      <c r="L289" s="11" t="str">
        <f ca="1">IF(I289="","insert into element (element_id, label, description, element_status_id) values ("&amp;A289&amp;", '"&amp;B289&amp;"', '"&amp;D289&amp;"', 2);"&amp;IF(MOD(CELL("row",A289),10)=0,CHAR(13)&amp;CHAR(10)&amp;"COMMIT;",""),"")</f>
        <v>insert into element (element_id, label, description, element_status_id) values (111, 'assay biosafety level', 'A biosafety level is the level of biocontainment required to isolate hazardous biological agents in an enclosed facility. The levels of containment range from the lowest biosafety level of 1 to the highest at level 4.', 2);</v>
      </c>
    </row>
    <row r="290" spans="1:12">
      <c r="A290" s="24">
        <v>424</v>
      </c>
      <c r="B290" s="24" t="s">
        <v>557</v>
      </c>
      <c r="C290" s="24" t="s">
        <v>1141</v>
      </c>
      <c r="D290" s="9"/>
      <c r="E290" s="13" t="s">
        <v>836</v>
      </c>
      <c r="F290" s="11">
        <f t="shared" si="4"/>
        <v>424</v>
      </c>
      <c r="I290" s="11"/>
      <c r="J290" s="11"/>
      <c r="K290" s="11"/>
      <c r="L290" s="11" t="str">
        <f ca="1">IF(I290="","insert into element (element_id, label, description, element_status_id) values ("&amp;A290&amp;", '"&amp;B290&amp;"', '"&amp;D290&amp;"', 2);"&amp;IF(MOD(CELL("row",A290),10)=0,CHAR(13)&amp;CHAR(10)&amp;"COMMIT;",""),"")</f>
        <v>insert into element (element_id, label, description, element_status_id) values (424, 'BL1', '', 2);_x000D_
COMMIT;</v>
      </c>
    </row>
    <row r="291" spans="1:12">
      <c r="A291" s="24">
        <v>425</v>
      </c>
      <c r="B291" s="24" t="s">
        <v>558</v>
      </c>
      <c r="C291" s="24" t="s">
        <v>1142</v>
      </c>
      <c r="D291" s="32"/>
      <c r="E291" s="13" t="s">
        <v>836</v>
      </c>
      <c r="F291" s="11">
        <f t="shared" si="4"/>
        <v>425</v>
      </c>
      <c r="I291" s="11"/>
      <c r="J291" s="11"/>
      <c r="K291" s="11"/>
      <c r="L291" s="11" t="str">
        <f ca="1">IF(I291="","insert into element (element_id, label, description, element_status_id) values ("&amp;A291&amp;", '"&amp;B291&amp;"', '"&amp;D291&amp;"', 2);"&amp;IF(MOD(CELL("row",A291),10)=0,CHAR(13)&amp;CHAR(10)&amp;"COMMIT;",""),"")</f>
        <v>insert into element (element_id, label, description, element_status_id) values (425, 'BL2', '', 2);</v>
      </c>
    </row>
    <row r="292" spans="1:12">
      <c r="A292" s="24">
        <v>426</v>
      </c>
      <c r="B292" s="24" t="s">
        <v>559</v>
      </c>
      <c r="C292" s="24" t="s">
        <v>1143</v>
      </c>
      <c r="D292" s="9"/>
      <c r="E292" s="13" t="s">
        <v>836</v>
      </c>
      <c r="F292" s="11">
        <f t="shared" si="4"/>
        <v>426</v>
      </c>
      <c r="I292" s="11"/>
      <c r="J292" s="11"/>
      <c r="K292" s="11"/>
      <c r="L292" s="11" t="str">
        <f ca="1">IF(I292="","insert into element (element_id, label, description, element_status_id) values ("&amp;A292&amp;", '"&amp;B292&amp;"', '"&amp;D292&amp;"', 2);"&amp;IF(MOD(CELL("row",A292),10)=0,CHAR(13)&amp;CHAR(10)&amp;"COMMIT;",""),"")</f>
        <v>insert into element (element_id, label, description, element_status_id) values (426, 'BL2+', '', 2);</v>
      </c>
    </row>
    <row r="293" spans="1:12">
      <c r="A293" s="24">
        <v>427</v>
      </c>
      <c r="B293" s="24" t="s">
        <v>560</v>
      </c>
      <c r="C293" s="24" t="s">
        <v>1144</v>
      </c>
      <c r="D293" s="9"/>
      <c r="E293" s="13" t="s">
        <v>836</v>
      </c>
      <c r="F293" s="11">
        <f t="shared" si="4"/>
        <v>427</v>
      </c>
      <c r="I293" s="11"/>
      <c r="J293" s="11"/>
      <c r="K293" s="11"/>
      <c r="L293" s="11" t="str">
        <f ca="1">IF(I293="","insert into element (element_id, label, description, element_status_id) values ("&amp;A293&amp;", '"&amp;B293&amp;"', '"&amp;D293&amp;"', 2);"&amp;IF(MOD(CELL("row",A293),10)=0,CHAR(13)&amp;CHAR(10)&amp;"COMMIT;",""),"")</f>
        <v>insert into element (element_id, label, description, element_status_id) values (427, 'BL3', '', 2);</v>
      </c>
    </row>
    <row r="294" spans="1:12">
      <c r="A294" s="24">
        <v>428</v>
      </c>
      <c r="B294" s="24" t="s">
        <v>561</v>
      </c>
      <c r="C294" s="24" t="s">
        <v>1145</v>
      </c>
      <c r="D294" s="9"/>
      <c r="E294" s="13" t="s">
        <v>836</v>
      </c>
      <c r="F294" s="11">
        <f t="shared" si="4"/>
        <v>428</v>
      </c>
      <c r="I294" s="11"/>
      <c r="J294" s="11"/>
      <c r="K294" s="11"/>
      <c r="L294" s="11" t="str">
        <f ca="1">IF(I294="","insert into element (element_id, label, description, element_status_id) values ("&amp;A294&amp;", '"&amp;B294&amp;"', '"&amp;D294&amp;"', 2);"&amp;IF(MOD(CELL("row",A294),10)=0,CHAR(13)&amp;CHAR(10)&amp;"COMMIT;",""),"")</f>
        <v>insert into element (element_id, label, description, element_status_id) values (428, 'BL4', '', 2);</v>
      </c>
    </row>
    <row r="295" spans="1:12">
      <c r="A295" s="24">
        <v>112</v>
      </c>
      <c r="B295" s="24" t="s">
        <v>327</v>
      </c>
      <c r="C295" s="24" t="s">
        <v>1146</v>
      </c>
      <c r="D295" s="32" t="s">
        <v>328</v>
      </c>
      <c r="E295" s="13" t="s">
        <v>836</v>
      </c>
      <c r="F295" s="11">
        <f t="shared" si="4"/>
        <v>112</v>
      </c>
      <c r="I295" s="11"/>
      <c r="J295" s="11"/>
      <c r="K295" s="11"/>
      <c r="L295" s="11" t="str">
        <f ca="1">IF(I295="","insert into element (element_id, label, description, element_status_id) values ("&amp;A295&amp;", '"&amp;B295&amp;"', '"&amp;D295&amp;"', 2);"&amp;IF(MOD(CELL("row",A295),10)=0,CHAR(13)&amp;CHAR(10)&amp;"COMMIT;",""),"")</f>
        <v>insert into element (element_id, label, description, element_status_id) values (112, 'assay condition', 'A set of optimization guidelines used to minimize the time and cost of assay implementation, while providing reliable assay performance.', 2);</v>
      </c>
    </row>
    <row r="296" spans="1:12">
      <c r="A296" s="24">
        <v>411</v>
      </c>
      <c r="B296" s="24" t="s">
        <v>542</v>
      </c>
      <c r="C296" s="24" t="s">
        <v>1147</v>
      </c>
      <c r="D296" s="9"/>
      <c r="E296" s="13" t="s">
        <v>836</v>
      </c>
      <c r="F296" s="11">
        <f t="shared" si="4"/>
        <v>411</v>
      </c>
      <c r="I296" s="11"/>
      <c r="J296" s="11"/>
      <c r="K296" s="11"/>
      <c r="L296" s="11" t="str">
        <f ca="1">IF(I296="","insert into element (element_id, label, description, element_status_id) values ("&amp;A296&amp;", '"&amp;B296&amp;"', '"&amp;D296&amp;"', 2);"&amp;IF(MOD(CELL("row",A296),10)=0,CHAR(13)&amp;CHAR(10)&amp;"COMMIT;",""),"")</f>
        <v>insert into element (element_id, label, description, element_status_id) values (411, 'assay humidity', '', 2);</v>
      </c>
    </row>
    <row r="297" spans="1:12">
      <c r="A297" s="24">
        <v>414</v>
      </c>
      <c r="B297" s="24" t="s">
        <v>546</v>
      </c>
      <c r="C297" s="24" t="s">
        <v>1148</v>
      </c>
      <c r="D297" s="9"/>
      <c r="E297" s="13" t="s">
        <v>836</v>
      </c>
      <c r="F297" s="11">
        <f t="shared" si="4"/>
        <v>414</v>
      </c>
      <c r="I297" s="11"/>
      <c r="J297" s="11"/>
      <c r="K297" s="11"/>
      <c r="L297" s="11" t="str">
        <f ca="1">IF(I297="","insert into element (element_id, label, description, element_status_id) values ("&amp;A297&amp;", '"&amp;B297&amp;"', '"&amp;D297&amp;"', 2);"&amp;IF(MOD(CELL("row",A297),10)=0,CHAR(13)&amp;CHAR(10)&amp;"COMMIT;",""),"")</f>
        <v>insert into element (element_id, label, description, element_status_id) values (414, 'assay percent carbon dioxide', '', 2);</v>
      </c>
    </row>
    <row r="298" spans="1:12">
      <c r="A298" s="24">
        <v>415</v>
      </c>
      <c r="B298" s="24" t="s">
        <v>547</v>
      </c>
      <c r="C298" s="24" t="s">
        <v>1149</v>
      </c>
      <c r="D298" s="9"/>
      <c r="E298" s="13" t="s">
        <v>836</v>
      </c>
      <c r="F298" s="11">
        <f t="shared" si="4"/>
        <v>415</v>
      </c>
      <c r="I298" s="11"/>
      <c r="J298" s="11"/>
      <c r="K298" s="11"/>
      <c r="L298" s="11" t="str">
        <f ca="1">IF(I298="","insert into element (element_id, label, description, element_status_id) values ("&amp;A298&amp;", '"&amp;B298&amp;"', '"&amp;D298&amp;"', 2);"&amp;IF(MOD(CELL("row",A298),10)=0,CHAR(13)&amp;CHAR(10)&amp;"COMMIT;",""),"")</f>
        <v>insert into element (element_id, label, description, element_status_id) values (415, 'assay percent oxygen', '', 2);</v>
      </c>
    </row>
    <row r="299" spans="1:12">
      <c r="A299" s="24">
        <v>661</v>
      </c>
      <c r="B299" s="24" t="s">
        <v>748</v>
      </c>
      <c r="C299" s="24" t="s">
        <v>1150</v>
      </c>
      <c r="D299" s="9"/>
      <c r="E299" s="13" t="s">
        <v>836</v>
      </c>
      <c r="F299" s="11">
        <f t="shared" si="4"/>
        <v>661</v>
      </c>
      <c r="I299" s="11"/>
      <c r="J299" s="11"/>
      <c r="K299" s="11"/>
      <c r="L299" s="11" t="str">
        <f ca="1">IF(I299="","insert into element (element_id, label, description, element_status_id) values ("&amp;A299&amp;", '"&amp;B299&amp;"', '"&amp;D299&amp;"', 2);"&amp;IF(MOD(CELL("row",A299),10)=0,CHAR(13)&amp;CHAR(10)&amp;"COMMIT;",""),"")</f>
        <v>insert into element (element_id, label, description, element_status_id) values (661, 'environment', '', 2);</v>
      </c>
    </row>
    <row r="300" spans="1:12">
      <c r="A300" s="24">
        <v>662</v>
      </c>
      <c r="B300" s="24" t="s">
        <v>435</v>
      </c>
      <c r="C300" s="24" t="s">
        <v>1151</v>
      </c>
      <c r="D300" s="9"/>
      <c r="E300" s="13" t="s">
        <v>836</v>
      </c>
      <c r="F300" s="11">
        <f t="shared" si="4"/>
        <v>662</v>
      </c>
      <c r="I300" s="11"/>
      <c r="J300" s="11"/>
      <c r="K300" s="11"/>
      <c r="L300" s="11" t="str">
        <f ca="1">IF(I300="","insert into element (element_id, label, description, element_status_id) values ("&amp;A300&amp;", '"&amp;B300&amp;"', '"&amp;D300&amp;"', 2);"&amp;IF(MOD(CELL("row",A300),10)=0,CHAR(13)&amp;CHAR(10)&amp;"COMMIT;",""),"")</f>
        <v>insert into element (element_id, label, description, element_status_id) values (662, 'low oxygen', '', 2);_x000D_
COMMIT;</v>
      </c>
    </row>
    <row r="301" spans="1:12">
      <c r="A301" s="24">
        <v>367</v>
      </c>
      <c r="B301" s="24" t="s">
        <v>417</v>
      </c>
      <c r="C301" s="24" t="s">
        <v>1152</v>
      </c>
      <c r="D301" s="9"/>
      <c r="E301" s="13" t="s">
        <v>836</v>
      </c>
      <c r="F301" s="11">
        <f t="shared" si="4"/>
        <v>367</v>
      </c>
      <c r="I301" s="11"/>
      <c r="J301" s="11"/>
      <c r="K301" s="11"/>
      <c r="L301" s="11" t="str">
        <f ca="1">IF(I301="","insert into element (element_id, label, description, element_status_id) values ("&amp;A301&amp;", '"&amp;B301&amp;"', '"&amp;D301&amp;"', 2);"&amp;IF(MOD(CELL("row",A301),10)=0,CHAR(13)&amp;CHAR(10)&amp;"COMMIT;",""),"")</f>
        <v>insert into element (element_id, label, description, element_status_id) values (367, 'incubation temperature', '', 2);</v>
      </c>
    </row>
    <row r="302" spans="1:12">
      <c r="A302" s="24">
        <v>117</v>
      </c>
      <c r="B302" s="24" t="s">
        <v>364</v>
      </c>
      <c r="C302" s="24" t="s">
        <v>1153</v>
      </c>
      <c r="D302" s="9" t="s">
        <v>365</v>
      </c>
      <c r="E302" s="13" t="s">
        <v>836</v>
      </c>
      <c r="F302" s="11">
        <f t="shared" si="4"/>
        <v>117</v>
      </c>
      <c r="I302" s="11"/>
      <c r="J302" s="11"/>
      <c r="K302" s="11"/>
      <c r="L302" s="11" t="str">
        <f ca="1">IF(I302="","insert into element (element_id, label, description, element_status_id) values ("&amp;A302&amp;", '"&amp;B302&amp;"', '"&amp;D302&amp;"', 2);"&amp;IF(MOD(CELL("row",A302),10)=0,CHAR(13)&amp;CHAR(10)&amp;"COMMIT;",""),"")</f>
        <v>insert into element (element_id, label, description, element_status_id) values (117, 'incubation time', 'An interval of time between the addition of pertubagen, substrate, or cell modification, and the measurement of change using the detection method of the assay.', 2);</v>
      </c>
    </row>
    <row r="303" spans="1:12">
      <c r="A303" s="24">
        <v>412</v>
      </c>
      <c r="B303" s="24" t="s">
        <v>543</v>
      </c>
      <c r="C303" s="24" t="s">
        <v>1154</v>
      </c>
      <c r="D303" s="9" t="s">
        <v>365</v>
      </c>
      <c r="E303" s="13" t="s">
        <v>836</v>
      </c>
      <c r="F303" s="11">
        <f t="shared" si="4"/>
        <v>412</v>
      </c>
      <c r="I303" s="11"/>
      <c r="J303" s="11"/>
      <c r="K303" s="11"/>
      <c r="L303" s="11" t="str">
        <f ca="1">IF(I303="","insert into element (element_id, label, description, element_status_id) values ("&amp;A303&amp;", '"&amp;B303&amp;"', '"&amp;D303&amp;"', 2);"&amp;IF(MOD(CELL("row",A303),10)=0,CHAR(13)&amp;CHAR(10)&amp;"COMMIT;",""),"")</f>
        <v>insert into element (element_id, label, description, element_status_id) values (412, 'assay incubation time', 'An interval of time between the addition of pertubagen, substrate, or cell modification, and the measurement of change using the detection method of the assay.', 2);</v>
      </c>
    </row>
    <row r="304" spans="1:12">
      <c r="A304" s="24">
        <v>417</v>
      </c>
      <c r="B304" s="24" t="s">
        <v>549</v>
      </c>
      <c r="C304" s="24" t="s">
        <v>1155</v>
      </c>
      <c r="D304" s="9"/>
      <c r="E304" s="13" t="s">
        <v>836</v>
      </c>
      <c r="F304" s="11">
        <f t="shared" si="4"/>
        <v>417</v>
      </c>
      <c r="I304" s="11"/>
      <c r="J304" s="11"/>
      <c r="K304" s="11"/>
      <c r="L304" s="11" t="str">
        <f ca="1">IF(I304="","insert into element (element_id, label, description, element_status_id) values ("&amp;A304&amp;", '"&amp;B304&amp;"', '"&amp;D304&amp;"', 2);"&amp;IF(MOD(CELL("row",A304),10)=0,CHAR(13)&amp;CHAR(10)&amp;"COMMIT;",""),"")</f>
        <v>insert into element (element_id, label, description, element_status_id) values (417, 'assay pressure', '', 2);</v>
      </c>
    </row>
    <row r="305" spans="1:12">
      <c r="A305" s="24">
        <v>419</v>
      </c>
      <c r="B305" s="24" t="s">
        <v>551</v>
      </c>
      <c r="C305" s="24" t="s">
        <v>1156</v>
      </c>
      <c r="D305" s="9"/>
      <c r="E305" s="13" t="s">
        <v>836</v>
      </c>
      <c r="F305" s="11">
        <f t="shared" si="4"/>
        <v>419</v>
      </c>
      <c r="I305" s="11"/>
      <c r="J305" s="11"/>
      <c r="K305" s="11"/>
      <c r="L305" s="11" t="str">
        <f ca="1">IF(I305="","insert into element (element_id, label, description, element_status_id) values ("&amp;A305&amp;", '"&amp;B305&amp;"', '"&amp;D305&amp;"', 2);"&amp;IF(MOD(CELL("row",A305),10)=0,CHAR(13)&amp;CHAR(10)&amp;"COMMIT;",""),"")</f>
        <v>insert into element (element_id, label, description, element_status_id) values (419, 'assay temperature', '', 2);</v>
      </c>
    </row>
    <row r="306" spans="1:12">
      <c r="A306" s="24">
        <v>416</v>
      </c>
      <c r="B306" s="24" t="s">
        <v>548</v>
      </c>
      <c r="C306" s="24" t="s">
        <v>1157</v>
      </c>
      <c r="D306" s="9"/>
      <c r="E306" s="13" t="s">
        <v>836</v>
      </c>
      <c r="F306" s="11">
        <f t="shared" si="4"/>
        <v>416</v>
      </c>
      <c r="I306" s="11"/>
      <c r="J306" s="11"/>
      <c r="K306" s="11"/>
      <c r="L306" s="11" t="str">
        <f ca="1">IF(I306="","insert into element (element_id, label, description, element_status_id) values ("&amp;A306&amp;", '"&amp;B306&amp;"', '"&amp;D306&amp;"', 2);"&amp;IF(MOD(CELL("row",A306),10)=0,CHAR(13)&amp;CHAR(10)&amp;"COMMIT;",""),"")</f>
        <v>insert into element (element_id, label, description, element_status_id) values (416, 'assay pH', '', 2);</v>
      </c>
    </row>
    <row r="307" spans="1:12">
      <c r="A307" s="24">
        <v>113</v>
      </c>
      <c r="B307" s="24" t="s">
        <v>329</v>
      </c>
      <c r="C307" s="24" t="s">
        <v>1158</v>
      </c>
      <c r="D307" s="9" t="s">
        <v>330</v>
      </c>
      <c r="E307" s="13" t="s">
        <v>836</v>
      </c>
      <c r="F307" s="11">
        <f t="shared" si="4"/>
        <v>113</v>
      </c>
      <c r="I307" s="11"/>
      <c r="J307" s="11"/>
      <c r="K307" s="11"/>
      <c r="L307" s="11" t="str">
        <f ca="1">IF(I307="","insert into element (element_id, label, description, element_status_id) values ("&amp;A307&amp;", '"&amp;B307&amp;"', '"&amp;D307&amp;"', 2);"&amp;IF(MOD(CELL("row",A307),10)=0,CHAR(13)&amp;CHAR(10)&amp;"COMMIT;",""),"")</f>
        <v>insert into element (element_id, label, description, element_status_id) values (113, 'assay footprint', 'This describes the physical format such as plate density in which an assay is performed, which is generally a microplate format, but can also be an array format.', 2);</v>
      </c>
    </row>
    <row r="308" spans="1:12">
      <c r="A308" s="24">
        <v>588</v>
      </c>
      <c r="B308" s="24" t="s">
        <v>678</v>
      </c>
      <c r="C308" s="24" t="s">
        <v>1159</v>
      </c>
      <c r="D308" s="9"/>
      <c r="E308" s="13" t="s">
        <v>836</v>
      </c>
      <c r="F308" s="11">
        <f t="shared" si="4"/>
        <v>588</v>
      </c>
      <c r="I308" s="11"/>
      <c r="J308" s="11"/>
      <c r="K308" s="11"/>
      <c r="L308" s="11" t="str">
        <f ca="1">IF(I308="","insert into element (element_id, label, description, element_status_id) values ("&amp;A308&amp;", '"&amp;B308&amp;"', '"&amp;D308&amp;"', 2);"&amp;IF(MOD(CELL("row",A308),10)=0,CHAR(13)&amp;CHAR(10)&amp;"COMMIT;",""),"")</f>
        <v>insert into element (element_id, label, description, element_status_id) values (588, 'reaction vessel', '', 2);</v>
      </c>
    </row>
    <row r="309" spans="1:12">
      <c r="A309" s="24">
        <v>638</v>
      </c>
      <c r="B309" s="24" t="s">
        <v>731</v>
      </c>
      <c r="C309" s="24" t="s">
        <v>1160</v>
      </c>
      <c r="D309" s="9"/>
      <c r="E309" s="13" t="s">
        <v>836</v>
      </c>
      <c r="F309" s="11">
        <f t="shared" si="4"/>
        <v>638</v>
      </c>
      <c r="I309" s="11"/>
      <c r="J309" s="11"/>
      <c r="K309" s="11"/>
      <c r="L309" s="11" t="str">
        <f ca="1">IF(I309="","insert into element (element_id, label, description, element_status_id) values ("&amp;A309&amp;", '"&amp;B309&amp;"', '"&amp;D309&amp;"', 2);"&amp;IF(MOD(CELL("row",A309),10)=0,CHAR(13)&amp;CHAR(10)&amp;"COMMIT;",""),"")</f>
        <v>insert into element (element_id, label, description, element_status_id) values (638, 'tissue-culture flask', '', 2);</v>
      </c>
    </row>
    <row r="310" spans="1:12">
      <c r="A310" s="24">
        <v>627</v>
      </c>
      <c r="B310" s="24" t="s">
        <v>720</v>
      </c>
      <c r="C310" s="24" t="s">
        <v>1161</v>
      </c>
      <c r="D310" s="9"/>
      <c r="E310" s="13" t="s">
        <v>836</v>
      </c>
      <c r="F310" s="11">
        <f t="shared" si="4"/>
        <v>627</v>
      </c>
      <c r="I310" s="11"/>
      <c r="J310" s="11"/>
      <c r="K310" s="11"/>
      <c r="L310" s="11" t="str">
        <f ca="1">IF(I310="","insert into element (element_id, label, description, element_status_id) values ("&amp;A310&amp;", '"&amp;B310&amp;"', '"&amp;D310&amp;"', 2);"&amp;IF(MOD(CELL("row",A310),10)=0,CHAR(13)&amp;CHAR(10)&amp;"COMMIT;",""),"")</f>
        <v>insert into element (element_id, label, description, element_status_id) values (627, 'T-25', '', 2);_x000D_
COMMIT;</v>
      </c>
    </row>
    <row r="311" spans="1:12">
      <c r="A311" s="24">
        <v>628</v>
      </c>
      <c r="B311" s="24" t="s">
        <v>721</v>
      </c>
      <c r="C311" s="24" t="s">
        <v>1162</v>
      </c>
      <c r="D311" s="32"/>
      <c r="E311" s="13" t="s">
        <v>836</v>
      </c>
      <c r="F311" s="11">
        <f t="shared" si="4"/>
        <v>628</v>
      </c>
      <c r="I311" s="11"/>
      <c r="J311" s="11"/>
      <c r="K311" s="11"/>
      <c r="L311" s="11" t="str">
        <f ca="1">IF(I311="","insert into element (element_id, label, description, element_status_id) values ("&amp;A311&amp;", '"&amp;B311&amp;"', '"&amp;D311&amp;"', 2);"&amp;IF(MOD(CELL("row",A311),10)=0,CHAR(13)&amp;CHAR(10)&amp;"COMMIT;",""),"")</f>
        <v>insert into element (element_id, label, description, element_status_id) values (628, 'T-75', '', 2);</v>
      </c>
    </row>
    <row r="312" spans="1:12">
      <c r="A312" s="24">
        <v>625</v>
      </c>
      <c r="B312" s="24" t="s">
        <v>718</v>
      </c>
      <c r="C312" s="24" t="s">
        <v>1163</v>
      </c>
      <c r="D312" s="32"/>
      <c r="E312" s="13" t="s">
        <v>836</v>
      </c>
      <c r="F312" s="11">
        <f t="shared" si="4"/>
        <v>625</v>
      </c>
      <c r="I312" s="11"/>
      <c r="J312" s="11"/>
      <c r="K312" s="11"/>
      <c r="L312" s="11" t="str">
        <f ca="1">IF(I312="","insert into element (element_id, label, description, element_status_id) values ("&amp;A312&amp;", '"&amp;B312&amp;"', '"&amp;D312&amp;"', 2);"&amp;IF(MOD(CELL("row",A312),10)=0,CHAR(13)&amp;CHAR(10)&amp;"COMMIT;",""),"")</f>
        <v>insert into element (element_id, label, description, element_status_id) values (625, 'T-175', '', 2);</v>
      </c>
    </row>
    <row r="313" spans="1:12">
      <c r="A313" s="24">
        <v>626</v>
      </c>
      <c r="B313" s="24" t="s">
        <v>719</v>
      </c>
      <c r="C313" s="24" t="s">
        <v>1164</v>
      </c>
      <c r="D313" s="9"/>
      <c r="E313" s="13" t="s">
        <v>836</v>
      </c>
      <c r="F313" s="11">
        <f t="shared" si="4"/>
        <v>626</v>
      </c>
      <c r="I313" s="11"/>
      <c r="J313" s="11"/>
      <c r="K313" s="11"/>
      <c r="L313" s="11" t="str">
        <f ca="1">IF(I313="","insert into element (element_id, label, description, element_status_id) values ("&amp;A313&amp;", '"&amp;B313&amp;"', '"&amp;D313&amp;"', 2);"&amp;IF(MOD(CELL("row",A313),10)=0,CHAR(13)&amp;CHAR(10)&amp;"COMMIT;",""),"")</f>
        <v>insert into element (element_id, label, description, element_status_id) values (626, 'T-225', '', 2);</v>
      </c>
    </row>
    <row r="314" spans="1:12">
      <c r="A314" s="24">
        <v>641</v>
      </c>
      <c r="B314" s="24" t="s">
        <v>734</v>
      </c>
      <c r="C314" s="24" t="s">
        <v>1165</v>
      </c>
      <c r="D314" s="9"/>
      <c r="E314" s="13" t="s">
        <v>836</v>
      </c>
      <c r="F314" s="11">
        <f t="shared" si="4"/>
        <v>641</v>
      </c>
      <c r="I314" s="11"/>
      <c r="J314" s="11"/>
      <c r="K314" s="11"/>
      <c r="L314" s="11" t="str">
        <f ca="1">IF(I314="","insert into element (element_id, label, description, element_status_id) values ("&amp;A314&amp;", '"&amp;B314&amp;"', '"&amp;D314&amp;"', 2);"&amp;IF(MOD(CELL("row",A314),10)=0,CHAR(13)&amp;CHAR(10)&amp;"COMMIT;",""),"")</f>
        <v>insert into element (element_id, label, description, element_status_id) values (641, 'triple-flask', '', 2);</v>
      </c>
    </row>
    <row r="315" spans="1:12">
      <c r="A315" s="24">
        <v>502</v>
      </c>
      <c r="B315" s="24" t="s">
        <v>642</v>
      </c>
      <c r="C315" s="24" t="s">
        <v>1166</v>
      </c>
      <c r="D315" s="9"/>
      <c r="E315" s="13" t="s">
        <v>836</v>
      </c>
      <c r="F315" s="11">
        <f t="shared" si="4"/>
        <v>502</v>
      </c>
      <c r="I315" s="11"/>
      <c r="J315" s="11"/>
      <c r="K315" s="11"/>
      <c r="L315" s="11" t="str">
        <f ca="1">IF(I315="","insert into element (element_id, label, description, element_status_id) values ("&amp;A315&amp;", '"&amp;B315&amp;"', '"&amp;D315&amp;"', 2);"&amp;IF(MOD(CELL("row",A315),10)=0,CHAR(13)&amp;CHAR(10)&amp;"COMMIT;",""),"")</f>
        <v>insert into element (element_id, label, description, element_status_id) values (502, 'hyper-flask', '', 2);</v>
      </c>
    </row>
    <row r="316" spans="1:12">
      <c r="A316" s="24">
        <v>479</v>
      </c>
      <c r="B316" s="24" t="s">
        <v>617</v>
      </c>
      <c r="C316" s="24" t="s">
        <v>1167</v>
      </c>
      <c r="D316" s="9"/>
      <c r="E316" s="13" t="s">
        <v>836</v>
      </c>
      <c r="F316" s="11">
        <f t="shared" si="4"/>
        <v>479</v>
      </c>
      <c r="I316" s="11"/>
      <c r="J316" s="11"/>
      <c r="K316" s="11"/>
      <c r="L316" s="11" t="str">
        <f ca="1">IF(I316="","insert into element (element_id, label, description, element_status_id) values ("&amp;A316&amp;", '"&amp;B316&amp;"', '"&amp;D316&amp;"', 2);"&amp;IF(MOD(CELL("row",A316),10)=0,CHAR(13)&amp;CHAR(10)&amp;"COMMIT;",""),"")</f>
        <v>insert into element (element_id, label, description, element_status_id) values (479, 'Eppendorf tube', '', 2);</v>
      </c>
    </row>
    <row r="317" spans="1:12">
      <c r="A317" s="24">
        <v>387</v>
      </c>
      <c r="B317" s="24" t="s">
        <v>511</v>
      </c>
      <c r="C317" s="24" t="s">
        <v>1168</v>
      </c>
      <c r="D317" s="9"/>
      <c r="E317" s="13" t="s">
        <v>836</v>
      </c>
      <c r="F317" s="11">
        <f t="shared" si="4"/>
        <v>387</v>
      </c>
      <c r="I317" s="11"/>
      <c r="J317" s="11"/>
      <c r="K317" s="11"/>
      <c r="L317" s="11" t="str">
        <f ca="1">IF(I317="","insert into element (element_id, label, description, element_status_id) values ("&amp;A317&amp;", '"&amp;B317&amp;"', '"&amp;D317&amp;"', 2);"&amp;IF(MOD(CELL("row",A317),10)=0,CHAR(13)&amp;CHAR(10)&amp;"COMMIT;",""),"")</f>
        <v>insert into element (element_id, label, description, element_status_id) values (387, '0.5-uL tube', '', 2);</v>
      </c>
    </row>
    <row r="318" spans="1:12">
      <c r="A318" s="24">
        <v>388</v>
      </c>
      <c r="B318" s="24" t="s">
        <v>512</v>
      </c>
      <c r="C318" s="24" t="s">
        <v>1169</v>
      </c>
      <c r="D318" s="9"/>
      <c r="E318" s="13" t="s">
        <v>836</v>
      </c>
      <c r="F318" s="11">
        <f t="shared" si="4"/>
        <v>388</v>
      </c>
      <c r="I318" s="11"/>
      <c r="J318" s="11"/>
      <c r="K318" s="11"/>
      <c r="L318" s="11" t="str">
        <f ca="1">IF(I318="","insert into element (element_id, label, description, element_status_id) values ("&amp;A318&amp;", '"&amp;B318&amp;"', '"&amp;D318&amp;"', 2);"&amp;IF(MOD(CELL("row",A318),10)=0,CHAR(13)&amp;CHAR(10)&amp;"COMMIT;",""),"")</f>
        <v>insert into element (element_id, label, description, element_status_id) values (388, '1.5-uL tube', '', 2);</v>
      </c>
    </row>
    <row r="319" spans="1:12">
      <c r="A319" s="24">
        <v>391</v>
      </c>
      <c r="B319" s="24" t="s">
        <v>516</v>
      </c>
      <c r="C319" s="24" t="s">
        <v>1170</v>
      </c>
      <c r="D319" s="9"/>
      <c r="E319" s="13" t="s">
        <v>836</v>
      </c>
      <c r="F319" s="11">
        <f t="shared" si="4"/>
        <v>391</v>
      </c>
      <c r="I319" s="11"/>
      <c r="J319" s="11"/>
      <c r="K319" s="11"/>
      <c r="L319" s="11" t="str">
        <f ca="1">IF(I319="","insert into element (element_id, label, description, element_status_id) values ("&amp;A319&amp;", '"&amp;B319&amp;"', '"&amp;D319&amp;"', 2);"&amp;IF(MOD(CELL("row",A319),10)=0,CHAR(13)&amp;CHAR(10)&amp;"COMMIT;",""),"")</f>
        <v>insert into element (element_id, label, description, element_status_id) values (391, '2.0-uL tube', '', 2);</v>
      </c>
    </row>
    <row r="320" spans="1:12">
      <c r="A320" s="24">
        <v>454</v>
      </c>
      <c r="B320" s="24" t="s">
        <v>589</v>
      </c>
      <c r="C320" s="24" t="s">
        <v>1171</v>
      </c>
      <c r="D320" s="9"/>
      <c r="E320" s="13" t="s">
        <v>836</v>
      </c>
      <c r="F320" s="11">
        <f t="shared" si="4"/>
        <v>454</v>
      </c>
      <c r="I320" s="11"/>
      <c r="J320" s="11"/>
      <c r="K320" s="11"/>
      <c r="L320" s="11" t="str">
        <f ca="1">IF(I320="","insert into element (element_id, label, description, element_status_id) values ("&amp;A320&amp;", '"&amp;B320&amp;"', '"&amp;D320&amp;"', 2);"&amp;IF(MOD(CELL("row",A320),10)=0,CHAR(13)&amp;CHAR(10)&amp;"COMMIT;",""),"")</f>
        <v>insert into element (element_id, label, description, element_status_id) values (454, 'conical tube', '', 2);_x000D_
COMMIT;</v>
      </c>
    </row>
    <row r="321" spans="1:12">
      <c r="A321" s="24">
        <v>390</v>
      </c>
      <c r="B321" s="24" t="s">
        <v>515</v>
      </c>
      <c r="C321" s="24" t="s">
        <v>1172</v>
      </c>
      <c r="D321" s="9"/>
      <c r="E321" s="13" t="s">
        <v>836</v>
      </c>
      <c r="F321" s="11">
        <f t="shared" si="4"/>
        <v>390</v>
      </c>
      <c r="I321" s="11"/>
      <c r="J321" s="11"/>
      <c r="K321" s="11"/>
      <c r="L321" s="11" t="str">
        <f ca="1">IF(I321="","insert into element (element_id, label, description, element_status_id) values ("&amp;A321&amp;", '"&amp;B321&amp;"', '"&amp;D321&amp;"', 2);"&amp;IF(MOD(CELL("row",A321),10)=0,CHAR(13)&amp;CHAR(10)&amp;"COMMIT;",""),"")</f>
        <v>insert into element (element_id, label, description, element_status_id) values (390, '15-mL conical tube', '', 2);</v>
      </c>
    </row>
    <row r="322" spans="1:12">
      <c r="A322" s="24">
        <v>397</v>
      </c>
      <c r="B322" s="24" t="s">
        <v>522</v>
      </c>
      <c r="C322" s="24" t="s">
        <v>1173</v>
      </c>
      <c r="D322" s="9"/>
      <c r="E322" s="13" t="s">
        <v>836</v>
      </c>
      <c r="F322" s="11">
        <f t="shared" si="4"/>
        <v>397</v>
      </c>
      <c r="I322" s="11"/>
      <c r="J322" s="11"/>
      <c r="K322" s="11"/>
      <c r="L322" s="11" t="str">
        <f ca="1">IF(I322="","insert into element (element_id, label, description, element_status_id) values ("&amp;A322&amp;", '"&amp;B322&amp;"', '"&amp;D322&amp;"', 2);"&amp;IF(MOD(CELL("row",A322),10)=0,CHAR(13)&amp;CHAR(10)&amp;"COMMIT;",""),"")</f>
        <v>insert into element (element_id, label, description, element_status_id) values (397, '50-mL conical tube', '', 2);</v>
      </c>
    </row>
    <row r="323" spans="1:12">
      <c r="A323" s="24">
        <v>393</v>
      </c>
      <c r="B323" s="24" t="s">
        <v>518</v>
      </c>
      <c r="C323" s="24" t="s">
        <v>1174</v>
      </c>
      <c r="D323" s="9"/>
      <c r="E323" s="13" t="s">
        <v>836</v>
      </c>
      <c r="F323" s="11">
        <f t="shared" ref="F323:F386" si="5">A323</f>
        <v>393</v>
      </c>
      <c r="I323" s="11"/>
      <c r="J323" s="11"/>
      <c r="K323" s="11"/>
      <c r="L323" s="11" t="str">
        <f ca="1">IF(I323="","insert into element (element_id, label, description, element_status_id) values ("&amp;A323&amp;", '"&amp;B323&amp;"', '"&amp;D323&amp;"', 2);"&amp;IF(MOD(CELL("row",A323),10)=0,CHAR(13)&amp;CHAR(10)&amp;"COMMIT;",""),"")</f>
        <v>insert into element (element_id, label, description, element_status_id) values (393, '250-mL conical tube', '', 2);</v>
      </c>
    </row>
    <row r="324" spans="1:12">
      <c r="A324" s="24">
        <v>539</v>
      </c>
      <c r="B324" s="24" t="s">
        <v>455</v>
      </c>
      <c r="C324" s="24" t="s">
        <v>1175</v>
      </c>
      <c r="D324" s="9"/>
      <c r="E324" s="13" t="s">
        <v>836</v>
      </c>
      <c r="F324" s="11">
        <f t="shared" si="5"/>
        <v>539</v>
      </c>
      <c r="I324" s="11"/>
      <c r="J324" s="11"/>
      <c r="K324" s="11"/>
      <c r="L324" s="11" t="str">
        <f ca="1">IF(I324="","insert into element (element_id, label, description, element_status_id) values ("&amp;A324&amp;", '"&amp;B324&amp;"', '"&amp;D324&amp;"', 2);"&amp;IF(MOD(CELL("row",A324),10)=0,CHAR(13)&amp;CHAR(10)&amp;"COMMIT;",""),"")</f>
        <v>insert into element (element_id, label, description, element_status_id) values (539, 'microarray', '', 2);</v>
      </c>
    </row>
    <row r="325" spans="1:12">
      <c r="A325" s="24">
        <v>611</v>
      </c>
      <c r="B325" s="24" t="s">
        <v>704</v>
      </c>
      <c r="C325" s="24" t="s">
        <v>1176</v>
      </c>
      <c r="D325" s="9"/>
      <c r="E325" s="13" t="s">
        <v>836</v>
      </c>
      <c r="F325" s="11">
        <f t="shared" si="5"/>
        <v>611</v>
      </c>
      <c r="I325" s="11"/>
      <c r="J325" s="11"/>
      <c r="K325" s="11"/>
      <c r="L325" s="11" t="str">
        <f ca="1">IF(I325="","insert into element (element_id, label, description, element_status_id) values ("&amp;A325&amp;", '"&amp;B325&amp;"', '"&amp;D325&amp;"', 2);"&amp;IF(MOD(CELL("row",A325),10)=0,CHAR(13)&amp;CHAR(10)&amp;"COMMIT;",""),"")</f>
        <v>insert into element (element_id, label, description, element_status_id) values (611, 'small-molecule microarray', '', 2);</v>
      </c>
    </row>
    <row r="326" spans="1:12">
      <c r="A326" s="24">
        <v>466</v>
      </c>
      <c r="B326" s="24" t="s">
        <v>604</v>
      </c>
      <c r="C326" s="24" t="s">
        <v>1177</v>
      </c>
      <c r="D326" s="9"/>
      <c r="E326" s="13" t="s">
        <v>836</v>
      </c>
      <c r="F326" s="11">
        <f t="shared" si="5"/>
        <v>466</v>
      </c>
      <c r="I326" s="11"/>
      <c r="J326" s="11"/>
      <c r="K326" s="11"/>
      <c r="L326" s="11" t="str">
        <f ca="1">IF(I326="","insert into element (element_id, label, description, element_status_id) values ("&amp;A326&amp;", '"&amp;B326&amp;"', '"&amp;D326&amp;"', 2);"&amp;IF(MOD(CELL("row",A326),10)=0,CHAR(13)&amp;CHAR(10)&amp;"COMMIT;",""),"")</f>
        <v>insert into element (element_id, label, description, element_status_id) values (466, 'DNA microarray', '', 2);</v>
      </c>
    </row>
    <row r="327" spans="1:12">
      <c r="A327" s="24">
        <v>540</v>
      </c>
      <c r="B327" s="24" t="s">
        <v>456</v>
      </c>
      <c r="C327" s="24" t="s">
        <v>1178</v>
      </c>
      <c r="D327" s="9"/>
      <c r="E327" s="13" t="s">
        <v>836</v>
      </c>
      <c r="F327" s="11">
        <f t="shared" si="5"/>
        <v>540</v>
      </c>
      <c r="I327" s="11"/>
      <c r="J327" s="11"/>
      <c r="K327" s="11"/>
      <c r="L327" s="11" t="str">
        <f ca="1">IF(I327="","insert into element (element_id, label, description, element_status_id) values ("&amp;A327&amp;", '"&amp;B327&amp;"', '"&amp;D327&amp;"', 2);"&amp;IF(MOD(CELL("row",A327),10)=0,CHAR(13)&amp;CHAR(10)&amp;"COMMIT;",""),"")</f>
        <v>insert into element (element_id, label, description, element_status_id) values (540, 'microtiter plate', '', 2);</v>
      </c>
    </row>
    <row r="328" spans="1:12">
      <c r="A328" s="24">
        <v>398</v>
      </c>
      <c r="B328" s="24" t="s">
        <v>525</v>
      </c>
      <c r="C328" s="24" t="s">
        <v>1179</v>
      </c>
      <c r="D328" s="9"/>
      <c r="E328" s="13" t="s">
        <v>836</v>
      </c>
      <c r="F328" s="11">
        <f t="shared" si="5"/>
        <v>398</v>
      </c>
      <c r="I328" s="11"/>
      <c r="J328" s="11"/>
      <c r="K328" s="11"/>
      <c r="L328" s="11" t="str">
        <f ca="1">IF(I328="","insert into element (element_id, label, description, element_status_id) values ("&amp;A328&amp;", '"&amp;B328&amp;"', '"&amp;D328&amp;"', 2);"&amp;IF(MOD(CELL("row",A328),10)=0,CHAR(13)&amp;CHAR(10)&amp;"COMMIT;",""),"")</f>
        <v>insert into element (element_id, label, description, element_status_id) values (398, '6-well plate', '', 2);</v>
      </c>
    </row>
    <row r="329" spans="1:12">
      <c r="A329" s="24">
        <v>392</v>
      </c>
      <c r="B329" s="24" t="s">
        <v>517</v>
      </c>
      <c r="C329" s="24" t="s">
        <v>1180</v>
      </c>
      <c r="D329" s="9"/>
      <c r="E329" s="13" t="s">
        <v>836</v>
      </c>
      <c r="F329" s="11">
        <f t="shared" si="5"/>
        <v>392</v>
      </c>
      <c r="I329" s="11"/>
      <c r="J329" s="11"/>
      <c r="K329" s="11"/>
      <c r="L329" s="11" t="str">
        <f ca="1">IF(I329="","insert into element (element_id, label, description, element_status_id) values ("&amp;A329&amp;", '"&amp;B329&amp;"', '"&amp;D329&amp;"', 2);"&amp;IF(MOD(CELL("row",A329),10)=0,CHAR(13)&amp;CHAR(10)&amp;"COMMIT;",""),"")</f>
        <v>insert into element (element_id, label, description, element_status_id) values (392, '24-well plate', '', 2);</v>
      </c>
    </row>
    <row r="330" spans="1:12">
      <c r="A330" s="24">
        <v>396</v>
      </c>
      <c r="B330" s="24" t="s">
        <v>521</v>
      </c>
      <c r="C330" s="24" t="s">
        <v>1181</v>
      </c>
      <c r="D330" s="9"/>
      <c r="E330" s="13" t="s">
        <v>836</v>
      </c>
      <c r="F330" s="11">
        <f t="shared" si="5"/>
        <v>396</v>
      </c>
      <c r="I330" s="11"/>
      <c r="J330" s="11"/>
      <c r="K330" s="11"/>
      <c r="L330" s="11" t="str">
        <f ca="1">IF(I330="","insert into element (element_id, label, description, element_status_id) values ("&amp;A330&amp;", '"&amp;B330&amp;"', '"&amp;D330&amp;"', 2);"&amp;IF(MOD(CELL("row",A330),10)=0,CHAR(13)&amp;CHAR(10)&amp;"COMMIT;",""),"")</f>
        <v>insert into element (element_id, label, description, element_status_id) values (396, '48-well plate', '', 2);_x000D_
COMMIT;</v>
      </c>
    </row>
    <row r="331" spans="1:12">
      <c r="A331" s="24">
        <v>399</v>
      </c>
      <c r="B331" s="24" t="s">
        <v>526</v>
      </c>
      <c r="C331" s="24" t="s">
        <v>1182</v>
      </c>
      <c r="D331" s="9"/>
      <c r="E331" s="13" t="s">
        <v>836</v>
      </c>
      <c r="F331" s="11">
        <f t="shared" si="5"/>
        <v>399</v>
      </c>
      <c r="I331" s="11"/>
      <c r="J331" s="11"/>
      <c r="K331" s="11"/>
      <c r="L331" s="11" t="str">
        <f ca="1">IF(I331="","insert into element (element_id, label, description, element_status_id) values ("&amp;A331&amp;", '"&amp;B331&amp;"', '"&amp;D331&amp;"', 2);"&amp;IF(MOD(CELL("row",A331),10)=0,CHAR(13)&amp;CHAR(10)&amp;"COMMIT;",""),"")</f>
        <v>insert into element (element_id, label, description, element_status_id) values (399, '96-well plate', '', 2);</v>
      </c>
    </row>
    <row r="332" spans="1:12">
      <c r="A332" s="24">
        <v>395</v>
      </c>
      <c r="B332" s="24" t="s">
        <v>520</v>
      </c>
      <c r="C332" s="24" t="s">
        <v>1183</v>
      </c>
      <c r="D332" s="9"/>
      <c r="E332" s="13" t="s">
        <v>836</v>
      </c>
      <c r="F332" s="11">
        <f t="shared" si="5"/>
        <v>395</v>
      </c>
      <c r="I332" s="11"/>
      <c r="J332" s="11"/>
      <c r="K332" s="11"/>
      <c r="L332" s="11" t="str">
        <f ca="1">IF(I332="","insert into element (element_id, label, description, element_status_id) values ("&amp;A332&amp;", '"&amp;B332&amp;"', '"&amp;D332&amp;"', 2);"&amp;IF(MOD(CELL("row",A332),10)=0,CHAR(13)&amp;CHAR(10)&amp;"COMMIT;",""),"")</f>
        <v>insert into element (element_id, label, description, element_status_id) values (395, '384-well plate', '', 2);</v>
      </c>
    </row>
    <row r="333" spans="1:12">
      <c r="A333" s="24">
        <v>389</v>
      </c>
      <c r="B333" s="24" t="s">
        <v>514</v>
      </c>
      <c r="C333" s="24" t="s">
        <v>1184</v>
      </c>
      <c r="D333" s="9"/>
      <c r="E333" s="13" t="s">
        <v>836</v>
      </c>
      <c r="F333" s="11">
        <f t="shared" si="5"/>
        <v>389</v>
      </c>
      <c r="I333" s="11"/>
      <c r="J333" s="11"/>
      <c r="K333" s="11"/>
      <c r="L333" s="11" t="str">
        <f ca="1">IF(I333="","insert into element (element_id, label, description, element_status_id) values ("&amp;A333&amp;", '"&amp;B333&amp;"', '"&amp;D333&amp;"', 2);"&amp;IF(MOD(CELL("row",A333),10)=0,CHAR(13)&amp;CHAR(10)&amp;"COMMIT;",""),"")</f>
        <v>insert into element (element_id, label, description, element_status_id) values (389, '1536-well plate', '', 2);</v>
      </c>
    </row>
    <row r="334" spans="1:12">
      <c r="A334" s="24">
        <v>394</v>
      </c>
      <c r="B334" s="24" t="s">
        <v>519</v>
      </c>
      <c r="C334" s="24" t="s">
        <v>1185</v>
      </c>
      <c r="D334" s="9"/>
      <c r="E334" s="13" t="s">
        <v>836</v>
      </c>
      <c r="F334" s="11">
        <f t="shared" si="5"/>
        <v>394</v>
      </c>
      <c r="I334" s="11"/>
      <c r="J334" s="11"/>
      <c r="K334" s="11"/>
      <c r="L334" s="11" t="str">
        <f ca="1">IF(I334="","insert into element (element_id, label, description, element_status_id) values ("&amp;A334&amp;", '"&amp;B334&amp;"', '"&amp;D334&amp;"', 2);"&amp;IF(MOD(CELL("row",A334),10)=0,CHAR(13)&amp;CHAR(10)&amp;"COMMIT;",""),"")</f>
        <v>insert into element (element_id, label, description, element_status_id) values (394, '3456-well plate', '', 2);</v>
      </c>
    </row>
    <row r="335" spans="1:12">
      <c r="A335" s="24">
        <v>104</v>
      </c>
      <c r="B335" s="24" t="s">
        <v>166</v>
      </c>
      <c r="C335" s="24" t="s">
        <v>1186</v>
      </c>
      <c r="D335" s="9" t="s">
        <v>167</v>
      </c>
      <c r="E335" s="13" t="s">
        <v>836</v>
      </c>
      <c r="F335" s="11">
        <f t="shared" si="5"/>
        <v>104</v>
      </c>
      <c r="I335" s="11"/>
      <c r="J335" s="11"/>
      <c r="K335" s="11"/>
      <c r="L335" s="11" t="str">
        <f ca="1">IF(I335="","insert into element (element_id, label, description, element_status_id) values ("&amp;A335&amp;", '"&amp;B335&amp;"', '"&amp;D335&amp;"', 2);"&amp;IF(MOD(CELL("row",A335),10)=0,CHAR(13)&amp;CHAR(10)&amp;"COMMIT;",""),"")</f>
        <v>insert into element (element_id, label, description, element_status_id) values (104, 'assay method', 'The underlying method (technology) and assay strategy used to determine the action of the perturbagen in the assay system.', 2);</v>
      </c>
    </row>
    <row r="336" spans="1:12">
      <c r="A336" s="24">
        <v>336</v>
      </c>
      <c r="B336" s="24" t="s">
        <v>168</v>
      </c>
      <c r="C336" s="24" t="s">
        <v>1187</v>
      </c>
      <c r="D336" s="9"/>
      <c r="E336" s="13" t="s">
        <v>836</v>
      </c>
      <c r="F336" s="11">
        <f t="shared" si="5"/>
        <v>336</v>
      </c>
      <c r="I336" s="11"/>
      <c r="J336" s="11"/>
      <c r="K336" s="11"/>
      <c r="L336" s="11" t="str">
        <f ca="1">IF(I336="","insert into element (element_id, label, description, element_status_id) values ("&amp;A336&amp;", '"&amp;B336&amp;"', '"&amp;D336&amp;"', 2);"&amp;IF(MOD(CELL("row",A336),10)=0,CHAR(13)&amp;CHAR(10)&amp;"COMMIT;",""),"")</f>
        <v>insert into element (element_id, label, description, element_status_id) values (336, 'functional method', '', 2);</v>
      </c>
    </row>
    <row r="337" spans="1:12">
      <c r="A337" s="24">
        <v>338</v>
      </c>
      <c r="B337" s="24" t="s">
        <v>334</v>
      </c>
      <c r="C337" s="24" t="s">
        <v>1188</v>
      </c>
      <c r="D337" s="9"/>
      <c r="E337" s="13" t="s">
        <v>836</v>
      </c>
      <c r="F337" s="11">
        <f t="shared" si="5"/>
        <v>338</v>
      </c>
      <c r="I337" s="11"/>
      <c r="J337" s="11"/>
      <c r="K337" s="11"/>
      <c r="L337" s="11" t="str">
        <f ca="1">IF(I337="","insert into element (element_id, label, description, element_status_id) values ("&amp;A337&amp;", '"&amp;B337&amp;"', '"&amp;D337&amp;"', 2);"&amp;IF(MOD(CELL("row",A337),10)=0,CHAR(13)&amp;CHAR(10)&amp;"COMMIT;",""),"")</f>
        <v>insert into element (element_id, label, description, element_status_id) values (338, 'amplification method', '', 2);</v>
      </c>
    </row>
    <row r="338" spans="1:12">
      <c r="A338" s="24">
        <v>461</v>
      </c>
      <c r="B338" s="24" t="s">
        <v>599</v>
      </c>
      <c r="C338" s="24" t="s">
        <v>1189</v>
      </c>
      <c r="D338" s="9"/>
      <c r="E338" s="13" t="s">
        <v>836</v>
      </c>
      <c r="F338" s="11">
        <f t="shared" si="5"/>
        <v>461</v>
      </c>
      <c r="I338" s="11"/>
      <c r="J338" s="11"/>
      <c r="K338" s="11"/>
      <c r="L338" s="11" t="str">
        <f ca="1">IF(I338="","insert into element (element_id, label, description, element_status_id) values ("&amp;A338&amp;", '"&amp;B338&amp;"', '"&amp;D338&amp;"', 2);"&amp;IF(MOD(CELL("row",A338),10)=0,CHAR(13)&amp;CHAR(10)&amp;"COMMIT;",""),"")</f>
        <v>insert into element (element_id, label, description, element_status_id) values (461, 'degradation method', '', 2);</v>
      </c>
    </row>
    <row r="339" spans="1:12">
      <c r="A339" s="24">
        <v>537</v>
      </c>
      <c r="B339" s="24" t="s">
        <v>452</v>
      </c>
      <c r="C339" s="24" t="s">
        <v>1190</v>
      </c>
      <c r="D339" s="9"/>
      <c r="E339" s="13" t="s">
        <v>836</v>
      </c>
      <c r="F339" s="11">
        <f t="shared" si="5"/>
        <v>537</v>
      </c>
      <c r="I339" s="11"/>
      <c r="J339" s="11"/>
      <c r="K339" s="11"/>
      <c r="L339" s="11" t="str">
        <f ca="1">IF(I339="","insert into element (element_id, label, description, element_status_id) values ("&amp;A339&amp;", '"&amp;B339&amp;"', '"&amp;D339&amp;"', 2);"&amp;IF(MOD(CELL("row",A339),10)=0,CHAR(13)&amp;CHAR(10)&amp;"COMMIT;",""),"")</f>
        <v>insert into element (element_id, label, description, element_status_id) values (537, 'metabolite-production method', '', 2);</v>
      </c>
    </row>
    <row r="340" spans="1:12">
      <c r="A340" s="24">
        <v>619</v>
      </c>
      <c r="B340" s="24" t="s">
        <v>712</v>
      </c>
      <c r="C340" s="24" t="s">
        <v>1191</v>
      </c>
      <c r="D340" s="9"/>
      <c r="E340" s="13" t="s">
        <v>836</v>
      </c>
      <c r="F340" s="11">
        <f t="shared" si="5"/>
        <v>619</v>
      </c>
      <c r="I340" s="11"/>
      <c r="J340" s="11"/>
      <c r="K340" s="11"/>
      <c r="L340" s="11" t="str">
        <f ca="1">IF(I340="","insert into element (element_id, label, description, element_status_id) values ("&amp;A340&amp;", '"&amp;B340&amp;"', '"&amp;D340&amp;"', 2);"&amp;IF(MOD(CELL("row",A340),10)=0,CHAR(13)&amp;CHAR(10)&amp;"COMMIT;",""),"")</f>
        <v>insert into element (element_id, label, description, element_status_id) values (619, 'substrate-conversion method', '', 2);_x000D_
COMMIT;</v>
      </c>
    </row>
    <row r="341" spans="1:12">
      <c r="A341" s="24">
        <v>443</v>
      </c>
      <c r="B341" s="24" t="s">
        <v>578</v>
      </c>
      <c r="C341" s="24" t="s">
        <v>1192</v>
      </c>
      <c r="D341" s="9"/>
      <c r="E341" s="13" t="s">
        <v>836</v>
      </c>
      <c r="F341" s="11">
        <f t="shared" si="5"/>
        <v>443</v>
      </c>
      <c r="I341" s="11"/>
      <c r="J341" s="11"/>
      <c r="K341" s="11"/>
      <c r="L341" s="11" t="str">
        <f ca="1">IF(I341="","insert into element (element_id, label, description, element_status_id) values ("&amp;A341&amp;", '"&amp;B341&amp;"', '"&amp;D341&amp;"', 2);"&amp;IF(MOD(CELL("row",A341),10)=0,CHAR(13)&amp;CHAR(10)&amp;"COMMIT;",""),"")</f>
        <v>insert into element (element_id, label, description, element_status_id) values (443, 'cell-proliferation method', '', 2);</v>
      </c>
    </row>
    <row r="342" spans="1:12">
      <c r="A342" s="24">
        <v>337</v>
      </c>
      <c r="B342" s="24" t="s">
        <v>169</v>
      </c>
      <c r="C342" s="24" t="s">
        <v>1193</v>
      </c>
      <c r="D342" s="9"/>
      <c r="E342" s="13" t="s">
        <v>836</v>
      </c>
      <c r="F342" s="11">
        <f t="shared" si="5"/>
        <v>337</v>
      </c>
      <c r="I342" s="11"/>
      <c r="J342" s="11"/>
      <c r="K342" s="11"/>
      <c r="L342" s="11" t="str">
        <f ca="1">IF(I342="","insert into element (element_id, label, description, element_status_id) values ("&amp;A342&amp;", '"&amp;B342&amp;"', '"&amp;D342&amp;"', 2);"&amp;IF(MOD(CELL("row",A342),10)=0,CHAR(13)&amp;CHAR(10)&amp;"COMMIT;",""),"")</f>
        <v>insert into element (element_id, label, description, element_status_id) values (337, 'physical method', '', 2);</v>
      </c>
    </row>
    <row r="343" spans="1:12">
      <c r="A343" s="24">
        <v>339</v>
      </c>
      <c r="B343" s="24" t="s">
        <v>536</v>
      </c>
      <c r="C343" s="24" t="s">
        <v>1194</v>
      </c>
      <c r="D343" s="9"/>
      <c r="E343" s="13" t="s">
        <v>836</v>
      </c>
      <c r="F343" s="11">
        <f t="shared" si="5"/>
        <v>339</v>
      </c>
      <c r="I343" s="11"/>
      <c r="J343" s="11"/>
      <c r="K343" s="11"/>
      <c r="L343" s="11" t="str">
        <f ca="1">IF(I343="","insert into element (element_id, label, description, element_status_id) values ("&amp;A343&amp;", '"&amp;B343&amp;"', '"&amp;D343&amp;"', 2);"&amp;IF(MOD(CELL("row",A343),10)=0,CHAR(13)&amp;CHAR(10)&amp;"COMMIT;",""),"")</f>
        <v>insert into element (element_id, label, description, element_status_id) values (339, 'radiation-based method', '', 2);</v>
      </c>
    </row>
    <row r="344" spans="1:12">
      <c r="A344" s="24">
        <v>576</v>
      </c>
      <c r="B344" s="24" t="s">
        <v>499</v>
      </c>
      <c r="C344" s="24" t="s">
        <v>1195</v>
      </c>
      <c r="D344" s="9"/>
      <c r="E344" s="13" t="s">
        <v>836</v>
      </c>
      <c r="F344" s="11">
        <f t="shared" si="5"/>
        <v>576</v>
      </c>
      <c r="I344" s="11"/>
      <c r="J344" s="11"/>
      <c r="K344" s="11"/>
      <c r="L344" s="11" t="str">
        <f ca="1">IF(I344="","insert into element (element_id, label, description, element_status_id) values ("&amp;A344&amp;", '"&amp;B344&amp;"', '"&amp;D344&amp;"', 2);"&amp;IF(MOD(CELL("row",A344),10)=0,CHAR(13)&amp;CHAR(10)&amp;"COMMIT;",""),"")</f>
        <v>insert into element (element_id, label, description, element_status_id) values (576, 'photo-uncaging method', '', 2);</v>
      </c>
    </row>
    <row r="345" spans="1:12">
      <c r="A345" s="24">
        <v>592</v>
      </c>
      <c r="B345" s="24" t="s">
        <v>682</v>
      </c>
      <c r="C345" s="24" t="s">
        <v>1196</v>
      </c>
      <c r="D345" s="9"/>
      <c r="E345" s="13" t="s">
        <v>836</v>
      </c>
      <c r="F345" s="11">
        <f t="shared" si="5"/>
        <v>592</v>
      </c>
      <c r="I345" s="11"/>
      <c r="J345" s="11"/>
      <c r="K345" s="11"/>
      <c r="L345" s="11" t="str">
        <f ca="1">IF(I345="","insert into element (element_id, label, description, element_status_id) values ("&amp;A345&amp;", '"&amp;B345&amp;"', '"&amp;D345&amp;"', 2);"&amp;IF(MOD(CELL("row",A345),10)=0,CHAR(13)&amp;CHAR(10)&amp;"COMMIT;",""),"")</f>
        <v>insert into element (element_id, label, description, element_status_id) values (592, 'resonance-energy method', '', 2);</v>
      </c>
    </row>
    <row r="346" spans="1:12">
      <c r="A346" s="24">
        <v>420</v>
      </c>
      <c r="B346" s="24" t="s">
        <v>552</v>
      </c>
      <c r="C346" s="24" t="s">
        <v>1197</v>
      </c>
      <c r="D346" s="9"/>
      <c r="E346" s="13" t="s">
        <v>836</v>
      </c>
      <c r="F346" s="11">
        <f t="shared" si="5"/>
        <v>420</v>
      </c>
      <c r="I346" s="11"/>
      <c r="J346" s="11"/>
      <c r="K346" s="11"/>
      <c r="L346" s="11" t="str">
        <f ca="1">IF(I346="","insert into element (element_id, label, description, element_status_id) values ("&amp;A346&amp;", '"&amp;B346&amp;"', '"&amp;D346&amp;"', 2);"&amp;IF(MOD(CELL("row",A346),10)=0,CHAR(13)&amp;CHAR(10)&amp;"COMMIT;",""),"")</f>
        <v>insert into element (element_id, label, description, element_status_id) values (420, 'auto-fluorescence method', '', 2);</v>
      </c>
    </row>
    <row r="347" spans="1:12">
      <c r="A347" s="24">
        <v>12</v>
      </c>
      <c r="B347" s="24" t="s">
        <v>490</v>
      </c>
      <c r="C347" s="24" t="s">
        <v>1198</v>
      </c>
      <c r="D347" s="9" t="s">
        <v>170</v>
      </c>
      <c r="E347" s="13" t="s">
        <v>836</v>
      </c>
      <c r="F347" s="11">
        <f t="shared" si="5"/>
        <v>12</v>
      </c>
      <c r="I347" s="11"/>
      <c r="J347" s="11"/>
      <c r="K347" s="11"/>
      <c r="L347" s="11" t="str">
        <f ca="1">IF(I347="","insert into element (element_id, label, description, element_status_id) values ("&amp;A347&amp;", '"&amp;B347&amp;"', '"&amp;D347&amp;"', 2);"&amp;IF(MOD(CELL("row",A347),10)=0,CHAR(13)&amp;CHAR(10)&amp;"COMMIT;",""),"")</f>
        <v>insert into element (element_id, label, description, element_status_id) values (12, 'assay measurement', 'An abstract concept to group multiple assay readouts and allow description of an assay that measures more than one effect of a perturbagen on the biological entity.', 2);</v>
      </c>
    </row>
    <row r="348" spans="1:12">
      <c r="A348" s="24">
        <v>61</v>
      </c>
      <c r="B348" s="24" t="s">
        <v>324</v>
      </c>
      <c r="C348" s="24" t="s">
        <v>1199</v>
      </c>
      <c r="D348" s="9"/>
      <c r="E348" s="13" t="s">
        <v>836</v>
      </c>
      <c r="F348" s="11">
        <f t="shared" si="5"/>
        <v>61</v>
      </c>
      <c r="I348" s="11"/>
      <c r="J348" s="11"/>
      <c r="K348" s="11"/>
      <c r="L348" s="11" t="str">
        <f ca="1">IF(I348="","insert into element (element_id, label, description, element_status_id) values ("&amp;A348&amp;", '"&amp;B348&amp;"', '"&amp;D348&amp;"', 2);"&amp;IF(MOD(CELL("row",A348),10)=0,CHAR(13)&amp;CHAR(10)&amp;"COMMIT;",""),"")</f>
        <v>insert into element (element_id, label, description, element_status_id) values (61, 'assay readout', '', 2);</v>
      </c>
    </row>
    <row r="349" spans="1:12">
      <c r="A349" s="24">
        <v>418</v>
      </c>
      <c r="B349" s="24" t="s">
        <v>550</v>
      </c>
      <c r="C349" s="24" t="s">
        <v>1200</v>
      </c>
      <c r="D349" s="9"/>
      <c r="E349" s="13" t="s">
        <v>836</v>
      </c>
      <c r="F349" s="11">
        <f t="shared" si="5"/>
        <v>418</v>
      </c>
      <c r="I349" s="11"/>
      <c r="J349" s="11"/>
      <c r="K349" s="11"/>
      <c r="L349" s="11" t="str">
        <f ca="1">IF(I349="","insert into element (element_id, label, description, element_status_id) values ("&amp;A349&amp;", '"&amp;B349&amp;"', '"&amp;D349&amp;"', 2);"&amp;IF(MOD(CELL("row",A349),10)=0,CHAR(13)&amp;CHAR(10)&amp;"COMMIT;",""),"")</f>
        <v>insert into element (element_id, label, description, element_status_id) values (418, 'assay readout type', '', 2);</v>
      </c>
    </row>
    <row r="350" spans="1:12">
      <c r="A350" s="24">
        <v>533</v>
      </c>
      <c r="B350" s="24" t="s">
        <v>443</v>
      </c>
      <c r="C350" s="24" t="s">
        <v>1201</v>
      </c>
      <c r="D350" s="9"/>
      <c r="E350" s="13" t="s">
        <v>836</v>
      </c>
      <c r="F350" s="11">
        <f t="shared" si="5"/>
        <v>533</v>
      </c>
      <c r="I350" s="11"/>
      <c r="J350" s="11"/>
      <c r="K350" s="11"/>
      <c r="L350" s="11" t="str">
        <f ca="1">IF(I350="","insert into element (element_id, label, description, element_status_id) values ("&amp;A350&amp;", '"&amp;B350&amp;"', '"&amp;D350&amp;"', 2);"&amp;IF(MOD(CELL("row",A350),10)=0,CHAR(13)&amp;CHAR(10)&amp;"COMMIT;",""),"")</f>
        <v>insert into element (element_id, label, description, element_status_id) values (533, 'measured profile', '', 2);_x000D_
COMMIT;</v>
      </c>
    </row>
    <row r="351" spans="1:12">
      <c r="A351" s="24">
        <v>636</v>
      </c>
      <c r="B351" s="24" t="s">
        <v>729</v>
      </c>
      <c r="C351" s="24" t="s">
        <v>1202</v>
      </c>
      <c r="D351" s="9"/>
      <c r="E351" s="13" t="s">
        <v>836</v>
      </c>
      <c r="F351" s="11">
        <f t="shared" si="5"/>
        <v>636</v>
      </c>
      <c r="I351" s="11"/>
      <c r="J351" s="11"/>
      <c r="K351" s="11"/>
      <c r="L351" s="11" t="str">
        <f ca="1">IF(I351="","insert into element (element_id, label, description, element_status_id) values ("&amp;A351&amp;", '"&amp;B351&amp;"', '"&amp;D351&amp;"', 2);"&amp;IF(MOD(CELL("row",A351),10)=0,CHAR(13)&amp;CHAR(10)&amp;"COMMIT;",""),"")</f>
        <v>insert into element (element_id, label, description, element_status_id) values (636, 'time-course', '', 2);</v>
      </c>
    </row>
    <row r="352" spans="1:12">
      <c r="A352" s="24">
        <v>534</v>
      </c>
      <c r="B352" s="24" t="s">
        <v>444</v>
      </c>
      <c r="C352" s="24" t="s">
        <v>1203</v>
      </c>
      <c r="D352" s="9"/>
      <c r="E352" s="13" t="s">
        <v>836</v>
      </c>
      <c r="F352" s="11">
        <f t="shared" si="5"/>
        <v>534</v>
      </c>
      <c r="I352" s="11"/>
      <c r="J352" s="11"/>
      <c r="K352" s="11"/>
      <c r="L352" s="11" t="str">
        <f ca="1">IF(I352="","insert into element (element_id, label, description, element_status_id) values ("&amp;A352&amp;", '"&amp;B352&amp;"', '"&amp;D352&amp;"', 2);"&amp;IF(MOD(CELL("row",A352),10)=0,CHAR(13)&amp;CHAR(10)&amp;"COMMIT;",""),"")</f>
        <v>insert into element (element_id, label, description, element_status_id) values (534, 'measured value', '', 2);</v>
      </c>
    </row>
    <row r="353" spans="1:12">
      <c r="A353" s="24">
        <v>436</v>
      </c>
      <c r="B353" s="24" t="s">
        <v>569</v>
      </c>
      <c r="C353" s="24" t="s">
        <v>1204</v>
      </c>
      <c r="D353" s="32" t="s">
        <v>570</v>
      </c>
      <c r="E353" s="13" t="s">
        <v>836</v>
      </c>
      <c r="F353" s="11">
        <f t="shared" si="5"/>
        <v>436</v>
      </c>
      <c r="I353" s="11"/>
      <c r="J353" s="11"/>
      <c r="K353" s="11"/>
      <c r="L353" s="11" t="str">
        <f ca="1">IF(I353="","insert into element (element_id, label, description, element_status_id) values ("&amp;A353&amp;", '"&amp;B353&amp;"', '"&amp;D353&amp;"', 2);"&amp;IF(MOD(CELL("row",A353),10)=0,CHAR(13)&amp;CHAR(10)&amp;"COMMIT;",""),"")</f>
        <v>insert into element (element_id, label, description, element_status_id) values (436, 'calculated value', 'A readout in which the reported value is actually derived from raw values but in which the calculated value is typically reported by the instrument or is immediately used (e.g., temperature shift in a protein melting assay, ratio of luminescence values in a DualGlo assay, or a fluorescence polarization or anisotropy assay).', 2);</v>
      </c>
    </row>
    <row r="354" spans="1:12">
      <c r="A354" s="24">
        <v>464</v>
      </c>
      <c r="B354" s="24" t="s">
        <v>602</v>
      </c>
      <c r="C354" s="24" t="s">
        <v>1205</v>
      </c>
      <c r="D354" s="9"/>
      <c r="E354" s="13" t="s">
        <v>836</v>
      </c>
      <c r="F354" s="11">
        <f t="shared" si="5"/>
        <v>464</v>
      </c>
      <c r="I354" s="11"/>
      <c r="J354" s="11"/>
      <c r="K354" s="11"/>
      <c r="L354" s="11" t="str">
        <f ca="1">IF(I354="","insert into element (element_id, label, description, element_status_id) values ("&amp;A354&amp;", '"&amp;B354&amp;"', '"&amp;D354&amp;"', 2);"&amp;IF(MOD(CELL("row",A354),10)=0,CHAR(13)&amp;CHAR(10)&amp;"COMMIT;",""),"")</f>
        <v>insert into element (element_id, label, description, element_status_id) values (464, 'difference', '', 2);</v>
      </c>
    </row>
    <row r="355" spans="1:12">
      <c r="A355" s="24">
        <v>587</v>
      </c>
      <c r="B355" s="24" t="s">
        <v>677</v>
      </c>
      <c r="C355" s="24" t="s">
        <v>1206</v>
      </c>
      <c r="D355" s="9"/>
      <c r="E355" s="13" t="s">
        <v>836</v>
      </c>
      <c r="F355" s="11">
        <f t="shared" si="5"/>
        <v>587</v>
      </c>
      <c r="I355" s="11"/>
      <c r="J355" s="11"/>
      <c r="K355" s="11"/>
      <c r="L355" s="11" t="str">
        <f ca="1">IF(I355="","insert into element (element_id, label, description, element_status_id) values ("&amp;A355&amp;", '"&amp;B355&amp;"', '"&amp;D355&amp;"', 2);"&amp;IF(MOD(CELL("row",A355),10)=0,CHAR(13)&amp;CHAR(10)&amp;"COMMIT;",""),"")</f>
        <v>insert into element (element_id, label, description, element_status_id) values (587, 'ratio', '', 2);</v>
      </c>
    </row>
    <row r="356" spans="1:12">
      <c r="A356" s="24">
        <v>620</v>
      </c>
      <c r="B356" s="24" t="s">
        <v>713</v>
      </c>
      <c r="C356" s="24" t="s">
        <v>1207</v>
      </c>
      <c r="D356" s="9"/>
      <c r="E356" s="13" t="s">
        <v>836</v>
      </c>
      <c r="F356" s="11">
        <f t="shared" si="5"/>
        <v>620</v>
      </c>
      <c r="I356" s="11"/>
      <c r="J356" s="11"/>
      <c r="K356" s="11"/>
      <c r="L356" s="11" t="str">
        <f ca="1">IF(I356="","insert into element (element_id, label, description, element_status_id) values ("&amp;A356&amp;", '"&amp;B356&amp;"', '"&amp;D356&amp;"', 2);"&amp;IF(MOD(CELL("row",A356),10)=0,CHAR(13)&amp;CHAR(10)&amp;"COMMIT;",""),"")</f>
        <v>insert into element (element_id, label, description, element_status_id) values (620, 'sum', '', 2);</v>
      </c>
    </row>
    <row r="357" spans="1:12">
      <c r="A357" s="24">
        <v>490</v>
      </c>
      <c r="B357" s="24" t="s">
        <v>628</v>
      </c>
      <c r="C357" s="24" t="s">
        <v>1208</v>
      </c>
      <c r="D357" s="9"/>
      <c r="E357" s="13" t="s">
        <v>836</v>
      </c>
      <c r="F357" s="11">
        <f t="shared" si="5"/>
        <v>490</v>
      </c>
      <c r="I357" s="11"/>
      <c r="J357" s="11"/>
      <c r="K357" s="11"/>
      <c r="L357" s="11" t="str">
        <f ca="1">IF(I357="","insert into element (element_id, label, description, element_status_id) values ("&amp;A357&amp;", '"&amp;B357&amp;"', '"&amp;D357&amp;"', 2);"&amp;IF(MOD(CELL("row",A357),10)=0,CHAR(13)&amp;CHAR(10)&amp;"COMMIT;",""),"")</f>
        <v>insert into element (element_id, label, description, element_status_id) values (490, 'fluorescence polarization', '', 2);</v>
      </c>
    </row>
    <row r="358" spans="1:12">
      <c r="A358" s="24">
        <v>489</v>
      </c>
      <c r="B358" s="24" t="s">
        <v>627</v>
      </c>
      <c r="C358" s="24" t="s">
        <v>1209</v>
      </c>
      <c r="D358" s="9"/>
      <c r="E358" s="13" t="s">
        <v>836</v>
      </c>
      <c r="F358" s="11">
        <f t="shared" si="5"/>
        <v>489</v>
      </c>
      <c r="I358" s="11"/>
      <c r="J358" s="11"/>
      <c r="K358" s="11"/>
      <c r="L358" s="11" t="str">
        <f ca="1">IF(I358="","insert into element (element_id, label, description, element_status_id) values ("&amp;A358&amp;", '"&amp;B358&amp;"', '"&amp;D358&amp;"', 2);"&amp;IF(MOD(CELL("row",A358),10)=0,CHAR(13)&amp;CHAR(10)&amp;"COMMIT;",""),"")</f>
        <v>insert into element (element_id, label, description, element_status_id) values (489, 'fluorescence anisotropy', '', 2);</v>
      </c>
    </row>
    <row r="359" spans="1:12">
      <c r="A359" s="24">
        <v>351</v>
      </c>
      <c r="B359" s="24" t="s">
        <v>409</v>
      </c>
      <c r="C359" s="24" t="s">
        <v>1210</v>
      </c>
      <c r="D359" s="32"/>
      <c r="E359" s="13" t="s">
        <v>836</v>
      </c>
      <c r="F359" s="11">
        <f t="shared" si="5"/>
        <v>351</v>
      </c>
      <c r="I359" s="11"/>
      <c r="J359" s="11"/>
      <c r="K359" s="11"/>
      <c r="L359" s="11" t="str">
        <f ca="1">IF(I359="","insert into element (element_id, label, description, element_status_id) values ("&amp;A359&amp;", '"&amp;B359&amp;"', '"&amp;D359&amp;"', 2);"&amp;IF(MOD(CELL("row",A359),10)=0,CHAR(13)&amp;CHAR(10)&amp;"COMMIT;",""),"")</f>
        <v>insert into element (element_id, label, description, element_status_id) values (351, 'readout', '', 2);</v>
      </c>
    </row>
    <row r="360" spans="1:12">
      <c r="A360" s="24">
        <v>64</v>
      </c>
      <c r="B360" s="24" t="s">
        <v>358</v>
      </c>
      <c r="C360" s="24" t="s">
        <v>1211</v>
      </c>
      <c r="D360" s="9"/>
      <c r="E360" s="13" t="s">
        <v>836</v>
      </c>
      <c r="F360" s="11">
        <f t="shared" si="5"/>
        <v>64</v>
      </c>
      <c r="I360" s="11"/>
      <c r="J360" s="11"/>
      <c r="K360" s="11"/>
      <c r="L360" s="11" t="str">
        <f ca="1">IF(I360="","insert into element (element_id, label, description, element_status_id) values ("&amp;A360&amp;", '"&amp;B360&amp;"', '"&amp;D360&amp;"', 2);"&amp;IF(MOD(CELL("row",A360),10)=0,CHAR(13)&amp;CHAR(10)&amp;"COMMIT;",""),"")</f>
        <v>insert into element (element_id, label, description, element_status_id) values (64, 'assay readout name', '', 2);_x000D_
COMMIT;</v>
      </c>
    </row>
    <row r="361" spans="1:12">
      <c r="A361" s="24">
        <v>122</v>
      </c>
      <c r="B361" s="24" t="s">
        <v>359</v>
      </c>
      <c r="C361" s="24" t="s">
        <v>1212</v>
      </c>
      <c r="D361" s="9" t="s">
        <v>360</v>
      </c>
      <c r="E361" s="13" t="s">
        <v>836</v>
      </c>
      <c r="F361" s="11">
        <f t="shared" si="5"/>
        <v>122</v>
      </c>
      <c r="I361" s="11"/>
      <c r="J361" s="11"/>
      <c r="K361" s="11"/>
      <c r="L361" s="11" t="str">
        <f ca="1">IF(I361="","insert into element (element_id, label, description, element_status_id) values ("&amp;A361&amp;", '"&amp;B361&amp;"', '"&amp;D361&amp;"', 2);"&amp;IF(MOD(CELL("row",A361),10)=0,CHAR(13)&amp;CHAR(10)&amp;"COMMIT;",""),"")</f>
        <v>insert into element (element_id, label, description, element_status_id) values (122, 'signal direction', 'It is the trend of measured readout signal, whether it increases or decreases in perturbagen treated wells, as compared to the untreated or carrier-treated wells in an assay.', 2);</v>
      </c>
    </row>
    <row r="362" spans="1:12">
      <c r="A362" s="24">
        <v>493</v>
      </c>
      <c r="B362" s="24" t="s">
        <v>632</v>
      </c>
      <c r="C362" s="24" t="s">
        <v>1213</v>
      </c>
      <c r="D362" s="9" t="s">
        <v>633</v>
      </c>
      <c r="E362" s="13" t="s">
        <v>836</v>
      </c>
      <c r="F362" s="11">
        <f t="shared" si="5"/>
        <v>493</v>
      </c>
      <c r="I362" s="11"/>
      <c r="J362" s="11"/>
      <c r="K362" s="11"/>
      <c r="L362" s="11" t="str">
        <f ca="1">IF(I362="","insert into element (element_id, label, description, element_status_id) values ("&amp;A362&amp;", '"&amp;B362&amp;"', '"&amp;D362&amp;"', 2);"&amp;IF(MOD(CELL("row",A362),10)=0,CHAR(13)&amp;CHAR(10)&amp;"COMMIT;",""),"")</f>
        <v>insert into element (element_id, label, description, element_status_id) values (493, 'gain-of-signal', 'A trend in which the desired signal for perturbagens of interest is an increase in the raw assay measurement.', 2);</v>
      </c>
    </row>
    <row r="363" spans="1:12">
      <c r="A363" s="24">
        <v>523</v>
      </c>
      <c r="B363" s="24" t="s">
        <v>664</v>
      </c>
      <c r="C363" s="24" t="s">
        <v>1214</v>
      </c>
      <c r="D363" s="9" t="s">
        <v>665</v>
      </c>
      <c r="E363" s="13" t="s">
        <v>836</v>
      </c>
      <c r="F363" s="11">
        <f t="shared" si="5"/>
        <v>523</v>
      </c>
      <c r="I363" s="11"/>
      <c r="J363" s="11"/>
      <c r="K363" s="11"/>
      <c r="L363" s="11" t="str">
        <f ca="1">IF(I363="","insert into element (element_id, label, description, element_status_id) values ("&amp;A363&amp;", '"&amp;B363&amp;"', '"&amp;D363&amp;"', 2);"&amp;IF(MOD(CELL("row",A363),10)=0,CHAR(13)&amp;CHAR(10)&amp;"COMMIT;",""),"")</f>
        <v>insert into element (element_id, label, description, element_status_id) values (523, 'loss-of-signal', 'A trend in which the desired signal for perturbagens of interest is a decrease in the raw assay measurement.', 2);</v>
      </c>
    </row>
    <row r="364" spans="1:12">
      <c r="A364" s="24">
        <v>421</v>
      </c>
      <c r="B364" s="24" t="s">
        <v>553</v>
      </c>
      <c r="C364" s="24" t="s">
        <v>1215</v>
      </c>
      <c r="D364" s="9" t="s">
        <v>554</v>
      </c>
      <c r="E364" s="13" t="s">
        <v>836</v>
      </c>
      <c r="F364" s="11">
        <f t="shared" si="5"/>
        <v>421</v>
      </c>
      <c r="I364" s="11"/>
      <c r="J364" s="11"/>
      <c r="K364" s="11"/>
      <c r="L364" s="11" t="str">
        <f ca="1">IF(I364="","insert into element (element_id, label, description, element_status_id) values ("&amp;A364&amp;", '"&amp;B364&amp;"', '"&amp;D364&amp;"', 2);"&amp;IF(MOD(CELL("row",A364),10)=0,CHAR(13)&amp;CHAR(10)&amp;"COMMIT;",""),"")</f>
        <v>insert into element (element_id, label, description, element_status_id) values (421, 'bi-directional', 'A trend in which the desired signal for perturbagens of interest can be either an increase or a decrease in the raw assay measurement.', 2);</v>
      </c>
    </row>
    <row r="365" spans="1:12">
      <c r="A365" s="24">
        <v>124</v>
      </c>
      <c r="B365" s="24" t="s">
        <v>362</v>
      </c>
      <c r="C365" s="24" t="s">
        <v>1216</v>
      </c>
      <c r="D365" s="9" t="s">
        <v>363</v>
      </c>
      <c r="E365" s="13" t="s">
        <v>836</v>
      </c>
      <c r="F365" s="11">
        <f t="shared" si="5"/>
        <v>124</v>
      </c>
      <c r="I365" s="11"/>
      <c r="J365" s="11"/>
      <c r="K365" s="11"/>
      <c r="L365" s="11" t="str">
        <f ca="1">IF(I365="","insert into element (element_id, label, description, element_status_id) values ("&amp;A365&amp;", '"&amp;B365&amp;"', '"&amp;D365&amp;"', 2);"&amp;IF(MOD(CELL("row",A365),10)=0,CHAR(13)&amp;CHAR(10)&amp;"COMMIT;",""),"")</f>
        <v>insert into element (element_id, label, description, element_status_id) values (124, 'wavelength', 'For fluorescence measurements, it is the wavelength at which the fluorophore is excited and the wavelength at which it emits fluorescence. In the case of absorbance, it is the wavelength at which light is absorbed by a biological entity or a dye.', 2);</v>
      </c>
    </row>
    <row r="366" spans="1:12">
      <c r="A366" s="24">
        <v>481</v>
      </c>
      <c r="B366" s="24" t="s">
        <v>619</v>
      </c>
      <c r="C366" s="24" t="s">
        <v>1217</v>
      </c>
      <c r="D366" s="9"/>
      <c r="E366" s="13" t="s">
        <v>836</v>
      </c>
      <c r="F366" s="11">
        <f t="shared" si="5"/>
        <v>481</v>
      </c>
      <c r="I366" s="11"/>
      <c r="J366" s="11"/>
      <c r="K366" s="11"/>
      <c r="L366" s="11" t="str">
        <f ca="1">IF(I366="","insert into element (element_id, label, description, element_status_id) values ("&amp;A366&amp;", '"&amp;B366&amp;"', '"&amp;D366&amp;"', 2);"&amp;IF(MOD(CELL("row",A366),10)=0,CHAR(13)&amp;CHAR(10)&amp;"COMMIT;",""),"")</f>
        <v>insert into element (element_id, label, description, element_status_id) values (481, 'excitation', '', 2);</v>
      </c>
    </row>
    <row r="367" spans="1:12">
      <c r="A367" s="24">
        <v>469</v>
      </c>
      <c r="B367" s="24" t="s">
        <v>607</v>
      </c>
      <c r="C367" s="24" t="s">
        <v>1218</v>
      </c>
      <c r="D367" s="9"/>
      <c r="E367" s="13" t="s">
        <v>836</v>
      </c>
      <c r="F367" s="11">
        <f t="shared" si="5"/>
        <v>469</v>
      </c>
      <c r="I367" s="11"/>
      <c r="J367" s="11"/>
      <c r="K367" s="11"/>
      <c r="L367" s="11" t="str">
        <f ca="1">IF(I367="","insert into element (element_id, label, description, element_status_id) values ("&amp;A367&amp;", '"&amp;B367&amp;"', '"&amp;D367&amp;"', 2);"&amp;IF(MOD(CELL("row",A367),10)=0,CHAR(13)&amp;CHAR(10)&amp;"COMMIT;",""),"")</f>
        <v>insert into element (element_id, label, description, element_status_id) values (469, 'emission', '', 2);</v>
      </c>
    </row>
    <row r="368" spans="1:12">
      <c r="A368" s="24">
        <v>664</v>
      </c>
      <c r="B368" s="24" t="s">
        <v>437</v>
      </c>
      <c r="C368" s="24" t="s">
        <v>1219</v>
      </c>
      <c r="D368" s="9"/>
      <c r="E368" s="13" t="s">
        <v>836</v>
      </c>
      <c r="F368" s="11">
        <f t="shared" si="5"/>
        <v>664</v>
      </c>
      <c r="I368" s="11"/>
      <c r="J368" s="11"/>
      <c r="K368" s="11"/>
      <c r="L368" s="11" t="str">
        <f ca="1">IF(I368="","insert into element (element_id, label, description, element_status_id) values ("&amp;A368&amp;", '"&amp;B368&amp;"', '"&amp;D368&amp;"', 2);"&amp;IF(MOD(CELL("row",A368),10)=0,CHAR(13)&amp;CHAR(10)&amp;"COMMIT;",""),"")</f>
        <v>insert into element (element_id, label, description, element_status_id) values (664, 'measurement wavelength', '', 2);</v>
      </c>
    </row>
    <row r="369" spans="1:12">
      <c r="A369" s="24">
        <v>663</v>
      </c>
      <c r="B369" s="24" t="s">
        <v>438</v>
      </c>
      <c r="C369" s="24" t="s">
        <v>1220</v>
      </c>
      <c r="D369" s="9"/>
      <c r="E369" s="13" t="s">
        <v>836</v>
      </c>
      <c r="F369" s="11">
        <f t="shared" si="5"/>
        <v>663</v>
      </c>
      <c r="I369" s="11"/>
      <c r="J369" s="11"/>
      <c r="K369" s="11"/>
      <c r="L369" s="11" t="str">
        <f ca="1">IF(I369="","insert into element (element_id, label, description, element_status_id) values ("&amp;A369&amp;", '"&amp;B369&amp;"', '"&amp;D369&amp;"', 2);"&amp;IF(MOD(CELL("row",A369),10)=0,CHAR(13)&amp;CHAR(10)&amp;"COMMIT;",""),"")</f>
        <v>insert into element (element_id, label, description, element_status_id) values (663, 'excitation wavelength', '', 2);</v>
      </c>
    </row>
    <row r="370" spans="1:12">
      <c r="A370" s="24">
        <v>116</v>
      </c>
      <c r="B370" s="24" t="s">
        <v>331</v>
      </c>
      <c r="C370" s="24" t="s">
        <v>1221</v>
      </c>
      <c r="D370" s="9" t="s">
        <v>332</v>
      </c>
      <c r="E370" s="13" t="s">
        <v>836</v>
      </c>
      <c r="F370" s="11">
        <f t="shared" si="5"/>
        <v>116</v>
      </c>
      <c r="I370" s="11"/>
      <c r="J370" s="11"/>
      <c r="K370" s="11"/>
      <c r="L370" s="11" t="str">
        <f ca="1">IF(I370="","insert into element (element_id, label, description, element_status_id) values ("&amp;A370&amp;", '"&amp;B370&amp;"', '"&amp;D370&amp;"', 2);"&amp;IF(MOD(CELL("row",A370),10)=0,CHAR(13)&amp;CHAR(10)&amp;"COMMIT;",""),"")</f>
        <v>insert into element (element_id, label, description, element_status_id) values (116, 'assay readout content', 'This describes the throughput and information content generated. Categorizing multiplexed (i.e. multiple targets measured simultaneously) and multiparametric assays and high content (image-based) and regular (plate reader) assays.', 2);_x000D_
COMMIT;</v>
      </c>
    </row>
    <row r="371" spans="1:12">
      <c r="A371" s="24">
        <v>604</v>
      </c>
      <c r="B371" s="24" t="s">
        <v>696</v>
      </c>
      <c r="C371" s="24" t="s">
        <v>1222</v>
      </c>
      <c r="D371" s="9"/>
      <c r="E371" s="13" t="s">
        <v>836</v>
      </c>
      <c r="F371" s="11">
        <f t="shared" si="5"/>
        <v>604</v>
      </c>
      <c r="I371" s="11"/>
      <c r="J371" s="11"/>
      <c r="K371" s="11"/>
      <c r="L371" s="11" t="str">
        <f ca="1">IF(I371="","insert into element (element_id, label, description, element_status_id) values ("&amp;A371&amp;", '"&amp;B371&amp;"', '"&amp;D371&amp;"', 2);"&amp;IF(MOD(CELL("row",A371),10)=0,CHAR(13)&amp;CHAR(10)&amp;"COMMIT;",""),"")</f>
        <v>insert into element (element_id, label, description, element_status_id) values (604, 'single parameter', '', 2);</v>
      </c>
    </row>
    <row r="372" spans="1:12">
      <c r="A372" s="24">
        <v>548</v>
      </c>
      <c r="B372" s="24" t="s">
        <v>464</v>
      </c>
      <c r="C372" s="24" t="s">
        <v>1223</v>
      </c>
      <c r="D372" s="9"/>
      <c r="E372" s="13" t="s">
        <v>836</v>
      </c>
      <c r="F372" s="11">
        <f t="shared" si="5"/>
        <v>548</v>
      </c>
      <c r="I372" s="11"/>
      <c r="J372" s="11"/>
      <c r="K372" s="11"/>
      <c r="L372" s="11" t="str">
        <f ca="1">IF(I372="","insert into element (element_id, label, description, element_status_id) values ("&amp;A372&amp;", '"&amp;B372&amp;"', '"&amp;D372&amp;"', 2);"&amp;IF(MOD(CELL("row",A372),10)=0,CHAR(13)&amp;CHAR(10)&amp;"COMMIT;",""),"")</f>
        <v>insert into element (element_id, label, description, element_status_id) values (548, 'multi-parameter', '', 2);</v>
      </c>
    </row>
    <row r="373" spans="1:12">
      <c r="A373" s="24">
        <v>563</v>
      </c>
      <c r="B373" s="24" t="s">
        <v>480</v>
      </c>
      <c r="C373" s="24" t="s">
        <v>1224</v>
      </c>
      <c r="D373" s="9"/>
      <c r="E373" s="13" t="s">
        <v>836</v>
      </c>
      <c r="F373" s="11">
        <f t="shared" si="5"/>
        <v>563</v>
      </c>
      <c r="I373" s="11"/>
      <c r="J373" s="11"/>
      <c r="K373" s="11"/>
      <c r="L373" s="11" t="str">
        <f ca="1">IF(I373="","insert into element (element_id, label, description, element_status_id) values ("&amp;A373&amp;", '"&amp;B373&amp;"', '"&amp;D373&amp;"', 2);"&amp;IF(MOD(CELL("row",A373),10)=0,CHAR(13)&amp;CHAR(10)&amp;"COMMIT;",""),"")</f>
        <v>insert into element (element_id, label, description, element_status_id) values (563, 'parameter number', '', 2);</v>
      </c>
    </row>
    <row r="374" spans="1:12">
      <c r="A374" s="24">
        <v>505</v>
      </c>
      <c r="B374" s="24" t="s">
        <v>645</v>
      </c>
      <c r="C374" s="24" t="s">
        <v>1225</v>
      </c>
      <c r="D374" s="9"/>
      <c r="E374" s="13" t="s">
        <v>836</v>
      </c>
      <c r="F374" s="11">
        <f t="shared" si="5"/>
        <v>505</v>
      </c>
      <c r="I374" s="11"/>
      <c r="J374" s="11"/>
      <c r="K374" s="11"/>
      <c r="L374" s="11" t="str">
        <f ca="1">IF(I374="","insert into element (element_id, label, description, element_status_id) values ("&amp;A374&amp;", '"&amp;B374&amp;"', '"&amp;D374&amp;"', 2);"&amp;IF(MOD(CELL("row",A374),10)=0,CHAR(13)&amp;CHAR(10)&amp;"COMMIT;",""),"")</f>
        <v>insert into element (element_id, label, description, element_status_id) values (505, 'image-based', '', 2);</v>
      </c>
    </row>
    <row r="375" spans="1:12">
      <c r="A375" s="24">
        <v>606</v>
      </c>
      <c r="B375" s="24" t="s">
        <v>698</v>
      </c>
      <c r="C375" s="24" t="s">
        <v>1226</v>
      </c>
      <c r="D375" s="9"/>
      <c r="E375" s="13" t="s">
        <v>836</v>
      </c>
      <c r="F375" s="11">
        <f t="shared" si="5"/>
        <v>606</v>
      </c>
      <c r="I375" s="11"/>
      <c r="J375" s="11"/>
      <c r="K375" s="11"/>
      <c r="L375" s="11" t="str">
        <f ca="1">IF(I375="","insert into element (element_id, label, description, element_status_id) values ("&amp;A375&amp;", '"&amp;B375&amp;"', '"&amp;D375&amp;"', 2);"&amp;IF(MOD(CELL("row",A375),10)=0,CHAR(13)&amp;CHAR(10)&amp;"COMMIT;",""),"")</f>
        <v>insert into element (element_id, label, description, element_status_id) values (606, 'single-feature extraction', '', 2);</v>
      </c>
    </row>
    <row r="376" spans="1:12">
      <c r="A376" s="24">
        <v>547</v>
      </c>
      <c r="B376" s="24" t="s">
        <v>463</v>
      </c>
      <c r="C376" s="24" t="s">
        <v>1227</v>
      </c>
      <c r="D376" s="9"/>
      <c r="E376" s="13" t="s">
        <v>836</v>
      </c>
      <c r="F376" s="11">
        <f t="shared" si="5"/>
        <v>547</v>
      </c>
      <c r="I376" s="11"/>
      <c r="J376" s="11"/>
      <c r="K376" s="11"/>
      <c r="L376" s="11" t="str">
        <f ca="1">IF(I376="","insert into element (element_id, label, description, element_status_id) values ("&amp;A376&amp;", '"&amp;B376&amp;"', '"&amp;D376&amp;"', 2);"&amp;IF(MOD(CELL("row",A376),10)=0,CHAR(13)&amp;CHAR(10)&amp;"COMMIT;",""),"")</f>
        <v>insert into element (element_id, label, description, element_status_id) values (547, 'multi-feature extraction', '', 2);</v>
      </c>
    </row>
    <row r="377" spans="1:12">
      <c r="A377" s="24">
        <v>487</v>
      </c>
      <c r="B377" s="24" t="s">
        <v>625</v>
      </c>
      <c r="C377" s="24" t="s">
        <v>1228</v>
      </c>
      <c r="D377" s="9"/>
      <c r="E377" s="13" t="s">
        <v>836</v>
      </c>
      <c r="F377" s="11">
        <f t="shared" si="5"/>
        <v>487</v>
      </c>
      <c r="I377" s="11"/>
      <c r="J377" s="11"/>
      <c r="K377" s="11"/>
      <c r="L377" s="11" t="str">
        <f ca="1">IF(I377="","insert into element (element_id, label, description, element_status_id) values ("&amp;A377&amp;", '"&amp;B377&amp;"', '"&amp;D377&amp;"', 2);"&amp;IF(MOD(CELL("row",A377),10)=0,CHAR(13)&amp;CHAR(10)&amp;"COMMIT;",""),"")</f>
        <v>insert into element (element_id, label, description, element_status_id) values (487, 'feature number', '', 2);</v>
      </c>
    </row>
    <row r="378" spans="1:12">
      <c r="A378" s="24">
        <v>536</v>
      </c>
      <c r="B378" s="24" t="s">
        <v>447</v>
      </c>
      <c r="C378" s="24" t="s">
        <v>1229</v>
      </c>
      <c r="D378" s="32" t="s">
        <v>448</v>
      </c>
      <c r="E378" s="13" t="s">
        <v>836</v>
      </c>
      <c r="F378" s="11">
        <f t="shared" si="5"/>
        <v>536</v>
      </c>
      <c r="I378" s="11"/>
      <c r="J378" s="11"/>
      <c r="K378" s="11"/>
      <c r="L378" s="11" t="str">
        <f ca="1">IF(I378="","insert into element (element_id, label, description, element_status_id) values ("&amp;A378&amp;", '"&amp;B378&amp;"', '"&amp;D378&amp;"', 2);"&amp;IF(MOD(CELL("row",A378),10)=0,CHAR(13)&amp;CHAR(10)&amp;"COMMIT;",""),"")</f>
        <v>insert into element (element_id, label, description, element_status_id) values (536, 'measurement type', 'A description of whether a change in an assay is measured once at a fixed end-point, or over a period of time at several time points.', 2);</v>
      </c>
    </row>
    <row r="379" spans="1:12">
      <c r="A379" s="24">
        <v>330</v>
      </c>
      <c r="B379" s="24" t="s">
        <v>368</v>
      </c>
      <c r="C379" s="24" t="s">
        <v>1230</v>
      </c>
      <c r="D379" s="9" t="s">
        <v>369</v>
      </c>
      <c r="E379" s="13" t="s">
        <v>836</v>
      </c>
      <c r="F379" s="11">
        <f t="shared" si="5"/>
        <v>330</v>
      </c>
      <c r="I379" s="11"/>
      <c r="J379" s="11"/>
      <c r="K379" s="11"/>
      <c r="L379" s="11" t="str">
        <f ca="1">IF(I379="","insert into element (element_id, label, description, element_status_id) values ("&amp;A379&amp;", '"&amp;B379&amp;"', '"&amp;D379&amp;"', 2);"&amp;IF(MOD(CELL("row",A379),10)=0,CHAR(13)&amp;CHAR(10)&amp;"COMMIT;",""),"")</f>
        <v>insert into element (element_id, label, description, element_status_id) values (330, 'endpoint assay', 'In this assay, change in activity is measured at one time point.', 2);</v>
      </c>
    </row>
    <row r="380" spans="1:12">
      <c r="A380" s="24">
        <v>331</v>
      </c>
      <c r="B380" s="24" t="s">
        <v>370</v>
      </c>
      <c r="C380" s="24" t="s">
        <v>1231</v>
      </c>
      <c r="D380" s="9" t="s">
        <v>371</v>
      </c>
      <c r="E380" s="13" t="s">
        <v>836</v>
      </c>
      <c r="F380" s="11">
        <f t="shared" si="5"/>
        <v>331</v>
      </c>
      <c r="I380" s="11"/>
      <c r="J380" s="11"/>
      <c r="K380" s="11"/>
      <c r="L380" s="11" t="str">
        <f ca="1">IF(I380="","insert into element (element_id, label, description, element_status_id) values ("&amp;A380&amp;", '"&amp;B380&amp;"', '"&amp;D380&amp;"', 2);"&amp;IF(MOD(CELL("row",A380),10)=0,CHAR(13)&amp;CHAR(10)&amp;"COMMIT;",""),"")</f>
        <v>insert into element (element_id, label, description, element_status_id) values (331, 'kinetic assay', 'In this assay, change in activity is measured at several time points over a period of time.', 2);_x000D_
COMMIT;</v>
      </c>
    </row>
    <row r="381" spans="1:12">
      <c r="A381" s="24">
        <v>13</v>
      </c>
      <c r="B381" s="24" t="s">
        <v>172</v>
      </c>
      <c r="C381" s="24" t="s">
        <v>1232</v>
      </c>
      <c r="D381" s="9"/>
      <c r="E381" s="13" t="s">
        <v>836</v>
      </c>
      <c r="F381" s="11">
        <f t="shared" si="5"/>
        <v>13</v>
      </c>
      <c r="I381" s="11"/>
      <c r="J381" s="11"/>
      <c r="K381" s="11"/>
      <c r="L381" s="11" t="str">
        <f ca="1">IF(I381="","insert into element (element_id, label, description, element_status_id) values ("&amp;A381&amp;", '"&amp;B381&amp;"', '"&amp;D381&amp;"', 2);"&amp;IF(MOD(CELL("row",A381),10)=0,CHAR(13)&amp;CHAR(10)&amp;"COMMIT;",""),"")</f>
        <v>insert into element (element_id, label, description, element_status_id) values (13, 'assay type', '', 2);</v>
      </c>
    </row>
    <row r="382" spans="1:12">
      <c r="A382" s="24">
        <v>360</v>
      </c>
      <c r="B382" s="24" t="s">
        <v>412</v>
      </c>
      <c r="C382" s="24" t="s">
        <v>1233</v>
      </c>
      <c r="D382" s="9"/>
      <c r="E382" s="13" t="s">
        <v>836</v>
      </c>
      <c r="F382" s="11">
        <f t="shared" si="5"/>
        <v>360</v>
      </c>
      <c r="I382" s="11"/>
      <c r="J382" s="11"/>
      <c r="K382" s="11"/>
      <c r="L382" s="11" t="str">
        <f ca="1">IF(I382="","insert into element (element_id, label, description, element_status_id) values ("&amp;A382&amp;", '"&amp;B382&amp;"', '"&amp;D382&amp;"', 2);"&amp;IF(MOD(CELL("row",A382),10)=0,CHAR(13)&amp;CHAR(10)&amp;"COMMIT;",""),"")</f>
        <v>insert into element (element_id, label, description, element_status_id) values (360, 'assay mode', '', 2);</v>
      </c>
    </row>
    <row r="383" spans="1:12">
      <c r="A383" s="24">
        <v>363</v>
      </c>
      <c r="B383" s="24" t="s">
        <v>415</v>
      </c>
      <c r="C383" s="24" t="s">
        <v>1234</v>
      </c>
      <c r="D383" s="9"/>
      <c r="E383" s="13" t="s">
        <v>836</v>
      </c>
      <c r="F383" s="11">
        <f t="shared" si="5"/>
        <v>363</v>
      </c>
      <c r="I383" s="11"/>
      <c r="J383" s="11"/>
      <c r="K383" s="11"/>
      <c r="L383" s="11" t="str">
        <f ca="1">IF(I383="","insert into element (element_id, label, description, element_status_id) values ("&amp;A383&amp;", '"&amp;B383&amp;"', '"&amp;D383&amp;"', 2);"&amp;IF(MOD(CELL("row",A383),10)=0,CHAR(13)&amp;CHAR(10)&amp;"COMMIT;",""),"")</f>
        <v>insert into element (element_id, label, description, element_status_id) values (363, 'in silico', '', 2);</v>
      </c>
    </row>
    <row r="384" spans="1:12">
      <c r="A384" s="24">
        <v>361</v>
      </c>
      <c r="B384" s="24" t="s">
        <v>413</v>
      </c>
      <c r="C384" s="24" t="s">
        <v>1235</v>
      </c>
      <c r="D384" s="9"/>
      <c r="E384" s="13" t="s">
        <v>836</v>
      </c>
      <c r="F384" s="11">
        <f t="shared" si="5"/>
        <v>361</v>
      </c>
      <c r="I384" s="11"/>
      <c r="J384" s="11"/>
      <c r="K384" s="11"/>
      <c r="L384" s="11" t="str">
        <f ca="1">IF(I384="","insert into element (element_id, label, description, element_status_id) values ("&amp;A384&amp;", '"&amp;B384&amp;"', '"&amp;D384&amp;"', 2);"&amp;IF(MOD(CELL("row",A384),10)=0,CHAR(13)&amp;CHAR(10)&amp;"COMMIT;",""),"")</f>
        <v>insert into element (element_id, label, description, element_status_id) values (361, 'in vitro', '', 2);</v>
      </c>
    </row>
    <row r="385" spans="1:12">
      <c r="A385" s="24">
        <v>362</v>
      </c>
      <c r="B385" s="24" t="s">
        <v>414</v>
      </c>
      <c r="C385" s="24" t="s">
        <v>1236</v>
      </c>
      <c r="D385" s="9"/>
      <c r="E385" s="13" t="s">
        <v>836</v>
      </c>
      <c r="F385" s="11">
        <f t="shared" si="5"/>
        <v>362</v>
      </c>
      <c r="I385" s="11"/>
      <c r="J385" s="11"/>
      <c r="K385" s="11"/>
      <c r="L385" s="11" t="str">
        <f ca="1">IF(I385="","insert into element (element_id, label, description, element_status_id) values ("&amp;A385&amp;", '"&amp;B385&amp;"', '"&amp;D385&amp;"', 2);"&amp;IF(MOD(CELL("row",A385),10)=0,CHAR(13)&amp;CHAR(10)&amp;"COMMIT;",""),"")</f>
        <v>insert into element (element_id, label, description, element_status_id) values (362, 'in vivo', '', 2);</v>
      </c>
    </row>
    <row r="386" spans="1:12">
      <c r="A386" s="24">
        <v>144</v>
      </c>
      <c r="B386" s="24" t="s">
        <v>173</v>
      </c>
      <c r="C386" s="24" t="s">
        <v>1237</v>
      </c>
      <c r="D386" s="9"/>
      <c r="E386" s="13" t="s">
        <v>836</v>
      </c>
      <c r="F386" s="11">
        <f t="shared" si="5"/>
        <v>144</v>
      </c>
      <c r="I386" s="11"/>
      <c r="J386" s="11"/>
      <c r="K386" s="11"/>
      <c r="L386" s="11" t="str">
        <f ca="1">IF(I386="","insert into element (element_id, label, description, element_status_id) values ("&amp;A386&amp;", '"&amp;B386&amp;"', '"&amp;D386&amp;"', 2);"&amp;IF(MOD(CELL("row",A386),10)=0,CHAR(13)&amp;CHAR(10)&amp;"COMMIT;",""),"")</f>
        <v>insert into element (element_id, label, description, element_status_id) values (144, 'molecular interaction assay', '', 2);</v>
      </c>
    </row>
    <row r="387" spans="1:12">
      <c r="A387" s="24">
        <v>161</v>
      </c>
      <c r="B387" s="24" t="s">
        <v>174</v>
      </c>
      <c r="C387" s="24" t="s">
        <v>1238</v>
      </c>
      <c r="D387" s="9"/>
      <c r="E387" s="13" t="s">
        <v>836</v>
      </c>
      <c r="F387" s="11">
        <f t="shared" ref="F387:F450" si="6">A387</f>
        <v>161</v>
      </c>
      <c r="I387" s="11"/>
      <c r="J387" s="11"/>
      <c r="K387" s="11"/>
      <c r="L387" s="11" t="str">
        <f ca="1">IF(I387="","insert into element (element_id, label, description, element_status_id) values ("&amp;A387&amp;", '"&amp;B387&amp;"', '"&amp;D387&amp;"', 2);"&amp;IF(MOD(CELL("row",A387),10)=0,CHAR(13)&amp;CHAR(10)&amp;"COMMIT;",""),"")</f>
        <v>insert into element (element_id, label, description, element_status_id) values (161, 'protein-DNA interaction assay', '', 2);</v>
      </c>
    </row>
    <row r="388" spans="1:12">
      <c r="A388" s="24">
        <v>162</v>
      </c>
      <c r="B388" s="24" t="s">
        <v>175</v>
      </c>
      <c r="C388" s="24" t="s">
        <v>1239</v>
      </c>
      <c r="D388" s="9"/>
      <c r="E388" s="13" t="s">
        <v>836</v>
      </c>
      <c r="F388" s="11">
        <f t="shared" si="6"/>
        <v>162</v>
      </c>
      <c r="I388" s="11"/>
      <c r="J388" s="11"/>
      <c r="K388" s="11"/>
      <c r="L388" s="11" t="str">
        <f ca="1">IF(I388="","insert into element (element_id, label, description, element_status_id) values ("&amp;A388&amp;", '"&amp;B388&amp;"', '"&amp;D388&amp;"', 2);"&amp;IF(MOD(CELL("row",A388),10)=0,CHAR(13)&amp;CHAR(10)&amp;"COMMIT;",""),"")</f>
        <v>insert into element (element_id, label, description, element_status_id) values (162, 'protein-RNA interaction assay', '', 2);</v>
      </c>
    </row>
    <row r="389" spans="1:12">
      <c r="A389" s="24">
        <v>163</v>
      </c>
      <c r="B389" s="24" t="s">
        <v>176</v>
      </c>
      <c r="C389" s="24" t="s">
        <v>1240</v>
      </c>
      <c r="D389" s="9"/>
      <c r="E389" s="13" t="s">
        <v>836</v>
      </c>
      <c r="F389" s="11">
        <f t="shared" si="6"/>
        <v>163</v>
      </c>
      <c r="I389" s="11"/>
      <c r="J389" s="11"/>
      <c r="K389" s="11"/>
      <c r="L389" s="11" t="str">
        <f ca="1">IF(I389="","insert into element (element_id, label, description, element_status_id) values ("&amp;A389&amp;", '"&amp;B389&amp;"', '"&amp;D389&amp;"', 2);"&amp;IF(MOD(CELL("row",A389),10)=0,CHAR(13)&amp;CHAR(10)&amp;"COMMIT;",""),"")</f>
        <v>insert into element (element_id, label, description, element_status_id) values (163, 'protein-protein interaction assay', '', 2);</v>
      </c>
    </row>
    <row r="390" spans="1:12">
      <c r="A390" s="24">
        <v>164</v>
      </c>
      <c r="B390" s="24" t="s">
        <v>177</v>
      </c>
      <c r="C390" s="24" t="s">
        <v>1241</v>
      </c>
      <c r="D390" s="9"/>
      <c r="E390" s="13" t="s">
        <v>836</v>
      </c>
      <c r="F390" s="11">
        <f t="shared" si="6"/>
        <v>164</v>
      </c>
      <c r="I390" s="11"/>
      <c r="J390" s="11"/>
      <c r="K390" s="11"/>
      <c r="L390" s="11" t="str">
        <f ca="1">IF(I390="","insert into element (element_id, label, description, element_status_id) values ("&amp;A390&amp;", '"&amp;B390&amp;"', '"&amp;D390&amp;"', 2);"&amp;IF(MOD(CELL("row",A390),10)=0,CHAR(13)&amp;CHAR(10)&amp;"COMMIT;",""),"")</f>
        <v>insert into element (element_id, label, description, element_status_id) values (164, 'protein-small molecule interaction assay', '', 2);_x000D_
COMMIT;</v>
      </c>
    </row>
    <row r="391" spans="1:12">
      <c r="A391" s="24">
        <v>145</v>
      </c>
      <c r="B391" s="24" t="s">
        <v>178</v>
      </c>
      <c r="C391" s="24" t="s">
        <v>1242</v>
      </c>
      <c r="D391" s="9"/>
      <c r="E391" s="13" t="s">
        <v>836</v>
      </c>
      <c r="F391" s="11">
        <f t="shared" si="6"/>
        <v>145</v>
      </c>
      <c r="I391" s="11"/>
      <c r="J391" s="11"/>
      <c r="K391" s="11"/>
      <c r="L391" s="11" t="str">
        <f ca="1">IF(I391="","insert into element (element_id, label, description, element_status_id) values ("&amp;A391&amp;", '"&amp;B391&amp;"', '"&amp;D391&amp;"', 2);"&amp;IF(MOD(CELL("row",A391),10)=0,CHAR(13)&amp;CHAR(10)&amp;"COMMIT;",""),"")</f>
        <v>insert into element (element_id, label, description, element_status_id) values (145, 'binding assay', '', 2);</v>
      </c>
    </row>
    <row r="392" spans="1:12">
      <c r="A392" s="24">
        <v>146</v>
      </c>
      <c r="B392" s="24" t="s">
        <v>179</v>
      </c>
      <c r="C392" s="24" t="s">
        <v>1243</v>
      </c>
      <c r="D392" s="9"/>
      <c r="E392" s="13" t="s">
        <v>836</v>
      </c>
      <c r="F392" s="11">
        <f t="shared" si="6"/>
        <v>146</v>
      </c>
      <c r="I392" s="11"/>
      <c r="J392" s="11"/>
      <c r="K392" s="11"/>
      <c r="L392" s="11" t="str">
        <f ca="1">IF(I392="","insert into element (element_id, label, description, element_status_id) values ("&amp;A392&amp;", '"&amp;B392&amp;"', '"&amp;D392&amp;"', 2);"&amp;IF(MOD(CELL("row",A392),10)=0,CHAR(13)&amp;CHAR(10)&amp;"COMMIT;",""),"")</f>
        <v>insert into element (element_id, label, description, element_status_id) values (146, 'cell morphology assay', '', 2);</v>
      </c>
    </row>
    <row r="393" spans="1:12">
      <c r="A393" s="24">
        <v>147</v>
      </c>
      <c r="B393" s="24" t="s">
        <v>180</v>
      </c>
      <c r="C393" s="24" t="s">
        <v>1244</v>
      </c>
      <c r="D393" s="9"/>
      <c r="E393" s="13" t="s">
        <v>836</v>
      </c>
      <c r="F393" s="11">
        <f t="shared" si="6"/>
        <v>147</v>
      </c>
      <c r="I393" s="11"/>
      <c r="J393" s="11"/>
      <c r="K393" s="11"/>
      <c r="L393" s="11" t="str">
        <f ca="1">IF(I393="","insert into element (element_id, label, description, element_status_id) values ("&amp;A393&amp;", '"&amp;B393&amp;"', '"&amp;D393&amp;"', 2);"&amp;IF(MOD(CELL("row",A393),10)=0,CHAR(13)&amp;CHAR(10)&amp;"COMMIT;",""),"")</f>
        <v>insert into element (element_id, label, description, element_status_id) values (147, 'cell motility assay', '', 2);</v>
      </c>
    </row>
    <row r="394" spans="1:12">
      <c r="A394" s="24">
        <v>148</v>
      </c>
      <c r="B394" s="24" t="s">
        <v>181</v>
      </c>
      <c r="C394" s="24" t="s">
        <v>1245</v>
      </c>
      <c r="D394" s="9"/>
      <c r="E394" s="13" t="s">
        <v>836</v>
      </c>
      <c r="F394" s="11">
        <f t="shared" si="6"/>
        <v>148</v>
      </c>
      <c r="I394" s="11"/>
      <c r="J394" s="11"/>
      <c r="K394" s="11"/>
      <c r="L394" s="11" t="str">
        <f ca="1">IF(I394="","insert into element (element_id, label, description, element_status_id) values ("&amp;A394&amp;", '"&amp;B394&amp;"', '"&amp;D394&amp;"', 2);"&amp;IF(MOD(CELL("row",A394),10)=0,CHAR(13)&amp;CHAR(10)&amp;"COMMIT;",""),"")</f>
        <v>insert into element (element_id, label, description, element_status_id) values (148, 'toxicity assay', '', 2);</v>
      </c>
    </row>
    <row r="395" spans="1:12">
      <c r="A395" s="24">
        <v>180</v>
      </c>
      <c r="B395" s="24" t="s">
        <v>182</v>
      </c>
      <c r="C395" s="24" t="s">
        <v>1246</v>
      </c>
      <c r="D395" s="9"/>
      <c r="E395" s="13" t="s">
        <v>836</v>
      </c>
      <c r="F395" s="11">
        <f t="shared" si="6"/>
        <v>180</v>
      </c>
      <c r="I395" s="11"/>
      <c r="J395" s="11"/>
      <c r="K395" s="11"/>
      <c r="L395" s="11" t="str">
        <f ca="1">IF(I395="","insert into element (element_id, label, description, element_status_id) values ("&amp;A395&amp;", '"&amp;B395&amp;"', '"&amp;D395&amp;"', 2);"&amp;IF(MOD(CELL("row",A395),10)=0,CHAR(13)&amp;CHAR(10)&amp;"COMMIT;",""),"")</f>
        <v>insert into element (element_id, label, description, element_status_id) values (180, 'acute toxicity assay', '', 2);</v>
      </c>
    </row>
    <row r="396" spans="1:12">
      <c r="A396" s="24">
        <v>181</v>
      </c>
      <c r="B396" s="24" t="s">
        <v>183</v>
      </c>
      <c r="C396" s="24" t="s">
        <v>1247</v>
      </c>
      <c r="D396" s="9"/>
      <c r="E396" s="13" t="s">
        <v>836</v>
      </c>
      <c r="F396" s="11">
        <f t="shared" si="6"/>
        <v>181</v>
      </c>
      <c r="I396" s="11"/>
      <c r="J396" s="11"/>
      <c r="K396" s="11"/>
      <c r="L396" s="11" t="str">
        <f ca="1">IF(I396="","insert into element (element_id, label, description, element_status_id) values ("&amp;A396&amp;", '"&amp;B396&amp;"', '"&amp;D396&amp;"', 2);"&amp;IF(MOD(CELL("row",A396),10)=0,CHAR(13)&amp;CHAR(10)&amp;"COMMIT;",""),"")</f>
        <v>insert into element (element_id, label, description, element_status_id) values (181, 'carcinogenicity assay', '', 2);</v>
      </c>
    </row>
    <row r="397" spans="1:12">
      <c r="A397" s="24">
        <v>182</v>
      </c>
      <c r="B397" s="24" t="s">
        <v>184</v>
      </c>
      <c r="C397" s="24" t="s">
        <v>1248</v>
      </c>
      <c r="D397" s="9"/>
      <c r="E397" s="13" t="s">
        <v>836</v>
      </c>
      <c r="F397" s="11">
        <f t="shared" si="6"/>
        <v>182</v>
      </c>
      <c r="I397" s="11"/>
      <c r="J397" s="11"/>
      <c r="K397" s="11"/>
      <c r="L397" s="11" t="str">
        <f ca="1">IF(I397="","insert into element (element_id, label, description, element_status_id) values ("&amp;A397&amp;", '"&amp;B397&amp;"', '"&amp;D397&amp;"', 2);"&amp;IF(MOD(CELL("row",A397),10)=0,CHAR(13)&amp;CHAR(10)&amp;"COMMIT;",""),"")</f>
        <v>insert into element (element_id, label, description, element_status_id) values (182, 'cell-proliferation assay', '', 2);</v>
      </c>
    </row>
    <row r="398" spans="1:12">
      <c r="A398" s="24">
        <v>183</v>
      </c>
      <c r="B398" s="24" t="s">
        <v>185</v>
      </c>
      <c r="C398" s="24" t="s">
        <v>1249</v>
      </c>
      <c r="D398" s="9"/>
      <c r="E398" s="13" t="s">
        <v>836</v>
      </c>
      <c r="F398" s="11">
        <f t="shared" si="6"/>
        <v>183</v>
      </c>
      <c r="I398" s="11"/>
      <c r="J398" s="11"/>
      <c r="K398" s="11"/>
      <c r="L398" s="11" t="str">
        <f ca="1">IF(I398="","insert into element (element_id, label, description, element_status_id) values ("&amp;A398&amp;", '"&amp;B398&amp;"', '"&amp;D398&amp;"', 2);"&amp;IF(MOD(CELL("row",A398),10)=0,CHAR(13)&amp;CHAR(10)&amp;"COMMIT;",""),"")</f>
        <v>insert into element (element_id, label, description, element_status_id) values (183, 'clinical pathology assay', '', 2);</v>
      </c>
    </row>
    <row r="399" spans="1:12">
      <c r="A399" s="24">
        <v>184</v>
      </c>
      <c r="B399" s="24" t="s">
        <v>186</v>
      </c>
      <c r="C399" s="24" t="s">
        <v>1250</v>
      </c>
      <c r="D399" s="32"/>
      <c r="E399" s="13" t="s">
        <v>836</v>
      </c>
      <c r="F399" s="11">
        <f t="shared" si="6"/>
        <v>184</v>
      </c>
      <c r="I399" s="11"/>
      <c r="J399" s="11"/>
      <c r="K399" s="11"/>
      <c r="L399" s="11" t="str">
        <f ca="1">IF(I399="","insert into element (element_id, label, description, element_status_id) values ("&amp;A399&amp;", '"&amp;B399&amp;"', '"&amp;D399&amp;"', 2);"&amp;IF(MOD(CELL("row",A399),10)=0,CHAR(13)&amp;CHAR(10)&amp;"COMMIT;",""),"")</f>
        <v>insert into element (element_id, label, description, element_status_id) values (184, 'cytotoxicity assay', '', 2);</v>
      </c>
    </row>
    <row r="400" spans="1:12">
      <c r="A400" s="24">
        <v>185</v>
      </c>
      <c r="B400" s="24" t="s">
        <v>187</v>
      </c>
      <c r="C400" s="24" t="s">
        <v>1251</v>
      </c>
      <c r="D400" s="9"/>
      <c r="E400" s="13" t="s">
        <v>836</v>
      </c>
      <c r="F400" s="11">
        <f t="shared" si="6"/>
        <v>185</v>
      </c>
      <c r="I400" s="11"/>
      <c r="J400" s="11"/>
      <c r="K400" s="11"/>
      <c r="L400" s="11" t="str">
        <f ca="1">IF(I400="","insert into element (element_id, label, description, element_status_id) values ("&amp;A400&amp;", '"&amp;B400&amp;"', '"&amp;D400&amp;"', 2);"&amp;IF(MOD(CELL("row",A400),10)=0,CHAR(13)&amp;CHAR(10)&amp;"COMMIT;",""),"")</f>
        <v>insert into element (element_id, label, description, element_status_id) values (185, 'dermal toxicity assay', '', 2);_x000D_
COMMIT;</v>
      </c>
    </row>
    <row r="401" spans="1:12">
      <c r="A401" s="24">
        <v>186</v>
      </c>
      <c r="B401" s="24" t="s">
        <v>188</v>
      </c>
      <c r="C401" s="24" t="s">
        <v>1252</v>
      </c>
      <c r="D401" s="9"/>
      <c r="E401" s="13" t="s">
        <v>836</v>
      </c>
      <c r="F401" s="11">
        <f t="shared" si="6"/>
        <v>186</v>
      </c>
      <c r="I401" s="11"/>
      <c r="J401" s="11"/>
      <c r="K401" s="11"/>
      <c r="L401" s="11" t="str">
        <f ca="1">IF(I401="","insert into element (element_id, label, description, element_status_id) values ("&amp;A401&amp;", '"&amp;B401&amp;"', '"&amp;D401&amp;"', 2);"&amp;IF(MOD(CELL("row",A401),10)=0,CHAR(13)&amp;CHAR(10)&amp;"COMMIT;",""),"")</f>
        <v>insert into element (element_id, label, description, element_status_id) values (186, 'developmental toxicity assay', '', 2);</v>
      </c>
    </row>
    <row r="402" spans="1:12">
      <c r="A402" s="24">
        <v>187</v>
      </c>
      <c r="B402" s="24" t="s">
        <v>189</v>
      </c>
      <c r="C402" s="24" t="s">
        <v>1253</v>
      </c>
      <c r="D402" s="9"/>
      <c r="E402" s="13" t="s">
        <v>836</v>
      </c>
      <c r="F402" s="11">
        <f t="shared" si="6"/>
        <v>187</v>
      </c>
      <c r="I402" s="11"/>
      <c r="J402" s="11"/>
      <c r="K402" s="11"/>
      <c r="L402" s="11" t="str">
        <f ca="1">IF(I402="","insert into element (element_id, label, description, element_status_id) values ("&amp;A402&amp;", '"&amp;B402&amp;"', '"&amp;D402&amp;"', 2);"&amp;IF(MOD(CELL("row",A402),10)=0,CHAR(13)&amp;CHAR(10)&amp;"COMMIT;",""),"")</f>
        <v>insert into element (element_id, label, description, element_status_id) values (187, 'endocrine disruption assay', '', 2);</v>
      </c>
    </row>
    <row r="403" spans="1:12">
      <c r="A403" s="24">
        <v>188</v>
      </c>
      <c r="B403" s="24" t="s">
        <v>190</v>
      </c>
      <c r="C403" s="24" t="s">
        <v>1254</v>
      </c>
      <c r="D403" s="9"/>
      <c r="E403" s="13" t="s">
        <v>836</v>
      </c>
      <c r="F403" s="11">
        <f t="shared" si="6"/>
        <v>188</v>
      </c>
      <c r="I403" s="11"/>
      <c r="J403" s="11"/>
      <c r="K403" s="11"/>
      <c r="L403" s="11" t="str">
        <f ca="1">IF(I403="","insert into element (element_id, label, description, element_status_id) values ("&amp;A403&amp;", '"&amp;B403&amp;"', '"&amp;D403&amp;"', 2);"&amp;IF(MOD(CELL("row",A403),10)=0,CHAR(13)&amp;CHAR(10)&amp;"COMMIT;",""),"")</f>
        <v>insert into element (element_id, label, description, element_status_id) values (188, 'genotoxicity assay', '', 2);</v>
      </c>
    </row>
    <row r="404" spans="1:12">
      <c r="A404" s="24">
        <v>189</v>
      </c>
      <c r="B404" s="24" t="s">
        <v>191</v>
      </c>
      <c r="C404" s="24" t="s">
        <v>1255</v>
      </c>
      <c r="D404" s="9"/>
      <c r="E404" s="13" t="s">
        <v>836</v>
      </c>
      <c r="F404" s="11">
        <f t="shared" si="6"/>
        <v>189</v>
      </c>
      <c r="I404" s="11"/>
      <c r="J404" s="11"/>
      <c r="K404" s="11"/>
      <c r="L404" s="11" t="str">
        <f ca="1">IF(I404="","insert into element (element_id, label, description, element_status_id) values ("&amp;A404&amp;", '"&amp;B404&amp;"', '"&amp;D404&amp;"', 2);"&amp;IF(MOD(CELL("row",A404),10)=0,CHAR(13)&amp;CHAR(10)&amp;"COMMIT;",""),"")</f>
        <v>insert into element (element_id, label, description, element_status_id) values (189, 'immune-response assay', '', 2);</v>
      </c>
    </row>
    <row r="405" spans="1:12">
      <c r="A405" s="24">
        <v>190</v>
      </c>
      <c r="B405" s="24" t="s">
        <v>192</v>
      </c>
      <c r="C405" s="24" t="s">
        <v>1256</v>
      </c>
      <c r="D405" s="9"/>
      <c r="E405" s="13" t="s">
        <v>836</v>
      </c>
      <c r="F405" s="11">
        <f t="shared" si="6"/>
        <v>190</v>
      </c>
      <c r="I405" s="11"/>
      <c r="J405" s="11"/>
      <c r="K405" s="11"/>
      <c r="L405" s="11" t="str">
        <f ca="1">IF(I405="","insert into element (element_id, label, description, element_status_id) values ("&amp;A405&amp;", '"&amp;B405&amp;"', '"&amp;D405&amp;"', 2);"&amp;IF(MOD(CELL("row",A405),10)=0,CHAR(13)&amp;CHAR(10)&amp;"COMMIT;",""),"")</f>
        <v>insert into element (element_id, label, description, element_status_id) values (190, 'inhalation toxicity assay', '', 2);</v>
      </c>
    </row>
    <row r="406" spans="1:12">
      <c r="A406" s="24">
        <v>191</v>
      </c>
      <c r="B406" s="24" t="s">
        <v>193</v>
      </c>
      <c r="C406" s="24" t="s">
        <v>1257</v>
      </c>
      <c r="D406" s="9"/>
      <c r="E406" s="13" t="s">
        <v>836</v>
      </c>
      <c r="F406" s="11">
        <f t="shared" si="6"/>
        <v>191</v>
      </c>
      <c r="I406" s="11"/>
      <c r="J406" s="11"/>
      <c r="K406" s="11"/>
      <c r="L406" s="11" t="str">
        <f ca="1">IF(I406="","insert into element (element_id, label, description, element_status_id) values ("&amp;A406&amp;", '"&amp;B406&amp;"', '"&amp;D406&amp;"', 2);"&amp;IF(MOD(CELL("row",A406),10)=0,CHAR(13)&amp;CHAR(10)&amp;"COMMIT;",""),"")</f>
        <v>insert into element (element_id, label, description, element_status_id) values (191, 'neurotoxicity assay', '', 2);</v>
      </c>
    </row>
    <row r="407" spans="1:12">
      <c r="A407" s="24">
        <v>192</v>
      </c>
      <c r="B407" s="24" t="s">
        <v>194</v>
      </c>
      <c r="C407" s="24" t="s">
        <v>1258</v>
      </c>
      <c r="D407" s="9"/>
      <c r="E407" s="13" t="s">
        <v>836</v>
      </c>
      <c r="F407" s="11">
        <f t="shared" si="6"/>
        <v>192</v>
      </c>
      <c r="I407" s="11"/>
      <c r="J407" s="11"/>
      <c r="K407" s="11"/>
      <c r="L407" s="11" t="str">
        <f ca="1">IF(I407="","insert into element (element_id, label, description, element_status_id) values ("&amp;A407&amp;", '"&amp;B407&amp;"', '"&amp;D407&amp;"', 2);"&amp;IF(MOD(CELL("row",A407),10)=0,CHAR(13)&amp;CHAR(10)&amp;"COMMIT;",""),"")</f>
        <v>insert into element (element_id, label, description, element_status_id) values (192, 'ocular toxicity assay', '', 2);</v>
      </c>
    </row>
    <row r="408" spans="1:12">
      <c r="A408" s="24">
        <v>193</v>
      </c>
      <c r="B408" s="24" t="s">
        <v>195</v>
      </c>
      <c r="C408" s="24" t="s">
        <v>1259</v>
      </c>
      <c r="D408" s="9"/>
      <c r="E408" s="13" t="s">
        <v>836</v>
      </c>
      <c r="F408" s="11">
        <f t="shared" si="6"/>
        <v>193</v>
      </c>
      <c r="I408" s="11"/>
      <c r="J408" s="11"/>
      <c r="K408" s="11"/>
      <c r="L408" s="11" t="str">
        <f ca="1">IF(I408="","insert into element (element_id, label, description, element_status_id) values ("&amp;A408&amp;", '"&amp;B408&amp;"', '"&amp;D408&amp;"', 2);"&amp;IF(MOD(CELL("row",A408),10)=0,CHAR(13)&amp;CHAR(10)&amp;"COMMIT;",""),"")</f>
        <v>insert into element (element_id, label, description, element_status_id) values (193, 'oxidative stress assay', '', 2);</v>
      </c>
    </row>
    <row r="409" spans="1:12">
      <c r="A409" s="24">
        <v>194</v>
      </c>
      <c r="B409" s="24" t="s">
        <v>196</v>
      </c>
      <c r="C409" s="24" t="s">
        <v>1260</v>
      </c>
      <c r="D409" s="9"/>
      <c r="E409" s="13" t="s">
        <v>836</v>
      </c>
      <c r="F409" s="11">
        <f t="shared" si="6"/>
        <v>194</v>
      </c>
      <c r="I409" s="11"/>
      <c r="J409" s="11"/>
      <c r="K409" s="11"/>
      <c r="L409" s="11" t="str">
        <f ca="1">IF(I409="","insert into element (element_id, label, description, element_status_id) values ("&amp;A409&amp;", '"&amp;B409&amp;"', '"&amp;D409&amp;"', 2);"&amp;IF(MOD(CELL("row",A409),10)=0,CHAR(13)&amp;CHAR(10)&amp;"COMMIT;",""),"")</f>
        <v>insert into element (element_id, label, description, element_status_id) values (194, 'phototoxicity assay', '', 2);</v>
      </c>
    </row>
    <row r="410" spans="1:12">
      <c r="A410" s="24">
        <v>195</v>
      </c>
      <c r="B410" s="24" t="s">
        <v>197</v>
      </c>
      <c r="C410" s="24" t="s">
        <v>1261</v>
      </c>
      <c r="D410" s="9"/>
      <c r="E410" s="13" t="s">
        <v>836</v>
      </c>
      <c r="F410" s="11">
        <f t="shared" si="6"/>
        <v>195</v>
      </c>
      <c r="I410" s="11"/>
      <c r="J410" s="11"/>
      <c r="K410" s="11"/>
      <c r="L410" s="11" t="str">
        <f ca="1">IF(I410="","insert into element (element_id, label, description, element_status_id) values ("&amp;A410&amp;", '"&amp;B410&amp;"', '"&amp;D410&amp;"', 2);"&amp;IF(MOD(CELL("row",A410),10)=0,CHAR(13)&amp;CHAR(10)&amp;"COMMIT;",""),"")</f>
        <v>insert into element (element_id, label, description, element_status_id) values (195, 'repeat-dose toxicity assay', '', 2);_x000D_
COMMIT;</v>
      </c>
    </row>
    <row r="411" spans="1:12">
      <c r="A411" s="24">
        <v>196</v>
      </c>
      <c r="B411" s="24" t="s">
        <v>198</v>
      </c>
      <c r="C411" s="24" t="s">
        <v>1262</v>
      </c>
      <c r="D411" s="9"/>
      <c r="E411" s="13" t="s">
        <v>836</v>
      </c>
      <c r="F411" s="11">
        <f t="shared" si="6"/>
        <v>196</v>
      </c>
      <c r="I411" s="11"/>
      <c r="J411" s="11"/>
      <c r="K411" s="11"/>
      <c r="L411" s="11" t="str">
        <f ca="1">IF(I411="","insert into element (element_id, label, description, element_status_id) values ("&amp;A411&amp;", '"&amp;B411&amp;"', '"&amp;D411&amp;"', 2);"&amp;IF(MOD(CELL("row",A411),10)=0,CHAR(13)&amp;CHAR(10)&amp;"COMMIT;",""),"")</f>
        <v>insert into element (element_id, label, description, element_status_id) values (196, 'reproductive toxicity assay', '', 2);</v>
      </c>
    </row>
    <row r="412" spans="1:12">
      <c r="A412" s="24">
        <v>149</v>
      </c>
      <c r="B412" s="24" t="s">
        <v>199</v>
      </c>
      <c r="C412" s="24" t="s">
        <v>1263</v>
      </c>
      <c r="D412" s="9"/>
      <c r="E412" s="13" t="s">
        <v>836</v>
      </c>
      <c r="F412" s="11">
        <f t="shared" si="6"/>
        <v>149</v>
      </c>
      <c r="I412" s="11"/>
      <c r="J412" s="11"/>
      <c r="K412" s="11"/>
      <c r="L412" s="11" t="str">
        <f ca="1">IF(I412="","insert into element (element_id, label, description, element_status_id) values ("&amp;A412&amp;", '"&amp;B412&amp;"', '"&amp;D412&amp;"', 2);"&amp;IF(MOD(CELL("row",A412),10)=0,CHAR(13)&amp;CHAR(10)&amp;"COMMIT;",""),"")</f>
        <v>insert into element (element_id, label, description, element_status_id) values (149, 'enzyme activity assay', '', 2);</v>
      </c>
    </row>
    <row r="413" spans="1:12">
      <c r="A413" s="24">
        <v>150</v>
      </c>
      <c r="B413" s="24" t="s">
        <v>200</v>
      </c>
      <c r="C413" s="24" t="s">
        <v>1264</v>
      </c>
      <c r="D413" s="9"/>
      <c r="E413" s="13" t="s">
        <v>836</v>
      </c>
      <c r="F413" s="11">
        <f t="shared" si="6"/>
        <v>150</v>
      </c>
      <c r="I413" s="11"/>
      <c r="J413" s="11"/>
      <c r="K413" s="11"/>
      <c r="L413" s="11" t="str">
        <f ca="1">IF(I413="","insert into element (element_id, label, description, element_status_id) values ("&amp;A413&amp;", '"&amp;B413&amp;"', '"&amp;D413&amp;"', 2);"&amp;IF(MOD(CELL("row",A413),10)=0,CHAR(13)&amp;CHAR(10)&amp;"COMMIT;",""),"")</f>
        <v>insert into element (element_id, label, description, element_status_id) values (150, 'gene-expression assay', '', 2);</v>
      </c>
    </row>
    <row r="414" spans="1:12">
      <c r="A414" s="24">
        <v>151</v>
      </c>
      <c r="B414" s="24" t="s">
        <v>201</v>
      </c>
      <c r="C414" s="24" t="s">
        <v>1265</v>
      </c>
      <c r="D414" s="9"/>
      <c r="E414" s="13" t="s">
        <v>836</v>
      </c>
      <c r="F414" s="11">
        <f t="shared" si="6"/>
        <v>151</v>
      </c>
      <c r="I414" s="11"/>
      <c r="J414" s="11"/>
      <c r="K414" s="11"/>
      <c r="L414" s="11" t="str">
        <f ca="1">IF(I414="","insert into element (element_id, label, description, element_status_id) values ("&amp;A414&amp;", '"&amp;B414&amp;"', '"&amp;D414&amp;"', 2);"&amp;IF(MOD(CELL("row",A414),10)=0,CHAR(13)&amp;CHAR(10)&amp;"COMMIT;",""),"")</f>
        <v>insert into element (element_id, label, description, element_status_id) values (151, 'membrane potential assay', '', 2);</v>
      </c>
    </row>
    <row r="415" spans="1:12">
      <c r="A415" s="24">
        <v>152</v>
      </c>
      <c r="B415" s="24" t="s">
        <v>202</v>
      </c>
      <c r="C415" s="24" t="s">
        <v>1266</v>
      </c>
      <c r="D415" s="9"/>
      <c r="E415" s="13" t="s">
        <v>836</v>
      </c>
      <c r="F415" s="11">
        <f t="shared" si="6"/>
        <v>152</v>
      </c>
      <c r="I415" s="11"/>
      <c r="J415" s="11"/>
      <c r="K415" s="11"/>
      <c r="L415" s="11" t="str">
        <f ca="1">IF(I415="","insert into element (element_id, label, description, element_status_id) values ("&amp;A415&amp;", '"&amp;B415&amp;"', '"&amp;D415&amp;"', 2);"&amp;IF(MOD(CELL("row",A415),10)=0,CHAR(13)&amp;CHAR(10)&amp;"COMMIT;",""),"")</f>
        <v>insert into element (element_id, label, description, element_status_id) values (152, 'physico-chemical property determination assay', '', 2);</v>
      </c>
    </row>
    <row r="416" spans="1:12">
      <c r="A416" s="24">
        <v>172</v>
      </c>
      <c r="B416" s="24" t="s">
        <v>203</v>
      </c>
      <c r="C416" s="24" t="s">
        <v>1267</v>
      </c>
      <c r="D416" s="9"/>
      <c r="E416" s="13" t="s">
        <v>836</v>
      </c>
      <c r="F416" s="11">
        <f t="shared" si="6"/>
        <v>172</v>
      </c>
      <c r="I416" s="11"/>
      <c r="J416" s="11"/>
      <c r="K416" s="11"/>
      <c r="L416" s="11" t="str">
        <f ca="1">IF(I416="","insert into element (element_id, label, description, element_status_id) values ("&amp;A416&amp;", '"&amp;B416&amp;"', '"&amp;D416&amp;"', 2);"&amp;IF(MOD(CELL("row",A416),10)=0,CHAR(13)&amp;CHAR(10)&amp;"COMMIT;",""),"")</f>
        <v>insert into element (element_id, label, description, element_status_id) values (172, 'acid-ionization constant determination assay', '', 2);</v>
      </c>
    </row>
    <row r="417" spans="1:12">
      <c r="A417" s="24">
        <v>173</v>
      </c>
      <c r="B417" s="24" t="s">
        <v>204</v>
      </c>
      <c r="C417" s="24" t="s">
        <v>1268</v>
      </c>
      <c r="D417" s="9"/>
      <c r="E417" s="13" t="s">
        <v>836</v>
      </c>
      <c r="F417" s="11">
        <f t="shared" si="6"/>
        <v>173</v>
      </c>
      <c r="I417" s="11"/>
      <c r="J417" s="11"/>
      <c r="K417" s="11"/>
      <c r="L417" s="11" t="str">
        <f ca="1">IF(I417="","insert into element (element_id, label, description, element_status_id) values ("&amp;A417&amp;", '"&amp;B417&amp;"', '"&amp;D417&amp;"', 2);"&amp;IF(MOD(CELL("row",A417),10)=0,CHAR(13)&amp;CHAR(10)&amp;"COMMIT;",""),"")</f>
        <v>insert into element (element_id, label, description, element_status_id) values (173, 'identification assay', '', 2);</v>
      </c>
    </row>
    <row r="418" spans="1:12">
      <c r="A418" s="24">
        <v>174</v>
      </c>
      <c r="B418" s="24" t="s">
        <v>205</v>
      </c>
      <c r="C418" s="24" t="s">
        <v>1269</v>
      </c>
      <c r="D418" s="9"/>
      <c r="E418" s="13" t="s">
        <v>836</v>
      </c>
      <c r="F418" s="11">
        <f t="shared" si="6"/>
        <v>174</v>
      </c>
      <c r="I418" s="11"/>
      <c r="J418" s="11"/>
      <c r="K418" s="11"/>
      <c r="L418" s="11" t="str">
        <f ca="1">IF(I418="","insert into element (element_id, label, description, element_status_id) values ("&amp;A418&amp;", '"&amp;B418&amp;"', '"&amp;D418&amp;"', 2);"&amp;IF(MOD(CELL("row",A418),10)=0,CHAR(13)&amp;CHAR(10)&amp;"COMMIT;",""),"")</f>
        <v>insert into element (element_id, label, description, element_status_id) values (174, 'lipophilicity assay', '', 2);</v>
      </c>
    </row>
    <row r="419" spans="1:12">
      <c r="A419" s="24">
        <v>175</v>
      </c>
      <c r="B419" s="24" t="s">
        <v>206</v>
      </c>
      <c r="C419" s="24" t="s">
        <v>1270</v>
      </c>
      <c r="D419" s="9"/>
      <c r="E419" s="13" t="s">
        <v>836</v>
      </c>
      <c r="F419" s="11">
        <f t="shared" si="6"/>
        <v>175</v>
      </c>
      <c r="I419" s="11"/>
      <c r="J419" s="11"/>
      <c r="K419" s="11"/>
      <c r="L419" s="11" t="str">
        <f ca="1">IF(I419="","insert into element (element_id, label, description, element_status_id) values ("&amp;A419&amp;", '"&amp;B419&amp;"', '"&amp;D419&amp;"', 2);"&amp;IF(MOD(CELL("row",A419),10)=0,CHAR(13)&amp;CHAR(10)&amp;"COMMIT;",""),"")</f>
        <v>insert into element (element_id, label, description, element_status_id) values (175, 'melting-point determination assay', '', 2);</v>
      </c>
    </row>
    <row r="420" spans="1:12">
      <c r="A420" s="24">
        <v>176</v>
      </c>
      <c r="B420" s="24" t="s">
        <v>207</v>
      </c>
      <c r="C420" s="24" t="s">
        <v>1271</v>
      </c>
      <c r="D420" s="9"/>
      <c r="E420" s="13" t="s">
        <v>836</v>
      </c>
      <c r="F420" s="11">
        <f t="shared" si="6"/>
        <v>176</v>
      </c>
      <c r="I420" s="11"/>
      <c r="J420" s="11"/>
      <c r="K420" s="11"/>
      <c r="L420" s="11" t="str">
        <f ca="1">IF(I420="","insert into element (element_id, label, description, element_status_id) values ("&amp;A420&amp;", '"&amp;B420&amp;"', '"&amp;D420&amp;"', 2);"&amp;IF(MOD(CELL("row",A420),10)=0,CHAR(13)&amp;CHAR(10)&amp;"COMMIT;",""),"")</f>
        <v>insert into element (element_id, label, description, element_status_id) values (176, 'purity determination assay', '', 2);_x000D_
COMMIT;</v>
      </c>
    </row>
    <row r="421" spans="1:12">
      <c r="A421" s="24">
        <v>177</v>
      </c>
      <c r="B421" s="24" t="s">
        <v>208</v>
      </c>
      <c r="C421" s="24" t="s">
        <v>1272</v>
      </c>
      <c r="D421" s="9"/>
      <c r="E421" s="13" t="s">
        <v>836</v>
      </c>
      <c r="F421" s="11">
        <f t="shared" si="6"/>
        <v>177</v>
      </c>
      <c r="I421" s="11"/>
      <c r="J421" s="11"/>
      <c r="K421" s="11"/>
      <c r="L421" s="11" t="str">
        <f ca="1">IF(I421="","insert into element (element_id, label, description, element_status_id) values ("&amp;A421&amp;", '"&amp;B421&amp;"', '"&amp;D421&amp;"', 2);"&amp;IF(MOD(CELL("row",A421),10)=0,CHAR(13)&amp;CHAR(10)&amp;"COMMIT;",""),"")</f>
        <v>insert into element (element_id, label, description, element_status_id) values (177, 'solubility assay', '', 2);</v>
      </c>
    </row>
    <row r="422" spans="1:12">
      <c r="A422" s="24">
        <v>178</v>
      </c>
      <c r="B422" s="24" t="s">
        <v>209</v>
      </c>
      <c r="C422" s="24" t="s">
        <v>1273</v>
      </c>
      <c r="D422" s="9"/>
      <c r="E422" s="13" t="s">
        <v>836</v>
      </c>
      <c r="F422" s="11">
        <f t="shared" si="6"/>
        <v>178</v>
      </c>
      <c r="I422" s="11"/>
      <c r="J422" s="11"/>
      <c r="K422" s="11"/>
      <c r="L422" s="11" t="str">
        <f ca="1">IF(I422="","insert into element (element_id, label, description, element_status_id) values ("&amp;A422&amp;", '"&amp;B422&amp;"', '"&amp;D422&amp;"', 2);"&amp;IF(MOD(CELL("row",A422),10)=0,CHAR(13)&amp;CHAR(10)&amp;"COMMIT;",""),"")</f>
        <v>insert into element (element_id, label, description, element_status_id) values (178, 'stability assay', '', 2);</v>
      </c>
    </row>
    <row r="423" spans="1:12">
      <c r="A423" s="24">
        <v>207</v>
      </c>
      <c r="B423" s="24" t="s">
        <v>210</v>
      </c>
      <c r="C423" s="24" t="s">
        <v>1274</v>
      </c>
      <c r="D423" s="9"/>
      <c r="E423" s="13" t="s">
        <v>836</v>
      </c>
      <c r="F423" s="11">
        <f t="shared" si="6"/>
        <v>207</v>
      </c>
      <c r="I423" s="11"/>
      <c r="J423" s="11"/>
      <c r="K423" s="11"/>
      <c r="L423" s="11" t="str">
        <f ca="1">IF(I423="","insert into element (element_id, label, description, element_status_id) values ("&amp;A423&amp;", '"&amp;B423&amp;"', '"&amp;D423&amp;"', 2);"&amp;IF(MOD(CELL("row",A423),10)=0,CHAR(13)&amp;CHAR(10)&amp;"COMMIT;",""),"")</f>
        <v>insert into element (element_id, label, description, element_status_id) values (207, 'concentration determination assay', '', 2);</v>
      </c>
    </row>
    <row r="424" spans="1:12">
      <c r="A424" s="24">
        <v>153</v>
      </c>
      <c r="B424" s="24" t="s">
        <v>211</v>
      </c>
      <c r="C424" s="24" t="s">
        <v>1275</v>
      </c>
      <c r="D424" s="9"/>
      <c r="E424" s="13" t="s">
        <v>836</v>
      </c>
      <c r="F424" s="11">
        <f t="shared" si="6"/>
        <v>153</v>
      </c>
      <c r="I424" s="11"/>
      <c r="J424" s="11"/>
      <c r="K424" s="11"/>
      <c r="L424" s="11" t="str">
        <f ca="1">IF(I424="","insert into element (element_id, label, description, element_status_id) values ("&amp;A424&amp;", '"&amp;B424&amp;"', '"&amp;D424&amp;"', 2);"&amp;IF(MOD(CELL("row",A424),10)=0,CHAR(13)&amp;CHAR(10)&amp;"COMMIT;",""),"")</f>
        <v>insert into element (element_id, label, description, element_status_id) values (153, 'protein-folding assay', '', 2);</v>
      </c>
    </row>
    <row r="425" spans="1:12">
      <c r="A425" s="24">
        <v>154</v>
      </c>
      <c r="B425" s="24" t="s">
        <v>212</v>
      </c>
      <c r="C425" s="24" t="s">
        <v>1276</v>
      </c>
      <c r="D425" s="9"/>
      <c r="E425" s="13" t="s">
        <v>836</v>
      </c>
      <c r="F425" s="11">
        <f t="shared" si="6"/>
        <v>154</v>
      </c>
      <c r="I425" s="11"/>
      <c r="J425" s="11"/>
      <c r="K425" s="11"/>
      <c r="L425" s="11" t="str">
        <f ca="1">IF(I425="","insert into element (element_id, label, description, element_status_id) values ("&amp;A425&amp;", '"&amp;B425&amp;"', '"&amp;D425&amp;"', 2);"&amp;IF(MOD(CELL("row",A425),10)=0,CHAR(13)&amp;CHAR(10)&amp;"COMMIT;",""),"")</f>
        <v>insert into element (element_id, label, description, element_status_id) values (154, 'protein turnover assay', '', 2);</v>
      </c>
    </row>
    <row r="426" spans="1:12">
      <c r="A426" s="24">
        <v>155</v>
      </c>
      <c r="B426" s="24" t="s">
        <v>213</v>
      </c>
      <c r="C426" s="24" t="s">
        <v>1277</v>
      </c>
      <c r="D426" s="9"/>
      <c r="E426" s="13" t="s">
        <v>836</v>
      </c>
      <c r="F426" s="11">
        <f t="shared" si="6"/>
        <v>155</v>
      </c>
      <c r="I426" s="11"/>
      <c r="J426" s="11"/>
      <c r="K426" s="11"/>
      <c r="L426" s="11" t="str">
        <f ca="1">IF(I426="","insert into element (element_id, label, description, element_status_id) values ("&amp;A426&amp;", '"&amp;B426&amp;"', '"&amp;D426&amp;"', 2);"&amp;IF(MOD(CELL("row",A426),10)=0,CHAR(13)&amp;CHAR(10)&amp;"COMMIT;",""),"")</f>
        <v>insert into element (element_id, label, description, element_status_id) values (155, 'RNA splicing assay', '', 2);</v>
      </c>
    </row>
    <row r="427" spans="1:12">
      <c r="A427" s="24">
        <v>156</v>
      </c>
      <c r="B427" s="24" t="s">
        <v>214</v>
      </c>
      <c r="C427" s="24" t="s">
        <v>1278</v>
      </c>
      <c r="D427" s="9"/>
      <c r="E427" s="13" t="s">
        <v>836</v>
      </c>
      <c r="F427" s="11">
        <f t="shared" si="6"/>
        <v>156</v>
      </c>
      <c r="I427" s="11"/>
      <c r="J427" s="11"/>
      <c r="K427" s="11"/>
      <c r="L427" s="11" t="str">
        <f ca="1">IF(I427="","insert into element (element_id, label, description, element_status_id) values ("&amp;A427&amp;", '"&amp;B427&amp;"', '"&amp;D427&amp;"', 2);"&amp;IF(MOD(CELL("row",A427),10)=0,CHAR(13)&amp;CHAR(10)&amp;"COMMIT;",""),"")</f>
        <v>insert into element (element_id, label, description, element_status_id) values (156, 're-distribution assay', '', 2);</v>
      </c>
    </row>
    <row r="428" spans="1:12">
      <c r="A428" s="24">
        <v>158</v>
      </c>
      <c r="B428" s="24" t="s">
        <v>215</v>
      </c>
      <c r="C428" s="24" t="s">
        <v>1279</v>
      </c>
      <c r="D428" s="9"/>
      <c r="E428" s="13" t="s">
        <v>836</v>
      </c>
      <c r="F428" s="11">
        <f t="shared" si="6"/>
        <v>158</v>
      </c>
      <c r="I428" s="11"/>
      <c r="J428" s="11"/>
      <c r="K428" s="11"/>
      <c r="L428" s="11" t="str">
        <f ca="1">IF(I428="","insert into element (element_id, label, description, element_status_id) values ("&amp;A428&amp;", '"&amp;B428&amp;"', '"&amp;D428&amp;"', 2);"&amp;IF(MOD(CELL("row",A428),10)=0,CHAR(13)&amp;CHAR(10)&amp;"COMMIT;",""),"")</f>
        <v>insert into element (element_id, label, description, element_status_id) values (158, 'signal transduction assay', '', 2);</v>
      </c>
    </row>
    <row r="429" spans="1:12">
      <c r="A429" s="24">
        <v>165</v>
      </c>
      <c r="B429" s="24" t="s">
        <v>216</v>
      </c>
      <c r="C429" s="24" t="s">
        <v>1280</v>
      </c>
      <c r="D429" s="9"/>
      <c r="E429" s="13" t="s">
        <v>836</v>
      </c>
      <c r="F429" s="11">
        <f t="shared" si="6"/>
        <v>165</v>
      </c>
      <c r="I429" s="11"/>
      <c r="J429" s="11"/>
      <c r="K429" s="11"/>
      <c r="L429" s="11" t="str">
        <f ca="1">IF(I429="","insert into element (element_id, label, description, element_status_id) values ("&amp;A429&amp;", '"&amp;B429&amp;"', '"&amp;D429&amp;"', 2);"&amp;IF(MOD(CELL("row",A429),10)=0,CHAR(13)&amp;CHAR(10)&amp;"COMMIT;",""),"")</f>
        <v>insert into element (element_id, label, description, element_status_id) values (165, 'cytokine secretion assay', '', 2);</v>
      </c>
    </row>
    <row r="430" spans="1:12">
      <c r="A430" s="24">
        <v>166</v>
      </c>
      <c r="B430" s="24" t="s">
        <v>217</v>
      </c>
      <c r="C430" s="24" t="s">
        <v>1281</v>
      </c>
      <c r="D430" s="9"/>
      <c r="E430" s="13" t="s">
        <v>836</v>
      </c>
      <c r="F430" s="11">
        <f t="shared" si="6"/>
        <v>166</v>
      </c>
      <c r="I430" s="11"/>
      <c r="J430" s="11"/>
      <c r="K430" s="11"/>
      <c r="L430" s="11" t="str">
        <f ca="1">IF(I430="","insert into element (element_id, label, description, element_status_id) values ("&amp;A430&amp;", '"&amp;B430&amp;"', '"&amp;D430&amp;"', 2);"&amp;IF(MOD(CELL("row",A430),10)=0,CHAR(13)&amp;CHAR(10)&amp;"COMMIT;",""),"")</f>
        <v>insert into element (element_id, label, description, element_status_id) values (166, 'post-translational modification assay', '', 2);_x000D_
COMMIT;</v>
      </c>
    </row>
    <row r="431" spans="1:12">
      <c r="A431" s="24">
        <v>169</v>
      </c>
      <c r="B431" s="24" t="s">
        <v>335</v>
      </c>
      <c r="C431" s="24" t="s">
        <v>1282</v>
      </c>
      <c r="D431" s="32"/>
      <c r="E431" s="13" t="s">
        <v>836</v>
      </c>
      <c r="F431" s="11">
        <f t="shared" si="6"/>
        <v>169</v>
      </c>
      <c r="I431" s="11"/>
      <c r="J431" s="11"/>
      <c r="K431" s="11"/>
      <c r="L431" s="11" t="str">
        <f ca="1">IF(I431="","insert into element (element_id, label, description, element_status_id) values ("&amp;A431&amp;", '"&amp;B431&amp;"', '"&amp;D431&amp;"', 2);"&amp;IF(MOD(CELL("row",A431),10)=0,CHAR(13)&amp;CHAR(10)&amp;"COMMIT;",""),"")</f>
        <v>insert into element (element_id, label, description, element_status_id) values (169, 'phosphorylation assay', '', 2);</v>
      </c>
    </row>
    <row r="432" spans="1:12">
      <c r="A432" s="24">
        <v>170</v>
      </c>
      <c r="B432" s="24" t="s">
        <v>336</v>
      </c>
      <c r="C432" s="24" t="s">
        <v>1283</v>
      </c>
      <c r="D432" s="9"/>
      <c r="E432" s="13" t="s">
        <v>836</v>
      </c>
      <c r="F432" s="11">
        <f t="shared" si="6"/>
        <v>170</v>
      </c>
      <c r="I432" s="11"/>
      <c r="J432" s="11"/>
      <c r="K432" s="11"/>
      <c r="L432" s="11" t="str">
        <f ca="1">IF(I432="","insert into element (element_id, label, description, element_status_id) values ("&amp;A432&amp;", '"&amp;B432&amp;"', '"&amp;D432&amp;"', 2);"&amp;IF(MOD(CELL("row",A432),10)=0,CHAR(13)&amp;CHAR(10)&amp;"COMMIT;",""),"")</f>
        <v>insert into element (element_id, label, description, element_status_id) values (170, 'methylation assay', '', 2);</v>
      </c>
    </row>
    <row r="433" spans="1:12">
      <c r="A433" s="24">
        <v>171</v>
      </c>
      <c r="B433" s="24" t="s">
        <v>337</v>
      </c>
      <c r="C433" s="24" t="s">
        <v>1284</v>
      </c>
      <c r="D433" s="9"/>
      <c r="E433" s="13" t="s">
        <v>836</v>
      </c>
      <c r="F433" s="11">
        <f t="shared" si="6"/>
        <v>171</v>
      </c>
      <c r="I433" s="11"/>
      <c r="J433" s="11"/>
      <c r="K433" s="11"/>
      <c r="L433" s="11" t="str">
        <f ca="1">IF(I433="","insert into element (element_id, label, description, element_status_id) values ("&amp;A433&amp;", '"&amp;B433&amp;"', '"&amp;D433&amp;"', 2);"&amp;IF(MOD(CELL("row",A433),10)=0,CHAR(13)&amp;CHAR(10)&amp;"COMMIT;",""),"")</f>
        <v>insert into element (element_id, label, description, element_status_id) values (171, 'acetylation assay', '', 2);</v>
      </c>
    </row>
    <row r="434" spans="1:12">
      <c r="A434" s="24">
        <v>167</v>
      </c>
      <c r="B434" s="24" t="s">
        <v>218</v>
      </c>
      <c r="C434" s="24" t="s">
        <v>1285</v>
      </c>
      <c r="D434" s="32"/>
      <c r="E434" s="13" t="s">
        <v>836</v>
      </c>
      <c r="F434" s="11">
        <f t="shared" si="6"/>
        <v>167</v>
      </c>
      <c r="I434" s="11"/>
      <c r="J434" s="11"/>
      <c r="K434" s="11"/>
      <c r="L434" s="11" t="str">
        <f ca="1">IF(I434="","insert into element (element_id, label, description, element_status_id) values ("&amp;A434&amp;", '"&amp;B434&amp;"', '"&amp;D434&amp;"', 2);"&amp;IF(MOD(CELL("row",A434),10)=0,CHAR(13)&amp;CHAR(10)&amp;"COMMIT;",""),"")</f>
        <v>insert into element (element_id, label, description, element_status_id) values (167, 'reporter-gene assay', '', 2);</v>
      </c>
    </row>
    <row r="435" spans="1:12">
      <c r="A435" s="24">
        <v>168</v>
      </c>
      <c r="B435" s="24" t="s">
        <v>219</v>
      </c>
      <c r="C435" s="24" t="s">
        <v>1286</v>
      </c>
      <c r="D435" s="9"/>
      <c r="E435" s="13" t="s">
        <v>836</v>
      </c>
      <c r="F435" s="11">
        <f t="shared" si="6"/>
        <v>168</v>
      </c>
      <c r="I435" s="11"/>
      <c r="J435" s="11"/>
      <c r="K435" s="11"/>
      <c r="L435" s="11" t="str">
        <f ca="1">IF(I435="","insert into element (element_id, label, description, element_status_id) values ("&amp;A435&amp;", '"&amp;B435&amp;"', '"&amp;D435&amp;"', 2);"&amp;IF(MOD(CELL("row",A435),10)=0,CHAR(13)&amp;CHAR(10)&amp;"COMMIT;",""),"")</f>
        <v>insert into element (element_id, label, description, element_status_id) values (168, 'second messenger assay', '', 2);</v>
      </c>
    </row>
    <row r="436" spans="1:12">
      <c r="A436" s="24">
        <v>159</v>
      </c>
      <c r="B436" s="24" t="s">
        <v>220</v>
      </c>
      <c r="C436" s="24" t="s">
        <v>1287</v>
      </c>
      <c r="D436" s="9"/>
      <c r="E436" s="13" t="s">
        <v>836</v>
      </c>
      <c r="F436" s="11">
        <f t="shared" si="6"/>
        <v>159</v>
      </c>
      <c r="I436" s="11"/>
      <c r="J436" s="11"/>
      <c r="K436" s="11"/>
      <c r="L436" s="11" t="str">
        <f ca="1">IF(I436="","insert into element (element_id, label, description, element_status_id) values ("&amp;A436&amp;", '"&amp;B436&amp;"', '"&amp;D436&amp;"', 2);"&amp;IF(MOD(CELL("row",A436),10)=0,CHAR(13)&amp;CHAR(10)&amp;"COMMIT;",""),"")</f>
        <v>insert into element (element_id, label, description, element_status_id) values (159, 'transporter assay', '', 2);</v>
      </c>
    </row>
    <row r="437" spans="1:12">
      <c r="A437" s="24">
        <v>160</v>
      </c>
      <c r="B437" s="24" t="s">
        <v>221</v>
      </c>
      <c r="C437" s="24" t="s">
        <v>1288</v>
      </c>
      <c r="D437" s="9"/>
      <c r="E437" s="13" t="s">
        <v>836</v>
      </c>
      <c r="F437" s="11">
        <f t="shared" si="6"/>
        <v>160</v>
      </c>
      <c r="I437" s="11"/>
      <c r="J437" s="11"/>
      <c r="K437" s="11"/>
      <c r="L437" s="11" t="str">
        <f ca="1">IF(I437="","insert into element (element_id, label, description, element_status_id) values ("&amp;A437&amp;", '"&amp;B437&amp;"', '"&amp;D437&amp;"', 2);"&amp;IF(MOD(CELL("row",A437),10)=0,CHAR(13)&amp;CHAR(10)&amp;"COMMIT;",""),"")</f>
        <v>insert into element (element_id, label, description, element_status_id) values (160, 'viability assay', '', 2);</v>
      </c>
    </row>
    <row r="438" spans="1:12">
      <c r="A438" s="24">
        <v>179</v>
      </c>
      <c r="B438" s="24" t="s">
        <v>222</v>
      </c>
      <c r="C438" s="24" t="s">
        <v>1289</v>
      </c>
      <c r="D438" s="9"/>
      <c r="E438" s="13" t="s">
        <v>836</v>
      </c>
      <c r="F438" s="11">
        <f t="shared" si="6"/>
        <v>179</v>
      </c>
      <c r="I438" s="11"/>
      <c r="J438" s="11"/>
      <c r="K438" s="11"/>
      <c r="L438" s="11" t="str">
        <f ca="1">IF(I438="","insert into element (element_id, label, description, element_status_id) values ("&amp;A438&amp;", '"&amp;B438&amp;"', '"&amp;D438&amp;"', 2);"&amp;IF(MOD(CELL("row",A438),10)=0,CHAR(13)&amp;CHAR(10)&amp;"COMMIT;",""),"")</f>
        <v>insert into element (element_id, label, description, element_status_id) values (179, 'ion-channel assay', '', 2);</v>
      </c>
    </row>
    <row r="439" spans="1:12">
      <c r="A439" s="24">
        <v>197</v>
      </c>
      <c r="B439" s="24" t="s">
        <v>223</v>
      </c>
      <c r="C439" s="24" t="s">
        <v>1290</v>
      </c>
      <c r="D439" s="9"/>
      <c r="E439" s="13" t="s">
        <v>836</v>
      </c>
      <c r="F439" s="11">
        <f t="shared" si="6"/>
        <v>197</v>
      </c>
      <c r="I439" s="11"/>
      <c r="J439" s="11"/>
      <c r="K439" s="11"/>
      <c r="L439" s="11" t="str">
        <f ca="1">IF(I439="","insert into element (element_id, label, description, element_status_id) values ("&amp;A439&amp;", '"&amp;B439&amp;"', '"&amp;D439&amp;"', 2);"&amp;IF(MOD(CELL("row",A439),10)=0,CHAR(13)&amp;CHAR(10)&amp;"COMMIT;",""),"")</f>
        <v>insert into element (element_id, label, description, element_status_id) values (197, 'safety pharmacology assay', '', 2);</v>
      </c>
    </row>
    <row r="440" spans="1:12">
      <c r="A440" s="24">
        <v>198</v>
      </c>
      <c r="B440" s="24" t="s">
        <v>224</v>
      </c>
      <c r="C440" s="24" t="s">
        <v>1291</v>
      </c>
      <c r="D440" s="9"/>
      <c r="E440" s="13" t="s">
        <v>836</v>
      </c>
      <c r="F440" s="11">
        <f t="shared" si="6"/>
        <v>198</v>
      </c>
      <c r="I440" s="11"/>
      <c r="J440" s="11"/>
      <c r="K440" s="11"/>
      <c r="L440" s="11" t="str">
        <f ca="1">IF(I440="","insert into element (element_id, label, description, element_status_id) values ("&amp;A440&amp;", '"&amp;B440&amp;"', '"&amp;D440&amp;"', 2);"&amp;IF(MOD(CELL("row",A440),10)=0,CHAR(13)&amp;CHAR(10)&amp;"COMMIT;",""),"")</f>
        <v>insert into element (element_id, label, description, element_status_id) values (198, 'drug abuse assay', '', 2);_x000D_
COMMIT;</v>
      </c>
    </row>
    <row r="441" spans="1:12">
      <c r="A441" s="24">
        <v>199</v>
      </c>
      <c r="B441" s="24" t="s">
        <v>225</v>
      </c>
      <c r="C441" s="24" t="s">
        <v>1292</v>
      </c>
      <c r="D441" s="9"/>
      <c r="E441" s="13" t="s">
        <v>836</v>
      </c>
      <c r="F441" s="11">
        <f t="shared" si="6"/>
        <v>199</v>
      </c>
      <c r="I441" s="11"/>
      <c r="J441" s="11"/>
      <c r="K441" s="11"/>
      <c r="L441" s="11" t="str">
        <f ca="1">IF(I441="","insert into element (element_id, label, description, element_status_id) values ("&amp;A441&amp;", '"&amp;B441&amp;"', '"&amp;D441&amp;"', 2);"&amp;IF(MOD(CELL("row",A441),10)=0,CHAR(13)&amp;CHAR(10)&amp;"COMMIT;",""),"")</f>
        <v>insert into element (element_id, label, description, element_status_id) values (199, 'drug-interaction assay', '', 2);</v>
      </c>
    </row>
    <row r="442" spans="1:12">
      <c r="A442" s="24">
        <v>200</v>
      </c>
      <c r="B442" s="24" t="s">
        <v>226</v>
      </c>
      <c r="C442" s="24" t="s">
        <v>1293</v>
      </c>
      <c r="D442" s="9"/>
      <c r="E442" s="13" t="s">
        <v>836</v>
      </c>
      <c r="F442" s="11">
        <f t="shared" si="6"/>
        <v>200</v>
      </c>
      <c r="I442" s="11"/>
      <c r="J442" s="11"/>
      <c r="K442" s="11"/>
      <c r="L442" s="11" t="str">
        <f ca="1">IF(I442="","insert into element (element_id, label, description, element_status_id) values ("&amp;A442&amp;", '"&amp;B442&amp;"', '"&amp;D442&amp;"', 2);"&amp;IF(MOD(CELL("row",A442),10)=0,CHAR(13)&amp;CHAR(10)&amp;"COMMIT;",""),"")</f>
        <v>insert into element (element_id, label, description, element_status_id) values (200, 'QT interval assay', '', 2);</v>
      </c>
    </row>
    <row r="443" spans="1:12">
      <c r="A443" s="24">
        <v>201</v>
      </c>
      <c r="B443" s="24" t="s">
        <v>227</v>
      </c>
      <c r="C443" s="24" t="s">
        <v>1294</v>
      </c>
      <c r="D443" s="9"/>
      <c r="E443" s="13" t="s">
        <v>836</v>
      </c>
      <c r="F443" s="11">
        <f t="shared" si="6"/>
        <v>201</v>
      </c>
      <c r="I443" s="11"/>
      <c r="J443" s="11"/>
      <c r="K443" s="11"/>
      <c r="L443" s="11" t="str">
        <f ca="1">IF(I443="","insert into element (element_id, label, description, element_status_id) values ("&amp;A443&amp;", '"&amp;B443&amp;"', '"&amp;D443&amp;"', 2);"&amp;IF(MOD(CELL("row",A443),10)=0,CHAR(13)&amp;CHAR(10)&amp;"COMMIT;",""),"")</f>
        <v>insert into element (element_id, label, description, element_status_id) values (201, 'organism assay', '', 2);</v>
      </c>
    </row>
    <row r="444" spans="1:12">
      <c r="A444" s="24">
        <v>202</v>
      </c>
      <c r="B444" s="24" t="s">
        <v>228</v>
      </c>
      <c r="C444" s="24" t="s">
        <v>1295</v>
      </c>
      <c r="D444" s="9"/>
      <c r="E444" s="13" t="s">
        <v>836</v>
      </c>
      <c r="F444" s="11">
        <f t="shared" si="6"/>
        <v>202</v>
      </c>
      <c r="I444" s="11"/>
      <c r="J444" s="11"/>
      <c r="K444" s="11"/>
      <c r="L444" s="11" t="str">
        <f ca="1">IF(I444="","insert into element (element_id, label, description, element_status_id) values ("&amp;A444&amp;", '"&amp;B444&amp;"', '"&amp;D444&amp;"', 2);"&amp;IF(MOD(CELL("row",A444),10)=0,CHAR(13)&amp;CHAR(10)&amp;"COMMIT;",""),"")</f>
        <v>insert into element (element_id, label, description, element_status_id) values (202, 'behavioral assay', '', 2);</v>
      </c>
    </row>
    <row r="445" spans="1:12">
      <c r="A445" s="24">
        <v>203</v>
      </c>
      <c r="B445" s="24" t="s">
        <v>229</v>
      </c>
      <c r="C445" s="24" t="s">
        <v>1296</v>
      </c>
      <c r="D445" s="9"/>
      <c r="E445" s="13" t="s">
        <v>836</v>
      </c>
      <c r="F445" s="11">
        <f t="shared" si="6"/>
        <v>203</v>
      </c>
      <c r="I445" s="11"/>
      <c r="J445" s="11"/>
      <c r="K445" s="11"/>
      <c r="L445" s="11" t="str">
        <f ca="1">IF(I445="","insert into element (element_id, label, description, element_status_id) values ("&amp;A445&amp;", '"&amp;B445&amp;"', '"&amp;D445&amp;"', 2);"&amp;IF(MOD(CELL("row",A445),10)=0,CHAR(13)&amp;CHAR(10)&amp;"COMMIT;",""),"")</f>
        <v>insert into element (element_id, label, description, element_status_id) values (203, 'metastasis assay', '', 2);</v>
      </c>
    </row>
    <row r="446" spans="1:12">
      <c r="A446" s="24">
        <v>204</v>
      </c>
      <c r="B446" s="24" t="s">
        <v>230</v>
      </c>
      <c r="C446" s="24" t="s">
        <v>1297</v>
      </c>
      <c r="D446" s="9"/>
      <c r="E446" s="13" t="s">
        <v>836</v>
      </c>
      <c r="F446" s="11">
        <f t="shared" si="6"/>
        <v>204</v>
      </c>
      <c r="I446" s="11"/>
      <c r="J446" s="11"/>
      <c r="K446" s="11"/>
      <c r="L446" s="11" t="str">
        <f ca="1">IF(I446="","insert into element (element_id, label, description, element_status_id) values ("&amp;A446&amp;", '"&amp;B446&amp;"', '"&amp;D446&amp;"', 2);"&amp;IF(MOD(CELL("row",A446),10)=0,CHAR(13)&amp;CHAR(10)&amp;"COMMIT;",""),"")</f>
        <v>insert into element (element_id, label, description, element_status_id) values (204, 'pharmacodynamic assay', '', 2);</v>
      </c>
    </row>
    <row r="447" spans="1:12">
      <c r="A447" s="24">
        <v>205</v>
      </c>
      <c r="B447" s="24" t="s">
        <v>231</v>
      </c>
      <c r="C447" s="24" t="s">
        <v>1298</v>
      </c>
      <c r="D447" s="9"/>
      <c r="E447" s="13" t="s">
        <v>836</v>
      </c>
      <c r="F447" s="11">
        <f t="shared" si="6"/>
        <v>205</v>
      </c>
      <c r="I447" s="11"/>
      <c r="J447" s="11"/>
      <c r="K447" s="11"/>
      <c r="L447" s="11" t="str">
        <f ca="1">IF(I447="","insert into element (element_id, label, description, element_status_id) values ("&amp;A447&amp;", '"&amp;B447&amp;"', '"&amp;D447&amp;"', 2);"&amp;IF(MOD(CELL("row",A447),10)=0,CHAR(13)&amp;CHAR(10)&amp;"COMMIT;",""),"")</f>
        <v>insert into element (element_id, label, description, element_status_id) values (205, 'pharmacokinetic assay', '', 2);</v>
      </c>
    </row>
    <row r="448" spans="1:12">
      <c r="A448" s="24">
        <v>206</v>
      </c>
      <c r="B448" s="24" t="s">
        <v>232</v>
      </c>
      <c r="C448" s="24" t="s">
        <v>1299</v>
      </c>
      <c r="D448" s="9"/>
      <c r="E448" s="13" t="s">
        <v>836</v>
      </c>
      <c r="F448" s="11">
        <f t="shared" si="6"/>
        <v>206</v>
      </c>
      <c r="I448" s="11"/>
      <c r="J448" s="11"/>
      <c r="K448" s="11"/>
      <c r="L448" s="11" t="str">
        <f ca="1">IF(I448="","insert into element (element_id, label, description, element_status_id) values ("&amp;A448&amp;", '"&amp;B448&amp;"', '"&amp;D448&amp;"', 2);"&amp;IF(MOD(CELL("row",A448),10)=0,CHAR(13)&amp;CHAR(10)&amp;"COMMIT;",""),"")</f>
        <v>insert into element (element_id, label, description, element_status_id) values (206, 'therapeutic efficacy assay', '', 2);</v>
      </c>
    </row>
    <row r="449" spans="1:12">
      <c r="A449" s="24">
        <v>208</v>
      </c>
      <c r="B449" s="24" t="s">
        <v>233</v>
      </c>
      <c r="C449" s="24" t="s">
        <v>1300</v>
      </c>
      <c r="D449" s="9"/>
      <c r="E449" s="13" t="s">
        <v>836</v>
      </c>
      <c r="F449" s="11">
        <f t="shared" si="6"/>
        <v>208</v>
      </c>
      <c r="I449" s="11"/>
      <c r="J449" s="11"/>
      <c r="K449" s="11"/>
      <c r="L449" s="11" t="str">
        <f ca="1">IF(I449="","insert into element (element_id, label, description, element_status_id) values ("&amp;A449&amp;", '"&amp;B449&amp;"', '"&amp;D449&amp;"', 2);"&amp;IF(MOD(CELL("row",A449),10)=0,CHAR(13)&amp;CHAR(10)&amp;"COMMIT;",""),"")</f>
        <v>insert into element (element_id, label, description, element_status_id) values (208, 'cell communication assay', '', 2);</v>
      </c>
    </row>
    <row r="450" spans="1:12">
      <c r="A450" s="24">
        <v>209</v>
      </c>
      <c r="B450" s="24" t="s">
        <v>234</v>
      </c>
      <c r="C450" s="24" t="s">
        <v>1301</v>
      </c>
      <c r="D450" s="9"/>
      <c r="E450" s="13" t="s">
        <v>836</v>
      </c>
      <c r="F450" s="11">
        <f t="shared" si="6"/>
        <v>209</v>
      </c>
      <c r="I450" s="11"/>
      <c r="J450" s="11"/>
      <c r="K450" s="11"/>
      <c r="L450" s="11" t="str">
        <f ca="1">IF(I450="","insert into element (element_id, label, description, element_status_id) values ("&amp;A450&amp;", '"&amp;B450&amp;"', '"&amp;D450&amp;"', 2);"&amp;IF(MOD(CELL("row",A450),10)=0,CHAR(13)&amp;CHAR(10)&amp;"COMMIT;",""),"")</f>
        <v>insert into element (element_id, label, description, element_status_id) values (209, 'cell cycle assay', '', 2);_x000D_
COMMIT;</v>
      </c>
    </row>
    <row r="451" spans="1:12">
      <c r="A451" s="24">
        <v>210</v>
      </c>
      <c r="B451" s="24" t="s">
        <v>235</v>
      </c>
      <c r="C451" s="24" t="s">
        <v>1302</v>
      </c>
      <c r="D451" s="9"/>
      <c r="E451" s="13" t="s">
        <v>836</v>
      </c>
      <c r="F451" s="11">
        <f t="shared" ref="F451:F514" si="7">A451</f>
        <v>210</v>
      </c>
      <c r="I451" s="11"/>
      <c r="J451" s="11"/>
      <c r="K451" s="11"/>
      <c r="L451" s="11" t="str">
        <f ca="1">IF(I451="","insert into element (element_id, label, description, element_status_id) values ("&amp;A451&amp;", '"&amp;B451&amp;"', '"&amp;D451&amp;"', 2);"&amp;IF(MOD(CELL("row",A451),10)=0,CHAR(13)&amp;CHAR(10)&amp;"COMMIT;",""),"")</f>
        <v>insert into element (element_id, label, description, element_status_id) values (210, 'cell growth assay', '', 2);</v>
      </c>
    </row>
    <row r="452" spans="1:12">
      <c r="A452" s="24">
        <v>211</v>
      </c>
      <c r="B452" s="24" t="s">
        <v>236</v>
      </c>
      <c r="C452" s="24" t="s">
        <v>1303</v>
      </c>
      <c r="D452" s="9"/>
      <c r="E452" s="13" t="s">
        <v>836</v>
      </c>
      <c r="F452" s="11">
        <f t="shared" si="7"/>
        <v>211</v>
      </c>
      <c r="I452" s="11"/>
      <c r="J452" s="11"/>
      <c r="K452" s="11"/>
      <c r="L452" s="11" t="str">
        <f ca="1">IF(I452="","insert into element (element_id, label, description, element_status_id) values ("&amp;A452&amp;", '"&amp;B452&amp;"', '"&amp;D452&amp;"', 2);"&amp;IF(MOD(CELL("row",A452),10)=0,CHAR(13)&amp;CHAR(10)&amp;"COMMIT;",""),"")</f>
        <v>insert into element (element_id, label, description, element_status_id) values (211, 'cellular metabolic process assay', '', 2);</v>
      </c>
    </row>
    <row r="453" spans="1:12">
      <c r="A453" s="24">
        <v>212</v>
      </c>
      <c r="B453" s="24" t="s">
        <v>237</v>
      </c>
      <c r="C453" s="24" t="s">
        <v>1304</v>
      </c>
      <c r="D453" s="9"/>
      <c r="E453" s="13" t="s">
        <v>836</v>
      </c>
      <c r="F453" s="11">
        <f t="shared" si="7"/>
        <v>212</v>
      </c>
      <c r="I453" s="11"/>
      <c r="J453" s="11"/>
      <c r="K453" s="11"/>
      <c r="L453" s="11" t="str">
        <f ca="1">IF(I453="","insert into element (element_id, label, description, element_status_id) values ("&amp;A453&amp;", '"&amp;B453&amp;"', '"&amp;D453&amp;"', 2);"&amp;IF(MOD(CELL("row",A453),10)=0,CHAR(13)&amp;CHAR(10)&amp;"COMMIT;",""),"")</f>
        <v>insert into element (element_id, label, description, element_status_id) values (212, 'coagulation assay', '', 2);</v>
      </c>
    </row>
    <row r="454" spans="1:12">
      <c r="A454" s="24">
        <v>213</v>
      </c>
      <c r="B454" s="24" t="s">
        <v>238</v>
      </c>
      <c r="C454" s="24" t="s">
        <v>1305</v>
      </c>
      <c r="D454" s="9"/>
      <c r="E454" s="13" t="s">
        <v>836</v>
      </c>
      <c r="F454" s="11">
        <f t="shared" si="7"/>
        <v>213</v>
      </c>
      <c r="I454" s="11"/>
      <c r="J454" s="11"/>
      <c r="K454" s="11"/>
      <c r="L454" s="11" t="str">
        <f ca="1">IF(I454="","insert into element (element_id, label, description, element_status_id) values ("&amp;A454&amp;", '"&amp;B454&amp;"', '"&amp;D454&amp;"', 2);"&amp;IF(MOD(CELL("row",A454),10)=0,CHAR(13)&amp;CHAR(10)&amp;"COMMIT;",""),"")</f>
        <v>insert into element (element_id, label, description, element_status_id) values (213, 'development assay', '', 2);</v>
      </c>
    </row>
    <row r="455" spans="1:12">
      <c r="A455" s="24">
        <v>214</v>
      </c>
      <c r="B455" s="24" t="s">
        <v>239</v>
      </c>
      <c r="C455" s="24" t="s">
        <v>1306</v>
      </c>
      <c r="D455" s="9"/>
      <c r="E455" s="13" t="s">
        <v>836</v>
      </c>
      <c r="F455" s="11">
        <f t="shared" si="7"/>
        <v>214</v>
      </c>
      <c r="I455" s="11"/>
      <c r="J455" s="11"/>
      <c r="K455" s="11"/>
      <c r="L455" s="11" t="str">
        <f ca="1">IF(I455="","insert into element (element_id, label, description, element_status_id) values ("&amp;A455&amp;", '"&amp;B455&amp;"', '"&amp;D455&amp;"', 2);"&amp;IF(MOD(CELL("row",A455),10)=0,CHAR(13)&amp;CHAR(10)&amp;"COMMIT;",""),"")</f>
        <v>insert into element (element_id, label, description, element_status_id) values (214, 'multi-organism process assay', '', 2);</v>
      </c>
    </row>
    <row r="456" spans="1:12">
      <c r="A456" s="24">
        <v>215</v>
      </c>
      <c r="B456" s="24" t="s">
        <v>240</v>
      </c>
      <c r="C456" s="24" t="s">
        <v>1307</v>
      </c>
      <c r="D456" s="9"/>
      <c r="E456" s="13" t="s">
        <v>836</v>
      </c>
      <c r="F456" s="11">
        <f t="shared" si="7"/>
        <v>215</v>
      </c>
      <c r="I456" s="11"/>
      <c r="J456" s="11"/>
      <c r="K456" s="11"/>
      <c r="L456" s="11" t="str">
        <f ca="1">IF(I456="","insert into element (element_id, label, description, element_status_id) values ("&amp;A456&amp;", '"&amp;B456&amp;"', '"&amp;D456&amp;"', 2);"&amp;IF(MOD(CELL("row",A456),10)=0,CHAR(13)&amp;CHAR(10)&amp;"COMMIT;",""),"")</f>
        <v>insert into element (element_id, label, description, element_status_id) values (215, 'system process assay', '', 2);</v>
      </c>
    </row>
    <row r="457" spans="1:12">
      <c r="A457" s="24">
        <v>6</v>
      </c>
      <c r="B457" s="24" t="s">
        <v>403</v>
      </c>
      <c r="C457" s="24" t="s">
        <v>403</v>
      </c>
      <c r="D457" s="9" t="s">
        <v>853</v>
      </c>
      <c r="E457" s="13" t="s">
        <v>836</v>
      </c>
      <c r="F457" s="11">
        <f t="shared" si="7"/>
        <v>6</v>
      </c>
      <c r="I457" s="11"/>
      <c r="J457" s="11"/>
      <c r="K457" s="11"/>
      <c r="L457" s="11" t="str">
        <f ca="1">IF(I457="","insert into element (element_id, label, description, element_status_id) values ("&amp;A457&amp;", '"&amp;B457&amp;"', '"&amp;D457&amp;"', 2);"&amp;IF(MOD(CELL("row",A457),10)=0,CHAR(13)&amp;CHAR(10)&amp;"COMMIT;",""),"")</f>
        <v>insert into element (element_id, label, description, element_status_id) values (6, 'BIOLOGY_DESCRIPTOR', 'Singular root to ensure tree viewers work', 2);</v>
      </c>
    </row>
    <row r="458" spans="1:12">
      <c r="A458" s="24">
        <v>287</v>
      </c>
      <c r="B458" s="24" t="s">
        <v>523</v>
      </c>
      <c r="C458" s="24" t="s">
        <v>1308</v>
      </c>
      <c r="D458" s="9"/>
      <c r="E458" s="13" t="s">
        <v>836</v>
      </c>
      <c r="F458" s="11">
        <f t="shared" si="7"/>
        <v>287</v>
      </c>
      <c r="I458" s="11"/>
      <c r="J458" s="11"/>
      <c r="K458" s="11"/>
      <c r="L458" s="11" t="str">
        <f ca="1">IF(I458="","insert into element (element_id, label, description, element_status_id) values ("&amp;A458&amp;", '"&amp;B458&amp;"', '"&amp;D458&amp;"', 2);"&amp;IF(MOD(CELL("row",A458),10)=0,CHAR(13)&amp;CHAR(10)&amp;"COMMIT;",""),"")</f>
        <v>insert into element (element_id, label, description, element_status_id) values (287, 'GO:biological process (EXTERNAL ONTOLOGY)', '', 2);</v>
      </c>
    </row>
    <row r="459" spans="1:12">
      <c r="A459" s="24">
        <v>14</v>
      </c>
      <c r="B459" s="24" t="s">
        <v>242</v>
      </c>
      <c r="C459" s="24" t="s">
        <v>1309</v>
      </c>
      <c r="D459" s="9" t="s">
        <v>243</v>
      </c>
      <c r="E459" s="13" t="s">
        <v>836</v>
      </c>
      <c r="F459" s="11">
        <f t="shared" si="7"/>
        <v>14</v>
      </c>
      <c r="I459" s="11"/>
      <c r="J459" s="11"/>
      <c r="K459" s="11"/>
      <c r="L459" s="11" t="str">
        <f ca="1">IF(I459="","insert into element (element_id, label, description, element_status_id) values ("&amp;A459&amp;", '"&amp;B459&amp;"', '"&amp;D459&amp;"', 2);"&amp;IF(MOD(CELL("row",A459),10)=0,CHAR(13)&amp;CHAR(10)&amp;"COMMIT;",""),"")</f>
        <v>insert into element (element_id, label, description, element_status_id) values (14, 'molecular target', 'A biological entity that has the role of target of an assay; usually a biological macromolecule that interacts with a perturbagen to produce the readout detected by the assay.', 2);</v>
      </c>
    </row>
    <row r="460" spans="1:12">
      <c r="A460" s="24">
        <v>497</v>
      </c>
      <c r="B460" s="24" t="s">
        <v>636</v>
      </c>
      <c r="C460" s="24" t="s">
        <v>1310</v>
      </c>
      <c r="D460" s="9"/>
      <c r="E460" s="13" t="s">
        <v>836</v>
      </c>
      <c r="F460" s="11">
        <f t="shared" si="7"/>
        <v>497</v>
      </c>
      <c r="I460" s="11"/>
      <c r="J460" s="11"/>
      <c r="K460" s="11"/>
      <c r="L460" s="11" t="str">
        <f ca="1">IF(I460="","insert into element (element_id, label, description, element_status_id) values ("&amp;A460&amp;", '"&amp;B460&amp;"', '"&amp;D460&amp;"', 2);"&amp;IF(MOD(CELL("row",A460),10)=0,CHAR(13)&amp;CHAR(10)&amp;"COMMIT;",""),"")</f>
        <v>insert into element (element_id, label, description, element_status_id) values (497, 'GO:molecular function (EXTERNAL ONTOLOGY)', '', 2);_x000D_
COMMIT;</v>
      </c>
    </row>
    <row r="461" spans="1:12">
      <c r="A461" s="24">
        <v>526</v>
      </c>
      <c r="B461" s="24" t="s">
        <v>668</v>
      </c>
      <c r="C461" s="24" t="s">
        <v>1311</v>
      </c>
      <c r="D461" s="9"/>
      <c r="E461" s="13" t="s">
        <v>836</v>
      </c>
      <c r="F461" s="11">
        <f t="shared" si="7"/>
        <v>526</v>
      </c>
      <c r="I461" s="11"/>
      <c r="J461" s="11"/>
      <c r="K461" s="11"/>
      <c r="L461" s="11" t="str">
        <f ca="1">IF(I461="","insert into element (element_id, label, description, element_status_id) values ("&amp;A461&amp;", '"&amp;B461&amp;"', '"&amp;D461&amp;"', 2);"&amp;IF(MOD(CELL("row",A461),10)=0,CHAR(13)&amp;CHAR(10)&amp;"COMMIT;",""),"")</f>
        <v>insert into element (element_id, label, description, element_status_id) values (526, 'macromolecule', '', 2);</v>
      </c>
    </row>
    <row r="462" spans="1:12">
      <c r="A462" s="24">
        <v>528</v>
      </c>
      <c r="B462" s="24" t="s">
        <v>670</v>
      </c>
      <c r="C462" s="24" t="s">
        <v>1312</v>
      </c>
      <c r="D462" s="9" t="s">
        <v>313</v>
      </c>
      <c r="E462" s="13" t="s">
        <v>836</v>
      </c>
      <c r="F462" s="11">
        <f t="shared" si="7"/>
        <v>528</v>
      </c>
      <c r="I462" s="11"/>
      <c r="J462" s="11"/>
      <c r="K462" s="11"/>
      <c r="L462" s="11" t="str">
        <f ca="1">IF(I462="","insert into element (element_id, label, description, element_status_id) values ("&amp;A462&amp;", '"&amp;B462&amp;"', '"&amp;D462&amp;"', 2);"&amp;IF(MOD(CELL("row",A462),10)=0,CHAR(13)&amp;CHAR(10)&amp;"COMMIT;",""),"")</f>
        <v>insert into element (element_id, label, description, element_status_id) values (528, 'macromolecule identifier', 'An external database unique identifier, such as an accession number, for a gene or protein from a trusted international source (e.g., Entrez, UniProt).', 2);</v>
      </c>
    </row>
    <row r="463" spans="1:12">
      <c r="A463" s="24">
        <v>529</v>
      </c>
      <c r="B463" s="24" t="s">
        <v>671</v>
      </c>
      <c r="C463" s="24" t="s">
        <v>1313</v>
      </c>
      <c r="D463" s="9" t="s">
        <v>672</v>
      </c>
      <c r="E463" s="13" t="s">
        <v>836</v>
      </c>
      <c r="F463" s="11">
        <f t="shared" si="7"/>
        <v>529</v>
      </c>
      <c r="I463" s="11"/>
      <c r="J463" s="11"/>
      <c r="K463" s="11"/>
      <c r="L463" s="11" t="str">
        <f ca="1">IF(I463="","insert into element (element_id, label, description, element_status_id) values ("&amp;A463&amp;", '"&amp;B463&amp;"', '"&amp;D463&amp;"', 2);"&amp;IF(MOD(CELL("row",A463),10)=0,CHAR(13)&amp;CHAR(10)&amp;"COMMIT;",""),"")</f>
        <v>insert into element (element_id, label, description, element_status_id) values (529, 'macromolecule identifier source', 'A trusted international source (e.g., Entrez, UniProt) of the gene or protein name.', 2);</v>
      </c>
    </row>
    <row r="464" spans="1:12">
      <c r="A464" s="24">
        <v>530</v>
      </c>
      <c r="B464" s="24" t="s">
        <v>674</v>
      </c>
      <c r="C464" s="24" t="s">
        <v>1314</v>
      </c>
      <c r="D464" s="9" t="s">
        <v>314</v>
      </c>
      <c r="E464" s="13" t="s">
        <v>836</v>
      </c>
      <c r="F464" s="11">
        <f t="shared" si="7"/>
        <v>530</v>
      </c>
      <c r="I464" s="11"/>
      <c r="J464" s="11"/>
      <c r="K464" s="11"/>
      <c r="L464" s="11" t="str">
        <f ca="1">IF(I464="","insert into element (element_id, label, description, element_status_id) values ("&amp;A464&amp;", '"&amp;B464&amp;"', '"&amp;D464&amp;"', 2);"&amp;IF(MOD(CELL("row",A464),10)=0,CHAR(13)&amp;CHAR(10)&amp;"COMMIT;",""),"")</f>
        <v>insert into element (element_id, label, description, element_status_id) values (530, 'macromolecule name', 'A short symbol or name for a gene or protein from a trusted international source (e.g., Entrez, UniProt).', 2);</v>
      </c>
    </row>
    <row r="465" spans="1:12">
      <c r="A465" s="24">
        <v>527</v>
      </c>
      <c r="B465" s="24" t="s">
        <v>669</v>
      </c>
      <c r="C465" s="24" t="s">
        <v>1315</v>
      </c>
      <c r="D465" s="9" t="s">
        <v>315</v>
      </c>
      <c r="E465" s="13" t="s">
        <v>836</v>
      </c>
      <c r="F465" s="11">
        <f t="shared" si="7"/>
        <v>527</v>
      </c>
      <c r="I465" s="11"/>
      <c r="J465" s="11"/>
      <c r="K465" s="11"/>
      <c r="L465" s="11" t="str">
        <f ca="1">IF(I465="","insert into element (element_id, label, description, element_status_id) values ("&amp;A465&amp;", '"&amp;B465&amp;"', '"&amp;D465&amp;"', 2);"&amp;IF(MOD(CELL("row",A465),10)=0,CHAR(13)&amp;CHAR(10)&amp;"COMMIT;",""),"")</f>
        <v>insert into element (element_id, label, description, element_status_id) values (527, 'macromolecule description', 'A long name for a gene or protein from a trusted international source (e.g., Entrez, UniProt).', 2);</v>
      </c>
    </row>
    <row r="466" spans="1:12">
      <c r="A466" s="24">
        <v>531</v>
      </c>
      <c r="B466" s="24" t="s">
        <v>441</v>
      </c>
      <c r="C466" s="24" t="s">
        <v>1316</v>
      </c>
      <c r="D466" s="9"/>
      <c r="E466" s="13" t="s">
        <v>836</v>
      </c>
      <c r="F466" s="11">
        <f t="shared" si="7"/>
        <v>531</v>
      </c>
      <c r="I466" s="11"/>
      <c r="J466" s="11"/>
      <c r="K466" s="11"/>
      <c r="L466" s="11" t="str">
        <f ca="1">IF(I466="","insert into element (element_id, label, description, element_status_id) values ("&amp;A466&amp;", '"&amp;B466&amp;"', '"&amp;D466&amp;"', 2);"&amp;IF(MOD(CELL("row",A466),10)=0,CHAR(13)&amp;CHAR(10)&amp;"COMMIT;",""),"")</f>
        <v>insert into element (element_id, label, description, element_status_id) values (531, 'macromolecule type', '', 2);</v>
      </c>
    </row>
    <row r="467" spans="1:12">
      <c r="A467" s="24">
        <v>38</v>
      </c>
      <c r="B467" s="24" t="s">
        <v>88</v>
      </c>
      <c r="C467" s="24" t="s">
        <v>1027</v>
      </c>
      <c r="D467" s="9" t="s">
        <v>906</v>
      </c>
      <c r="E467" s="13" t="s">
        <v>836</v>
      </c>
      <c r="F467" s="11">
        <f t="shared" si="7"/>
        <v>38</v>
      </c>
      <c r="I467" s="11"/>
      <c r="J467" s="11"/>
      <c r="K467" s="11"/>
      <c r="L467" s="11" t="str">
        <f ca="1">IF(I467="","insert into element (element_id, label, description, element_status_id) values ("&amp;A467&amp;", '"&amp;B467&amp;"', '"&amp;D467&amp;"', 2);"&amp;IF(MOD(CELL("row",A467),10)=0,CHAR(13)&amp;CHAR(10)&amp;"COMMIT;",""),"")</f>
        <v>insert into element (element_id, label, description, element_status_id) values (38, 'protein', 'includes protein and protein-gi', 2);</v>
      </c>
    </row>
    <row r="468" spans="1:12">
      <c r="A468" s="24">
        <v>348</v>
      </c>
      <c r="B468" s="24" t="s">
        <v>907</v>
      </c>
      <c r="C468" s="24" t="s">
        <v>1028</v>
      </c>
      <c r="D468" s="9"/>
      <c r="E468" s="13" t="s">
        <v>836</v>
      </c>
      <c r="F468" s="11">
        <f t="shared" si="7"/>
        <v>348</v>
      </c>
      <c r="I468" s="11"/>
      <c r="J468" s="11"/>
      <c r="K468" s="11"/>
      <c r="L468" s="11" t="str">
        <f ca="1">IF(I468="","insert into element (element_id, label, description, element_status_id) values ("&amp;A468&amp;", '"&amp;B468&amp;"', '"&amp;D468&amp;"', 2);"&amp;IF(MOD(CELL("row",A468),10)=0,CHAR(13)&amp;CHAR(10)&amp;"COMMIT;",""),"")</f>
        <v>insert into element (element_id, label, description, element_status_id) values (348, 'Rhok2', '', 2);</v>
      </c>
    </row>
    <row r="469" spans="1:12">
      <c r="A469" s="24">
        <v>136</v>
      </c>
      <c r="B469" s="24" t="s">
        <v>353</v>
      </c>
      <c r="C469" s="24" t="s">
        <v>1029</v>
      </c>
      <c r="D469" s="9"/>
      <c r="E469" s="13" t="s">
        <v>836</v>
      </c>
      <c r="F469" s="11">
        <f t="shared" si="7"/>
        <v>136</v>
      </c>
      <c r="I469" s="11"/>
      <c r="J469" s="11"/>
      <c r="K469" s="11"/>
      <c r="L469" s="11" t="str">
        <f ca="1">IF(I469="","insert into element (element_id, label, description, element_status_id) values ("&amp;A469&amp;", '"&amp;B469&amp;"', '"&amp;D469&amp;"', 2);"&amp;IF(MOD(CELL("row",A469),10)=0,CHAR(13)&amp;CHAR(10)&amp;"COMMIT;",""),"")</f>
        <v>insert into element (element_id, label, description, element_status_id) values (136, 'protein form', '', 2);</v>
      </c>
    </row>
    <row r="470" spans="1:12">
      <c r="A470" s="24">
        <v>137</v>
      </c>
      <c r="B470" s="24" t="s">
        <v>354</v>
      </c>
      <c r="C470" s="24" t="s">
        <v>1030</v>
      </c>
      <c r="D470" s="9"/>
      <c r="E470" s="13" t="s">
        <v>836</v>
      </c>
      <c r="F470" s="11">
        <f t="shared" si="7"/>
        <v>137</v>
      </c>
      <c r="I470" s="11"/>
      <c r="J470" s="11"/>
      <c r="K470" s="11"/>
      <c r="L470" s="11" t="str">
        <f ca="1">IF(I470="","insert into element (element_id, label, description, element_status_id) values ("&amp;A470&amp;", '"&amp;B470&amp;"', '"&amp;D470&amp;"', 2);"&amp;IF(MOD(CELL("row",A470),10)=0,CHAR(13)&amp;CHAR(10)&amp;"COMMIT;",""),"")</f>
        <v>insert into element (element_id, label, description, element_status_id) values (137, 'protein preparation method', '', 2);_x000D_
COMMIT;</v>
      </c>
    </row>
    <row r="471" spans="1:12">
      <c r="A471" s="24">
        <v>138</v>
      </c>
      <c r="B471" s="24" t="s">
        <v>355</v>
      </c>
      <c r="C471" s="24" t="s">
        <v>1031</v>
      </c>
      <c r="D471" s="9"/>
      <c r="E471" s="13" t="s">
        <v>836</v>
      </c>
      <c r="F471" s="11">
        <f t="shared" si="7"/>
        <v>138</v>
      </c>
      <c r="I471" s="11"/>
      <c r="J471" s="11"/>
      <c r="K471" s="11"/>
      <c r="L471" s="11" t="str">
        <f ca="1">IF(I471="","insert into element (element_id, label, description, element_status_id) values ("&amp;A471&amp;", '"&amp;B471&amp;"', '"&amp;D471&amp;"', 2);"&amp;IF(MOD(CELL("row",A471),10)=0,CHAR(13)&amp;CHAR(10)&amp;"COMMIT;",""),"")</f>
        <v>insert into element (element_id, label, description, element_status_id) values (138, 'protein purity', '', 2);</v>
      </c>
    </row>
    <row r="472" spans="1:12">
      <c r="A472" s="24">
        <v>157</v>
      </c>
      <c r="B472" s="24" t="s">
        <v>356</v>
      </c>
      <c r="C472" s="24" t="s">
        <v>1032</v>
      </c>
      <c r="D472" s="9"/>
      <c r="E472" s="13" t="s">
        <v>836</v>
      </c>
      <c r="F472" s="11">
        <f t="shared" si="7"/>
        <v>157</v>
      </c>
      <c r="I472" s="11"/>
      <c r="J472" s="11"/>
      <c r="K472" s="11"/>
      <c r="L472" s="11" t="str">
        <f ca="1">IF(I472="","insert into element (element_id, label, description, element_status_id) values ("&amp;A472&amp;", '"&amp;B472&amp;"', '"&amp;D472&amp;"', 2);"&amp;IF(MOD(CELL("row",A472),10)=0,CHAR(13)&amp;CHAR(10)&amp;"COMMIT;",""),"")</f>
        <v>insert into element (element_id, label, description, element_status_id) values (157, 'protein sequence', '', 2);</v>
      </c>
    </row>
    <row r="473" spans="1:12">
      <c r="A473" s="24">
        <v>615</v>
      </c>
      <c r="B473" s="24" t="s">
        <v>708</v>
      </c>
      <c r="C473" s="24" t="s">
        <v>1317</v>
      </c>
      <c r="D473" s="9"/>
      <c r="E473" s="13" t="s">
        <v>836</v>
      </c>
      <c r="F473" s="11">
        <f t="shared" si="7"/>
        <v>615</v>
      </c>
      <c r="I473" s="11"/>
      <c r="J473" s="11"/>
      <c r="K473" s="11"/>
      <c r="L473" s="11" t="str">
        <f ca="1">IF(I473="","insert into element (element_id, label, description, element_status_id) values ("&amp;A473&amp;", '"&amp;B473&amp;"', '"&amp;D473&amp;"', 2);"&amp;IF(MOD(CELL("row",A473),10)=0,CHAR(13)&amp;CHAR(10)&amp;"COMMIT;",""),"")</f>
        <v>insert into element (element_id, label, description, element_status_id) values (615, 'species (BINOMIAL NOMENCLATURE)', '', 2);</v>
      </c>
    </row>
    <row r="474" spans="1:12">
      <c r="A474" s="24">
        <v>7</v>
      </c>
      <c r="B474" s="24" t="s">
        <v>404</v>
      </c>
      <c r="C474" s="24" t="s">
        <v>404</v>
      </c>
      <c r="D474" s="9" t="s">
        <v>853</v>
      </c>
      <c r="E474" s="13" t="s">
        <v>836</v>
      </c>
      <c r="F474" s="11">
        <f t="shared" si="7"/>
        <v>7</v>
      </c>
      <c r="I474" s="11"/>
      <c r="J474" s="11"/>
      <c r="K474" s="11"/>
      <c r="L474" s="11" t="str">
        <f ca="1">IF(I474="","insert into element (element_id, label, description, element_status_id) values ("&amp;A474&amp;", '"&amp;B474&amp;"', '"&amp;D474&amp;"', 2);"&amp;IF(MOD(CELL("row",A474),10)=0,CHAR(13)&amp;CHAR(10)&amp;"COMMIT;",""),"")</f>
        <v>insert into element (element_id, label, description, element_status_id) values (7, 'INSTANCE_DESCRIPTOR', 'Singular root to ensure tree viewers work', 2);</v>
      </c>
    </row>
    <row r="475" spans="1:12">
      <c r="A475" s="24">
        <v>18</v>
      </c>
      <c r="B475" s="24" t="s">
        <v>245</v>
      </c>
      <c r="C475" s="24" t="s">
        <v>1318</v>
      </c>
      <c r="D475" s="9"/>
      <c r="E475" s="13" t="s">
        <v>836</v>
      </c>
      <c r="F475" s="11">
        <f t="shared" si="7"/>
        <v>18</v>
      </c>
      <c r="I475" s="11"/>
      <c r="J475" s="11"/>
      <c r="K475" s="11"/>
      <c r="L475" s="11" t="str">
        <f ca="1">IF(I475="","insert into element (element_id, label, description, element_status_id) values ("&amp;A475&amp;", '"&amp;B475&amp;"', '"&amp;D475&amp;"', 2);"&amp;IF(MOD(CELL("row",A475),10)=0,CHAR(13)&amp;CHAR(10)&amp;"COMMIT;",""),"")</f>
        <v>insert into element (element_id, label, description, element_status_id) values (18, 'assay instance', '', 2);</v>
      </c>
    </row>
    <row r="476" spans="1:12">
      <c r="A476" s="24">
        <v>223</v>
      </c>
      <c r="B476" s="24" t="s">
        <v>252</v>
      </c>
      <c r="C476" s="24" t="s">
        <v>1319</v>
      </c>
      <c r="D476" s="32" t="s">
        <v>253</v>
      </c>
      <c r="E476" s="13" t="s">
        <v>836</v>
      </c>
      <c r="F476" s="11">
        <f t="shared" si="7"/>
        <v>223</v>
      </c>
      <c r="I476" s="11"/>
      <c r="J476" s="11"/>
      <c r="K476" s="11"/>
      <c r="L476" s="11" t="str">
        <f ca="1">IF(I476="","insert into element (element_id, label, description, element_status_id) values ("&amp;A476&amp;", '"&amp;B476&amp;"', '"&amp;D476&amp;"', 2);"&amp;IF(MOD(CELL("row",A476),10)=0,CHAR(13)&amp;CHAR(10)&amp;"COMMIT;",""),"")</f>
        <v>insert into element (element_id, label, description, element_status_id) values (223, 'assay stage', 'A description of the purpose of an assay within a project; relates to the order of assays in a screening campaign (e.g., a primary assay is performed first to identify hits, which are then confirmed in a confirmatory assay, after which secondary assays further prioritize confirmed hits).', 2);</v>
      </c>
    </row>
    <row r="477" spans="1:12">
      <c r="A477" s="24">
        <v>224</v>
      </c>
      <c r="B477" s="24" t="s">
        <v>254</v>
      </c>
      <c r="C477" s="24" t="s">
        <v>1320</v>
      </c>
      <c r="D477" s="9" t="s">
        <v>255</v>
      </c>
      <c r="E477" s="13" t="s">
        <v>836</v>
      </c>
      <c r="F477" s="11">
        <f t="shared" si="7"/>
        <v>224</v>
      </c>
      <c r="I477" s="11"/>
      <c r="J477" s="11"/>
      <c r="K477" s="11"/>
      <c r="L477" s="11" t="str">
        <f ca="1">IF(I477="","insert into element (element_id, label, description, element_status_id) values ("&amp;A477&amp;", '"&amp;B477&amp;"', '"&amp;D477&amp;"', 2);"&amp;IF(MOD(CELL("row",A477),10)=0,CHAR(13)&amp;CHAR(10)&amp;"COMMIT;",""),"")</f>
        <v>insert into element (element_id, label, description, element_status_id) values (224, 'confirmatory assay', 'An assay performed to confirm activity of perturbagens identified in a primary assay; may be performed as replicate measurements or as a concentration-response assay.', 2);</v>
      </c>
    </row>
    <row r="478" spans="1:12">
      <c r="A478" s="24">
        <v>225</v>
      </c>
      <c r="B478" s="24" t="s">
        <v>256</v>
      </c>
      <c r="C478" s="24" t="s">
        <v>1321</v>
      </c>
      <c r="D478" s="9" t="s">
        <v>257</v>
      </c>
      <c r="E478" s="13" t="s">
        <v>836</v>
      </c>
      <c r="F478" s="11">
        <f t="shared" si="7"/>
        <v>225</v>
      </c>
      <c r="I478" s="11"/>
      <c r="J478" s="11"/>
      <c r="K478" s="11"/>
      <c r="L478" s="11" t="str">
        <f ca="1">IF(I478="","insert into element (element_id, label, description, element_status_id) values ("&amp;A478&amp;", '"&amp;B478&amp;"', '"&amp;D478&amp;"', 2);"&amp;IF(MOD(CELL("row",A478),10)=0,CHAR(13)&amp;CHAR(10)&amp;"COMMIT;",""),"")</f>
        <v>insert into element (element_id, label, description, element_status_id) values (225, 'lead-optimization assay', 'An assay performed in the lead-optimization stage on a relatively small number of active perturbagens; typically a high-quality concentration-response assay.', 2);</v>
      </c>
    </row>
    <row r="479" spans="1:12">
      <c r="A479" s="24">
        <v>226</v>
      </c>
      <c r="B479" s="24" t="s">
        <v>258</v>
      </c>
      <c r="C479" s="24" t="s">
        <v>1322</v>
      </c>
      <c r="D479" s="9" t="s">
        <v>259</v>
      </c>
      <c r="E479" s="13" t="s">
        <v>836</v>
      </c>
      <c r="F479" s="11">
        <f t="shared" si="7"/>
        <v>226</v>
      </c>
      <c r="I479" s="11"/>
      <c r="J479" s="11"/>
      <c r="K479" s="11"/>
      <c r="L479" s="11" t="str">
        <f ca="1">IF(I479="","insert into element (element_id, label, description, element_status_id) values ("&amp;A479&amp;", '"&amp;B479&amp;"', '"&amp;D479&amp;"', 2);"&amp;IF(MOD(CELL("row",A479),10)=0,CHAR(13)&amp;CHAR(10)&amp;"COMMIT;",""),"")</f>
        <v>insert into element (element_id, label, description, element_status_id) values (226, 'primary assay', 'An assay performed (usually first in a campaign) to identify potentially biologically active pertubagens; usually performed at a single concentration with one or two measurements.', 2);</v>
      </c>
    </row>
    <row r="480" spans="1:12">
      <c r="A480" s="24">
        <v>227</v>
      </c>
      <c r="B480" s="24" t="s">
        <v>260</v>
      </c>
      <c r="C480" s="24" t="s">
        <v>1323</v>
      </c>
      <c r="D480" s="9" t="s">
        <v>261</v>
      </c>
      <c r="E480" s="13" t="s">
        <v>836</v>
      </c>
      <c r="F480" s="11">
        <f t="shared" si="7"/>
        <v>227</v>
      </c>
      <c r="I480" s="11"/>
      <c r="J480" s="11"/>
      <c r="K480" s="11"/>
      <c r="L480" s="11" t="str">
        <f ca="1">IF(I480="","insert into element (element_id, label, description, element_status_id) values ("&amp;A480&amp;", '"&amp;B480&amp;"', '"&amp;D480&amp;"', 2);"&amp;IF(MOD(CELL("row",A480),10)=0,CHAR(13)&amp;CHAR(10)&amp;"COMMIT;",""),"")</f>
        <v>insert into element (element_id, label, description, element_status_id) values (227, 'secondary assay', 'An assay performed following a confirmatory assay to confirm the biological activity a perturbagen using a different assay type or design; may address mode-of-action, toxicity, activity profile, and selectivity.', 2);_x000D_
COMMIT;</v>
      </c>
    </row>
    <row r="481" spans="1:12">
      <c r="A481" s="24">
        <v>228</v>
      </c>
      <c r="B481" s="24" t="s">
        <v>344</v>
      </c>
      <c r="C481" s="24" t="s">
        <v>1324</v>
      </c>
      <c r="D481" s="9"/>
      <c r="E481" s="13" t="s">
        <v>836</v>
      </c>
      <c r="F481" s="11">
        <f t="shared" si="7"/>
        <v>228</v>
      </c>
      <c r="I481" s="11"/>
      <c r="J481" s="11"/>
      <c r="K481" s="11"/>
      <c r="L481" s="11" t="str">
        <f ca="1">IF(I481="","insert into element (element_id, label, description, element_status_id) values ("&amp;A481&amp;", '"&amp;B481&amp;"', '"&amp;D481&amp;"', 2);"&amp;IF(MOD(CELL("row",A481),10)=0,CHAR(13)&amp;CHAR(10)&amp;"COMMIT;",""),"")</f>
        <v>insert into element (element_id, label, description, element_status_id) values (228, 'alternate confirmatory assay', '', 2);</v>
      </c>
    </row>
    <row r="482" spans="1:12">
      <c r="A482" s="24">
        <v>231</v>
      </c>
      <c r="B482" s="24" t="s">
        <v>449</v>
      </c>
      <c r="C482" s="24" t="s">
        <v>1325</v>
      </c>
      <c r="D482" s="9"/>
      <c r="E482" s="13" t="s">
        <v>836</v>
      </c>
      <c r="F482" s="11">
        <f t="shared" si="7"/>
        <v>231</v>
      </c>
      <c r="I482" s="11"/>
      <c r="J482" s="11"/>
      <c r="K482" s="11"/>
      <c r="L482" s="11" t="str">
        <f ca="1">IF(I482="","insert into element (element_id, label, description, element_status_id) values ("&amp;A482&amp;", '"&amp;B482&amp;"', '"&amp;D482&amp;"', 2);"&amp;IF(MOD(CELL("row",A482),10)=0,CHAR(13)&amp;CHAR(10)&amp;"COMMIT;",""),"")</f>
        <v>insert into element (element_id, label, description, element_status_id) values (231, 'alternate assay component', '', 2);</v>
      </c>
    </row>
    <row r="483" spans="1:12">
      <c r="A483" s="24">
        <v>232</v>
      </c>
      <c r="B483" s="24" t="s">
        <v>376</v>
      </c>
      <c r="C483" s="24" t="s">
        <v>1326</v>
      </c>
      <c r="D483" s="9"/>
      <c r="E483" s="13" t="s">
        <v>836</v>
      </c>
      <c r="F483" s="11">
        <f t="shared" si="7"/>
        <v>232</v>
      </c>
      <c r="I483" s="11"/>
      <c r="J483" s="11"/>
      <c r="K483" s="11"/>
      <c r="L483" s="11" t="str">
        <f ca="1">IF(I483="","insert into element (element_id, label, description, element_status_id) values ("&amp;A483&amp;", '"&amp;B483&amp;"', '"&amp;D483&amp;"', 2);"&amp;IF(MOD(CELL("row",A483),10)=0,CHAR(13)&amp;CHAR(10)&amp;"COMMIT;",""),"")</f>
        <v>insert into element (element_id, label, description, element_status_id) values (232, 'alternate assay format', '', 2);</v>
      </c>
    </row>
    <row r="484" spans="1:12">
      <c r="A484" s="24">
        <v>233</v>
      </c>
      <c r="B484" s="24" t="s">
        <v>377</v>
      </c>
      <c r="C484" s="24" t="s">
        <v>1327</v>
      </c>
      <c r="D484" s="9"/>
      <c r="E484" s="13" t="s">
        <v>836</v>
      </c>
      <c r="F484" s="11">
        <f t="shared" si="7"/>
        <v>233</v>
      </c>
      <c r="I484" s="11"/>
      <c r="J484" s="11"/>
      <c r="K484" s="11"/>
      <c r="L484" s="11" t="str">
        <f ca="1">IF(I484="","insert into element (element_id, label, description, element_status_id) values ("&amp;A484&amp;", '"&amp;B484&amp;"', '"&amp;D484&amp;"', 2);"&amp;IF(MOD(CELL("row",A484),10)=0,CHAR(13)&amp;CHAR(10)&amp;"COMMIT;",""),"")</f>
        <v>insert into element (element_id, label, description, element_status_id) values (233, 'alternate assay type', '', 2);</v>
      </c>
    </row>
    <row r="485" spans="1:12">
      <c r="A485" s="24">
        <v>234</v>
      </c>
      <c r="B485" s="24" t="s">
        <v>378</v>
      </c>
      <c r="C485" s="24" t="s">
        <v>1328</v>
      </c>
      <c r="D485" s="9"/>
      <c r="E485" s="13" t="s">
        <v>836</v>
      </c>
      <c r="F485" s="11">
        <f t="shared" si="7"/>
        <v>234</v>
      </c>
      <c r="I485" s="11"/>
      <c r="J485" s="11"/>
      <c r="K485" s="11"/>
      <c r="L485" s="11" t="str">
        <f ca="1">IF(I485="","insert into element (element_id, label, description, element_status_id) values ("&amp;A485&amp;", '"&amp;B485&amp;"', '"&amp;D485&amp;"', 2);"&amp;IF(MOD(CELL("row",A485),10)=0,CHAR(13)&amp;CHAR(10)&amp;"COMMIT;",""),"")</f>
        <v>insert into element (element_id, label, description, element_status_id) values (234, 'orthogonal assay design', '', 2);</v>
      </c>
    </row>
    <row r="486" spans="1:12">
      <c r="A486" s="24">
        <v>235</v>
      </c>
      <c r="B486" s="24" t="s">
        <v>379</v>
      </c>
      <c r="C486" s="24" t="s">
        <v>1329</v>
      </c>
      <c r="D486" s="9"/>
      <c r="E486" s="13" t="s">
        <v>836</v>
      </c>
      <c r="F486" s="11">
        <f t="shared" si="7"/>
        <v>235</v>
      </c>
      <c r="I486" s="11"/>
      <c r="J486" s="11"/>
      <c r="K486" s="11"/>
      <c r="L486" s="11" t="str">
        <f ca="1">IF(I486="","insert into element (element_id, label, description, element_status_id) values ("&amp;A486&amp;", '"&amp;B486&amp;"', '"&amp;D486&amp;"', 2);"&amp;IF(MOD(CELL("row",A486),10)=0,CHAR(13)&amp;CHAR(10)&amp;"COMMIT;",""),"")</f>
        <v>insert into element (element_id, label, description, element_status_id) values (235, 'orthogonal assay detection method', '', 2);</v>
      </c>
    </row>
    <row r="487" spans="1:12">
      <c r="A487" s="24">
        <v>280</v>
      </c>
      <c r="B487" s="24" t="s">
        <v>450</v>
      </c>
      <c r="C487" s="24" t="s">
        <v>1330</v>
      </c>
      <c r="D487" s="9"/>
      <c r="E487" s="13" t="s">
        <v>836</v>
      </c>
      <c r="F487" s="11">
        <f t="shared" si="7"/>
        <v>280</v>
      </c>
      <c r="I487" s="11"/>
      <c r="J487" s="11"/>
      <c r="K487" s="11"/>
      <c r="L487" s="11" t="str">
        <f ca="1">IF(I487="","insert into element (element_id, label, description, element_status_id) values ("&amp;A487&amp;", '"&amp;B487&amp;"', '"&amp;D487&amp;"', 2);"&amp;IF(MOD(CELL("row",A487),10)=0,CHAR(13)&amp;CHAR(10)&amp;"COMMIT;",""),"")</f>
        <v>insert into element (element_id, label, description, element_status_id) values (280, 'alternate assay parameter', '', 2);</v>
      </c>
    </row>
    <row r="488" spans="1:12">
      <c r="A488" s="24">
        <v>229</v>
      </c>
      <c r="B488" s="24" t="s">
        <v>345</v>
      </c>
      <c r="C488" s="24" t="s">
        <v>1331</v>
      </c>
      <c r="D488" s="9"/>
      <c r="E488" s="13" t="s">
        <v>836</v>
      </c>
      <c r="F488" s="11">
        <f t="shared" si="7"/>
        <v>229</v>
      </c>
      <c r="I488" s="11"/>
      <c r="J488" s="11"/>
      <c r="K488" s="11"/>
      <c r="L488" s="11" t="str">
        <f ca="1">IF(I488="","insert into element (element_id, label, description, element_status_id) values ("&amp;A488&amp;", '"&amp;B488&amp;"', '"&amp;D488&amp;"', 2);"&amp;IF(MOD(CELL("row",A488),10)=0,CHAR(13)&amp;CHAR(10)&amp;"COMMIT;",""),"")</f>
        <v>insert into element (element_id, label, description, element_status_id) values (229, 'counter-screening assay', '', 2);</v>
      </c>
    </row>
    <row r="489" spans="1:12">
      <c r="A489" s="24">
        <v>236</v>
      </c>
      <c r="B489" s="24" t="s">
        <v>380</v>
      </c>
      <c r="C489" s="24" t="s">
        <v>1332</v>
      </c>
      <c r="D489" s="9"/>
      <c r="E489" s="13" t="s">
        <v>836</v>
      </c>
      <c r="F489" s="11">
        <f t="shared" si="7"/>
        <v>236</v>
      </c>
      <c r="I489" s="11"/>
      <c r="J489" s="11"/>
      <c r="K489" s="11"/>
      <c r="L489" s="11" t="str">
        <f ca="1">IF(I489="","insert into element (element_id, label, description, element_status_id) values ("&amp;A489&amp;", '"&amp;B489&amp;"', '"&amp;D489&amp;"', 2);"&amp;IF(MOD(CELL("row",A489),10)=0,CHAR(13)&amp;CHAR(10)&amp;"COMMIT;",""),"")</f>
        <v>insert into element (element_id, label, description, element_status_id) values (236, 'alternate target assay', '', 2);</v>
      </c>
    </row>
    <row r="490" spans="1:12">
      <c r="A490" s="24">
        <v>237</v>
      </c>
      <c r="B490" s="24" t="s">
        <v>381</v>
      </c>
      <c r="C490" s="24" t="s">
        <v>1333</v>
      </c>
      <c r="D490" s="9"/>
      <c r="E490" s="13" t="s">
        <v>836</v>
      </c>
      <c r="F490" s="11">
        <f t="shared" si="7"/>
        <v>237</v>
      </c>
      <c r="I490" s="11"/>
      <c r="J490" s="11"/>
      <c r="K490" s="11"/>
      <c r="L490" s="11" t="str">
        <f ca="1">IF(I490="","insert into element (element_id, label, description, element_status_id) values ("&amp;A490&amp;", '"&amp;B490&amp;"', '"&amp;D490&amp;"', 2);"&amp;IF(MOD(CELL("row",A490),10)=0,CHAR(13)&amp;CHAR(10)&amp;"COMMIT;",""),"")</f>
        <v>insert into element (element_id, label, description, element_status_id) values (237, 'compound toxicity assay', '', 2);_x000D_
COMMIT;</v>
      </c>
    </row>
    <row r="491" spans="1:12">
      <c r="A491" s="24">
        <v>238</v>
      </c>
      <c r="B491" s="24" t="s">
        <v>382</v>
      </c>
      <c r="C491" s="24" t="s">
        <v>1334</v>
      </c>
      <c r="D491" s="9"/>
      <c r="E491" s="13" t="s">
        <v>836</v>
      </c>
      <c r="F491" s="11">
        <f t="shared" si="7"/>
        <v>238</v>
      </c>
      <c r="I491" s="11"/>
      <c r="J491" s="11"/>
      <c r="K491" s="11"/>
      <c r="L491" s="11" t="str">
        <f ca="1">IF(I491="","insert into element (element_id, label, description, element_status_id) values ("&amp;A491&amp;", '"&amp;B491&amp;"', '"&amp;D491&amp;"', 2);"&amp;IF(MOD(CELL("row",A491),10)=0,CHAR(13)&amp;CHAR(10)&amp;"COMMIT;",""),"")</f>
        <v>insert into element (element_id, label, description, element_status_id) values (238, 'parental cell line assay', '', 2);</v>
      </c>
    </row>
    <row r="492" spans="1:12">
      <c r="A492" s="24">
        <v>239</v>
      </c>
      <c r="B492" s="24" t="s">
        <v>451</v>
      </c>
      <c r="C492" s="24" t="s">
        <v>1335</v>
      </c>
      <c r="D492" s="9"/>
      <c r="E492" s="13" t="s">
        <v>836</v>
      </c>
      <c r="F492" s="11">
        <f t="shared" si="7"/>
        <v>239</v>
      </c>
      <c r="I492" s="11"/>
      <c r="J492" s="11"/>
      <c r="K492" s="11"/>
      <c r="L492" s="11" t="str">
        <f ca="1">IF(I492="","insert into element (element_id, label, description, element_status_id) values ("&amp;A492&amp;", '"&amp;B492&amp;"', '"&amp;D492&amp;"', 2);"&amp;IF(MOD(CELL("row",A492),10)=0,CHAR(13)&amp;CHAR(10)&amp;"COMMIT;",""),"")</f>
        <v>insert into element (element_id, label, description, element_status_id) values (239, 'physicochemical assay', '', 2);</v>
      </c>
    </row>
    <row r="493" spans="1:12">
      <c r="A493" s="24">
        <v>240</v>
      </c>
      <c r="B493" s="24" t="s">
        <v>383</v>
      </c>
      <c r="C493" s="24" t="s">
        <v>1336</v>
      </c>
      <c r="D493" s="9"/>
      <c r="E493" s="13" t="s">
        <v>836</v>
      </c>
      <c r="F493" s="11">
        <f t="shared" si="7"/>
        <v>240</v>
      </c>
      <c r="I493" s="11"/>
      <c r="J493" s="11"/>
      <c r="K493" s="11"/>
      <c r="L493" s="11" t="str">
        <f ca="1">IF(I493="","insert into element (element_id, label, description, element_status_id) values ("&amp;A493&amp;", '"&amp;B493&amp;"', '"&amp;D493&amp;"', 2);"&amp;IF(MOD(CELL("row",A493),10)=0,CHAR(13)&amp;CHAR(10)&amp;"COMMIT;",""),"")</f>
        <v>insert into element (element_id, label, description, element_status_id) values (240, 'construct variant assay', '', 2);</v>
      </c>
    </row>
    <row r="494" spans="1:12">
      <c r="A494" s="24">
        <v>230</v>
      </c>
      <c r="B494" s="24" t="s">
        <v>346</v>
      </c>
      <c r="C494" s="24" t="s">
        <v>1337</v>
      </c>
      <c r="D494" s="9"/>
      <c r="E494" s="13" t="s">
        <v>836</v>
      </c>
      <c r="F494" s="11">
        <f t="shared" si="7"/>
        <v>230</v>
      </c>
      <c r="I494" s="11"/>
      <c r="J494" s="11"/>
      <c r="K494" s="11"/>
      <c r="L494" s="11" t="str">
        <f ca="1">IF(I494="","insert into element (element_id, label, description, element_status_id) values ("&amp;A494&amp;", '"&amp;B494&amp;"', '"&amp;D494&amp;"', 2);"&amp;IF(MOD(CELL("row",A494),10)=0,CHAR(13)&amp;CHAR(10)&amp;"COMMIT;",""),"")</f>
        <v>insert into element (element_id, label, description, element_status_id) values (230, 'selectivity assay', '', 2);</v>
      </c>
    </row>
    <row r="495" spans="1:12">
      <c r="A495" s="24">
        <v>621</v>
      </c>
      <c r="B495" s="24" t="s">
        <v>714</v>
      </c>
      <c r="C495" s="24" t="s">
        <v>1338</v>
      </c>
      <c r="D495" s="9"/>
      <c r="E495" s="13" t="s">
        <v>836</v>
      </c>
      <c r="F495" s="11">
        <f t="shared" si="7"/>
        <v>621</v>
      </c>
      <c r="I495" s="11"/>
      <c r="J495" s="11"/>
      <c r="K495" s="11"/>
      <c r="L495" s="11" t="str">
        <f ca="1">IF(I495="","insert into element (element_id, label, description, element_status_id) values ("&amp;A495&amp;", '"&amp;B495&amp;"', '"&amp;D495&amp;"', 2);"&amp;IF(MOD(CELL("row",A495),10)=0,CHAR(13)&amp;CHAR(10)&amp;"COMMIT;",""),"")</f>
        <v>insert into element (element_id, label, description, element_status_id) values (621, 'summary assay', '', 2);</v>
      </c>
    </row>
    <row r="496" spans="1:12">
      <c r="A496" s="24">
        <v>251</v>
      </c>
      <c r="B496" s="24" t="s">
        <v>491</v>
      </c>
      <c r="C496" s="24" t="s">
        <v>1339</v>
      </c>
      <c r="D496" s="9"/>
      <c r="E496" s="13" t="s">
        <v>836</v>
      </c>
      <c r="F496" s="11">
        <f t="shared" si="7"/>
        <v>251</v>
      </c>
      <c r="I496" s="11"/>
      <c r="J496" s="11"/>
      <c r="K496" s="11"/>
      <c r="L496" s="11" t="str">
        <f ca="1">IF(I496="","insert into element (element_id, label, description, element_status_id) values ("&amp;A496&amp;", '"&amp;B496&amp;"', '"&amp;D496&amp;"', 2);"&amp;IF(MOD(CELL("row",A496),10)=0,CHAR(13)&amp;CHAR(10)&amp;"COMMIT;",""),"")</f>
        <v>insert into element (element_id, label, description, element_status_id) values (251, 'result detail', '', 2);</v>
      </c>
    </row>
    <row r="497" spans="1:12">
      <c r="A497" s="24">
        <v>252</v>
      </c>
      <c r="B497" s="24" t="s">
        <v>294</v>
      </c>
      <c r="C497" s="24" t="s">
        <v>1340</v>
      </c>
      <c r="D497" s="32" t="s">
        <v>295</v>
      </c>
      <c r="E497" s="13" t="s">
        <v>836</v>
      </c>
      <c r="F497" s="11">
        <f t="shared" si="7"/>
        <v>252</v>
      </c>
      <c r="I497" s="11"/>
      <c r="J497" s="11"/>
      <c r="K497" s="11"/>
      <c r="L497" s="11" t="str">
        <f ca="1">IF(I497="","insert into element (element_id, label, description, element_status_id) values ("&amp;A497&amp;", '"&amp;B497&amp;"', '"&amp;D497&amp;"', 2);"&amp;IF(MOD(CELL("row",A497),10)=0,CHAR(13)&amp;CHAR(10)&amp;"COMMIT;",""),"")</f>
        <v>insert into element (element_id, label, description, element_status_id) values (252, 'curve-fit specification', 'A descripition of curve-fit parameters used to obtain an endpoint by fitting a single function across a range of measurements; contains information about curve-fit parameters, methods, properties (e.g., Hill coefficient), concentration range, and replicates.', 2);</v>
      </c>
    </row>
    <row r="498" spans="1:12">
      <c r="A498" s="24">
        <v>665</v>
      </c>
      <c r="B498" s="24" t="s">
        <v>433</v>
      </c>
      <c r="C498" s="24" t="s">
        <v>1341</v>
      </c>
      <c r="D498" s="32"/>
      <c r="E498" s="13" t="s">
        <v>836</v>
      </c>
      <c r="F498" s="11">
        <f t="shared" si="7"/>
        <v>665</v>
      </c>
      <c r="I498" s="11"/>
      <c r="J498" s="11"/>
      <c r="K498" s="11"/>
      <c r="L498" s="11" t="str">
        <f ca="1">IF(I498="","insert into element (element_id, label, description, element_status_id) values ("&amp;A498&amp;", '"&amp;B498&amp;"', '"&amp;D498&amp;"', 2);"&amp;IF(MOD(CELL("row",A498),10)=0,CHAR(13)&amp;CHAR(10)&amp;"COMMIT;",""),"")</f>
        <v>insert into element (element_id, label, description, element_status_id) values (665, 'Marquardt-Levenberg', '', 2);</v>
      </c>
    </row>
    <row r="499" spans="1:12">
      <c r="A499" s="24">
        <v>253</v>
      </c>
      <c r="B499" s="24" t="s">
        <v>296</v>
      </c>
      <c r="C499" s="24" t="s">
        <v>1342</v>
      </c>
      <c r="D499" s="32" t="s">
        <v>297</v>
      </c>
      <c r="E499" s="13" t="s">
        <v>836</v>
      </c>
      <c r="F499" s="11">
        <f t="shared" si="7"/>
        <v>253</v>
      </c>
      <c r="I499" s="11"/>
      <c r="J499" s="11"/>
      <c r="K499" s="11"/>
      <c r="L499" s="11" t="str">
        <f ca="1">IF(I499="","insert into element (element_id, label, description, element_status_id) values ("&amp;A499&amp;", '"&amp;B499&amp;"', '"&amp;D499&amp;"', 2);"&amp;IF(MOD(CELL("row",A499),10)=0,CHAR(13)&amp;CHAR(10)&amp;"COMMIT;",""),"")</f>
        <v>insert into element (element_id, label, description, element_status_id) values (253, 'normalization method', 'A description of a data normalization method (e.g., normalized percent distribution, Z-score, B-score) used to correct raw data for inference errors (i.e., false negatives and false positives), especially after testing at a single concentration or with a small number of replicates.', 2);</v>
      </c>
    </row>
    <row r="500" spans="1:12">
      <c r="A500" s="24">
        <v>254</v>
      </c>
      <c r="B500" s="24" t="s">
        <v>298</v>
      </c>
      <c r="C500" s="24" t="s">
        <v>1343</v>
      </c>
      <c r="D500" s="9" t="s">
        <v>299</v>
      </c>
      <c r="E500" s="13" t="s">
        <v>836</v>
      </c>
      <c r="F500" s="11">
        <f t="shared" si="7"/>
        <v>254</v>
      </c>
      <c r="I500" s="11"/>
      <c r="J500" s="11"/>
      <c r="K500" s="11"/>
      <c r="L500" s="11" t="str">
        <f ca="1">IF(I500="","insert into element (element_id, label, description, element_status_id) values ("&amp;A500&amp;", '"&amp;B500&amp;"', '"&amp;D500&amp;"', 2);"&amp;IF(MOD(CELL("row",A500),10)=0,CHAR(13)&amp;CHAR(10)&amp;"COMMIT;",""),"")</f>
        <v>insert into element (element_id, label, description, element_status_id) values (254, 'endpoint mode-of-action', 'A description of the qualitative effect of a perturbagen in an assay (e.g., inhibition, activation, cytotoxicity).', 2);_x000D_
COMMIT;</v>
      </c>
    </row>
    <row r="501" spans="1:12">
      <c r="A501" s="24">
        <v>401</v>
      </c>
      <c r="B501" s="24" t="s">
        <v>529</v>
      </c>
      <c r="C501" s="24" t="s">
        <v>1344</v>
      </c>
      <c r="D501" s="9"/>
      <c r="E501" s="13" t="s">
        <v>836</v>
      </c>
      <c r="F501" s="11">
        <f t="shared" si="7"/>
        <v>401</v>
      </c>
      <c r="I501" s="11"/>
      <c r="J501" s="11"/>
      <c r="K501" s="11"/>
      <c r="L501" s="11" t="str">
        <f ca="1">IF(I501="","insert into element (element_id, label, description, element_status_id) values ("&amp;A501&amp;", '"&amp;B501&amp;"', '"&amp;D501&amp;"', 2);"&amp;IF(MOD(CELL("row",A501),10)=0,CHAR(13)&amp;CHAR(10)&amp;"COMMIT;",""),"")</f>
        <v>insert into element (element_id, label, description, element_status_id) values (401, 'activity threshold', '', 2);</v>
      </c>
    </row>
    <row r="502" spans="1:12">
      <c r="A502" s="24">
        <v>369</v>
      </c>
      <c r="B502" s="24" t="s">
        <v>419</v>
      </c>
      <c r="C502" s="24" t="s">
        <v>1345</v>
      </c>
      <c r="D502" s="9"/>
      <c r="E502" s="13" t="s">
        <v>836</v>
      </c>
      <c r="F502" s="11">
        <f t="shared" si="7"/>
        <v>369</v>
      </c>
      <c r="I502" s="11"/>
      <c r="J502" s="11"/>
      <c r="K502" s="11"/>
      <c r="L502" s="11" t="str">
        <f ca="1">IF(I502="","insert into element (element_id, label, description, element_status_id) values ("&amp;A502&amp;", '"&amp;B502&amp;"', '"&amp;D502&amp;"', 2);"&amp;IF(MOD(CELL("row",A502),10)=0,CHAR(13)&amp;CHAR(10)&amp;"COMMIT;",""),"")</f>
        <v>insert into element (element_id, label, description, element_status_id) values (369, 'Number of exclusions', '', 2);</v>
      </c>
    </row>
    <row r="503" spans="1:12">
      <c r="A503" s="24">
        <v>370</v>
      </c>
      <c r="B503" s="24" t="s">
        <v>49</v>
      </c>
      <c r="C503" s="24" t="s">
        <v>1346</v>
      </c>
      <c r="D503" s="9"/>
      <c r="E503" s="13" t="s">
        <v>836</v>
      </c>
      <c r="F503" s="11">
        <f t="shared" si="7"/>
        <v>370</v>
      </c>
      <c r="I503" s="11"/>
      <c r="J503" s="11"/>
      <c r="K503" s="11"/>
      <c r="L503" s="11" t="str">
        <f ca="1">IF(I503="","insert into element (element_id, label, description, element_status_id) values ("&amp;A503&amp;", '"&amp;B503&amp;"', '"&amp;D503&amp;"', 2);"&amp;IF(MOD(CELL("row",A503),10)=0,CHAR(13)&amp;CHAR(10)&amp;"COMMIT;",""),"")</f>
        <v>insert into element (element_id, label, description, element_status_id) values (370, 'Number of points', '', 2);</v>
      </c>
    </row>
    <row r="504" spans="1:12">
      <c r="A504" s="24">
        <v>368</v>
      </c>
      <c r="B504" s="24" t="s">
        <v>418</v>
      </c>
      <c r="C504" s="24" t="s">
        <v>1347</v>
      </c>
      <c r="D504" s="9"/>
      <c r="E504" s="13" t="s">
        <v>836</v>
      </c>
      <c r="F504" s="11">
        <f t="shared" si="7"/>
        <v>368</v>
      </c>
      <c r="I504" s="11"/>
      <c r="J504" s="11"/>
      <c r="K504" s="11"/>
      <c r="L504" s="11" t="str">
        <f ca="1">IF(I504="","insert into element (element_id, label, description, element_status_id) values ("&amp;A504&amp;", '"&amp;B504&amp;"', '"&amp;D504&amp;"', 2);"&amp;IF(MOD(CELL("row",A504),10)=0,CHAR(13)&amp;CHAR(10)&amp;"COMMIT;",""),"")</f>
        <v>insert into element (element_id, label, description, element_status_id) values (368, 'software', '', 2);</v>
      </c>
    </row>
    <row r="505" spans="1:12">
      <c r="A505" s="24">
        <v>372</v>
      </c>
      <c r="B505" s="24" t="s">
        <v>48</v>
      </c>
      <c r="C505" s="24" t="s">
        <v>1348</v>
      </c>
      <c r="D505" s="9"/>
      <c r="E505" s="13" t="s">
        <v>836</v>
      </c>
      <c r="F505" s="11">
        <f t="shared" si="7"/>
        <v>372</v>
      </c>
      <c r="I505" s="11"/>
      <c r="J505" s="11"/>
      <c r="K505" s="11"/>
      <c r="L505" s="11" t="str">
        <f ca="1">IF(I505="","insert into element (element_id, label, description, element_status_id) values ("&amp;A505&amp;", '"&amp;B505&amp;"', '"&amp;D505&amp;"', 2);"&amp;IF(MOD(CELL("row",A505),10)=0,CHAR(13)&amp;CHAR(10)&amp;"COMMIT;",""),"")</f>
        <v>insert into element (element_id, label, description, element_status_id) values (372, 'Assay Explorer', '', 2);</v>
      </c>
    </row>
    <row r="506" spans="1:12">
      <c r="A506" s="24">
        <v>586</v>
      </c>
      <c r="B506" s="24" t="s">
        <v>675</v>
      </c>
      <c r="C506" s="24" t="s">
        <v>1349</v>
      </c>
      <c r="D506" s="32" t="s">
        <v>676</v>
      </c>
      <c r="E506" s="13" t="s">
        <v>836</v>
      </c>
      <c r="F506" s="11">
        <f t="shared" si="7"/>
        <v>586</v>
      </c>
      <c r="I506" s="11"/>
      <c r="J506" s="11"/>
      <c r="K506" s="11"/>
      <c r="L506" s="11" t="str">
        <f ca="1">IF(I506="","insert into element (element_id, label, description, element_status_id) values ("&amp;A506&amp;", '"&amp;B506&amp;"', '"&amp;D506&amp;"', 2);"&amp;IF(MOD(CELL("row",A506),10)=0,CHAR(13)&amp;CHAR(10)&amp;"COMMIT;",""),"")</f>
        <v>insert into element (element_id, label, description, element_status_id) values (586, 'quality assessment', 'A description of commonly used statistical parameters to monitor assay quality, including Z and Z-prime factors; prior to starting a large screen, and after assay optimization and miniaturization, a pilot screen is typically performed to assess quality of an assay using these parameters.', 2);</v>
      </c>
    </row>
    <row r="507" spans="1:12">
      <c r="A507" s="24">
        <v>650</v>
      </c>
      <c r="B507" s="24" t="s">
        <v>744</v>
      </c>
      <c r="C507" s="24" t="s">
        <v>1350</v>
      </c>
      <c r="D507" s="9"/>
      <c r="E507" s="13" t="s">
        <v>836</v>
      </c>
      <c r="F507" s="11">
        <f t="shared" si="7"/>
        <v>650</v>
      </c>
      <c r="I507" s="11"/>
      <c r="J507" s="11"/>
      <c r="K507" s="11"/>
      <c r="L507" s="11" t="str">
        <f ca="1">IF(I507="","insert into element (element_id, label, description, element_status_id) values ("&amp;A507&amp;", '"&amp;B507&amp;"', '"&amp;D507&amp;"', 2);"&amp;IF(MOD(CELL("row",A507),10)=0,CHAR(13)&amp;CHAR(10)&amp;"COMMIT;",""),"")</f>
        <v>insert into element (element_id, label, description, element_status_id) values (650, 'z-factor', '', 2);</v>
      </c>
    </row>
    <row r="508" spans="1:12">
      <c r="A508" s="24">
        <v>651</v>
      </c>
      <c r="B508" s="24" t="s">
        <v>745</v>
      </c>
      <c r="C508" s="24" t="s">
        <v>1351</v>
      </c>
      <c r="D508" s="9"/>
      <c r="E508" s="13" t="s">
        <v>836</v>
      </c>
      <c r="F508" s="11">
        <f t="shared" si="7"/>
        <v>651</v>
      </c>
      <c r="I508" s="11"/>
      <c r="J508" s="11"/>
      <c r="K508" s="11"/>
      <c r="L508" s="11" t="str">
        <f ca="1">IF(I508="","insert into element (element_id, label, description, element_status_id) values ("&amp;A508&amp;", '"&amp;B508&amp;"', '"&amp;D508&amp;"', 2);"&amp;IF(MOD(CELL("row",A508),10)=0,CHAR(13)&amp;CHAR(10)&amp;"COMMIT;",""),"")</f>
        <v>insert into element (element_id, label, description, element_status_id) values (651, 'z-prime factor', '', 2);</v>
      </c>
    </row>
    <row r="509" spans="1:12">
      <c r="A509" s="24">
        <v>595</v>
      </c>
      <c r="B509" s="24" t="s">
        <v>684</v>
      </c>
      <c r="C509" s="24" t="s">
        <v>1352</v>
      </c>
      <c r="D509" s="9" t="s">
        <v>685</v>
      </c>
      <c r="E509" s="13" t="s">
        <v>836</v>
      </c>
      <c r="F509" s="11">
        <f t="shared" si="7"/>
        <v>595</v>
      </c>
      <c r="I509" s="11"/>
      <c r="J509" s="11"/>
      <c r="K509" s="11"/>
      <c r="L509" s="11" t="str">
        <f ca="1">IF(I509="","insert into element (element_id, label, description, element_status_id) values ("&amp;A509&amp;", '"&amp;B509&amp;"', '"&amp;D509&amp;"', 2);"&amp;IF(MOD(CELL("row",A509),10)=0,CHAR(13)&amp;CHAR(10)&amp;"COMMIT;",""),"")</f>
        <v>insert into element (element_id, label, description, element_status_id) values (595, 'result source', 'Assay instance IDs and assay readout IDs of assay instances and their assay readouts from which a result is derived.', 2);</v>
      </c>
    </row>
    <row r="510" spans="1:12">
      <c r="A510" s="24">
        <v>126</v>
      </c>
      <c r="B510" s="24" t="s">
        <v>171</v>
      </c>
      <c r="C510" s="24" t="s">
        <v>1353</v>
      </c>
      <c r="D510" s="9"/>
      <c r="E510" s="13" t="s">
        <v>836</v>
      </c>
      <c r="F510" s="11">
        <f t="shared" si="7"/>
        <v>126</v>
      </c>
      <c r="I510" s="11"/>
      <c r="J510" s="11"/>
      <c r="K510" s="11"/>
      <c r="L510" s="11" t="str">
        <f ca="1">IF(I510="","insert into element (element_id, label, description, element_status_id) values ("&amp;A510&amp;", '"&amp;B510&amp;"', '"&amp;D510&amp;"', 2);"&amp;IF(MOD(CELL("row",A510),10)=0,CHAR(13)&amp;CHAR(10)&amp;"COMMIT;",""),"")</f>
        <v>insert into element (element_id, label, description, element_status_id) values (126, 'assay readout ID', '', 2);_x000D_
COMMIT;</v>
      </c>
    </row>
    <row r="511" spans="1:12">
      <c r="A511" s="24">
        <v>246</v>
      </c>
      <c r="B511" s="24" t="s">
        <v>272</v>
      </c>
      <c r="C511" s="24" t="s">
        <v>1354</v>
      </c>
      <c r="D511" s="9"/>
      <c r="E511" s="13" t="s">
        <v>836</v>
      </c>
      <c r="F511" s="11">
        <f t="shared" si="7"/>
        <v>246</v>
      </c>
      <c r="I511" s="11"/>
      <c r="J511" s="11"/>
      <c r="K511" s="11"/>
      <c r="L511" s="11" t="str">
        <f ca="1">IF(I511="","insert into element (element_id, label, description, element_status_id) values ("&amp;A511&amp;", '"&amp;B511&amp;"', '"&amp;D511&amp;"', 2);"&amp;IF(MOD(CELL("row",A511),10)=0,CHAR(13)&amp;CHAR(10)&amp;"COMMIT;",""),"")</f>
        <v>insert into element (element_id, label, description, element_status_id) values (246, 'assay instance ID', '', 2);</v>
      </c>
    </row>
    <row r="512" spans="1:12">
      <c r="A512" s="24">
        <v>535</v>
      </c>
      <c r="B512" s="24" t="s">
        <v>445</v>
      </c>
      <c r="C512" s="24" t="s">
        <v>1355</v>
      </c>
      <c r="D512" s="32" t="s">
        <v>446</v>
      </c>
      <c r="E512" s="13" t="s">
        <v>836</v>
      </c>
      <c r="F512" s="11">
        <f t="shared" si="7"/>
        <v>535</v>
      </c>
      <c r="I512" s="11"/>
      <c r="J512" s="11"/>
      <c r="K512" s="11"/>
      <c r="L512" s="11" t="str">
        <f ca="1">IF(I512="","insert into element (element_id, label, description, element_status_id) values ("&amp;A512&amp;", '"&amp;B512&amp;"', '"&amp;D512&amp;"', 2);"&amp;IF(MOD(CELL("row",A512),10)=0,CHAR(13)&amp;CHAR(10)&amp;"COMMIT;",""),"")</f>
        <v>insert into element (element_id, label, description, element_status_id) values (535, 'measurement throughput', 'A description of the throughput qualities of measurements performed on each sample (i.e., perturbagen) in the instance; includes instance-specific information not intrinsic to the assay, such as number of replicates and number of sample concentrations tested.', 2);</v>
      </c>
    </row>
    <row r="513" spans="1:12">
      <c r="A513" s="24">
        <v>589</v>
      </c>
      <c r="B513" s="24" t="s">
        <v>679</v>
      </c>
      <c r="C513" s="24" t="s">
        <v>1356</v>
      </c>
      <c r="D513" s="9"/>
      <c r="E513" s="13" t="s">
        <v>836</v>
      </c>
      <c r="F513" s="11">
        <f t="shared" si="7"/>
        <v>589</v>
      </c>
      <c r="I513" s="11"/>
      <c r="J513" s="11"/>
      <c r="K513" s="11"/>
      <c r="L513" s="11" t="str">
        <f ca="1">IF(I513="","insert into element (element_id, label, description, element_status_id) values ("&amp;A513&amp;", '"&amp;B513&amp;"', '"&amp;D513&amp;"', 2);"&amp;IF(MOD(CELL("row",A513),10)=0,CHAR(13)&amp;CHAR(10)&amp;"COMMIT;",""),"")</f>
        <v>insert into element (element_id, label, description, element_status_id) values (589, 'repetition throughput', '', 2);</v>
      </c>
    </row>
    <row r="514" spans="1:12">
      <c r="A514" s="24">
        <v>605</v>
      </c>
      <c r="B514" s="24" t="s">
        <v>697</v>
      </c>
      <c r="C514" s="24" t="s">
        <v>1357</v>
      </c>
      <c r="D514" s="9"/>
      <c r="E514" s="13" t="s">
        <v>836</v>
      </c>
      <c r="F514" s="11">
        <f t="shared" si="7"/>
        <v>605</v>
      </c>
      <c r="I514" s="11"/>
      <c r="J514" s="11"/>
      <c r="K514" s="11"/>
      <c r="L514" s="11" t="str">
        <f ca="1">IF(I514="","insert into element (element_id, label, description, element_status_id) values ("&amp;A514&amp;", '"&amp;B514&amp;"', '"&amp;D514&amp;"', 2);"&amp;IF(MOD(CELL("row",A514),10)=0,CHAR(13)&amp;CHAR(10)&amp;"COMMIT;",""),"")</f>
        <v>insert into element (element_id, label, description, element_status_id) values (605, 'single repetition', '', 2);</v>
      </c>
    </row>
    <row r="515" spans="1:12">
      <c r="A515" s="24">
        <v>550</v>
      </c>
      <c r="B515" s="24" t="s">
        <v>466</v>
      </c>
      <c r="C515" s="24" t="s">
        <v>1358</v>
      </c>
      <c r="D515" s="9"/>
      <c r="E515" s="13" t="s">
        <v>836</v>
      </c>
      <c r="F515" s="11">
        <f t="shared" ref="F515:F578" si="8">A515</f>
        <v>550</v>
      </c>
      <c r="I515" s="11"/>
      <c r="J515" s="11"/>
      <c r="K515" s="11"/>
      <c r="L515" s="11" t="str">
        <f ca="1">IF(I515="","insert into element (element_id, label, description, element_status_id) values ("&amp;A515&amp;", '"&amp;B515&amp;"', '"&amp;D515&amp;"', 2);"&amp;IF(MOD(CELL("row",A515),10)=0,CHAR(13)&amp;CHAR(10)&amp;"COMMIT;",""),"")</f>
        <v>insert into element (element_id, label, description, element_status_id) values (550, 'multiple repetition', '', 2);</v>
      </c>
    </row>
    <row r="516" spans="1:12">
      <c r="A516" s="24">
        <v>590</v>
      </c>
      <c r="B516" s="24" t="s">
        <v>680</v>
      </c>
      <c r="C516" s="24" t="s">
        <v>1359</v>
      </c>
      <c r="D516" s="9"/>
      <c r="E516" s="13" t="s">
        <v>836</v>
      </c>
      <c r="F516" s="11">
        <f t="shared" si="8"/>
        <v>590</v>
      </c>
      <c r="I516" s="11"/>
      <c r="J516" s="11"/>
      <c r="K516" s="11"/>
      <c r="L516" s="11" t="str">
        <f ca="1">IF(I516="","insert into element (element_id, label, description, element_status_id) values ("&amp;A516&amp;", '"&amp;B516&amp;"', '"&amp;D516&amp;"', 2);"&amp;IF(MOD(CELL("row",A516),10)=0,CHAR(13)&amp;CHAR(10)&amp;"COMMIT;",""),"")</f>
        <v>insert into element (element_id, label, description, element_status_id) values (590, 'repetition-point number', '', 2);</v>
      </c>
    </row>
    <row r="517" spans="1:12">
      <c r="A517" s="24">
        <v>450</v>
      </c>
      <c r="B517" s="24" t="s">
        <v>586</v>
      </c>
      <c r="C517" s="24" t="s">
        <v>1360</v>
      </c>
      <c r="D517" s="9"/>
      <c r="E517" s="13" t="s">
        <v>836</v>
      </c>
      <c r="F517" s="11">
        <f t="shared" si="8"/>
        <v>450</v>
      </c>
      <c r="I517" s="11"/>
      <c r="J517" s="11"/>
      <c r="K517" s="11"/>
      <c r="L517" s="11" t="str">
        <f ca="1">IF(I517="","insert into element (element_id, label, description, element_status_id) values ("&amp;A517&amp;", '"&amp;B517&amp;"', '"&amp;D517&amp;"', 2);"&amp;IF(MOD(CELL("row",A517),10)=0,CHAR(13)&amp;CHAR(10)&amp;"COMMIT;",""),"")</f>
        <v>insert into element (element_id, label, description, element_status_id) values (450, 'concentration throughput', '', 2);</v>
      </c>
    </row>
    <row r="518" spans="1:12">
      <c r="A518" s="24">
        <v>603</v>
      </c>
      <c r="B518" s="24" t="s">
        <v>695</v>
      </c>
      <c r="C518" s="24" t="s">
        <v>1361</v>
      </c>
      <c r="D518" s="9"/>
      <c r="E518" s="13" t="s">
        <v>836</v>
      </c>
      <c r="F518" s="11">
        <f t="shared" si="8"/>
        <v>603</v>
      </c>
      <c r="I518" s="11"/>
      <c r="J518" s="11"/>
      <c r="K518" s="11"/>
      <c r="L518" s="11" t="str">
        <f ca="1">IF(I518="","insert into element (element_id, label, description, element_status_id) values ("&amp;A518&amp;", '"&amp;B518&amp;"', '"&amp;D518&amp;"', 2);"&amp;IF(MOD(CELL("row",A518),10)=0,CHAR(13)&amp;CHAR(10)&amp;"COMMIT;",""),"")</f>
        <v>insert into element (element_id, label, description, element_status_id) values (603, 'single concentration', '', 2);</v>
      </c>
    </row>
    <row r="519" spans="1:12">
      <c r="A519" s="24">
        <v>549</v>
      </c>
      <c r="B519" s="24" t="s">
        <v>465</v>
      </c>
      <c r="C519" s="24" t="s">
        <v>1362</v>
      </c>
      <c r="D519" s="9"/>
      <c r="E519" s="13" t="s">
        <v>836</v>
      </c>
      <c r="F519" s="11">
        <f t="shared" si="8"/>
        <v>549</v>
      </c>
      <c r="I519" s="11"/>
      <c r="J519" s="11"/>
      <c r="K519" s="11"/>
      <c r="L519" s="11" t="str">
        <f ca="1">IF(I519="","insert into element (element_id, label, description, element_status_id) values ("&amp;A519&amp;", '"&amp;B519&amp;"', '"&amp;D519&amp;"', 2);"&amp;IF(MOD(CELL("row",A519),10)=0,CHAR(13)&amp;CHAR(10)&amp;"COMMIT;",""),"")</f>
        <v>insert into element (element_id, label, description, element_status_id) values (549, 'multiple concentration', '', 2);</v>
      </c>
    </row>
    <row r="520" spans="1:12">
      <c r="A520" s="24">
        <v>453</v>
      </c>
      <c r="B520" s="24" t="s">
        <v>588</v>
      </c>
      <c r="C520" s="24" t="s">
        <v>1363</v>
      </c>
      <c r="D520" s="9"/>
      <c r="E520" s="13" t="s">
        <v>836</v>
      </c>
      <c r="F520" s="11">
        <f t="shared" si="8"/>
        <v>453</v>
      </c>
      <c r="I520" s="11"/>
      <c r="J520" s="11"/>
      <c r="K520" s="11"/>
      <c r="L520" s="11" t="str">
        <f ca="1">IF(I520="","insert into element (element_id, label, description, element_status_id) values ("&amp;A520&amp;", '"&amp;B520&amp;"', '"&amp;D520&amp;"', 2);"&amp;IF(MOD(CELL("row",A520),10)=0,CHAR(13)&amp;CHAR(10)&amp;"COMMIT;",""),"")</f>
        <v>insert into element (element_id, label, description, element_status_id) values (453, 'concentration-point number', '', 2);_x000D_
COMMIT;</v>
      </c>
    </row>
    <row r="521" spans="1:12">
      <c r="A521" s="24">
        <v>24</v>
      </c>
      <c r="B521" s="24" t="s">
        <v>246</v>
      </c>
      <c r="C521" s="24" t="s">
        <v>1364</v>
      </c>
      <c r="D521" s="9"/>
      <c r="E521" s="13" t="s">
        <v>836</v>
      </c>
      <c r="F521" s="11">
        <f t="shared" si="8"/>
        <v>24</v>
      </c>
      <c r="I521" s="11"/>
      <c r="J521" s="11"/>
      <c r="K521" s="11"/>
      <c r="L521" s="11" t="str">
        <f ca="1">IF(I521="","insert into element (element_id, label, description, element_status_id) values ("&amp;A521&amp;", '"&amp;B521&amp;"', '"&amp;D521&amp;"', 2);"&amp;IF(MOD(CELL("row",A521),10)=0,CHAR(13)&amp;CHAR(10)&amp;"COMMIT;",""),"")</f>
        <v>insert into element (element_id, label, description, element_status_id) values (24, 'perturbagen collection', '', 2);</v>
      </c>
    </row>
    <row r="522" spans="1:12">
      <c r="A522" s="24">
        <v>141</v>
      </c>
      <c r="B522" s="24" t="s">
        <v>248</v>
      </c>
      <c r="C522" s="24" t="s">
        <v>1365</v>
      </c>
      <c r="D522" s="9" t="s">
        <v>249</v>
      </c>
      <c r="E522" s="13" t="s">
        <v>836</v>
      </c>
      <c r="F522" s="11">
        <f t="shared" si="8"/>
        <v>141</v>
      </c>
      <c r="I522" s="11"/>
      <c r="J522" s="11"/>
      <c r="K522" s="11"/>
      <c r="L522" s="11" t="str">
        <f ca="1">IF(I522="","insert into element (element_id, label, description, element_status_id) values ("&amp;A522&amp;", '"&amp;B522&amp;"', '"&amp;D522&amp;"', 2);"&amp;IF(MOD(CELL("row",A522),10)=0,CHAR(13)&amp;CHAR(10)&amp;"COMMIT;",""),"")</f>
        <v>insert into element (element_id, label, description, element_status_id) values (141, 'perturbagen delivery', 'A description of whether perturbagens are tested individually or as pooled mixtures.', 2);</v>
      </c>
    </row>
    <row r="523" spans="1:12">
      <c r="A523" s="24">
        <v>507</v>
      </c>
      <c r="B523" s="24" t="s">
        <v>647</v>
      </c>
      <c r="C523" s="24" t="s">
        <v>1366</v>
      </c>
      <c r="D523" s="9"/>
      <c r="E523" s="13" t="s">
        <v>836</v>
      </c>
      <c r="F523" s="11">
        <f t="shared" si="8"/>
        <v>507</v>
      </c>
      <c r="I523" s="11"/>
      <c r="J523" s="11"/>
      <c r="K523" s="11"/>
      <c r="L523" s="11" t="str">
        <f ca="1">IF(I523="","insert into element (element_id, label, description, element_status_id) values ("&amp;A523&amp;", '"&amp;B523&amp;"', '"&amp;D523&amp;"', 2);"&amp;IF(MOD(CELL("row",A523),10)=0,CHAR(13)&amp;CHAR(10)&amp;"COMMIT;",""),"")</f>
        <v>insert into element (element_id, label, description, element_status_id) values (507, 'individual', '', 2);</v>
      </c>
    </row>
    <row r="524" spans="1:12">
      <c r="A524" s="24">
        <v>582</v>
      </c>
      <c r="B524" s="24" t="s">
        <v>506</v>
      </c>
      <c r="C524" s="24" t="s">
        <v>1367</v>
      </c>
      <c r="D524" s="9"/>
      <c r="E524" s="13" t="s">
        <v>836</v>
      </c>
      <c r="F524" s="11">
        <f t="shared" si="8"/>
        <v>582</v>
      </c>
      <c r="I524" s="11"/>
      <c r="J524" s="11"/>
      <c r="K524" s="11"/>
      <c r="L524" s="11" t="str">
        <f ca="1">IF(I524="","insert into element (element_id, label, description, element_status_id) values ("&amp;A524&amp;", '"&amp;B524&amp;"', '"&amp;D524&amp;"', 2);"&amp;IF(MOD(CELL("row",A524),10)=0,CHAR(13)&amp;CHAR(10)&amp;"COMMIT;",""),"")</f>
        <v>insert into element (element_id, label, description, element_status_id) values (582, 'pooled mixture', '', 2);</v>
      </c>
    </row>
    <row r="525" spans="1:12">
      <c r="A525" s="24">
        <v>484</v>
      </c>
      <c r="B525" s="24" t="s">
        <v>622</v>
      </c>
      <c r="C525" s="24" t="s">
        <v>1368</v>
      </c>
      <c r="D525" s="9"/>
      <c r="E525" s="13" t="s">
        <v>836</v>
      </c>
      <c r="F525" s="11">
        <f t="shared" si="8"/>
        <v>484</v>
      </c>
      <c r="I525" s="11"/>
      <c r="J525" s="11"/>
      <c r="K525" s="11"/>
      <c r="L525" s="11" t="str">
        <f ca="1">IF(I525="","insert into element (element_id, label, description, element_status_id) values ("&amp;A525&amp;", '"&amp;B525&amp;"', '"&amp;D525&amp;"', 2);"&amp;IF(MOD(CELL("row",A525),10)=0,CHAR(13)&amp;CHAR(10)&amp;"COMMIT;",""),"")</f>
        <v>insert into element (element_id, label, description, element_status_id) values (484, 'extract', '', 2);</v>
      </c>
    </row>
    <row r="526" spans="1:12">
      <c r="A526" s="24">
        <v>485</v>
      </c>
      <c r="B526" s="24" t="s">
        <v>623</v>
      </c>
      <c r="C526" s="24" t="s">
        <v>1369</v>
      </c>
      <c r="D526" s="9"/>
      <c r="E526" s="13" t="s">
        <v>836</v>
      </c>
      <c r="F526" s="11">
        <f t="shared" si="8"/>
        <v>485</v>
      </c>
      <c r="I526" s="11"/>
      <c r="J526" s="11"/>
      <c r="K526" s="11"/>
      <c r="L526" s="11" t="str">
        <f ca="1">IF(I526="","insert into element (element_id, label, description, element_status_id) values ("&amp;A526&amp;", '"&amp;B526&amp;"', '"&amp;D526&amp;"', 2);"&amp;IF(MOD(CELL("row",A526),10)=0,CHAR(13)&amp;CHAR(10)&amp;"COMMIT;",""),"")</f>
        <v>insert into element (element_id, label, description, element_status_id) values (485, 'extract fraction', '', 2);</v>
      </c>
    </row>
    <row r="527" spans="1:12">
      <c r="A527" s="24">
        <v>142</v>
      </c>
      <c r="B527" s="24" t="s">
        <v>250</v>
      </c>
      <c r="C527" s="24" t="s">
        <v>1370</v>
      </c>
      <c r="D527" s="32"/>
      <c r="E527" s="13" t="s">
        <v>836</v>
      </c>
      <c r="F527" s="11">
        <f t="shared" si="8"/>
        <v>142</v>
      </c>
      <c r="I527" s="11"/>
      <c r="J527" s="11"/>
      <c r="K527" s="11"/>
      <c r="L527" s="11" t="str">
        <f ca="1">IF(I527="","insert into element (element_id, label, description, element_status_id) values ("&amp;A527&amp;", '"&amp;B527&amp;"', '"&amp;D527&amp;"', 2);"&amp;IF(MOD(CELL("row",A527),10)=0,CHAR(13)&amp;CHAR(10)&amp;"COMMIT;",""),"")</f>
        <v>insert into element (element_id, label, description, element_status_id) values (142, 'small-molecule collection', '', 2);</v>
      </c>
    </row>
    <row r="528" spans="1:12">
      <c r="A528" s="24">
        <v>222</v>
      </c>
      <c r="B528" s="24" t="s">
        <v>341</v>
      </c>
      <c r="C528" s="24" t="s">
        <v>1371</v>
      </c>
      <c r="D528" s="9"/>
      <c r="E528" s="13" t="s">
        <v>836</v>
      </c>
      <c r="F528" s="11">
        <f t="shared" si="8"/>
        <v>222</v>
      </c>
      <c r="I528" s="11"/>
      <c r="J528" s="11"/>
      <c r="K528" s="11"/>
      <c r="L528" s="11" t="str">
        <f ca="1">IF(I528="","insert into element (element_id, label, description, element_status_id) values ("&amp;A528&amp;", '"&amp;B528&amp;"', '"&amp;D528&amp;"', 2);"&amp;IF(MOD(CELL("row",A528),10)=0,CHAR(13)&amp;CHAR(10)&amp;"COMMIT;",""),"")</f>
        <v>insert into element (element_id, label, description, element_status_id) values (222, 'small-molecule collection name', '', 2);</v>
      </c>
    </row>
    <row r="529" spans="1:12">
      <c r="A529" s="24">
        <v>277</v>
      </c>
      <c r="B529" s="24" t="s">
        <v>342</v>
      </c>
      <c r="C529" s="24" t="s">
        <v>1372</v>
      </c>
      <c r="D529" s="9" t="s">
        <v>343</v>
      </c>
      <c r="E529" s="13" t="s">
        <v>836</v>
      </c>
      <c r="F529" s="11">
        <f t="shared" si="8"/>
        <v>277</v>
      </c>
      <c r="I529" s="11"/>
      <c r="J529" s="11"/>
      <c r="K529" s="11"/>
      <c r="L529" s="11" t="str">
        <f ca="1">IF(I529="","insert into element (element_id, label, description, element_status_id) values ("&amp;A529&amp;", '"&amp;B529&amp;"', '"&amp;D529&amp;"', 2);"&amp;IF(MOD(CELL("row",A529),10)=0,CHAR(13)&amp;CHAR(10)&amp;"COMMIT;",""),"")</f>
        <v>insert into element (element_id, label, description, element_status_id) values (277, 'small-molecule collection source', 'A description of whether a small-molecule collection was purchased from a vendor or generated in an academic institution.', 2);</v>
      </c>
    </row>
    <row r="530" spans="1:12">
      <c r="A530" s="24">
        <v>554</v>
      </c>
      <c r="B530" s="24" t="s">
        <v>470</v>
      </c>
      <c r="C530" s="24" t="s">
        <v>1373</v>
      </c>
      <c r="D530" s="9"/>
      <c r="E530" s="13" t="s">
        <v>836</v>
      </c>
      <c r="F530" s="11">
        <f t="shared" si="8"/>
        <v>554</v>
      </c>
      <c r="I530" s="11"/>
      <c r="J530" s="11"/>
      <c r="K530" s="11"/>
      <c r="L530" s="11" t="str">
        <f ca="1">IF(I530="","insert into element (element_id, label, description, element_status_id) values ("&amp;A530&amp;", '"&amp;B530&amp;"', '"&amp;D530&amp;"', 2);"&amp;IF(MOD(CELL("row",A530),10)=0,CHAR(13)&amp;CHAR(10)&amp;"COMMIT;",""),"")</f>
        <v>insert into element (element_id, label, description, element_status_id) values (554, 'natural product', '', 2);_x000D_
COMMIT;</v>
      </c>
    </row>
    <row r="531" spans="1:12">
      <c r="A531" s="24">
        <v>543</v>
      </c>
      <c r="B531" s="24" t="s">
        <v>459</v>
      </c>
      <c r="C531" s="24" t="s">
        <v>1374</v>
      </c>
      <c r="D531" s="9"/>
      <c r="E531" s="13" t="s">
        <v>836</v>
      </c>
      <c r="F531" s="11">
        <f t="shared" si="8"/>
        <v>543</v>
      </c>
      <c r="I531" s="11"/>
      <c r="J531" s="11"/>
      <c r="K531" s="11"/>
      <c r="L531" s="11" t="str">
        <f ca="1">IF(I531="","insert into element (element_id, label, description, element_status_id) values ("&amp;A531&amp;", '"&amp;B531&amp;"', '"&amp;D531&amp;"', 2);"&amp;IF(MOD(CELL("row",A531),10)=0,CHAR(13)&amp;CHAR(10)&amp;"COMMIT;",""),"")</f>
        <v>insert into element (element_id, label, description, element_status_id) values (543, 'mixed source', '', 2);</v>
      </c>
    </row>
    <row r="532" spans="1:12">
      <c r="A532" s="24">
        <v>449</v>
      </c>
      <c r="B532" s="24" t="s">
        <v>585</v>
      </c>
      <c r="C532" s="24" t="s">
        <v>1375</v>
      </c>
      <c r="D532" s="9"/>
      <c r="E532" s="13" t="s">
        <v>836</v>
      </c>
      <c r="F532" s="11">
        <f t="shared" si="8"/>
        <v>449</v>
      </c>
      <c r="I532" s="11"/>
      <c r="J532" s="11"/>
      <c r="K532" s="11"/>
      <c r="L532" s="11" t="str">
        <f ca="1">IF(I532="","insert into element (element_id, label, description, element_status_id) values ("&amp;A532&amp;", '"&amp;B532&amp;"', '"&amp;D532&amp;"', 2);"&amp;IF(MOD(CELL("row",A532),10)=0,CHAR(13)&amp;CHAR(10)&amp;"COMMIT;",""),"")</f>
        <v>insert into element (element_id, label, description, element_status_id) values (449, 'commercial vendor', '', 2);</v>
      </c>
    </row>
    <row r="533" spans="1:12">
      <c r="A533" s="24">
        <v>400</v>
      </c>
      <c r="B533" s="24" t="s">
        <v>527</v>
      </c>
      <c r="C533" s="24" t="s">
        <v>1376</v>
      </c>
      <c r="D533" s="9"/>
      <c r="E533" s="13" t="s">
        <v>836</v>
      </c>
      <c r="F533" s="11">
        <f t="shared" si="8"/>
        <v>400</v>
      </c>
      <c r="I533" s="11"/>
      <c r="J533" s="11"/>
      <c r="K533" s="11"/>
      <c r="L533" s="11" t="str">
        <f ca="1">IF(I533="","insert into element (element_id, label, description, element_status_id) values ("&amp;A533&amp;", '"&amp;B533&amp;"', '"&amp;D533&amp;"', 2);"&amp;IF(MOD(CELL("row",A533),10)=0,CHAR(13)&amp;CHAR(10)&amp;"COMMIT;",""),"")</f>
        <v>insert into element (element_id, label, description, element_status_id) values (400, 'academic chemist', '', 2);</v>
      </c>
    </row>
    <row r="534" spans="1:12">
      <c r="A534" s="24">
        <v>140</v>
      </c>
      <c r="B534" s="24" t="s">
        <v>340</v>
      </c>
      <c r="C534" s="24" t="s">
        <v>1377</v>
      </c>
      <c r="D534" s="9"/>
      <c r="E534" s="13" t="s">
        <v>836</v>
      </c>
      <c r="F534" s="11">
        <f t="shared" si="8"/>
        <v>140</v>
      </c>
      <c r="I534" s="11"/>
      <c r="J534" s="11"/>
      <c r="K534" s="11"/>
      <c r="L534" s="11" t="str">
        <f ca="1">IF(I534="","insert into element (element_id, label, description, element_status_id) values ("&amp;A534&amp;", '"&amp;B534&amp;"', '"&amp;D534&amp;"', 2);"&amp;IF(MOD(CELL("row",A534),10)=0,CHAR(13)&amp;CHAR(10)&amp;"COMMIT;",""),"")</f>
        <v>insert into element (element_id, label, description, element_status_id) values (140, 'small-molecule perturbagen', '', 2);</v>
      </c>
    </row>
    <row r="535" spans="1:12">
      <c r="A535" s="24">
        <v>26</v>
      </c>
      <c r="B535" s="24" t="s">
        <v>91</v>
      </c>
      <c r="C535" s="24" t="s">
        <v>1378</v>
      </c>
      <c r="D535" s="9"/>
      <c r="E535" s="13" t="s">
        <v>836</v>
      </c>
      <c r="F535" s="11">
        <f t="shared" si="8"/>
        <v>26</v>
      </c>
      <c r="I535" s="11"/>
      <c r="J535" s="11"/>
      <c r="K535" s="11"/>
      <c r="L535" s="11" t="str">
        <f ca="1">IF(I535="","insert into element (element_id, label, description, element_status_id) values ("&amp;A535&amp;", '"&amp;B535&amp;"', '"&amp;D535&amp;"', 2);"&amp;IF(MOD(CELL("row",A535),10)=0,CHAR(13)&amp;CHAR(10)&amp;"COMMIT;",""),"")</f>
        <v>insert into element (element_id, label, description, element_status_id) values (26, 'small molecule', '', 2);</v>
      </c>
    </row>
    <row r="536" spans="1:12">
      <c r="A536" s="24">
        <v>585</v>
      </c>
      <c r="B536" s="24" t="s">
        <v>508</v>
      </c>
      <c r="C536" s="24" t="s">
        <v>1379</v>
      </c>
      <c r="D536" s="9" t="s">
        <v>509</v>
      </c>
      <c r="E536" s="13" t="s">
        <v>836</v>
      </c>
      <c r="F536" s="11">
        <f t="shared" si="8"/>
        <v>585</v>
      </c>
      <c r="I536" s="11"/>
      <c r="J536" s="11"/>
      <c r="K536" s="11"/>
      <c r="L536" s="11" t="str">
        <f ca="1">IF(I536="","insert into element (element_id, label, description, element_status_id) values ("&amp;A536&amp;", '"&amp;B536&amp;"', '"&amp;D536&amp;"', 2);"&amp;IF(MOD(CELL("row",A536),10)=0,CHAR(13)&amp;CHAR(10)&amp;"COMMIT;",""),"")</f>
        <v>insert into element (element_id, label, description, element_status_id) values (585, 'PubChem CID', 'A compound identifier of a ined chemical structure, assigned by PubChem.', 2);</v>
      </c>
    </row>
    <row r="537" spans="1:12">
      <c r="A537" s="24">
        <v>221</v>
      </c>
      <c r="B537" s="24" t="s">
        <v>375</v>
      </c>
      <c r="C537" s="24" t="s">
        <v>1380</v>
      </c>
      <c r="D537" s="9"/>
      <c r="E537" s="13" t="s">
        <v>836</v>
      </c>
      <c r="F537" s="11">
        <f t="shared" si="8"/>
        <v>221</v>
      </c>
      <c r="I537" s="11"/>
      <c r="J537" s="11"/>
      <c r="K537" s="11"/>
      <c r="L537" s="11" t="str">
        <f ca="1">IF(I537="","insert into element (element_id, label, description, element_status_id) values ("&amp;A537&amp;", '"&amp;B537&amp;"', '"&amp;D537&amp;"', 2);"&amp;IF(MOD(CELL("row",A537),10)=0,CHAR(13)&amp;CHAR(10)&amp;"COMMIT;",""),"")</f>
        <v>insert into element (element_id, label, description, element_status_id) values (221, 'small-molecule structure', '', 2);</v>
      </c>
    </row>
    <row r="538" spans="1:12">
      <c r="A538" s="24">
        <v>25</v>
      </c>
      <c r="B538" s="24" t="s">
        <v>247</v>
      </c>
      <c r="C538" s="24" t="s">
        <v>1381</v>
      </c>
      <c r="D538" s="9"/>
      <c r="E538" s="13" t="s">
        <v>836</v>
      </c>
      <c r="F538" s="11">
        <f t="shared" si="8"/>
        <v>25</v>
      </c>
      <c r="I538" s="11"/>
      <c r="J538" s="11"/>
      <c r="K538" s="11"/>
      <c r="L538" s="11" t="str">
        <f ca="1">IF(I538="","insert into element (element_id, label, description, element_status_id) values ("&amp;A538&amp;", '"&amp;B538&amp;"', '"&amp;D538&amp;"', 2);"&amp;IF(MOD(CELL("row",A538),10)=0,CHAR(13)&amp;CHAR(10)&amp;"COMMIT;",""),"")</f>
        <v>insert into element (element_id, label, description, element_status_id) values (25, 'RNA construct collection', '', 2);</v>
      </c>
    </row>
    <row r="539" spans="1:12">
      <c r="A539" s="24">
        <v>268</v>
      </c>
      <c r="B539" s="24" t="s">
        <v>338</v>
      </c>
      <c r="C539" s="24" t="s">
        <v>1382</v>
      </c>
      <c r="D539" s="9"/>
      <c r="E539" s="13" t="s">
        <v>836</v>
      </c>
      <c r="F539" s="11">
        <f t="shared" si="8"/>
        <v>268</v>
      </c>
      <c r="I539" s="11"/>
      <c r="J539" s="11"/>
      <c r="K539" s="11"/>
      <c r="L539" s="11" t="str">
        <f ca="1">IF(I539="","insert into element (element_id, label, description, element_status_id) values ("&amp;A539&amp;", '"&amp;B539&amp;"', '"&amp;D539&amp;"', 2);"&amp;IF(MOD(CELL("row",A539),10)=0,CHAR(13)&amp;CHAR(10)&amp;"COMMIT;",""),"")</f>
        <v>insert into element (element_id, label, description, element_status_id) values (268, 'RNA construct collection name', '', 2);</v>
      </c>
    </row>
    <row r="540" spans="1:12">
      <c r="A540" s="24">
        <v>269</v>
      </c>
      <c r="B540" s="24" t="s">
        <v>339</v>
      </c>
      <c r="C540" s="24" t="s">
        <v>1383</v>
      </c>
      <c r="D540" s="9"/>
      <c r="E540" s="13" t="s">
        <v>836</v>
      </c>
      <c r="F540" s="11">
        <f t="shared" si="8"/>
        <v>269</v>
      </c>
      <c r="I540" s="11"/>
      <c r="J540" s="11"/>
      <c r="K540" s="11"/>
      <c r="L540" s="11" t="str">
        <f ca="1">IF(I540="","insert into element (element_id, label, description, element_status_id) values ("&amp;A540&amp;", '"&amp;B540&amp;"', '"&amp;D540&amp;"', 2);"&amp;IF(MOD(CELL("row",A540),10)=0,CHAR(13)&amp;CHAR(10)&amp;"COMMIT;",""),"")</f>
        <v>insert into element (element_id, label, description, element_status_id) values (269, 'RNA construct perturbagen', '', 2);_x000D_
COMMIT;</v>
      </c>
    </row>
    <row r="541" spans="1:12">
      <c r="A541" s="24">
        <v>270</v>
      </c>
      <c r="B541" s="24" t="s">
        <v>372</v>
      </c>
      <c r="C541" s="24" t="s">
        <v>1384</v>
      </c>
      <c r="D541" s="32"/>
      <c r="E541" s="13" t="s">
        <v>836</v>
      </c>
      <c r="F541" s="11">
        <f t="shared" si="8"/>
        <v>270</v>
      </c>
      <c r="I541" s="11"/>
      <c r="J541" s="11"/>
      <c r="K541" s="11"/>
      <c r="L541" s="11" t="str">
        <f ca="1">IF(I541="","insert into element (element_id, label, description, element_status_id) values ("&amp;A541&amp;", '"&amp;B541&amp;"', '"&amp;D541&amp;"', 2);"&amp;IF(MOD(CELL("row",A541),10)=0,CHAR(13)&amp;CHAR(10)&amp;"COMMIT;",""),"")</f>
        <v>insert into element (element_id, label, description, element_status_id) values (270, 'RNA construct type', '', 2);</v>
      </c>
    </row>
    <row r="542" spans="1:12">
      <c r="A542" s="24">
        <v>275</v>
      </c>
      <c r="B542" s="24" t="s">
        <v>394</v>
      </c>
      <c r="C542" s="24" t="s">
        <v>1385</v>
      </c>
      <c r="D542" s="9"/>
      <c r="E542" s="13" t="s">
        <v>836</v>
      </c>
      <c r="F542" s="11">
        <f t="shared" si="8"/>
        <v>275</v>
      </c>
      <c r="I542" s="11"/>
      <c r="J542" s="11"/>
      <c r="K542" s="11"/>
      <c r="L542" s="11" t="str">
        <f ca="1">IF(I542="","insert into element (element_id, label, description, element_status_id) values ("&amp;A542&amp;", '"&amp;B542&amp;"', '"&amp;D542&amp;"', 2);"&amp;IF(MOD(CELL("row",A542),10)=0,CHAR(13)&amp;CHAR(10)&amp;"COMMIT;",""),"")</f>
        <v>insert into element (element_id, label, description, element_status_id) values (275, 'shRNA', '', 2);</v>
      </c>
    </row>
    <row r="543" spans="1:12">
      <c r="A543" s="24">
        <v>276</v>
      </c>
      <c r="B543" s="24" t="s">
        <v>395</v>
      </c>
      <c r="C543" s="24" t="s">
        <v>1386</v>
      </c>
      <c r="D543" s="9"/>
      <c r="E543" s="13" t="s">
        <v>836</v>
      </c>
      <c r="F543" s="11">
        <f t="shared" si="8"/>
        <v>276</v>
      </c>
      <c r="I543" s="11"/>
      <c r="J543" s="11"/>
      <c r="K543" s="11"/>
      <c r="L543" s="11" t="str">
        <f ca="1">IF(I543="","insert into element (element_id, label, description, element_status_id) values ("&amp;A543&amp;", '"&amp;B543&amp;"', '"&amp;D543&amp;"', 2);"&amp;IF(MOD(CELL("row",A543),10)=0,CHAR(13)&amp;CHAR(10)&amp;"COMMIT;",""),"")</f>
        <v>insert into element (element_id, label, description, element_status_id) values (276, 'siRNA', '', 2);</v>
      </c>
    </row>
    <row r="544" spans="1:12">
      <c r="A544" s="24">
        <v>272</v>
      </c>
      <c r="B544" s="24" t="s">
        <v>373</v>
      </c>
      <c r="C544" s="24" t="s">
        <v>1387</v>
      </c>
      <c r="D544" s="9"/>
      <c r="E544" s="13" t="s">
        <v>836</v>
      </c>
      <c r="F544" s="11">
        <f t="shared" si="8"/>
        <v>272</v>
      </c>
      <c r="I544" s="11"/>
      <c r="J544" s="11"/>
      <c r="K544" s="11"/>
      <c r="L544" s="11" t="str">
        <f ca="1">IF(I544="","insert into element (element_id, label, description, element_status_id) values ("&amp;A544&amp;", '"&amp;B544&amp;"', '"&amp;D544&amp;"', 2);"&amp;IF(MOD(CELL("row",A544),10)=0,CHAR(13)&amp;CHAR(10)&amp;"COMMIT;",""),"")</f>
        <v>insert into element (element_id, label, description, element_status_id) values (272, 'RNA construct source', '', 2);</v>
      </c>
    </row>
    <row r="545" spans="1:12">
      <c r="A545" s="24">
        <v>273</v>
      </c>
      <c r="B545" s="24" t="s">
        <v>374</v>
      </c>
      <c r="C545" s="24" t="s">
        <v>1388</v>
      </c>
      <c r="D545" s="9"/>
      <c r="E545" s="13" t="s">
        <v>836</v>
      </c>
      <c r="F545" s="11">
        <f t="shared" si="8"/>
        <v>273</v>
      </c>
      <c r="I545" s="11"/>
      <c r="J545" s="11"/>
      <c r="K545" s="11"/>
      <c r="L545" s="11" t="str">
        <f ca="1">IF(I545="","insert into element (element_id, label, description, element_status_id) values ("&amp;A545&amp;", '"&amp;B545&amp;"', '"&amp;D545&amp;"', 2);"&amp;IF(MOD(CELL("row",A545),10)=0,CHAR(13)&amp;CHAR(10)&amp;"COMMIT;",""),"")</f>
        <v>insert into element (element_id, label, description, element_status_id) values (273, 'RNA construct sequence', '', 2);</v>
      </c>
    </row>
    <row r="546" spans="1:12">
      <c r="A546" s="24">
        <v>526</v>
      </c>
      <c r="B546" s="24" t="s">
        <v>668</v>
      </c>
      <c r="C546" s="24" t="s">
        <v>899</v>
      </c>
      <c r="D546" s="9"/>
      <c r="E546" s="13" t="s">
        <v>836</v>
      </c>
      <c r="F546" s="11">
        <f t="shared" si="8"/>
        <v>526</v>
      </c>
      <c r="I546" s="11"/>
      <c r="J546" s="11"/>
      <c r="K546" s="11"/>
      <c r="L546" s="11" t="str">
        <f ca="1">IF(I546="","insert into element (element_id, label, description, element_status_id) values ("&amp;A546&amp;", '"&amp;B546&amp;"', '"&amp;D546&amp;"', 2);"&amp;IF(MOD(CELL("row",A546),10)=0,CHAR(13)&amp;CHAR(10)&amp;"COMMIT;",""),"")</f>
        <v>insert into element (element_id, label, description, element_status_id) values (526, 'macromolecule', '', 2);</v>
      </c>
    </row>
    <row r="547" spans="1:12">
      <c r="A547" s="24">
        <v>528</v>
      </c>
      <c r="B547" s="24" t="s">
        <v>670</v>
      </c>
      <c r="C547" s="24" t="s">
        <v>900</v>
      </c>
      <c r="D547" s="9" t="s">
        <v>313</v>
      </c>
      <c r="E547" s="13" t="s">
        <v>836</v>
      </c>
      <c r="F547" s="11">
        <f t="shared" si="8"/>
        <v>528</v>
      </c>
      <c r="I547" s="11"/>
      <c r="J547" s="11"/>
      <c r="K547" s="11"/>
      <c r="L547" s="11" t="str">
        <f ca="1">IF(I547="","insert into element (element_id, label, description, element_status_id) values ("&amp;A547&amp;", '"&amp;B547&amp;"', '"&amp;D547&amp;"', 2);"&amp;IF(MOD(CELL("row",A547),10)=0,CHAR(13)&amp;CHAR(10)&amp;"COMMIT;",""),"")</f>
        <v>insert into element (element_id, label, description, element_status_id) values (528, 'macromolecule identifier', 'An external database unique identifier, such as an accession number, for a gene or protein from a trusted international source (e.g., Entrez, UniProt).', 2);</v>
      </c>
    </row>
    <row r="548" spans="1:12">
      <c r="A548" s="24">
        <v>529</v>
      </c>
      <c r="B548" s="24" t="s">
        <v>671</v>
      </c>
      <c r="C548" s="24" t="s">
        <v>901</v>
      </c>
      <c r="D548" s="9" t="s">
        <v>672</v>
      </c>
      <c r="E548" s="13" t="s">
        <v>836</v>
      </c>
      <c r="F548" s="11">
        <f t="shared" si="8"/>
        <v>529</v>
      </c>
      <c r="I548" s="11"/>
      <c r="J548" s="11"/>
      <c r="K548" s="11"/>
      <c r="L548" s="11" t="str">
        <f ca="1">IF(I548="","insert into element (element_id, label, description, element_status_id) values ("&amp;A548&amp;", '"&amp;B548&amp;"', '"&amp;D548&amp;"', 2);"&amp;IF(MOD(CELL("row",A548),10)=0,CHAR(13)&amp;CHAR(10)&amp;"COMMIT;",""),"")</f>
        <v>insert into element (element_id, label, description, element_status_id) values (529, 'macromolecule identifier source', 'A trusted international source (e.g., Entrez, UniProt) of the gene or protein name.', 2);</v>
      </c>
    </row>
    <row r="549" spans="1:12">
      <c r="A549" s="24">
        <v>530</v>
      </c>
      <c r="B549" s="24" t="s">
        <v>674</v>
      </c>
      <c r="C549" s="24" t="s">
        <v>902</v>
      </c>
      <c r="D549" s="9" t="s">
        <v>314</v>
      </c>
      <c r="E549" s="13" t="s">
        <v>836</v>
      </c>
      <c r="F549" s="11">
        <f t="shared" si="8"/>
        <v>530</v>
      </c>
      <c r="I549" s="11"/>
      <c r="J549" s="11"/>
      <c r="K549" s="11"/>
      <c r="L549" s="11" t="str">
        <f ca="1">IF(I549="","insert into element (element_id, label, description, element_status_id) values ("&amp;A549&amp;", '"&amp;B549&amp;"', '"&amp;D549&amp;"', 2);"&amp;IF(MOD(CELL("row",A549),10)=0,CHAR(13)&amp;CHAR(10)&amp;"COMMIT;",""),"")</f>
        <v>insert into element (element_id, label, description, element_status_id) values (530, 'macromolecule name', 'A short symbol or name for a gene or protein from a trusted international source (e.g., Entrez, UniProt).', 2);</v>
      </c>
    </row>
    <row r="550" spans="1:12">
      <c r="A550" s="24">
        <v>527</v>
      </c>
      <c r="B550" s="24" t="s">
        <v>669</v>
      </c>
      <c r="C550" s="24" t="s">
        <v>903</v>
      </c>
      <c r="D550" s="9" t="s">
        <v>315</v>
      </c>
      <c r="E550" s="13" t="s">
        <v>836</v>
      </c>
      <c r="F550" s="11">
        <f t="shared" si="8"/>
        <v>527</v>
      </c>
      <c r="I550" s="11"/>
      <c r="J550" s="11"/>
      <c r="K550" s="11"/>
      <c r="L550" s="11" t="str">
        <f ca="1">IF(I550="","insert into element (element_id, label, description, element_status_id) values ("&amp;A550&amp;", '"&amp;B550&amp;"', '"&amp;D550&amp;"', 2);"&amp;IF(MOD(CELL("row",A550),10)=0,CHAR(13)&amp;CHAR(10)&amp;"COMMIT;",""),"")</f>
        <v>insert into element (element_id, label, description, element_status_id) values (527, 'macromolecule description', 'A long name for a gene or protein from a trusted international source (e.g., Entrez, UniProt).', 2);_x000D_
COMMIT;</v>
      </c>
    </row>
    <row r="551" spans="1:12">
      <c r="A551" s="24">
        <v>531</v>
      </c>
      <c r="B551" s="24" t="s">
        <v>441</v>
      </c>
      <c r="C551" s="24" t="s">
        <v>904</v>
      </c>
      <c r="D551" s="9"/>
      <c r="E551" s="13" t="s">
        <v>836</v>
      </c>
      <c r="F551" s="11">
        <f t="shared" si="8"/>
        <v>531</v>
      </c>
      <c r="I551" s="11"/>
      <c r="J551" s="11"/>
      <c r="K551" s="11"/>
      <c r="L551" s="11" t="str">
        <f ca="1">IF(I551="","insert into element (element_id, label, description, element_status_id) values ("&amp;A551&amp;", '"&amp;B551&amp;"', '"&amp;D551&amp;"', 2);"&amp;IF(MOD(CELL("row",A551),10)=0,CHAR(13)&amp;CHAR(10)&amp;"COMMIT;",""),"")</f>
        <v>insert into element (element_id, label, description, element_status_id) values (531, 'macromolecule type', '', 2);</v>
      </c>
    </row>
    <row r="552" spans="1:12">
      <c r="A552" s="24">
        <v>38</v>
      </c>
      <c r="B552" s="24" t="s">
        <v>88</v>
      </c>
      <c r="C552" s="24" t="s">
        <v>905</v>
      </c>
      <c r="D552" s="9" t="s">
        <v>906</v>
      </c>
      <c r="E552" s="13" t="s">
        <v>836</v>
      </c>
      <c r="F552" s="11">
        <f t="shared" si="8"/>
        <v>38</v>
      </c>
      <c r="I552" s="11"/>
      <c r="J552" s="11"/>
      <c r="K552" s="11"/>
      <c r="L552" s="11" t="str">
        <f ca="1">IF(I552="","insert into element (element_id, label, description, element_status_id) values ("&amp;A552&amp;", '"&amp;B552&amp;"', '"&amp;D552&amp;"', 2);"&amp;IF(MOD(CELL("row",A552),10)=0,CHAR(13)&amp;CHAR(10)&amp;"COMMIT;",""),"")</f>
        <v>insert into element (element_id, label, description, element_status_id) values (38, 'protein', 'includes protein and protein-gi', 2);</v>
      </c>
    </row>
    <row r="553" spans="1:12">
      <c r="A553" s="24">
        <v>348</v>
      </c>
      <c r="B553" s="24" t="s">
        <v>907</v>
      </c>
      <c r="C553" s="24" t="s">
        <v>908</v>
      </c>
      <c r="D553" s="9"/>
      <c r="E553" s="13" t="s">
        <v>836</v>
      </c>
      <c r="F553" s="11">
        <f t="shared" si="8"/>
        <v>348</v>
      </c>
      <c r="I553" s="11"/>
      <c r="J553" s="11"/>
      <c r="K553" s="11"/>
      <c r="L553" s="11" t="str">
        <f ca="1">IF(I553="","insert into element (element_id, label, description, element_status_id) values ("&amp;A553&amp;", '"&amp;B553&amp;"', '"&amp;D553&amp;"', 2);"&amp;IF(MOD(CELL("row",A553),10)=0,CHAR(13)&amp;CHAR(10)&amp;"COMMIT;",""),"")</f>
        <v>insert into element (element_id, label, description, element_status_id) values (348, 'Rhok2', '', 2);</v>
      </c>
    </row>
    <row r="554" spans="1:12">
      <c r="A554" s="24">
        <v>136</v>
      </c>
      <c r="B554" s="24" t="s">
        <v>353</v>
      </c>
      <c r="C554" s="24" t="s">
        <v>909</v>
      </c>
      <c r="D554" s="9"/>
      <c r="E554" s="13" t="s">
        <v>836</v>
      </c>
      <c r="F554" s="11">
        <f t="shared" si="8"/>
        <v>136</v>
      </c>
      <c r="I554" s="11"/>
      <c r="J554" s="11"/>
      <c r="K554" s="11"/>
      <c r="L554" s="11" t="str">
        <f ca="1">IF(I554="","insert into element (element_id, label, description, element_status_id) values ("&amp;A554&amp;", '"&amp;B554&amp;"', '"&amp;D554&amp;"', 2);"&amp;IF(MOD(CELL("row",A554),10)=0,CHAR(13)&amp;CHAR(10)&amp;"COMMIT;",""),"")</f>
        <v>insert into element (element_id, label, description, element_status_id) values (136, 'protein form', '', 2);</v>
      </c>
    </row>
    <row r="555" spans="1:12">
      <c r="A555" s="24">
        <v>137</v>
      </c>
      <c r="B555" s="24" t="s">
        <v>354</v>
      </c>
      <c r="C555" s="24" t="s">
        <v>910</v>
      </c>
      <c r="D555" s="9"/>
      <c r="E555" s="13" t="s">
        <v>836</v>
      </c>
      <c r="F555" s="11">
        <f t="shared" si="8"/>
        <v>137</v>
      </c>
      <c r="I555" s="11"/>
      <c r="J555" s="11"/>
      <c r="K555" s="11"/>
      <c r="L555" s="11" t="str">
        <f ca="1">IF(I555="","insert into element (element_id, label, description, element_status_id) values ("&amp;A555&amp;", '"&amp;B555&amp;"', '"&amp;D555&amp;"', 2);"&amp;IF(MOD(CELL("row",A555),10)=0,CHAR(13)&amp;CHAR(10)&amp;"COMMIT;",""),"")</f>
        <v>insert into element (element_id, label, description, element_status_id) values (137, 'protein preparation method', '', 2);</v>
      </c>
    </row>
    <row r="556" spans="1:12">
      <c r="A556" s="24">
        <v>138</v>
      </c>
      <c r="B556" s="24" t="s">
        <v>355</v>
      </c>
      <c r="C556" s="24" t="s">
        <v>911</v>
      </c>
      <c r="D556" s="9"/>
      <c r="E556" s="13" t="s">
        <v>836</v>
      </c>
      <c r="F556" s="11">
        <f t="shared" si="8"/>
        <v>138</v>
      </c>
      <c r="I556" s="11"/>
      <c r="J556" s="11"/>
      <c r="K556" s="11"/>
      <c r="L556" s="11" t="str">
        <f ca="1">IF(I556="","insert into element (element_id, label, description, element_status_id) values ("&amp;A556&amp;", '"&amp;B556&amp;"', '"&amp;D556&amp;"', 2);"&amp;IF(MOD(CELL("row",A556),10)=0,CHAR(13)&amp;CHAR(10)&amp;"COMMIT;",""),"")</f>
        <v>insert into element (element_id, label, description, element_status_id) values (138, 'protein purity', '', 2);</v>
      </c>
    </row>
    <row r="557" spans="1:12">
      <c r="A557" s="24">
        <v>157</v>
      </c>
      <c r="B557" s="24" t="s">
        <v>356</v>
      </c>
      <c r="C557" s="24" t="s">
        <v>912</v>
      </c>
      <c r="D557" s="9"/>
      <c r="E557" s="13" t="s">
        <v>836</v>
      </c>
      <c r="F557" s="11">
        <f t="shared" si="8"/>
        <v>157</v>
      </c>
      <c r="I557" s="11"/>
      <c r="J557" s="11"/>
      <c r="K557" s="11"/>
      <c r="L557" s="11" t="str">
        <f ca="1">IF(I557="","insert into element (element_id, label, description, element_status_id) values ("&amp;A557&amp;", '"&amp;B557&amp;"', '"&amp;D557&amp;"', 2);"&amp;IF(MOD(CELL("row",A557),10)=0,CHAR(13)&amp;CHAR(10)&amp;"COMMIT;",""),"")</f>
        <v>insert into element (element_id, label, description, element_status_id) values (157, 'protein sequence', '', 2);</v>
      </c>
    </row>
    <row r="558" spans="1:12">
      <c r="A558" s="24">
        <v>615</v>
      </c>
      <c r="B558" s="24" t="s">
        <v>708</v>
      </c>
      <c r="C558" s="24" t="s">
        <v>913</v>
      </c>
      <c r="D558" s="9"/>
      <c r="E558" s="13" t="s">
        <v>836</v>
      </c>
      <c r="F558" s="11">
        <f t="shared" si="8"/>
        <v>615</v>
      </c>
      <c r="I558" s="11"/>
      <c r="J558" s="11"/>
      <c r="K558" s="11"/>
      <c r="L558" s="11" t="str">
        <f ca="1">IF(I558="","insert into element (element_id, label, description, element_status_id) values ("&amp;A558&amp;", '"&amp;B558&amp;"', '"&amp;D558&amp;"', 2);"&amp;IF(MOD(CELL("row",A558),10)=0,CHAR(13)&amp;CHAR(10)&amp;"COMMIT;",""),"")</f>
        <v>insert into element (element_id, label, description, element_status_id) values (615, 'species (BINOMIAL NOMENCLATURE)', '', 2);</v>
      </c>
    </row>
    <row r="559" spans="1:12">
      <c r="A559" s="24">
        <v>219</v>
      </c>
      <c r="B559" s="24" t="s">
        <v>251</v>
      </c>
      <c r="C559" s="24" t="s">
        <v>1389</v>
      </c>
      <c r="D559" s="9"/>
      <c r="E559" s="13" t="s">
        <v>836</v>
      </c>
      <c r="F559" s="11">
        <f t="shared" si="8"/>
        <v>219</v>
      </c>
      <c r="I559" s="11"/>
      <c r="J559" s="11"/>
      <c r="K559" s="11"/>
      <c r="L559" s="11" t="str">
        <f ca="1">IF(I559="","insert into element (element_id, label, description, element_status_id) values ("&amp;A559&amp;", '"&amp;B559&amp;"', '"&amp;D559&amp;"', 2);"&amp;IF(MOD(CELL("row",A559),10)=0,CHAR(13)&amp;CHAR(10)&amp;"COMMIT;",""),"")</f>
        <v>insert into element (element_id, label, description, element_status_id) values (219, 'assay ID', '', 2);</v>
      </c>
    </row>
    <row r="560" spans="1:12">
      <c r="A560" s="24">
        <v>19</v>
      </c>
      <c r="B560" s="24" t="s">
        <v>262</v>
      </c>
      <c r="C560" s="24" t="s">
        <v>1390</v>
      </c>
      <c r="D560" s="9"/>
      <c r="E560" s="13" t="s">
        <v>836</v>
      </c>
      <c r="F560" s="11">
        <f t="shared" si="8"/>
        <v>19</v>
      </c>
      <c r="I560" s="11"/>
      <c r="J560" s="11"/>
      <c r="K560" s="11"/>
      <c r="L560" s="11" t="str">
        <f ca="1">IF(I560="","insert into element (element_id, label, description, element_status_id) values ("&amp;A560&amp;", '"&amp;B560&amp;"', '"&amp;D560&amp;"', 2);"&amp;IF(MOD(CELL("row",A560),10)=0,CHAR(13)&amp;CHAR(10)&amp;"COMMIT;",""),"")</f>
        <v>insert into element (element_id, label, description, element_status_id) values (19, 'depositor information', '', 2);_x000D_
COMMIT;</v>
      </c>
    </row>
    <row r="561" spans="1:12">
      <c r="A561" s="24">
        <v>241</v>
      </c>
      <c r="B561" s="24" t="s">
        <v>263</v>
      </c>
      <c r="C561" s="24" t="s">
        <v>1391</v>
      </c>
      <c r="D561" s="9"/>
      <c r="E561" s="13" t="s">
        <v>836</v>
      </c>
      <c r="F561" s="11">
        <f t="shared" si="8"/>
        <v>241</v>
      </c>
      <c r="I561" s="11"/>
      <c r="J561" s="11"/>
      <c r="K561" s="11"/>
      <c r="L561" s="11" t="str">
        <f ca="1">IF(I561="","insert into element (element_id, label, description, element_status_id) values ("&amp;A561&amp;", '"&amp;B561&amp;"', '"&amp;D561&amp;"', 2);"&amp;IF(MOD(CELL("row",A561),10)=0,CHAR(13)&amp;CHAR(10)&amp;"COMMIT;",""),"")</f>
        <v>insert into element (element_id, label, description, element_status_id) values (241, 'depositor laboratory', '', 2);</v>
      </c>
    </row>
    <row r="562" spans="1:12">
      <c r="A562" s="24">
        <v>242</v>
      </c>
      <c r="B562" s="24" t="s">
        <v>264</v>
      </c>
      <c r="C562" s="24" t="s">
        <v>1392</v>
      </c>
      <c r="D562" s="9"/>
      <c r="E562" s="13" t="s">
        <v>836</v>
      </c>
      <c r="F562" s="11">
        <f t="shared" si="8"/>
        <v>242</v>
      </c>
      <c r="I562" s="11"/>
      <c r="J562" s="11"/>
      <c r="K562" s="11"/>
      <c r="L562" s="11" t="str">
        <f ca="1">IF(I562="","insert into element (element_id, label, description, element_status_id) values ("&amp;A562&amp;", '"&amp;B562&amp;"', '"&amp;D562&amp;"', 2);"&amp;IF(MOD(CELL("row",A562),10)=0,CHAR(13)&amp;CHAR(10)&amp;"COMMIT;",""),"")</f>
        <v>insert into element (element_id, label, description, element_status_id) values (242, 'deposition date', '', 2);</v>
      </c>
    </row>
    <row r="563" spans="1:12">
      <c r="A563" s="24">
        <v>20</v>
      </c>
      <c r="B563" s="24" t="s">
        <v>265</v>
      </c>
      <c r="C563" s="24" t="s">
        <v>1393</v>
      </c>
      <c r="D563" s="9"/>
      <c r="E563" s="13" t="s">
        <v>836</v>
      </c>
      <c r="F563" s="11">
        <f t="shared" si="8"/>
        <v>20</v>
      </c>
      <c r="I563" s="11"/>
      <c r="J563" s="11"/>
      <c r="K563" s="11"/>
      <c r="L563" s="11" t="str">
        <f ca="1">IF(I563="","insert into element (element_id, label, description, element_status_id) values ("&amp;A563&amp;", '"&amp;B563&amp;"', '"&amp;D563&amp;"', 2);"&amp;IF(MOD(CELL("row",A563),10)=0,CHAR(13)&amp;CHAR(10)&amp;"COMMIT;",""),"")</f>
        <v>insert into element (element_id, label, description, element_status_id) values (20, 'project information', '', 2);</v>
      </c>
    </row>
    <row r="564" spans="1:12">
      <c r="A564" s="24">
        <v>243</v>
      </c>
      <c r="B564" s="24" t="s">
        <v>266</v>
      </c>
      <c r="C564" s="24" t="s">
        <v>1394</v>
      </c>
      <c r="D564" s="9"/>
      <c r="E564" s="13" t="s">
        <v>836</v>
      </c>
      <c r="F564" s="11">
        <f t="shared" si="8"/>
        <v>243</v>
      </c>
      <c r="I564" s="11"/>
      <c r="J564" s="11"/>
      <c r="K564" s="11"/>
      <c r="L564" s="11" t="str">
        <f ca="1">IF(I564="","insert into element (element_id, label, description, element_status_id) values ("&amp;A564&amp;", '"&amp;B564&amp;"', '"&amp;D564&amp;"', 2);"&amp;IF(MOD(CELL("row",A564),10)=0,CHAR(13)&amp;CHAR(10)&amp;"COMMIT;",""),"")</f>
        <v>insert into element (element_id, label, description, element_status_id) values (243, 'biological project goal', '', 2);</v>
      </c>
    </row>
    <row r="565" spans="1:12">
      <c r="A565" s="24">
        <v>247</v>
      </c>
      <c r="B565" s="24" t="s">
        <v>267</v>
      </c>
      <c r="C565" s="24" t="s">
        <v>1395</v>
      </c>
      <c r="D565" s="9"/>
      <c r="E565" s="13" t="s">
        <v>836</v>
      </c>
      <c r="F565" s="11">
        <f t="shared" si="8"/>
        <v>247</v>
      </c>
      <c r="I565" s="11"/>
      <c r="J565" s="11"/>
      <c r="K565" s="11"/>
      <c r="L565" s="11" t="str">
        <f ca="1">IF(I565="","insert into element (element_id, label, description, element_status_id) values ("&amp;A565&amp;", '"&amp;B565&amp;"', '"&amp;D565&amp;"', 2);"&amp;IF(MOD(CELL("row",A565),10)=0,CHAR(13)&amp;CHAR(10)&amp;"COMMIT;",""),"")</f>
        <v>insert into element (element_id, label, description, element_status_id) values (247, 'intended mode-of-action', '', 2);</v>
      </c>
    </row>
    <row r="566" spans="1:12">
      <c r="A566" s="24">
        <v>509</v>
      </c>
      <c r="B566" s="24" t="s">
        <v>649</v>
      </c>
      <c r="C566" s="24" t="s">
        <v>1396</v>
      </c>
      <c r="D566" s="9"/>
      <c r="E566" s="13" t="s">
        <v>836</v>
      </c>
      <c r="F566" s="11">
        <f t="shared" si="8"/>
        <v>509</v>
      </c>
      <c r="I566" s="11"/>
      <c r="J566" s="11"/>
      <c r="K566" s="11"/>
      <c r="L566" s="11" t="str">
        <f ca="1">IF(I566="","insert into element (element_id, label, description, element_status_id) values ("&amp;A566&amp;", '"&amp;B566&amp;"', '"&amp;D566&amp;"', 2);"&amp;IF(MOD(CELL("row",A566),10)=0,CHAR(13)&amp;CHAR(10)&amp;"COMMIT;",""),"")</f>
        <v>insert into element (element_id, label, description, element_status_id) values (509, 'intended activator', '', 2);</v>
      </c>
    </row>
    <row r="567" spans="1:12">
      <c r="A567" s="24">
        <v>511</v>
      </c>
      <c r="B567" s="24" t="s">
        <v>651</v>
      </c>
      <c r="C567" s="24" t="s">
        <v>1397</v>
      </c>
      <c r="D567" s="9"/>
      <c r="E567" s="13" t="s">
        <v>836</v>
      </c>
      <c r="F567" s="11">
        <f t="shared" si="8"/>
        <v>511</v>
      </c>
      <c r="I567" s="11"/>
      <c r="J567" s="11"/>
      <c r="K567" s="11"/>
      <c r="L567" s="11" t="str">
        <f ca="1">IF(I567="","insert into element (element_id, label, description, element_status_id) values ("&amp;A567&amp;", '"&amp;B567&amp;"', '"&amp;D567&amp;"', 2);"&amp;IF(MOD(CELL("row",A567),10)=0,CHAR(13)&amp;CHAR(10)&amp;"COMMIT;",""),"")</f>
        <v>insert into element (element_id, label, description, element_status_id) values (511, 'intended modulator', '', 2);</v>
      </c>
    </row>
    <row r="568" spans="1:12">
      <c r="A568" s="24">
        <v>510</v>
      </c>
      <c r="B568" s="24" t="s">
        <v>650</v>
      </c>
      <c r="C568" s="24" t="s">
        <v>1398</v>
      </c>
      <c r="D568" s="9"/>
      <c r="E568" s="13" t="s">
        <v>836</v>
      </c>
      <c r="F568" s="11">
        <f t="shared" si="8"/>
        <v>510</v>
      </c>
      <c r="I568" s="11"/>
      <c r="J568" s="11"/>
      <c r="K568" s="11"/>
      <c r="L568" s="11" t="str">
        <f ca="1">IF(I568="","insert into element (element_id, label, description, element_status_id) values ("&amp;A568&amp;", '"&amp;B568&amp;"', '"&amp;D568&amp;"', 2);"&amp;IF(MOD(CELL("row",A568),10)=0,CHAR(13)&amp;CHAR(10)&amp;"COMMIT;",""),"")</f>
        <v>insert into element (element_id, label, description, element_status_id) values (510, 'intended inhibitor', '', 2);</v>
      </c>
    </row>
    <row r="569" spans="1:12">
      <c r="A569" s="24">
        <v>248</v>
      </c>
      <c r="B569" s="24" t="s">
        <v>268</v>
      </c>
      <c r="C569" s="24" t="s">
        <v>1399</v>
      </c>
      <c r="D569" s="9"/>
      <c r="E569" s="13" t="s">
        <v>836</v>
      </c>
      <c r="F569" s="11">
        <f t="shared" si="8"/>
        <v>248</v>
      </c>
      <c r="I569" s="11"/>
      <c r="J569" s="11"/>
      <c r="K569" s="11"/>
      <c r="L569" s="11" t="str">
        <f ca="1">IF(I569="","insert into element (element_id, label, description, element_status_id) values ("&amp;A569&amp;", '"&amp;B569&amp;"', '"&amp;D569&amp;"', 2);"&amp;IF(MOD(CELL("row",A569),10)=0,CHAR(13)&amp;CHAR(10)&amp;"COMMIT;",""),"")</f>
        <v>insert into element (element_id, label, description, element_status_id) values (248, 'intended molecular target', '', 2);</v>
      </c>
    </row>
    <row r="570" spans="1:12">
      <c r="A570" s="24">
        <v>497</v>
      </c>
      <c r="B570" s="24" t="s">
        <v>636</v>
      </c>
      <c r="C570" s="24" t="s">
        <v>1400</v>
      </c>
      <c r="D570" s="9"/>
      <c r="E570" s="13" t="s">
        <v>836</v>
      </c>
      <c r="F570" s="11">
        <f t="shared" si="8"/>
        <v>497</v>
      </c>
      <c r="I570" s="11"/>
      <c r="J570" s="11"/>
      <c r="K570" s="11"/>
      <c r="L570" s="11" t="str">
        <f ca="1">IF(I570="","insert into element (element_id, label, description, element_status_id) values ("&amp;A570&amp;", '"&amp;B570&amp;"', '"&amp;D570&amp;"', 2);"&amp;IF(MOD(CELL("row",A570),10)=0,CHAR(13)&amp;CHAR(10)&amp;"COMMIT;",""),"")</f>
        <v>insert into element (element_id, label, description, element_status_id) values (497, 'GO:molecular function (EXTERNAL ONTOLOGY)', '', 2);_x000D_
COMMIT;</v>
      </c>
    </row>
    <row r="571" spans="1:12">
      <c r="A571" s="24">
        <v>526</v>
      </c>
      <c r="B571" s="24" t="s">
        <v>668</v>
      </c>
      <c r="C571" s="24" t="s">
        <v>1401</v>
      </c>
      <c r="D571" s="9"/>
      <c r="E571" s="13" t="s">
        <v>836</v>
      </c>
      <c r="F571" s="11">
        <f t="shared" si="8"/>
        <v>526</v>
      </c>
      <c r="I571" s="11"/>
      <c r="J571" s="11"/>
      <c r="K571" s="11"/>
      <c r="L571" s="11" t="str">
        <f ca="1">IF(I571="","insert into element (element_id, label, description, element_status_id) values ("&amp;A571&amp;", '"&amp;B571&amp;"', '"&amp;D571&amp;"', 2);"&amp;IF(MOD(CELL("row",A571),10)=0,CHAR(13)&amp;CHAR(10)&amp;"COMMIT;",""),"")</f>
        <v>insert into element (element_id, label, description, element_status_id) values (526, 'macromolecule', '', 2);</v>
      </c>
    </row>
    <row r="572" spans="1:12">
      <c r="A572" s="24">
        <v>528</v>
      </c>
      <c r="B572" s="24" t="s">
        <v>670</v>
      </c>
      <c r="C572" s="24" t="s">
        <v>1402</v>
      </c>
      <c r="D572" s="9" t="s">
        <v>313</v>
      </c>
      <c r="E572" s="13" t="s">
        <v>836</v>
      </c>
      <c r="F572" s="11">
        <f t="shared" si="8"/>
        <v>528</v>
      </c>
      <c r="I572" s="11"/>
      <c r="J572" s="11"/>
      <c r="K572" s="11"/>
      <c r="L572" s="11" t="str">
        <f ca="1">IF(I572="","insert into element (element_id, label, description, element_status_id) values ("&amp;A572&amp;", '"&amp;B572&amp;"', '"&amp;D572&amp;"', 2);"&amp;IF(MOD(CELL("row",A572),10)=0,CHAR(13)&amp;CHAR(10)&amp;"COMMIT;",""),"")</f>
        <v>insert into element (element_id, label, description, element_status_id) values (528, 'macromolecule identifier', 'An external database unique identifier, such as an accession number, for a gene or protein from a trusted international source (e.g., Entrez, UniProt).', 2);</v>
      </c>
    </row>
    <row r="573" spans="1:12">
      <c r="A573" s="24">
        <v>529</v>
      </c>
      <c r="B573" s="24" t="s">
        <v>671</v>
      </c>
      <c r="C573" s="24" t="s">
        <v>1403</v>
      </c>
      <c r="D573" s="9" t="s">
        <v>672</v>
      </c>
      <c r="E573" s="13" t="s">
        <v>836</v>
      </c>
      <c r="F573" s="11">
        <f t="shared" si="8"/>
        <v>529</v>
      </c>
      <c r="I573" s="11"/>
      <c r="J573" s="11"/>
      <c r="K573" s="11"/>
      <c r="L573" s="11" t="str">
        <f ca="1">IF(I573="","insert into element (element_id, label, description, element_status_id) values ("&amp;A573&amp;", '"&amp;B573&amp;"', '"&amp;D573&amp;"', 2);"&amp;IF(MOD(CELL("row",A573),10)=0,CHAR(13)&amp;CHAR(10)&amp;"COMMIT;",""),"")</f>
        <v>insert into element (element_id, label, description, element_status_id) values (529, 'macromolecule identifier source', 'A trusted international source (e.g., Entrez, UniProt) of the gene or protein name.', 2);</v>
      </c>
    </row>
    <row r="574" spans="1:12">
      <c r="A574" s="24">
        <v>530</v>
      </c>
      <c r="B574" s="24" t="s">
        <v>674</v>
      </c>
      <c r="C574" s="24" t="s">
        <v>1404</v>
      </c>
      <c r="D574" s="9" t="s">
        <v>314</v>
      </c>
      <c r="E574" s="13" t="s">
        <v>836</v>
      </c>
      <c r="F574" s="11">
        <f t="shared" si="8"/>
        <v>530</v>
      </c>
      <c r="I574" s="11"/>
      <c r="J574" s="11"/>
      <c r="K574" s="11"/>
      <c r="L574" s="11" t="str">
        <f ca="1">IF(I574="","insert into element (element_id, label, description, element_status_id) values ("&amp;A574&amp;", '"&amp;B574&amp;"', '"&amp;D574&amp;"', 2);"&amp;IF(MOD(CELL("row",A574),10)=0,CHAR(13)&amp;CHAR(10)&amp;"COMMIT;",""),"")</f>
        <v>insert into element (element_id, label, description, element_status_id) values (530, 'macromolecule name', 'A short symbol or name for a gene or protein from a trusted international source (e.g., Entrez, UniProt).', 2);</v>
      </c>
    </row>
    <row r="575" spans="1:12">
      <c r="A575" s="24">
        <v>527</v>
      </c>
      <c r="B575" s="24" t="s">
        <v>669</v>
      </c>
      <c r="C575" s="24" t="s">
        <v>1405</v>
      </c>
      <c r="D575" s="9" t="s">
        <v>315</v>
      </c>
      <c r="E575" s="13" t="s">
        <v>836</v>
      </c>
      <c r="F575" s="11">
        <f t="shared" si="8"/>
        <v>527</v>
      </c>
      <c r="I575" s="11"/>
      <c r="J575" s="11"/>
      <c r="K575" s="11"/>
      <c r="L575" s="11" t="str">
        <f ca="1">IF(I575="","insert into element (element_id, label, description, element_status_id) values ("&amp;A575&amp;", '"&amp;B575&amp;"', '"&amp;D575&amp;"', 2);"&amp;IF(MOD(CELL("row",A575),10)=0,CHAR(13)&amp;CHAR(10)&amp;"COMMIT;",""),"")</f>
        <v>insert into element (element_id, label, description, element_status_id) values (527, 'macromolecule description', 'A long name for a gene or protein from a trusted international source (e.g., Entrez, UniProt).', 2);</v>
      </c>
    </row>
    <row r="576" spans="1:12">
      <c r="A576" s="24">
        <v>531</v>
      </c>
      <c r="B576" s="24" t="s">
        <v>441</v>
      </c>
      <c r="C576" s="24" t="s">
        <v>1406</v>
      </c>
      <c r="D576" s="9"/>
      <c r="E576" s="13" t="s">
        <v>836</v>
      </c>
      <c r="F576" s="11">
        <f t="shared" si="8"/>
        <v>531</v>
      </c>
      <c r="I576" s="11"/>
      <c r="J576" s="11"/>
      <c r="K576" s="11"/>
      <c r="L576" s="11" t="str">
        <f ca="1">IF(I576="","insert into element (element_id, label, description, element_status_id) values ("&amp;A576&amp;", '"&amp;B576&amp;"', '"&amp;D576&amp;"', 2);"&amp;IF(MOD(CELL("row",A576),10)=0,CHAR(13)&amp;CHAR(10)&amp;"COMMIT;",""),"")</f>
        <v>insert into element (element_id, label, description, element_status_id) values (531, 'macromolecule type', '', 2);</v>
      </c>
    </row>
    <row r="577" spans="1:12">
      <c r="A577" s="24">
        <v>38</v>
      </c>
      <c r="B577" s="24" t="s">
        <v>88</v>
      </c>
      <c r="C577" s="24" t="s">
        <v>1407</v>
      </c>
      <c r="D577" s="9" t="s">
        <v>906</v>
      </c>
      <c r="E577" s="13" t="s">
        <v>836</v>
      </c>
      <c r="F577" s="11">
        <f t="shared" si="8"/>
        <v>38</v>
      </c>
      <c r="I577" s="11"/>
      <c r="J577" s="11"/>
      <c r="K577" s="11"/>
      <c r="L577" s="11" t="str">
        <f ca="1">IF(I577="","insert into element (element_id, label, description, element_status_id) values ("&amp;A577&amp;", '"&amp;B577&amp;"', '"&amp;D577&amp;"', 2);"&amp;IF(MOD(CELL("row",A577),10)=0,CHAR(13)&amp;CHAR(10)&amp;"COMMIT;",""),"")</f>
        <v>insert into element (element_id, label, description, element_status_id) values (38, 'protein', 'includes protein and protein-gi', 2);</v>
      </c>
    </row>
    <row r="578" spans="1:12">
      <c r="A578" s="24">
        <v>348</v>
      </c>
      <c r="B578" s="24" t="s">
        <v>907</v>
      </c>
      <c r="C578" s="24" t="s">
        <v>1408</v>
      </c>
      <c r="D578" s="9"/>
      <c r="E578" s="13" t="s">
        <v>836</v>
      </c>
      <c r="F578" s="11">
        <f t="shared" si="8"/>
        <v>348</v>
      </c>
      <c r="I578" s="11"/>
      <c r="J578" s="11"/>
      <c r="K578" s="11"/>
      <c r="L578" s="11" t="str">
        <f ca="1">IF(I578="","insert into element (element_id, label, description, element_status_id) values ("&amp;A578&amp;", '"&amp;B578&amp;"', '"&amp;D578&amp;"', 2);"&amp;IF(MOD(CELL("row",A578),10)=0,CHAR(13)&amp;CHAR(10)&amp;"COMMIT;",""),"")</f>
        <v>insert into element (element_id, label, description, element_status_id) values (348, 'Rhok2', '', 2);</v>
      </c>
    </row>
    <row r="579" spans="1:12">
      <c r="A579" s="24">
        <v>136</v>
      </c>
      <c r="B579" s="24" t="s">
        <v>353</v>
      </c>
      <c r="C579" s="24" t="s">
        <v>1409</v>
      </c>
      <c r="D579" s="9"/>
      <c r="E579" s="13" t="s">
        <v>836</v>
      </c>
      <c r="F579" s="11">
        <f t="shared" ref="F579:F600" si="9">A579</f>
        <v>136</v>
      </c>
      <c r="I579" s="11"/>
      <c r="J579" s="11"/>
      <c r="K579" s="11"/>
      <c r="L579" s="11" t="str">
        <f ca="1">IF(I579="","insert into element (element_id, label, description, element_status_id) values ("&amp;A579&amp;", '"&amp;B579&amp;"', '"&amp;D579&amp;"', 2);"&amp;IF(MOD(CELL("row",A579),10)=0,CHAR(13)&amp;CHAR(10)&amp;"COMMIT;",""),"")</f>
        <v>insert into element (element_id, label, description, element_status_id) values (136, 'protein form', '', 2);</v>
      </c>
    </row>
    <row r="580" spans="1:12">
      <c r="A580" s="24">
        <v>137</v>
      </c>
      <c r="B580" s="24" t="s">
        <v>354</v>
      </c>
      <c r="C580" s="24" t="s">
        <v>1410</v>
      </c>
      <c r="D580" s="9"/>
      <c r="E580" s="13" t="s">
        <v>836</v>
      </c>
      <c r="F580" s="11">
        <f t="shared" si="9"/>
        <v>137</v>
      </c>
      <c r="I580" s="11"/>
      <c r="J580" s="11"/>
      <c r="K580" s="11"/>
      <c r="L580" s="11" t="str">
        <f ca="1">IF(I580="","insert into element (element_id, label, description, element_status_id) values ("&amp;A580&amp;", '"&amp;B580&amp;"', '"&amp;D580&amp;"', 2);"&amp;IF(MOD(CELL("row",A580),10)=0,CHAR(13)&amp;CHAR(10)&amp;"COMMIT;",""),"")</f>
        <v>insert into element (element_id, label, description, element_status_id) values (137, 'protein preparation method', '', 2);_x000D_
COMMIT;</v>
      </c>
    </row>
    <row r="581" spans="1:12">
      <c r="A581" s="24">
        <v>138</v>
      </c>
      <c r="B581" s="24" t="s">
        <v>355</v>
      </c>
      <c r="C581" s="24" t="s">
        <v>1411</v>
      </c>
      <c r="D581" s="9"/>
      <c r="E581" s="13" t="s">
        <v>836</v>
      </c>
      <c r="F581" s="11">
        <f t="shared" si="9"/>
        <v>138</v>
      </c>
      <c r="I581" s="11"/>
      <c r="J581" s="11"/>
      <c r="K581" s="11"/>
      <c r="L581" s="11" t="str">
        <f ca="1">IF(I581="","insert into element (element_id, label, description, element_status_id) values ("&amp;A581&amp;", '"&amp;B581&amp;"', '"&amp;D581&amp;"', 2);"&amp;IF(MOD(CELL("row",A581),10)=0,CHAR(13)&amp;CHAR(10)&amp;"COMMIT;",""),"")</f>
        <v>insert into element (element_id, label, description, element_status_id) values (138, 'protein purity', '', 2);</v>
      </c>
    </row>
    <row r="582" spans="1:12">
      <c r="A582" s="24">
        <v>157</v>
      </c>
      <c r="B582" s="24" t="s">
        <v>356</v>
      </c>
      <c r="C582" s="24" t="s">
        <v>1412</v>
      </c>
      <c r="D582" s="9"/>
      <c r="E582" s="13" t="s">
        <v>836</v>
      </c>
      <c r="F582" s="11">
        <f t="shared" si="9"/>
        <v>157</v>
      </c>
      <c r="I582" s="11"/>
      <c r="J582" s="11"/>
      <c r="K582" s="11"/>
      <c r="L582" s="11" t="str">
        <f ca="1">IF(I582="","insert into element (element_id, label, description, element_status_id) values ("&amp;A582&amp;", '"&amp;B582&amp;"', '"&amp;D582&amp;"', 2);"&amp;IF(MOD(CELL("row",A582),10)=0,CHAR(13)&amp;CHAR(10)&amp;"COMMIT;",""),"")</f>
        <v>insert into element (element_id, label, description, element_status_id) values (157, 'protein sequence', '', 2);</v>
      </c>
    </row>
    <row r="583" spans="1:12">
      <c r="A583" s="24">
        <v>615</v>
      </c>
      <c r="B583" s="24" t="s">
        <v>708</v>
      </c>
      <c r="C583" s="24" t="s">
        <v>871</v>
      </c>
      <c r="D583" s="9"/>
      <c r="E583" s="13" t="s">
        <v>836</v>
      </c>
      <c r="F583" s="11">
        <f t="shared" si="9"/>
        <v>615</v>
      </c>
      <c r="I583" s="11"/>
      <c r="J583" s="11"/>
      <c r="K583" s="11"/>
      <c r="L583" s="11" t="str">
        <f ca="1">IF(I583="","insert into element (element_id, label, description, element_status_id) values ("&amp;A583&amp;", '"&amp;B583&amp;"', '"&amp;D583&amp;"', 2);"&amp;IF(MOD(CELL("row",A583),10)=0,CHAR(13)&amp;CHAR(10)&amp;"COMMIT;",""),"")</f>
        <v>insert into element (element_id, label, description, element_status_id) values (615, 'species (BINOMIAL NOMENCLATURE)', '', 2);</v>
      </c>
    </row>
    <row r="584" spans="1:12">
      <c r="A584" s="24">
        <v>287</v>
      </c>
      <c r="B584" s="24" t="s">
        <v>523</v>
      </c>
      <c r="C584" s="24" t="s">
        <v>1413</v>
      </c>
      <c r="D584" s="9"/>
      <c r="E584" s="13" t="s">
        <v>836</v>
      </c>
      <c r="F584" s="11">
        <f t="shared" si="9"/>
        <v>287</v>
      </c>
      <c r="I584" s="11"/>
      <c r="J584" s="11"/>
      <c r="K584" s="11"/>
      <c r="L584" s="11" t="str">
        <f ca="1">IF(I584="","insert into element (element_id, label, description, element_status_id) values ("&amp;A584&amp;", '"&amp;B584&amp;"', '"&amp;D584&amp;"', 2);"&amp;IF(MOD(CELL("row",A584),10)=0,CHAR(13)&amp;CHAR(10)&amp;"COMMIT;",""),"")</f>
        <v>insert into element (element_id, label, description, element_status_id) values (287, 'GO:biological process (EXTERNAL ONTOLOGY)', '', 2);</v>
      </c>
    </row>
    <row r="585" spans="1:12">
      <c r="A585" s="24">
        <v>289</v>
      </c>
      <c r="B585" s="24" t="s">
        <v>524</v>
      </c>
      <c r="C585" s="24" t="s">
        <v>1414</v>
      </c>
      <c r="D585" s="9"/>
      <c r="E585" s="13" t="s">
        <v>836</v>
      </c>
      <c r="F585" s="11">
        <f t="shared" si="9"/>
        <v>289</v>
      </c>
      <c r="I585" s="11"/>
      <c r="J585" s="11"/>
      <c r="K585" s="11"/>
      <c r="L585" s="11" t="str">
        <f ca="1">IF(I585="","insert into element (element_id, label, description, element_status_id) values ("&amp;A585&amp;", '"&amp;B585&amp;"', '"&amp;D585&amp;"', 2);"&amp;IF(MOD(CELL("row",A585),10)=0,CHAR(13)&amp;CHAR(10)&amp;"COMMIT;",""),"")</f>
        <v>insert into element (element_id, label, description, element_status_id) values (289, 'DO:disease (HUMAN DISEASE)', '', 2);</v>
      </c>
    </row>
    <row r="586" spans="1:12">
      <c r="A586" s="24">
        <v>244</v>
      </c>
      <c r="B586" s="24" t="s">
        <v>269</v>
      </c>
      <c r="C586" s="24" t="s">
        <v>1415</v>
      </c>
      <c r="D586" s="32" t="s">
        <v>270</v>
      </c>
      <c r="E586" s="13" t="s">
        <v>836</v>
      </c>
      <c r="F586" s="11">
        <f t="shared" si="9"/>
        <v>244</v>
      </c>
      <c r="I586" s="11"/>
      <c r="J586" s="11"/>
      <c r="K586" s="11"/>
      <c r="L586" s="11" t="str">
        <f ca="1">IF(I586="","insert into element (element_id, label, description, element_status_id) values ("&amp;A586&amp;", '"&amp;B586&amp;"', '"&amp;D586&amp;"', 2);"&amp;IF(MOD(CELL("row",A586),10)=0,CHAR(13)&amp;CHAR(10)&amp;"COMMIT;",""),"")</f>
        <v>insert into element (element_id, label, description, element_status_id) values (244, 'screening campaign', 'A concept to group multiple assay instances whose sequential performance is used to identify active pertubagens with a specific function and establish mode-of-action; usally progresses through primary assay, confirmatory assays, secondary assays, and lead-optimization assays.', 2);</v>
      </c>
    </row>
    <row r="587" spans="1:12">
      <c r="A587" s="24">
        <v>245</v>
      </c>
      <c r="B587" s="24" t="s">
        <v>271</v>
      </c>
      <c r="C587" s="24" t="s">
        <v>1416</v>
      </c>
      <c r="D587" s="9"/>
      <c r="E587" s="13" t="s">
        <v>836</v>
      </c>
      <c r="F587" s="11">
        <f t="shared" si="9"/>
        <v>245</v>
      </c>
      <c r="I587" s="11"/>
      <c r="J587" s="11"/>
      <c r="K587" s="11"/>
      <c r="L587" s="11" t="str">
        <f ca="1">IF(I587="","insert into element (element_id, label, description, element_status_id) values ("&amp;A587&amp;", '"&amp;B587&amp;"', '"&amp;D587&amp;"', 2);"&amp;IF(MOD(CELL("row",A587),10)=0,CHAR(13)&amp;CHAR(10)&amp;"COMMIT;",""),"")</f>
        <v>insert into element (element_id, label, description, element_status_id) values (245, 'screening campaign name', '', 2);</v>
      </c>
    </row>
    <row r="588" spans="1:12">
      <c r="A588" s="24">
        <v>246</v>
      </c>
      <c r="B588" s="24" t="s">
        <v>272</v>
      </c>
      <c r="C588" s="24" t="s">
        <v>1354</v>
      </c>
      <c r="D588" s="9"/>
      <c r="E588" s="13" t="s">
        <v>836</v>
      </c>
      <c r="F588" s="11">
        <f t="shared" si="9"/>
        <v>246</v>
      </c>
      <c r="I588" s="11"/>
      <c r="J588" s="11"/>
      <c r="K588" s="11"/>
      <c r="L588" s="11" t="str">
        <f ca="1">IF(I588="","insert into element (element_id, label, description, element_status_id) values ("&amp;A588&amp;", '"&amp;B588&amp;"', '"&amp;D588&amp;"', 2);"&amp;IF(MOD(CELL("row",A588),10)=0,CHAR(13)&amp;CHAR(10)&amp;"COMMIT;",""),"")</f>
        <v>insert into element (element_id, label, description, element_status_id) values (246, 'assay instance ID', '', 2);</v>
      </c>
    </row>
    <row r="589" spans="1:12">
      <c r="A589" s="24">
        <v>413</v>
      </c>
      <c r="B589" s="24" t="s">
        <v>544</v>
      </c>
      <c r="C589" s="24" t="s">
        <v>1417</v>
      </c>
      <c r="D589" s="9" t="s">
        <v>545</v>
      </c>
      <c r="E589" s="13" t="s">
        <v>836</v>
      </c>
      <c r="F589" s="11">
        <f t="shared" si="9"/>
        <v>413</v>
      </c>
      <c r="I589" s="11"/>
      <c r="J589" s="11"/>
      <c r="K589" s="11"/>
      <c r="L589" s="11" t="str">
        <f ca="1">IF(I589="","insert into element (element_id, label, description, element_status_id) values ("&amp;A589&amp;", '"&amp;B589&amp;"', '"&amp;D589&amp;"', 2);"&amp;IF(MOD(CELL("row",A589),10)=0,CHAR(13)&amp;CHAR(10)&amp;"COMMIT;",""),"")</f>
        <v>insert into element (element_id, label, description, element_status_id) values (413, 'assay panel ID', 'Assay panel IDs of assay panels (within a project) included in a screening campaign.', 2);</v>
      </c>
    </row>
    <row r="590" spans="1:12">
      <c r="A590" s="24">
        <v>274</v>
      </c>
      <c r="B590" s="24" t="s">
        <v>273</v>
      </c>
      <c r="C590" s="24" t="s">
        <v>1418</v>
      </c>
      <c r="D590" s="9"/>
      <c r="E590" s="13" t="s">
        <v>836</v>
      </c>
      <c r="F590" s="11">
        <f t="shared" si="9"/>
        <v>274</v>
      </c>
      <c r="I590" s="11"/>
      <c r="J590" s="11"/>
      <c r="K590" s="11"/>
      <c r="L590" s="11" t="str">
        <f ca="1">IF(I590="","insert into element (element_id, label, description, element_status_id) values ("&amp;A590&amp;", '"&amp;B590&amp;"', '"&amp;D590&amp;"', 2);"&amp;IF(MOD(CELL("row",A590),10)=0,CHAR(13)&amp;CHAR(10)&amp;"COMMIT;",""),"")</f>
        <v>insert into element (element_id, label, description, element_status_id) values (274, 'project name', '', 2);_x000D_
COMMIT;</v>
      </c>
    </row>
    <row r="591" spans="1:12">
      <c r="A591" s="24">
        <v>216</v>
      </c>
      <c r="B591" s="24" t="s">
        <v>510</v>
      </c>
      <c r="C591" s="24" t="s">
        <v>1419</v>
      </c>
      <c r="D591" s="32" t="s">
        <v>274</v>
      </c>
      <c r="E591" s="13" t="s">
        <v>836</v>
      </c>
      <c r="F591" s="11">
        <f t="shared" si="9"/>
        <v>216</v>
      </c>
      <c r="I591" s="11"/>
      <c r="J591" s="11"/>
      <c r="K591" s="11"/>
      <c r="L591" s="11" t="str">
        <f ca="1">IF(I591="","insert into element (element_id, label, description, element_status_id) values ("&amp;A591&amp;", '"&amp;B591&amp;"', '"&amp;D591&amp;"', 2);"&amp;IF(MOD(CELL("row",A591),10)=0,CHAR(13)&amp;CHAR(10)&amp;"COMMIT;",""),"")</f>
        <v>insert into element (element_id, label, description, element_status_id) values (216, 'assay panel', 'An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 2);</v>
      </c>
    </row>
    <row r="592" spans="1:12">
      <c r="A592" s="24">
        <v>246</v>
      </c>
      <c r="B592" s="24" t="s">
        <v>272</v>
      </c>
      <c r="C592" s="24" t="s">
        <v>1420</v>
      </c>
      <c r="D592" s="9"/>
      <c r="E592" s="13" t="s">
        <v>836</v>
      </c>
      <c r="F592" s="11">
        <f t="shared" si="9"/>
        <v>246</v>
      </c>
      <c r="I592" s="11"/>
      <c r="J592" s="11"/>
      <c r="K592" s="11"/>
      <c r="L592" s="11" t="str">
        <f ca="1">IF(I592="","insert into element (element_id, label, description, element_status_id) values ("&amp;A592&amp;", '"&amp;B592&amp;"', '"&amp;D592&amp;"', 2);"&amp;IF(MOD(CELL("row",A592),10)=0,CHAR(13)&amp;CHAR(10)&amp;"COMMIT;",""),"")</f>
        <v>insert into element (element_id, label, description, element_status_id) values (246, 'assay instance ID', '', 2);</v>
      </c>
    </row>
    <row r="593" spans="1:12">
      <c r="A593" s="24">
        <v>218</v>
      </c>
      <c r="B593" s="24" t="s">
        <v>275</v>
      </c>
      <c r="C593" s="24" t="s">
        <v>1421</v>
      </c>
      <c r="D593" s="9"/>
      <c r="E593" s="13" t="s">
        <v>836</v>
      </c>
      <c r="F593" s="11">
        <f t="shared" si="9"/>
        <v>218</v>
      </c>
      <c r="I593" s="11"/>
      <c r="J593" s="11"/>
      <c r="K593" s="11"/>
      <c r="L593" s="11" t="str">
        <f ca="1">IF(I593="","insert into element (element_id, label, description, element_status_id) values ("&amp;A593&amp;", '"&amp;B593&amp;"', '"&amp;D593&amp;"', 2);"&amp;IF(MOD(CELL("row",A593),10)=0,CHAR(13)&amp;CHAR(10)&amp;"COMMIT;",""),"")</f>
        <v>insert into element (element_id, label, description, element_status_id) values (218, 'assay panel name', '', 2);</v>
      </c>
    </row>
    <row r="594" spans="1:12">
      <c r="A594" s="24">
        <v>123</v>
      </c>
      <c r="B594" s="24" t="s">
        <v>406</v>
      </c>
      <c r="C594" s="24" t="s">
        <v>406</v>
      </c>
      <c r="D594" s="9" t="s">
        <v>853</v>
      </c>
      <c r="E594" s="13"/>
      <c r="F594" s="11">
        <f t="shared" si="9"/>
        <v>123</v>
      </c>
      <c r="I594" s="11"/>
      <c r="J594" s="11"/>
      <c r="K594" s="11"/>
      <c r="L594" s="11" t="str">
        <f ca="1">IF(I594="","insert into element (element_id, label, description, element_status_id) values ("&amp;A594&amp;", '"&amp;B594&amp;"', '"&amp;D594&amp;"', 2);"&amp;IF(MOD(CELL("row",A594),10)=0,CHAR(13)&amp;CHAR(10)&amp;"COMMIT;",""),"")</f>
        <v>insert into element (element_id, label, description, element_status_id) values (123, 'UNIT', 'Singular root to ensure tree viewers work', 2);</v>
      </c>
    </row>
    <row r="595" spans="1:12">
      <c r="A595" s="24">
        <v>492</v>
      </c>
      <c r="B595" s="24" t="s">
        <v>630</v>
      </c>
      <c r="C595" s="24" t="s">
        <v>1422</v>
      </c>
      <c r="D595" s="9" t="s">
        <v>631</v>
      </c>
      <c r="E595" s="13"/>
      <c r="F595" s="11">
        <f t="shared" si="9"/>
        <v>492</v>
      </c>
      <c r="I595" s="11"/>
      <c r="J595" s="11"/>
      <c r="K595" s="11"/>
      <c r="L595" s="11" t="str">
        <f ca="1">IF(I595="","insert into element (element_id, label, description, element_status_id) values ("&amp;A595&amp;", '"&amp;B595&amp;"', '"&amp;D595&amp;"', 2);"&amp;IF(MOD(CELL("row",A595),10)=0,CHAR(13)&amp;CHAR(10)&amp;"COMMIT;",""),"")</f>
        <v>insert into element (element_id, label, description, element_status_id) values (492, 'frequency', 'A unit of measure for observations based on a number of events counted, including collection of photons by an instrument as in fluorescence or luminescence assays.', 2);</v>
      </c>
    </row>
    <row r="596" spans="1:12">
      <c r="A596" s="24">
        <v>596</v>
      </c>
      <c r="B596" s="24" t="s">
        <v>686</v>
      </c>
      <c r="C596" s="24" t="s">
        <v>1423</v>
      </c>
      <c r="D596" s="9" t="s">
        <v>687</v>
      </c>
      <c r="E596" s="13"/>
      <c r="F596" s="11">
        <f t="shared" si="9"/>
        <v>596</v>
      </c>
      <c r="I596" s="11"/>
      <c r="J596" s="11"/>
      <c r="K596" s="11"/>
      <c r="L596" s="11" t="str">
        <f ca="1">IF(I596="","insert into element (element_id, label, description, element_status_id) values ("&amp;A596&amp;", '"&amp;B596&amp;"', '"&amp;D596&amp;"', 2);"&amp;IF(MOD(CELL("row",A596),10)=0,CHAR(13)&amp;CHAR(10)&amp;"COMMIT;",""),"")</f>
        <v>insert into element (element_id, label, description, element_status_id) values (596, 'RFU', 'Relative fluorescence units, a standard raw measurement for fluorescence-based assays, either direct fluorescence intensity (FI) measurements or energy transfer assays such as FRET.', 2);</v>
      </c>
    </row>
    <row r="597" spans="1:12">
      <c r="A597" s="24">
        <v>597</v>
      </c>
      <c r="B597" s="24" t="s">
        <v>688</v>
      </c>
      <c r="C597" s="24" t="s">
        <v>1424</v>
      </c>
      <c r="D597" s="9" t="s">
        <v>689</v>
      </c>
      <c r="E597" s="13"/>
      <c r="F597" s="11">
        <f t="shared" si="9"/>
        <v>597</v>
      </c>
      <c r="I597" s="11"/>
      <c r="J597" s="11"/>
      <c r="K597" s="11"/>
      <c r="L597" s="11" t="str">
        <f ca="1">IF(I597="","insert into element (element_id, label, description, element_status_id) values ("&amp;A597&amp;", '"&amp;B597&amp;"', '"&amp;D597&amp;"', 2);"&amp;IF(MOD(CELL("row",A597),10)=0,CHAR(13)&amp;CHAR(10)&amp;"COMMIT;",""),"")</f>
        <v>insert into element (element_id, label, description, element_status_id) values (597, 'RLU', 'Relative light units, a standard measurement unit for luminescence assays.', 2);</v>
      </c>
    </row>
    <row r="598" spans="1:12">
      <c r="A598" s="24">
        <v>457</v>
      </c>
      <c r="B598" s="24" t="s">
        <v>594</v>
      </c>
      <c r="C598" s="24" t="s">
        <v>1425</v>
      </c>
      <c r="D598" s="9" t="s">
        <v>595</v>
      </c>
      <c r="E598" s="13"/>
      <c r="F598" s="11">
        <f t="shared" si="9"/>
        <v>457</v>
      </c>
      <c r="I598" s="11"/>
      <c r="J598" s="11"/>
      <c r="K598" s="11"/>
      <c r="L598" s="11" t="str">
        <f ca="1">IF(I598="","insert into element (element_id, label, description, element_status_id) values ("&amp;A598&amp;", '"&amp;B598&amp;"', '"&amp;D598&amp;"', 2);"&amp;IF(MOD(CELL("row",A598),10)=0,CHAR(13)&amp;CHAR(10)&amp;"COMMIT;",""),"")</f>
        <v>insert into element (element_id, label, description, element_status_id) values (457, 'cps', 'Counts per second', 2);</v>
      </c>
    </row>
    <row r="599" spans="1:12">
      <c r="A599" s="24">
        <v>366</v>
      </c>
      <c r="B599" s="24" t="s">
        <v>416</v>
      </c>
      <c r="C599" s="24" t="s">
        <v>1426</v>
      </c>
      <c r="D599" s="9"/>
      <c r="E599" s="13"/>
      <c r="F599" s="11">
        <f t="shared" si="9"/>
        <v>366</v>
      </c>
      <c r="I599" s="11"/>
      <c r="J599" s="11"/>
      <c r="K599" s="11"/>
      <c r="L599" s="11" t="str">
        <f ca="1">IF(I599="","insert into element (element_id, label, description, element_status_id) values ("&amp;A599&amp;", '"&amp;B599&amp;"', '"&amp;D599&amp;"', 2);"&amp;IF(MOD(CELL("row",A599),10)=0,CHAR(13)&amp;CHAR(10)&amp;"COMMIT;",""),"")</f>
        <v>insert into element (element_id, label, description, element_status_id) values (366, 'concentration', '', 2);</v>
      </c>
    </row>
    <row r="600" spans="1:12">
      <c r="A600" s="24">
        <v>386</v>
      </c>
      <c r="B600" s="24" t="s">
        <v>16</v>
      </c>
      <c r="C600" s="24" t="s">
        <v>1427</v>
      </c>
      <c r="D600" s="9"/>
      <c r="E600" s="13"/>
      <c r="F600" s="11">
        <f t="shared" si="9"/>
        <v>386</v>
      </c>
      <c r="I600" s="11"/>
      <c r="J600" s="11"/>
      <c r="K600" s="11"/>
      <c r="L600" s="11" t="str">
        <f ca="1">IF(I600="","insert into element (element_id, label, description, element_status_id) values ("&amp;A600&amp;", '"&amp;B600&amp;"', '"&amp;D600&amp;"', 2);"&amp;IF(MOD(CELL("row",A600),10)=0,CHAR(13)&amp;CHAR(10)&amp;"COMMIT;",""),"")</f>
        <v>insert into element (element_id, label, description, element_status_id) values (386, 'uM', '', 2);_x000D_
COMMIT;</v>
      </c>
    </row>
    <row r="601" spans="1:12">
      <c r="A601" s="24">
        <v>498</v>
      </c>
      <c r="B601" s="24" t="s">
        <v>637</v>
      </c>
      <c r="C601" s="24" t="s">
        <v>1428</v>
      </c>
      <c r="D601" s="9"/>
      <c r="E601" s="13"/>
      <c r="F601" s="11">
        <f t="shared" ref="F601:F605" si="10">A601</f>
        <v>498</v>
      </c>
      <c r="I601" s="11"/>
      <c r="J601" s="11"/>
      <c r="K601" s="11"/>
      <c r="L601" s="11" t="str">
        <f ca="1">IF(I601="","insert into element (element_id, label, description, element_status_id) values ("&amp;A601&amp;", '"&amp;B601&amp;"', '"&amp;D601&amp;"', 2);"&amp;IF(MOD(CELL("row",A601),10)=0,CHAR(13)&amp;CHAR(10)&amp;"COMMIT;",""),"")</f>
        <v>insert into element (element_id, label, description, element_status_id) values (498, 'grams-per-liter', '', 2);</v>
      </c>
    </row>
    <row r="602" spans="1:12">
      <c r="A602" s="24">
        <v>544</v>
      </c>
      <c r="B602" s="24" t="s">
        <v>460</v>
      </c>
      <c r="C602" s="24" t="s">
        <v>1429</v>
      </c>
      <c r="D602" s="9"/>
      <c r="E602" s="13"/>
      <c r="F602" s="11">
        <f t="shared" si="10"/>
        <v>544</v>
      </c>
      <c r="I602" s="11"/>
      <c r="J602" s="11"/>
      <c r="K602" s="11"/>
      <c r="L602" s="11" t="str">
        <f ca="1">IF(I602="","insert into element (element_id, label, description, element_status_id) values ("&amp;A602&amp;", '"&amp;B602&amp;"', '"&amp;D602&amp;"', 2);"&amp;IF(MOD(CELL("row",A602),10)=0,CHAR(13)&amp;CHAR(10)&amp;"COMMIT;",""),"")</f>
        <v>insert into element (element_id, label, description, element_status_id) values (544, 'moles-per-liter', '', 2);</v>
      </c>
    </row>
    <row r="603" spans="1:12">
      <c r="A603" s="24">
        <v>558</v>
      </c>
      <c r="B603" s="24" t="s">
        <v>474</v>
      </c>
      <c r="C603" s="24" t="s">
        <v>1430</v>
      </c>
      <c r="D603" s="9"/>
      <c r="E603" s="13"/>
      <c r="F603" s="11">
        <f t="shared" si="10"/>
        <v>558</v>
      </c>
      <c r="I603" s="11"/>
      <c r="J603" s="11"/>
      <c r="K603" s="11"/>
      <c r="L603" s="11" t="str">
        <f ca="1">IF(I603="","insert into element (element_id, label, description, element_status_id) values ("&amp;A603&amp;", '"&amp;B603&amp;"', '"&amp;D603&amp;"', 2);"&amp;IF(MOD(CELL("row",A603),10)=0,CHAR(13)&amp;CHAR(10)&amp;"COMMIT;",""),"")</f>
        <v>insert into element (element_id, label, description, element_status_id) values (558, 'number-per-liter', '', 2);</v>
      </c>
    </row>
    <row r="604" spans="1:12">
      <c r="A604" s="24">
        <v>559</v>
      </c>
      <c r="B604" s="24" t="s">
        <v>475</v>
      </c>
      <c r="C604" s="24" t="s">
        <v>1431</v>
      </c>
      <c r="D604" s="9"/>
      <c r="E604" s="13"/>
      <c r="F604" s="11">
        <f t="shared" si="10"/>
        <v>559</v>
      </c>
      <c r="I604" s="11"/>
      <c r="J604" s="11"/>
      <c r="K604" s="11"/>
      <c r="L604" s="11" t="str">
        <f ca="1">IF(I604="","insert into element (element_id, label, description, element_status_id) values ("&amp;A604&amp;", '"&amp;B604&amp;"', '"&amp;D604&amp;"', 2);"&amp;IF(MOD(CELL("row",A604),10)=0,CHAR(13)&amp;CHAR(10)&amp;"COMMIT;",""),"")</f>
        <v>insert into element (element_id, label, description, element_status_id) values (559, 'number-per-well', '', 2);</v>
      </c>
    </row>
    <row r="605" spans="1:12">
      <c r="A605" s="24">
        <v>560</v>
      </c>
      <c r="B605" s="24" t="s">
        <v>476</v>
      </c>
      <c r="C605" s="24" t="s">
        <v>1432</v>
      </c>
      <c r="D605" s="9" t="s">
        <v>477</v>
      </c>
      <c r="E605" s="13"/>
      <c r="F605" s="11">
        <f t="shared" si="10"/>
        <v>560</v>
      </c>
      <c r="I605" s="11"/>
      <c r="J605" s="11"/>
      <c r="K605" s="11"/>
      <c r="L605" s="11" t="str">
        <f ca="1">IF(I605="","insert into element (element_id, label, description, element_status_id) values ("&amp;A605&amp;", '"&amp;B605&amp;"', '"&amp;D605&amp;"', 2);"&amp;IF(MOD(CELL("row",A605),10)=0,CHAR(13)&amp;CHAR(10)&amp;"COMMIT;",""),"")</f>
        <v>insert into element (element_id, label, description, element_status_id) values (560, 'optical density', 'A concentration of suspensions as measured by the optical density, usually at 600 nM (typically used for cultures of microorganisms).', 2);</v>
      </c>
    </row>
    <row r="606" spans="1:12">
      <c r="A606" s="24">
        <v>634</v>
      </c>
      <c r="B606" s="24" t="s">
        <v>727</v>
      </c>
      <c r="C606" s="24" t="s">
        <v>1433</v>
      </c>
      <c r="D606" s="9"/>
      <c r="E606" s="13"/>
      <c r="F606" s="11">
        <f t="shared" ref="F606:F609" si="11">A606</f>
        <v>634</v>
      </c>
      <c r="I606" s="11"/>
      <c r="J606" s="11"/>
      <c r="K606" s="11"/>
      <c r="L606" s="11" t="str">
        <f ca="1">IF(I606="","insert into element (element_id, label, description, element_status_id) values ("&amp;A606&amp;", '"&amp;B606&amp;"', '"&amp;D606&amp;"', 2);"&amp;IF(MOD(CELL("row",A606),10)=0,CHAR(13)&amp;CHAR(10)&amp;"COMMIT;",""),"")</f>
        <v>insert into element (element_id, label, description, element_status_id) values (634, 'time', '', 2);</v>
      </c>
    </row>
    <row r="607" spans="1:12">
      <c r="A607" s="24">
        <v>385</v>
      </c>
      <c r="B607" s="24" t="s">
        <v>70</v>
      </c>
      <c r="C607" s="24" t="s">
        <v>1434</v>
      </c>
      <c r="D607" s="9"/>
      <c r="E607" s="13"/>
      <c r="F607" s="11">
        <f t="shared" si="11"/>
        <v>385</v>
      </c>
      <c r="I607" s="11"/>
      <c r="J607" s="11"/>
      <c r="K607" s="11"/>
      <c r="L607" s="11" t="str">
        <f ca="1">IF(I607="","insert into element (element_id, label, description, element_status_id) values ("&amp;A607&amp;", '"&amp;B607&amp;"', '"&amp;D607&amp;"', 2);"&amp;IF(MOD(CELL("row",A607),10)=0,CHAR(13)&amp;CHAR(10)&amp;"COMMIT;",""),"")</f>
        <v>insert into element (element_id, label, description, element_status_id) values (385, 's', '', 2);</v>
      </c>
    </row>
    <row r="608" spans="1:12">
      <c r="A608" s="24">
        <v>119</v>
      </c>
      <c r="B608" s="24" t="s">
        <v>366</v>
      </c>
      <c r="C608" s="24" t="s">
        <v>1435</v>
      </c>
      <c r="D608" s="9"/>
      <c r="E608" s="13"/>
      <c r="F608" s="11">
        <f t="shared" si="11"/>
        <v>119</v>
      </c>
      <c r="I608" s="11"/>
      <c r="J608" s="11"/>
      <c r="K608" s="11"/>
      <c r="L608" s="11" t="str">
        <f ca="1">IF(I608="","insert into element (element_id, label, description, element_status_id) values ("&amp;A608&amp;", '"&amp;B608&amp;"', '"&amp;D608&amp;"', 2);"&amp;IF(MOD(CELL("row",A608),10)=0,CHAR(13)&amp;CHAR(10)&amp;"COMMIT;",""),"")</f>
        <v>insert into element (element_id, label, description, element_status_id) values (119, 'temperature', '', 2);</v>
      </c>
    </row>
    <row r="609" spans="1:12">
      <c r="A609" s="24">
        <v>384</v>
      </c>
      <c r="B609" s="24" t="s">
        <v>69</v>
      </c>
      <c r="C609" s="24" t="s">
        <v>1436</v>
      </c>
      <c r="D609" s="9"/>
      <c r="E609" s="13"/>
      <c r="F609" s="11">
        <f t="shared" si="11"/>
        <v>384</v>
      </c>
      <c r="I609" s="11"/>
      <c r="J609" s="11"/>
      <c r="K609" s="11"/>
      <c r="L609" s="11" t="str">
        <f ca="1">IF(I609="","insert into element (element_id, label, description, element_status_id) values ("&amp;A609&amp;", '"&amp;B609&amp;"', '"&amp;D609&amp;"', 2);"&amp;IF(MOD(CELL("row",A609),10)=0,CHAR(13)&amp;CHAR(10)&amp;"COMMIT;",""),"")</f>
        <v>insert into element (element_id, label, description, element_status_id) values (384, 'deg C', '', 2);</v>
      </c>
    </row>
    <row r="610" spans="1:12">
      <c r="A610" s="24">
        <v>557</v>
      </c>
      <c r="B610" s="24" t="s">
        <v>473</v>
      </c>
      <c r="C610" s="24" t="s">
        <v>1437</v>
      </c>
      <c r="D610" s="9"/>
      <c r="E610" s="13"/>
      <c r="F610" s="11">
        <f t="shared" ref="F610:F673" si="12">A610</f>
        <v>557</v>
      </c>
      <c r="I610" s="11"/>
      <c r="J610" s="11"/>
      <c r="K610" s="11"/>
      <c r="L610" s="11" t="str">
        <f ca="1">IF(I610="","insert into element (element_id, label, description, element_status_id) values ("&amp;A610&amp;", '"&amp;B610&amp;"', '"&amp;D610&amp;"', 2);"&amp;IF(MOD(CELL("row",A610),10)=0,CHAR(13)&amp;CHAR(10)&amp;"COMMIT;",""),"")</f>
        <v>insert into element (element_id, label, description, element_status_id) values (557, 'number', '', 2);_x000D_
COMMIT;</v>
      </c>
    </row>
    <row r="611" spans="1:12">
      <c r="A611" s="24">
        <v>383</v>
      </c>
      <c r="B611" s="24" t="s">
        <v>15</v>
      </c>
      <c r="C611" s="24" t="s">
        <v>1438</v>
      </c>
      <c r="D611" s="9"/>
      <c r="E611" s="13"/>
      <c r="F611" s="11">
        <f t="shared" si="12"/>
        <v>383</v>
      </c>
      <c r="I611" s="11"/>
      <c r="J611" s="11"/>
      <c r="K611" s="11"/>
      <c r="L611" s="11" t="str">
        <f ca="1">IF(I611="","insert into element (element_id, label, description, element_status_id) values ("&amp;A611&amp;", '"&amp;B611&amp;"', '"&amp;D611&amp;"', 2);"&amp;IF(MOD(CELL("row",A611),10)=0,CHAR(13)&amp;CHAR(10)&amp;"COMMIT;",""),"")</f>
        <v>insert into element (element_id, label, description, element_status_id) values (383, '%', '', 2);</v>
      </c>
    </row>
    <row r="612" spans="1:12">
      <c r="A612" s="24">
        <v>653</v>
      </c>
      <c r="B612" s="24" t="s">
        <v>494</v>
      </c>
      <c r="C612" s="24" t="s">
        <v>1439</v>
      </c>
      <c r="D612" s="9" t="s">
        <v>495</v>
      </c>
      <c r="E612" s="13"/>
      <c r="F612" s="11">
        <f t="shared" si="12"/>
        <v>653</v>
      </c>
      <c r="I612" s="11"/>
      <c r="J612" s="11"/>
      <c r="K612" s="11"/>
      <c r="L612" s="11" t="str">
        <f ca="1">IF(I612="","insert into element (element_id, label, description, element_status_id) values ("&amp;A612&amp;", '"&amp;B612&amp;"', '"&amp;D612&amp;"', 2);"&amp;IF(MOD(CELL("row",A612),10)=0,CHAR(13)&amp;CHAR(10)&amp;"COMMIT;",""),"")</f>
        <v>insert into element (element_id, label, description, element_status_id) values (653, 'dose', 'dose measure', 2);</v>
      </c>
    </row>
    <row r="613" spans="1:12">
      <c r="A613" s="24">
        <v>652</v>
      </c>
      <c r="B613" s="24" t="s">
        <v>492</v>
      </c>
      <c r="C613" s="24" t="s">
        <v>1440</v>
      </c>
      <c r="D613" s="9" t="s">
        <v>493</v>
      </c>
      <c r="E613" s="13"/>
      <c r="F613" s="11">
        <f t="shared" si="12"/>
        <v>652</v>
      </c>
      <c r="I613" s="11"/>
      <c r="J613" s="11"/>
      <c r="K613" s="11"/>
      <c r="L613" s="11" t="str">
        <f ca="1">IF(I613="","insert into element (element_id, label, description, element_status_id) values ("&amp;A613&amp;", '"&amp;B613&amp;"', '"&amp;D613&amp;"', 2);"&amp;IF(MOD(CELL("row",A613),10)=0,CHAR(13)&amp;CHAR(10)&amp;"COMMIT;",""),"")</f>
        <v>insert into element (element_id, label, description, element_status_id) values (652, 'mg/kg', 'millgrams per kilo - dose measure', 2);</v>
      </c>
    </row>
    <row r="614" spans="1:12">
      <c r="A614" s="24">
        <v>223</v>
      </c>
      <c r="B614" s="24" t="s">
        <v>428</v>
      </c>
      <c r="C614" s="24" t="s">
        <v>428</v>
      </c>
      <c r="D614" s="9" t="s">
        <v>853</v>
      </c>
      <c r="E614" s="13"/>
      <c r="F614" s="11">
        <f t="shared" si="12"/>
        <v>223</v>
      </c>
      <c r="I614" s="11"/>
      <c r="J614" s="11"/>
      <c r="K614" s="11"/>
      <c r="L614" s="11" t="str">
        <f ca="1">IF(I614="","insert into element (element_id, label, description, element_status_id) values ("&amp;A614&amp;", '"&amp;B614&amp;"', '"&amp;D614&amp;"', 2);"&amp;IF(MOD(CELL("row",A614),10)=0,CHAR(13)&amp;CHAR(10)&amp;"COMMIT;",""),"")</f>
        <v>insert into element (element_id, label, description, element_status_id) values (223, 'STAGE', 'Singular root to ensure tree viewers work', 2);</v>
      </c>
    </row>
    <row r="615" spans="1:12">
      <c r="A615" s="24">
        <v>224</v>
      </c>
      <c r="B615" s="24" t="s">
        <v>254</v>
      </c>
      <c r="C615" s="24" t="s">
        <v>1441</v>
      </c>
      <c r="D615" s="9" t="s">
        <v>255</v>
      </c>
      <c r="E615" s="13"/>
      <c r="F615" s="11">
        <f t="shared" si="12"/>
        <v>224</v>
      </c>
      <c r="I615" s="11"/>
      <c r="J615" s="11"/>
      <c r="K615" s="11"/>
      <c r="L615" s="11" t="str">
        <f ca="1">IF(I615="","insert into element (element_id, label, description, element_status_id) values ("&amp;A615&amp;", '"&amp;B615&amp;"', '"&amp;D615&amp;"', 2);"&amp;IF(MOD(CELL("row",A615),10)=0,CHAR(13)&amp;CHAR(10)&amp;"COMMIT;",""),"")</f>
        <v>insert into element (element_id, label, description, element_status_id) values (224, 'confirmatory assay', 'An assay performed to confirm activity of perturbagens identified in a primary assay; may be performed as replicate measurements or as a concentration-response assay.', 2);</v>
      </c>
    </row>
    <row r="616" spans="1:12">
      <c r="A616" s="24">
        <v>225</v>
      </c>
      <c r="B616" s="24" t="s">
        <v>256</v>
      </c>
      <c r="C616" s="24" t="s">
        <v>1442</v>
      </c>
      <c r="D616" s="9" t="s">
        <v>257</v>
      </c>
      <c r="E616" s="13"/>
      <c r="F616" s="11">
        <f t="shared" si="12"/>
        <v>225</v>
      </c>
      <c r="I616" s="11"/>
      <c r="J616" s="11"/>
      <c r="K616" s="11"/>
      <c r="L616" s="11" t="str">
        <f ca="1">IF(I616="","insert into element (element_id, label, description, element_status_id) values ("&amp;A616&amp;", '"&amp;B616&amp;"', '"&amp;D616&amp;"', 2);"&amp;IF(MOD(CELL("row",A616),10)=0,CHAR(13)&amp;CHAR(10)&amp;"COMMIT;",""),"")</f>
        <v>insert into element (element_id, label, description, element_status_id) values (225, 'lead-optimization assay', 'An assay performed in the lead-optimization stage on a relatively small number of active perturbagens; typically a high-quality concentration-response assay.', 2);</v>
      </c>
    </row>
    <row r="617" spans="1:12">
      <c r="A617" s="24">
        <v>226</v>
      </c>
      <c r="B617" s="24" t="s">
        <v>258</v>
      </c>
      <c r="C617" s="24" t="s">
        <v>1443</v>
      </c>
      <c r="D617" s="9" t="s">
        <v>259</v>
      </c>
      <c r="E617" s="13"/>
      <c r="F617" s="11">
        <f t="shared" si="12"/>
        <v>226</v>
      </c>
      <c r="I617" s="11"/>
      <c r="J617" s="11"/>
      <c r="K617" s="11"/>
      <c r="L617" s="11" t="str">
        <f ca="1">IF(I617="","insert into element (element_id, label, description, element_status_id) values ("&amp;A617&amp;", '"&amp;B617&amp;"', '"&amp;D617&amp;"', 2);"&amp;IF(MOD(CELL("row",A617),10)=0,CHAR(13)&amp;CHAR(10)&amp;"COMMIT;",""),"")</f>
        <v>insert into element (element_id, label, description, element_status_id) values (226, 'primary assay', 'An assay performed (usually first in a campaign) to identify potentially biologically active pertubagens; usually performed at a single concentration with one or two measurements.', 2);</v>
      </c>
    </row>
    <row r="618" spans="1:12">
      <c r="A618" s="24">
        <v>227</v>
      </c>
      <c r="B618" s="24" t="s">
        <v>260</v>
      </c>
      <c r="C618" s="24" t="s">
        <v>1444</v>
      </c>
      <c r="D618" s="9" t="s">
        <v>261</v>
      </c>
      <c r="E618" s="13"/>
      <c r="F618" s="11">
        <f t="shared" si="12"/>
        <v>227</v>
      </c>
      <c r="I618" s="11"/>
      <c r="J618" s="11"/>
      <c r="K618" s="11"/>
      <c r="L618" s="11" t="str">
        <f ca="1">IF(I618="","insert into element (element_id, label, description, element_status_id) values ("&amp;A618&amp;", '"&amp;B618&amp;"', '"&amp;D618&amp;"', 2);"&amp;IF(MOD(CELL("row",A618),10)=0,CHAR(13)&amp;CHAR(10)&amp;"COMMIT;",""),"")</f>
        <v>insert into element (element_id, label, description, element_status_id) values (227, 'secondary assay', 'An assay performed following a confirmatory assay to confirm the biological activity a perturbagen using a different assay type or design; may address mode-of-action, toxicity, activity profile, and selectivity.', 2);</v>
      </c>
    </row>
    <row r="619" spans="1:12">
      <c r="A619" s="24">
        <v>228</v>
      </c>
      <c r="B619" s="24" t="s">
        <v>344</v>
      </c>
      <c r="C619" s="24" t="s">
        <v>1445</v>
      </c>
      <c r="D619" s="9"/>
      <c r="E619" s="13"/>
      <c r="F619" s="11">
        <f t="shared" si="12"/>
        <v>228</v>
      </c>
      <c r="I619" s="11"/>
      <c r="J619" s="11"/>
      <c r="K619" s="11"/>
      <c r="L619" s="11" t="str">
        <f ca="1">IF(I619="","insert into element (element_id, label, description, element_status_id) values ("&amp;A619&amp;", '"&amp;B619&amp;"', '"&amp;D619&amp;"', 2);"&amp;IF(MOD(CELL("row",A619),10)=0,CHAR(13)&amp;CHAR(10)&amp;"COMMIT;",""),"")</f>
        <v>insert into element (element_id, label, description, element_status_id) values (228, 'alternate confirmatory assay', '', 2);</v>
      </c>
    </row>
    <row r="620" spans="1:12">
      <c r="A620" s="24">
        <v>231</v>
      </c>
      <c r="B620" s="24" t="s">
        <v>449</v>
      </c>
      <c r="C620" s="24" t="s">
        <v>1446</v>
      </c>
      <c r="D620" s="9"/>
      <c r="E620" s="13"/>
      <c r="F620" s="11">
        <f t="shared" si="12"/>
        <v>231</v>
      </c>
      <c r="I620" s="11"/>
      <c r="J620" s="11"/>
      <c r="K620" s="11"/>
      <c r="L620" s="11" t="str">
        <f ca="1">IF(I620="","insert into element (element_id, label, description, element_status_id) values ("&amp;A620&amp;", '"&amp;B620&amp;"', '"&amp;D620&amp;"', 2);"&amp;IF(MOD(CELL("row",A620),10)=0,CHAR(13)&amp;CHAR(10)&amp;"COMMIT;",""),"")</f>
        <v>insert into element (element_id, label, description, element_status_id) values (231, 'alternate assay component', '', 2);_x000D_
COMMIT;</v>
      </c>
    </row>
    <row r="621" spans="1:12">
      <c r="A621" s="24">
        <v>232</v>
      </c>
      <c r="B621" s="24" t="s">
        <v>376</v>
      </c>
      <c r="C621" s="24" t="s">
        <v>1447</v>
      </c>
      <c r="D621" s="9"/>
      <c r="E621" s="13"/>
      <c r="F621" s="11">
        <f t="shared" si="12"/>
        <v>232</v>
      </c>
      <c r="I621" s="11"/>
      <c r="J621" s="11"/>
      <c r="K621" s="11"/>
      <c r="L621" s="11" t="str">
        <f ca="1">IF(I621="","insert into element (element_id, label, description, element_status_id) values ("&amp;A621&amp;", '"&amp;B621&amp;"', '"&amp;D621&amp;"', 2);"&amp;IF(MOD(CELL("row",A621),10)=0,CHAR(13)&amp;CHAR(10)&amp;"COMMIT;",""),"")</f>
        <v>insert into element (element_id, label, description, element_status_id) values (232, 'alternate assay format', '', 2);</v>
      </c>
    </row>
    <row r="622" spans="1:12">
      <c r="A622" s="24">
        <v>233</v>
      </c>
      <c r="B622" s="24" t="s">
        <v>377</v>
      </c>
      <c r="C622" s="24" t="s">
        <v>1448</v>
      </c>
      <c r="D622" s="9"/>
      <c r="E622" s="13"/>
      <c r="F622" s="11">
        <f t="shared" si="12"/>
        <v>233</v>
      </c>
      <c r="I622" s="11"/>
      <c r="J622" s="11"/>
      <c r="K622" s="11"/>
      <c r="L622" s="11" t="str">
        <f ca="1">IF(I622="","insert into element (element_id, label, description, element_status_id) values ("&amp;A622&amp;", '"&amp;B622&amp;"', '"&amp;D622&amp;"', 2);"&amp;IF(MOD(CELL("row",A622),10)=0,CHAR(13)&amp;CHAR(10)&amp;"COMMIT;",""),"")</f>
        <v>insert into element (element_id, label, description, element_status_id) values (233, 'alternate assay type', '', 2);</v>
      </c>
    </row>
    <row r="623" spans="1:12">
      <c r="A623" s="24">
        <v>234</v>
      </c>
      <c r="B623" s="24" t="s">
        <v>378</v>
      </c>
      <c r="C623" s="24" t="s">
        <v>1449</v>
      </c>
      <c r="D623" s="9"/>
      <c r="E623" s="13"/>
      <c r="F623" s="11">
        <f t="shared" si="12"/>
        <v>234</v>
      </c>
      <c r="I623" s="11"/>
      <c r="J623" s="11"/>
      <c r="K623" s="11"/>
      <c r="L623" s="11" t="str">
        <f ca="1">IF(I623="","insert into element (element_id, label, description, element_status_id) values ("&amp;A623&amp;", '"&amp;B623&amp;"', '"&amp;D623&amp;"', 2);"&amp;IF(MOD(CELL("row",A623),10)=0,CHAR(13)&amp;CHAR(10)&amp;"COMMIT;",""),"")</f>
        <v>insert into element (element_id, label, description, element_status_id) values (234, 'orthogonal assay design', '', 2);</v>
      </c>
    </row>
    <row r="624" spans="1:12">
      <c r="A624" s="24">
        <v>235</v>
      </c>
      <c r="B624" s="24" t="s">
        <v>379</v>
      </c>
      <c r="C624" s="24" t="s">
        <v>1450</v>
      </c>
      <c r="D624" s="9"/>
      <c r="E624" s="13"/>
      <c r="F624" s="11">
        <f t="shared" si="12"/>
        <v>235</v>
      </c>
      <c r="I624" s="11"/>
      <c r="J624" s="11"/>
      <c r="K624" s="11"/>
      <c r="L624" s="11" t="str">
        <f ca="1">IF(I624="","insert into element (element_id, label, description, element_status_id) values ("&amp;A624&amp;", '"&amp;B624&amp;"', '"&amp;D624&amp;"', 2);"&amp;IF(MOD(CELL("row",A624),10)=0,CHAR(13)&amp;CHAR(10)&amp;"COMMIT;",""),"")</f>
        <v>insert into element (element_id, label, description, element_status_id) values (235, 'orthogonal assay detection method', '', 2);</v>
      </c>
    </row>
    <row r="625" spans="1:12">
      <c r="A625" s="24">
        <v>280</v>
      </c>
      <c r="B625" s="24" t="s">
        <v>450</v>
      </c>
      <c r="C625" s="24" t="s">
        <v>1451</v>
      </c>
      <c r="D625" s="9"/>
      <c r="E625" s="13"/>
      <c r="F625" s="11">
        <f t="shared" si="12"/>
        <v>280</v>
      </c>
      <c r="I625" s="11"/>
      <c r="J625" s="11"/>
      <c r="K625" s="11"/>
      <c r="L625" s="11" t="str">
        <f ca="1">IF(I625="","insert into element (element_id, label, description, element_status_id) values ("&amp;A625&amp;", '"&amp;B625&amp;"', '"&amp;D625&amp;"', 2);"&amp;IF(MOD(CELL("row",A625),10)=0,CHAR(13)&amp;CHAR(10)&amp;"COMMIT;",""),"")</f>
        <v>insert into element (element_id, label, description, element_status_id) values (280, 'alternate assay parameter', '', 2);</v>
      </c>
    </row>
    <row r="626" spans="1:12">
      <c r="A626" s="24">
        <v>229</v>
      </c>
      <c r="B626" s="24" t="s">
        <v>345</v>
      </c>
      <c r="C626" s="24" t="s">
        <v>1452</v>
      </c>
      <c r="D626" s="9"/>
      <c r="E626" s="13"/>
      <c r="F626" s="11">
        <f t="shared" si="12"/>
        <v>229</v>
      </c>
      <c r="I626" s="11"/>
      <c r="J626" s="11"/>
      <c r="K626" s="11"/>
      <c r="L626" s="11" t="str">
        <f ca="1">IF(I626="","insert into element (element_id, label, description, element_status_id) values ("&amp;A626&amp;", '"&amp;B626&amp;"', '"&amp;D626&amp;"', 2);"&amp;IF(MOD(CELL("row",A626),10)=0,CHAR(13)&amp;CHAR(10)&amp;"COMMIT;",""),"")</f>
        <v>insert into element (element_id, label, description, element_status_id) values (229, 'counter-screening assay', '', 2);</v>
      </c>
    </row>
    <row r="627" spans="1:12">
      <c r="A627" s="24">
        <v>236</v>
      </c>
      <c r="B627" s="24" t="s">
        <v>380</v>
      </c>
      <c r="C627" s="24" t="s">
        <v>1453</v>
      </c>
      <c r="D627" s="9"/>
      <c r="E627" s="13"/>
      <c r="F627" s="11">
        <f t="shared" si="12"/>
        <v>236</v>
      </c>
      <c r="I627" s="11"/>
      <c r="J627" s="11"/>
      <c r="K627" s="11"/>
      <c r="L627" s="11" t="str">
        <f ca="1">IF(I627="","insert into element (element_id, label, description, element_status_id) values ("&amp;A627&amp;", '"&amp;B627&amp;"', '"&amp;D627&amp;"', 2);"&amp;IF(MOD(CELL("row",A627),10)=0,CHAR(13)&amp;CHAR(10)&amp;"COMMIT;",""),"")</f>
        <v>insert into element (element_id, label, description, element_status_id) values (236, 'alternate target assay', '', 2);</v>
      </c>
    </row>
    <row r="628" spans="1:12">
      <c r="A628" s="24">
        <v>237</v>
      </c>
      <c r="B628" s="24" t="s">
        <v>381</v>
      </c>
      <c r="C628" s="24" t="s">
        <v>1454</v>
      </c>
      <c r="D628" s="9"/>
      <c r="E628" s="13"/>
      <c r="F628" s="11">
        <f t="shared" si="12"/>
        <v>237</v>
      </c>
      <c r="I628" s="11"/>
      <c r="J628" s="11"/>
      <c r="K628" s="11"/>
      <c r="L628" s="11" t="str">
        <f ca="1">IF(I628="","insert into element (element_id, label, description, element_status_id) values ("&amp;A628&amp;", '"&amp;B628&amp;"', '"&amp;D628&amp;"', 2);"&amp;IF(MOD(CELL("row",A628),10)=0,CHAR(13)&amp;CHAR(10)&amp;"COMMIT;",""),"")</f>
        <v>insert into element (element_id, label, description, element_status_id) values (237, 'compound toxicity assay', '', 2);</v>
      </c>
    </row>
    <row r="629" spans="1:12">
      <c r="A629" s="24">
        <v>238</v>
      </c>
      <c r="B629" s="24" t="s">
        <v>382</v>
      </c>
      <c r="C629" s="24" t="s">
        <v>1455</v>
      </c>
      <c r="D629" s="9"/>
      <c r="E629" s="13"/>
      <c r="F629" s="11">
        <f t="shared" si="12"/>
        <v>238</v>
      </c>
      <c r="I629" s="11"/>
      <c r="J629" s="11"/>
      <c r="K629" s="11"/>
      <c r="L629" s="11" t="str">
        <f ca="1">IF(I629="","insert into element (element_id, label, description, element_status_id) values ("&amp;A629&amp;", '"&amp;B629&amp;"', '"&amp;D629&amp;"', 2);"&amp;IF(MOD(CELL("row",A629),10)=0,CHAR(13)&amp;CHAR(10)&amp;"COMMIT;",""),"")</f>
        <v>insert into element (element_id, label, description, element_status_id) values (238, 'parental cell line assay', '', 2);</v>
      </c>
    </row>
    <row r="630" spans="1:12">
      <c r="A630" s="24">
        <v>239</v>
      </c>
      <c r="B630" s="24" t="s">
        <v>451</v>
      </c>
      <c r="C630" s="24" t="s">
        <v>1456</v>
      </c>
      <c r="D630" s="9"/>
      <c r="E630" s="13"/>
      <c r="F630" s="11">
        <f t="shared" si="12"/>
        <v>239</v>
      </c>
      <c r="I630" s="11"/>
      <c r="J630" s="11"/>
      <c r="K630" s="11"/>
      <c r="L630" s="11" t="str">
        <f ca="1">IF(I630="","insert into element (element_id, label, description, element_status_id) values ("&amp;A630&amp;", '"&amp;B630&amp;"', '"&amp;D630&amp;"', 2);"&amp;IF(MOD(CELL("row",A630),10)=0,CHAR(13)&amp;CHAR(10)&amp;"COMMIT;",""),"")</f>
        <v>insert into element (element_id, label, description, element_status_id) values (239, 'physicochemical assay', '', 2);_x000D_
COMMIT;</v>
      </c>
    </row>
    <row r="631" spans="1:12">
      <c r="A631" s="24">
        <v>240</v>
      </c>
      <c r="B631" s="24" t="s">
        <v>383</v>
      </c>
      <c r="C631" s="24" t="s">
        <v>1457</v>
      </c>
      <c r="D631" s="9"/>
      <c r="E631" s="13"/>
      <c r="F631" s="11">
        <f t="shared" si="12"/>
        <v>240</v>
      </c>
      <c r="I631" s="11"/>
      <c r="J631" s="11"/>
      <c r="K631" s="11"/>
      <c r="L631" s="11" t="str">
        <f ca="1">IF(I631="","insert into element (element_id, label, description, element_status_id) values ("&amp;A631&amp;", '"&amp;B631&amp;"', '"&amp;D631&amp;"', 2);"&amp;IF(MOD(CELL("row",A631),10)=0,CHAR(13)&amp;CHAR(10)&amp;"COMMIT;",""),"")</f>
        <v>insert into element (element_id, label, description, element_status_id) values (240, 'construct variant assay', '', 2);</v>
      </c>
    </row>
    <row r="632" spans="1:12">
      <c r="A632" s="24">
        <v>230</v>
      </c>
      <c r="B632" s="24" t="s">
        <v>346</v>
      </c>
      <c r="C632" s="24" t="s">
        <v>1458</v>
      </c>
      <c r="D632" s="9"/>
      <c r="E632" s="13"/>
      <c r="F632" s="11">
        <f t="shared" si="12"/>
        <v>230</v>
      </c>
      <c r="I632" s="11"/>
      <c r="J632" s="11"/>
      <c r="K632" s="11"/>
      <c r="L632" s="11" t="str">
        <f ca="1">IF(I632="","insert into element (element_id, label, description, element_status_id) values ("&amp;A632&amp;", '"&amp;B632&amp;"', '"&amp;D632&amp;"', 2);"&amp;IF(MOD(CELL("row",A632),10)=0,CHAR(13)&amp;CHAR(10)&amp;"COMMIT;",""),"")</f>
        <v>insert into element (element_id, label, description, element_status_id) values (230, 'selectivity assay', '', 2);</v>
      </c>
    </row>
    <row r="633" spans="1:12">
      <c r="A633" s="24">
        <v>621</v>
      </c>
      <c r="B633" s="24" t="s">
        <v>714</v>
      </c>
      <c r="C633" s="24" t="s">
        <v>1459</v>
      </c>
      <c r="D633" s="9"/>
      <c r="E633" s="13"/>
      <c r="F633" s="11">
        <f t="shared" si="12"/>
        <v>621</v>
      </c>
      <c r="I633" s="11"/>
      <c r="J633" s="11"/>
      <c r="K633" s="11"/>
      <c r="L633" s="11" t="str">
        <f ca="1">IF(I633="","insert into element (element_id, label, description, element_status_id) values ("&amp;A633&amp;", '"&amp;B633&amp;"', '"&amp;D633&amp;"', 2);"&amp;IF(MOD(CELL("row",A633),10)=0,CHAR(13)&amp;CHAR(10)&amp;"COMMIT;",""),"")</f>
        <v>insert into element (element_id, label, description, element_status_id) values (621, 'summary assay', '', 2);</v>
      </c>
    </row>
    <row r="634" spans="1:12">
      <c r="A634" s="24">
        <v>241</v>
      </c>
      <c r="B634" s="24" t="s">
        <v>427</v>
      </c>
      <c r="C634" s="24" t="s">
        <v>427</v>
      </c>
      <c r="D634" s="9" t="s">
        <v>853</v>
      </c>
      <c r="E634" s="13"/>
      <c r="F634" s="11">
        <f t="shared" si="12"/>
        <v>241</v>
      </c>
      <c r="I634" s="11"/>
      <c r="J634" s="11"/>
      <c r="K634" s="11"/>
      <c r="L634" s="11" t="str">
        <f ca="1">IF(I634="","insert into element (element_id, label, description, element_status_id) values ("&amp;A634&amp;", '"&amp;B634&amp;"', '"&amp;D634&amp;"', 2);"&amp;IF(MOD(CELL("row",A634),10)=0,CHAR(13)&amp;CHAR(10)&amp;"COMMIT;",""),"")</f>
        <v>insert into element (element_id, label, description, element_status_id) values (241, 'LABORATORY', 'Singular root to ensure tree viewers work', 2);</v>
      </c>
    </row>
    <row r="635" spans="1:12">
      <c r="A635" s="24">
        <v>594</v>
      </c>
      <c r="B635" s="24" t="s">
        <v>405</v>
      </c>
      <c r="C635" s="24" t="s">
        <v>405</v>
      </c>
      <c r="D635" s="9" t="s">
        <v>853</v>
      </c>
      <c r="E635" s="13" t="s">
        <v>836</v>
      </c>
      <c r="F635" s="11">
        <f t="shared" si="12"/>
        <v>594</v>
      </c>
      <c r="I635" s="11"/>
      <c r="J635" s="11"/>
      <c r="K635" s="11"/>
      <c r="L635" s="11" t="str">
        <f ca="1">IF(I635="","insert into element (element_id, label, description, element_status_id) values ("&amp;A635&amp;", '"&amp;B635&amp;"', '"&amp;D635&amp;"', 2);"&amp;IF(MOD(CELL("row",A635),10)=0,CHAR(13)&amp;CHAR(10)&amp;"COMMIT;",""),"")</f>
        <v>insert into element (element_id, label, description, element_status_id) values (594, 'RESULT_TYPE', 'Singular root to ensure tree viewers work', 2);</v>
      </c>
    </row>
    <row r="636" spans="1:12">
      <c r="A636" s="24">
        <v>255</v>
      </c>
      <c r="B636" s="24" t="s">
        <v>277</v>
      </c>
      <c r="C636" s="24" t="s">
        <v>1460</v>
      </c>
      <c r="D636" s="9" t="s">
        <v>278</v>
      </c>
      <c r="E636" s="13" t="s">
        <v>836</v>
      </c>
      <c r="F636" s="11">
        <f t="shared" si="12"/>
        <v>255</v>
      </c>
      <c r="I636" s="11"/>
      <c r="J636" s="11"/>
      <c r="K636" s="11"/>
      <c r="L636" s="11" t="str">
        <f ca="1">IF(I636="","insert into element (element_id, label, description, element_status_id) values ("&amp;A636&amp;", '"&amp;B636&amp;"', '"&amp;D636&amp;"', 2);"&amp;IF(MOD(CELL("row",A636),10)=0,CHAR(13)&amp;CHAR(10)&amp;"COMMIT;",""),"")</f>
        <v>insert into element (element_id, label, description, element_status_id) values (255, 'concentration endpoint', 'An endpoint expressed as a concentration at which a perturbagen mediates a ined response (e.g., IC50, EC50); always has one value in units of molar concentration.', 2);</v>
      </c>
    </row>
    <row r="637" spans="1:12">
      <c r="A637" s="24">
        <v>341</v>
      </c>
      <c r="B637" s="24" t="s">
        <v>12</v>
      </c>
      <c r="C637" s="24" t="s">
        <v>1461</v>
      </c>
      <c r="D637" s="9"/>
      <c r="E637" s="13" t="s">
        <v>836</v>
      </c>
      <c r="F637" s="11">
        <f t="shared" si="12"/>
        <v>341</v>
      </c>
      <c r="I637" s="11"/>
      <c r="J637" s="11"/>
      <c r="K637" s="11"/>
      <c r="L637" s="11" t="str">
        <f ca="1">IF(I637="","insert into element (element_id, label, description, element_status_id) values ("&amp;A637&amp;", '"&amp;B637&amp;"', '"&amp;D637&amp;"', 2);"&amp;IF(MOD(CELL("row",A637),10)=0,CHAR(13)&amp;CHAR(10)&amp;"COMMIT;",""),"")</f>
        <v>insert into element (element_id, label, description, element_status_id) values (341, 'IC50', '', 2);</v>
      </c>
    </row>
    <row r="638" spans="1:12">
      <c r="A638" s="24">
        <v>658</v>
      </c>
      <c r="B638" s="24" t="s">
        <v>1462</v>
      </c>
      <c r="C638" s="24" t="s">
        <v>1463</v>
      </c>
      <c r="D638" s="9"/>
      <c r="E638" s="13" t="s">
        <v>836</v>
      </c>
      <c r="F638" s="11">
        <f t="shared" si="12"/>
        <v>658</v>
      </c>
      <c r="I638" s="11"/>
      <c r="J638" s="11"/>
      <c r="K638" s="11"/>
      <c r="L638" s="11" t="str">
        <f ca="1">IF(I638="","insert into element (element_id, label, description, element_status_id) values ("&amp;A638&amp;", '"&amp;B638&amp;"', '"&amp;D638&amp;"', 2);"&amp;IF(MOD(CELL("row",A638),10)=0,CHAR(13)&amp;CHAR(10)&amp;"COMMIT;",""),"")</f>
        <v>insert into element (element_id, label, description, element_status_id) values (658, 'Sinf', '', 2);</v>
      </c>
    </row>
    <row r="639" spans="1:12">
      <c r="A639" s="24">
        <v>656</v>
      </c>
      <c r="B639" s="24" t="s">
        <v>1464</v>
      </c>
      <c r="C639" s="24" t="s">
        <v>1465</v>
      </c>
      <c r="D639" s="9"/>
      <c r="E639" s="13" t="s">
        <v>836</v>
      </c>
      <c r="F639" s="11">
        <f t="shared" si="12"/>
        <v>656</v>
      </c>
      <c r="I639" s="11"/>
      <c r="J639" s="11"/>
      <c r="K639" s="11"/>
      <c r="L639" s="11" t="str">
        <f ca="1">IF(I639="","insert into element (element_id, label, description, element_status_id) values ("&amp;A639&amp;", '"&amp;B639&amp;"', '"&amp;D639&amp;"', 2);"&amp;IF(MOD(CELL("row",A639),10)=0,CHAR(13)&amp;CHAR(10)&amp;"COMMIT;",""),"")</f>
        <v>insert into element (element_id, label, description, element_status_id) values (656, 'Hill Slope', '', 2);</v>
      </c>
    </row>
    <row r="640" spans="1:12">
      <c r="A640" s="24">
        <v>375</v>
      </c>
      <c r="B640" s="24" t="s">
        <v>13</v>
      </c>
      <c r="C640" s="24" t="s">
        <v>1466</v>
      </c>
      <c r="D640" s="9"/>
      <c r="E640" s="13" t="s">
        <v>836</v>
      </c>
      <c r="F640" s="11">
        <f t="shared" si="12"/>
        <v>375</v>
      </c>
      <c r="I640" s="11"/>
      <c r="J640" s="11"/>
      <c r="K640" s="11"/>
      <c r="L640" s="11" t="str">
        <f ca="1">IF(I640="","insert into element (element_id, label, description, element_status_id) values ("&amp;A640&amp;", '"&amp;B640&amp;"', '"&amp;D640&amp;"', 2);"&amp;IF(MOD(CELL("row",A640),10)=0,CHAR(13)&amp;CHAR(10)&amp;"COMMIT;",""),"")</f>
        <v>insert into element (element_id, label, description, element_status_id) values (375, 'Hill coeff', '', 2);_x000D_
COMMIT;</v>
      </c>
    </row>
    <row r="641" spans="1:12">
      <c r="A641" s="24">
        <v>378</v>
      </c>
      <c r="B641" s="24" t="s">
        <v>784</v>
      </c>
      <c r="C641" s="24" t="s">
        <v>1467</v>
      </c>
      <c r="D641" s="9"/>
      <c r="E641" s="13" t="s">
        <v>836</v>
      </c>
      <c r="F641" s="11">
        <f t="shared" si="12"/>
        <v>378</v>
      </c>
      <c r="I641" s="11"/>
      <c r="J641" s="11"/>
      <c r="K641" s="11"/>
      <c r="L641" s="11" t="str">
        <f ca="1">IF(I641="","insert into element (element_id, label, description, element_status_id) values ("&amp;A641&amp;", '"&amp;B641&amp;"', '"&amp;D641&amp;"', 2);"&amp;IF(MOD(CELL("row",A641),10)=0,CHAR(13)&amp;CHAR(10)&amp;"COMMIT;",""),"")</f>
        <v>insert into element (element_id, label, description, element_status_id) values (378, 'hill ds', '', 2);</v>
      </c>
    </row>
    <row r="642" spans="1:12">
      <c r="A642" s="24">
        <v>376</v>
      </c>
      <c r="B642" s="24" t="s">
        <v>785</v>
      </c>
      <c r="C642" s="24" t="s">
        <v>1468</v>
      </c>
      <c r="D642" s="9"/>
      <c r="E642" s="13" t="s">
        <v>836</v>
      </c>
      <c r="F642" s="11">
        <f t="shared" si="12"/>
        <v>376</v>
      </c>
      <c r="I642" s="11"/>
      <c r="J642" s="11"/>
      <c r="K642" s="11"/>
      <c r="L642" s="11" t="str">
        <f ca="1">IF(I642="","insert into element (element_id, label, description, element_status_id) values ("&amp;A642&amp;", '"&amp;B642&amp;"', '"&amp;D642&amp;"', 2);"&amp;IF(MOD(CELL("row",A642),10)=0,CHAR(13)&amp;CHAR(10)&amp;"COMMIT;",""),"")</f>
        <v>insert into element (element_id, label, description, element_status_id) values (376, 'hill s0', '', 2);</v>
      </c>
    </row>
    <row r="643" spans="1:12">
      <c r="A643" s="24">
        <v>377</v>
      </c>
      <c r="B643" s="24" t="s">
        <v>786</v>
      </c>
      <c r="C643" s="24" t="s">
        <v>1469</v>
      </c>
      <c r="E643" s="12" t="s">
        <v>836</v>
      </c>
      <c r="F643" s="11">
        <f t="shared" si="12"/>
        <v>377</v>
      </c>
    </row>
    <row r="644" spans="1:12">
      <c r="A644" s="24">
        <v>657</v>
      </c>
      <c r="B644" s="24" t="s">
        <v>1470</v>
      </c>
      <c r="C644" s="24" t="s">
        <v>1471</v>
      </c>
      <c r="E644" s="12" t="s">
        <v>836</v>
      </c>
      <c r="F644" s="11">
        <f t="shared" si="12"/>
        <v>657</v>
      </c>
    </row>
    <row r="645" spans="1:12">
      <c r="A645" s="24">
        <v>374</v>
      </c>
      <c r="B645" s="24" t="s">
        <v>795</v>
      </c>
      <c r="C645" s="24" t="s">
        <v>1472</v>
      </c>
      <c r="E645" s="12" t="s">
        <v>836</v>
      </c>
      <c r="F645" s="11">
        <f t="shared" si="12"/>
        <v>374</v>
      </c>
    </row>
    <row r="646" spans="1:12">
      <c r="A646" s="24">
        <v>438</v>
      </c>
      <c r="B646" s="24" t="s">
        <v>572</v>
      </c>
      <c r="C646" s="24" t="s">
        <v>1473</v>
      </c>
      <c r="E646" s="12" t="s">
        <v>836</v>
      </c>
      <c r="F646" s="11">
        <f t="shared" si="12"/>
        <v>438</v>
      </c>
    </row>
    <row r="647" spans="1:12">
      <c r="A647" s="24">
        <v>706</v>
      </c>
      <c r="B647" s="24" t="s">
        <v>791</v>
      </c>
      <c r="C647" s="24" t="s">
        <v>1474</v>
      </c>
      <c r="D647" s="24" t="s">
        <v>792</v>
      </c>
      <c r="E647" s="12" t="s">
        <v>836</v>
      </c>
      <c r="F647" s="11">
        <f t="shared" si="12"/>
        <v>706</v>
      </c>
    </row>
    <row r="648" spans="1:12">
      <c r="A648" s="24">
        <v>467</v>
      </c>
      <c r="B648" s="24" t="s">
        <v>605</v>
      </c>
      <c r="C648" s="24" t="s">
        <v>1475</v>
      </c>
      <c r="E648" s="12" t="s">
        <v>836</v>
      </c>
      <c r="F648" s="11">
        <f t="shared" si="12"/>
        <v>467</v>
      </c>
    </row>
    <row r="649" spans="1:12">
      <c r="A649" s="24">
        <v>707</v>
      </c>
      <c r="B649" s="24" t="s">
        <v>793</v>
      </c>
      <c r="C649" s="24" t="s">
        <v>1476</v>
      </c>
      <c r="D649" s="24" t="s">
        <v>794</v>
      </c>
      <c r="E649" s="12" t="s">
        <v>836</v>
      </c>
      <c r="F649" s="11">
        <f t="shared" si="12"/>
        <v>707</v>
      </c>
    </row>
    <row r="650" spans="1:12">
      <c r="A650" s="24">
        <v>538</v>
      </c>
      <c r="B650" s="24" t="s">
        <v>453</v>
      </c>
      <c r="C650" s="24" t="s">
        <v>1477</v>
      </c>
      <c r="E650" s="12" t="s">
        <v>836</v>
      </c>
      <c r="F650" s="11">
        <f t="shared" si="12"/>
        <v>538</v>
      </c>
    </row>
    <row r="651" spans="1:12">
      <c r="A651" s="24">
        <v>709</v>
      </c>
      <c r="B651" s="24" t="s">
        <v>796</v>
      </c>
      <c r="C651" s="24" t="s">
        <v>1478</v>
      </c>
      <c r="D651" s="24" t="s">
        <v>797</v>
      </c>
      <c r="E651" s="12" t="s">
        <v>836</v>
      </c>
      <c r="F651" s="11">
        <f t="shared" si="12"/>
        <v>709</v>
      </c>
    </row>
    <row r="652" spans="1:12">
      <c r="A652" s="24">
        <v>504</v>
      </c>
      <c r="B652" s="24" t="s">
        <v>644</v>
      </c>
      <c r="C652" s="24" t="s">
        <v>1479</v>
      </c>
      <c r="E652" s="12" t="s">
        <v>836</v>
      </c>
      <c r="F652" s="11">
        <f t="shared" si="12"/>
        <v>504</v>
      </c>
    </row>
    <row r="653" spans="1:12">
      <c r="A653" s="24">
        <v>518</v>
      </c>
      <c r="B653" s="24" t="s">
        <v>659</v>
      </c>
      <c r="C653" s="24" t="s">
        <v>1480</v>
      </c>
      <c r="E653" s="12" t="s">
        <v>836</v>
      </c>
      <c r="F653" s="11">
        <f t="shared" si="12"/>
        <v>518</v>
      </c>
    </row>
    <row r="654" spans="1:12">
      <c r="A654" s="24">
        <v>655</v>
      </c>
      <c r="B654" s="24" t="s">
        <v>432</v>
      </c>
      <c r="C654" s="24" t="s">
        <v>1481</v>
      </c>
      <c r="E654" s="12" t="s">
        <v>836</v>
      </c>
      <c r="F654" s="11">
        <f t="shared" si="12"/>
        <v>655</v>
      </c>
    </row>
    <row r="655" spans="1:12">
      <c r="A655" s="24">
        <v>659</v>
      </c>
      <c r="B655" s="24" t="s">
        <v>1482</v>
      </c>
      <c r="C655" s="24" t="s">
        <v>1483</v>
      </c>
      <c r="E655" s="12" t="s">
        <v>836</v>
      </c>
      <c r="F655" s="11">
        <f t="shared" si="12"/>
        <v>659</v>
      </c>
    </row>
    <row r="656" spans="1:12">
      <c r="A656" s="24">
        <v>670</v>
      </c>
      <c r="B656" s="24" t="s">
        <v>751</v>
      </c>
      <c r="C656" s="24" t="s">
        <v>1484</v>
      </c>
      <c r="D656" s="24" t="s">
        <v>752</v>
      </c>
      <c r="E656" s="12" t="s">
        <v>836</v>
      </c>
      <c r="F656" s="11">
        <f t="shared" si="12"/>
        <v>670</v>
      </c>
    </row>
    <row r="657" spans="1:6">
      <c r="A657" s="24">
        <v>671</v>
      </c>
      <c r="B657" s="24" t="s">
        <v>753</v>
      </c>
      <c r="C657" s="24" t="s">
        <v>1485</v>
      </c>
      <c r="D657" s="24" t="s">
        <v>754</v>
      </c>
      <c r="E657" s="12" t="s">
        <v>836</v>
      </c>
      <c r="F657" s="11">
        <f t="shared" si="12"/>
        <v>671</v>
      </c>
    </row>
    <row r="658" spans="1:6">
      <c r="A658" s="24">
        <v>672</v>
      </c>
      <c r="B658" s="24" t="s">
        <v>755</v>
      </c>
      <c r="C658" s="24" t="s">
        <v>1486</v>
      </c>
      <c r="D658" s="24" t="s">
        <v>756</v>
      </c>
      <c r="E658" s="12" t="s">
        <v>836</v>
      </c>
      <c r="F658" s="11">
        <f t="shared" si="12"/>
        <v>672</v>
      </c>
    </row>
    <row r="659" spans="1:6">
      <c r="A659" s="24">
        <v>673</v>
      </c>
      <c r="B659" s="24" t="s">
        <v>757</v>
      </c>
      <c r="C659" s="24" t="s">
        <v>1487</v>
      </c>
      <c r="D659" s="24" t="s">
        <v>758</v>
      </c>
      <c r="E659" s="12" t="s">
        <v>836</v>
      </c>
      <c r="F659" s="11">
        <f t="shared" si="12"/>
        <v>673</v>
      </c>
    </row>
    <row r="660" spans="1:6">
      <c r="A660" s="24">
        <v>675</v>
      </c>
      <c r="B660" s="24" t="s">
        <v>759</v>
      </c>
      <c r="C660" s="24" t="s">
        <v>1488</v>
      </c>
      <c r="D660" s="24" t="s">
        <v>760</v>
      </c>
      <c r="E660" s="12" t="s">
        <v>836</v>
      </c>
      <c r="F660" s="11">
        <f t="shared" si="12"/>
        <v>675</v>
      </c>
    </row>
    <row r="661" spans="1:6">
      <c r="A661" s="24">
        <v>678</v>
      </c>
      <c r="B661" s="24" t="s">
        <v>769</v>
      </c>
      <c r="C661" s="24" t="s">
        <v>1489</v>
      </c>
      <c r="D661" s="24" t="s">
        <v>770</v>
      </c>
      <c r="E661" s="12" t="s">
        <v>836</v>
      </c>
      <c r="F661" s="11">
        <f t="shared" si="12"/>
        <v>678</v>
      </c>
    </row>
    <row r="662" spans="1:6">
      <c r="A662" s="24">
        <v>679</v>
      </c>
      <c r="B662" s="24" t="s">
        <v>771</v>
      </c>
      <c r="C662" s="24" t="s">
        <v>1490</v>
      </c>
      <c r="D662" s="24" t="s">
        <v>772</v>
      </c>
      <c r="E662" s="12" t="s">
        <v>836</v>
      </c>
      <c r="F662" s="11">
        <f t="shared" si="12"/>
        <v>679</v>
      </c>
    </row>
    <row r="663" spans="1:6">
      <c r="A663" s="24">
        <v>681</v>
      </c>
      <c r="B663" s="24" t="s">
        <v>773</v>
      </c>
      <c r="C663" s="24" t="s">
        <v>1491</v>
      </c>
      <c r="D663" s="24" t="s">
        <v>774</v>
      </c>
      <c r="E663" s="12" t="s">
        <v>836</v>
      </c>
      <c r="F663" s="11">
        <f t="shared" si="12"/>
        <v>681</v>
      </c>
    </row>
    <row r="664" spans="1:6">
      <c r="A664" s="24">
        <v>682</v>
      </c>
      <c r="B664" s="24" t="s">
        <v>775</v>
      </c>
      <c r="C664" s="24" t="s">
        <v>1492</v>
      </c>
      <c r="D664" s="24" t="s">
        <v>776</v>
      </c>
      <c r="E664" s="12" t="s">
        <v>836</v>
      </c>
      <c r="F664" s="11">
        <f t="shared" si="12"/>
        <v>682</v>
      </c>
    </row>
    <row r="665" spans="1:6">
      <c r="A665" s="24">
        <v>685</v>
      </c>
      <c r="B665" s="24" t="s">
        <v>787</v>
      </c>
      <c r="C665" s="24" t="s">
        <v>1493</v>
      </c>
      <c r="D665" s="24" t="s">
        <v>788</v>
      </c>
      <c r="E665" s="12" t="s">
        <v>836</v>
      </c>
      <c r="F665" s="11">
        <f t="shared" si="12"/>
        <v>685</v>
      </c>
    </row>
    <row r="666" spans="1:6">
      <c r="A666" s="24">
        <v>256</v>
      </c>
      <c r="B666" s="24" t="s">
        <v>279</v>
      </c>
      <c r="C666" s="24" t="s">
        <v>1494</v>
      </c>
      <c r="D666" s="24" t="s">
        <v>280</v>
      </c>
      <c r="E666" s="12" t="s">
        <v>836</v>
      </c>
      <c r="F666" s="11">
        <f t="shared" si="12"/>
        <v>256</v>
      </c>
    </row>
    <row r="667" spans="1:6">
      <c r="A667" s="24">
        <v>259</v>
      </c>
      <c r="B667" s="24" t="s">
        <v>281</v>
      </c>
      <c r="C667" s="24" t="s">
        <v>1495</v>
      </c>
      <c r="D667" s="24" t="s">
        <v>282</v>
      </c>
      <c r="E667" s="12" t="s">
        <v>836</v>
      </c>
      <c r="F667" s="11">
        <f t="shared" si="12"/>
        <v>259</v>
      </c>
    </row>
    <row r="668" spans="1:6">
      <c r="A668" s="24">
        <v>343</v>
      </c>
      <c r="B668" s="24" t="s">
        <v>347</v>
      </c>
      <c r="C668" s="24" t="s">
        <v>1496</v>
      </c>
      <c r="D668" s="25" t="s">
        <v>348</v>
      </c>
      <c r="E668" s="12" t="s">
        <v>836</v>
      </c>
      <c r="F668" s="11">
        <f t="shared" si="12"/>
        <v>343</v>
      </c>
    </row>
    <row r="669" spans="1:6">
      <c r="A669" s="24">
        <v>514</v>
      </c>
      <c r="B669" s="24" t="s">
        <v>654</v>
      </c>
      <c r="C669" s="24" t="s">
        <v>1497</v>
      </c>
      <c r="E669" s="12" t="s">
        <v>836</v>
      </c>
      <c r="F669" s="11">
        <f t="shared" si="12"/>
        <v>514</v>
      </c>
    </row>
    <row r="670" spans="1:6">
      <c r="A670" s="24">
        <v>513</v>
      </c>
      <c r="B670" s="24" t="s">
        <v>653</v>
      </c>
      <c r="C670" s="24" t="s">
        <v>1498</v>
      </c>
      <c r="E670" s="12" t="s">
        <v>836</v>
      </c>
      <c r="F670" s="11">
        <f t="shared" si="12"/>
        <v>513</v>
      </c>
    </row>
    <row r="671" spans="1:6">
      <c r="A671" s="24">
        <v>260</v>
      </c>
      <c r="B671" s="24" t="s">
        <v>283</v>
      </c>
      <c r="C671" s="24" t="s">
        <v>1499</v>
      </c>
      <c r="D671" s="24" t="s">
        <v>284</v>
      </c>
      <c r="E671" s="12" t="s">
        <v>836</v>
      </c>
      <c r="F671" s="11">
        <f t="shared" si="12"/>
        <v>260</v>
      </c>
    </row>
    <row r="672" spans="1:6">
      <c r="A672" s="24">
        <v>344</v>
      </c>
      <c r="B672" s="24" t="s">
        <v>349</v>
      </c>
      <c r="C672" s="24" t="s">
        <v>1500</v>
      </c>
      <c r="D672" s="24" t="s">
        <v>350</v>
      </c>
      <c r="E672" s="12" t="s">
        <v>836</v>
      </c>
      <c r="F672" s="11">
        <f t="shared" si="12"/>
        <v>344</v>
      </c>
    </row>
    <row r="673" spans="1:6">
      <c r="A673" s="24">
        <v>516</v>
      </c>
      <c r="B673" s="24" t="s">
        <v>656</v>
      </c>
      <c r="C673" s="24" t="s">
        <v>1501</v>
      </c>
      <c r="D673" s="24" t="s">
        <v>657</v>
      </c>
      <c r="E673" s="12" t="s">
        <v>836</v>
      </c>
      <c r="F673" s="11">
        <f t="shared" si="12"/>
        <v>516</v>
      </c>
    </row>
    <row r="674" spans="1:6">
      <c r="A674" s="24">
        <v>688</v>
      </c>
      <c r="B674" s="24" t="s">
        <v>789</v>
      </c>
      <c r="C674" s="24" t="s">
        <v>1502</v>
      </c>
      <c r="D674" s="24" t="s">
        <v>790</v>
      </c>
      <c r="E674" s="12" t="s">
        <v>836</v>
      </c>
      <c r="F674" s="11">
        <f t="shared" ref="F674:F737" si="13">A674</f>
        <v>688</v>
      </c>
    </row>
    <row r="675" spans="1:6">
      <c r="A675" s="24">
        <v>257</v>
      </c>
      <c r="B675" s="24" t="s">
        <v>285</v>
      </c>
      <c r="C675" s="24" t="s">
        <v>1503</v>
      </c>
      <c r="D675" s="24" t="s">
        <v>286</v>
      </c>
      <c r="E675" s="12" t="s">
        <v>836</v>
      </c>
      <c r="F675" s="11">
        <f t="shared" si="13"/>
        <v>257</v>
      </c>
    </row>
    <row r="676" spans="1:6">
      <c r="A676" s="24">
        <v>566</v>
      </c>
      <c r="B676" s="24" t="s">
        <v>483</v>
      </c>
      <c r="C676" s="24" t="s">
        <v>1504</v>
      </c>
      <c r="E676" s="12" t="s">
        <v>836</v>
      </c>
      <c r="F676" s="11">
        <f t="shared" si="13"/>
        <v>566</v>
      </c>
    </row>
    <row r="677" spans="1:6">
      <c r="A677" s="24">
        <v>340</v>
      </c>
      <c r="B677" s="24" t="s">
        <v>287</v>
      </c>
      <c r="C677" s="24" t="s">
        <v>1505</v>
      </c>
      <c r="E677" s="12" t="s">
        <v>836</v>
      </c>
      <c r="F677" s="11">
        <f t="shared" si="13"/>
        <v>340</v>
      </c>
    </row>
    <row r="678" spans="1:6">
      <c r="A678" s="24">
        <v>491</v>
      </c>
      <c r="B678" s="24" t="s">
        <v>629</v>
      </c>
      <c r="C678" s="24" t="s">
        <v>1506</v>
      </c>
      <c r="E678" s="12" t="s">
        <v>836</v>
      </c>
      <c r="F678" s="11">
        <f t="shared" si="13"/>
        <v>491</v>
      </c>
    </row>
    <row r="679" spans="1:6">
      <c r="A679" s="24">
        <v>567</v>
      </c>
      <c r="B679" s="24" t="s">
        <v>484</v>
      </c>
      <c r="C679" s="24" t="s">
        <v>1507</v>
      </c>
      <c r="E679" s="12" t="s">
        <v>836</v>
      </c>
      <c r="F679" s="11">
        <f t="shared" si="13"/>
        <v>567</v>
      </c>
    </row>
    <row r="680" spans="1:6">
      <c r="A680" s="24">
        <v>570</v>
      </c>
      <c r="B680" s="24" t="s">
        <v>487</v>
      </c>
      <c r="C680" s="24" t="s">
        <v>1508</v>
      </c>
      <c r="E680" s="12" t="s">
        <v>836</v>
      </c>
      <c r="F680" s="11">
        <f t="shared" si="13"/>
        <v>570</v>
      </c>
    </row>
    <row r="681" spans="1:6">
      <c r="A681" s="24">
        <v>373</v>
      </c>
      <c r="B681" s="24" t="s">
        <v>58</v>
      </c>
      <c r="C681" s="24" t="s">
        <v>1509</v>
      </c>
      <c r="E681" s="12" t="s">
        <v>836</v>
      </c>
      <c r="F681" s="11">
        <f t="shared" si="13"/>
        <v>373</v>
      </c>
    </row>
    <row r="682" spans="1:6">
      <c r="A682" s="24">
        <v>683</v>
      </c>
      <c r="B682" s="24" t="s">
        <v>778</v>
      </c>
      <c r="C682" s="24" t="s">
        <v>1510</v>
      </c>
      <c r="D682" s="24" t="s">
        <v>779</v>
      </c>
      <c r="E682" s="12" t="s">
        <v>836</v>
      </c>
      <c r="F682" s="11">
        <f t="shared" si="13"/>
        <v>683</v>
      </c>
    </row>
    <row r="683" spans="1:6">
      <c r="A683" s="24">
        <v>696</v>
      </c>
      <c r="B683" s="24" t="s">
        <v>765</v>
      </c>
      <c r="C683" s="24" t="s">
        <v>1511</v>
      </c>
      <c r="D683" s="24" t="s">
        <v>766</v>
      </c>
      <c r="E683" s="12" t="s">
        <v>836</v>
      </c>
      <c r="F683" s="11">
        <f t="shared" si="13"/>
        <v>696</v>
      </c>
    </row>
    <row r="684" spans="1:6">
      <c r="A684" s="24">
        <v>710</v>
      </c>
      <c r="B684" s="24" t="s">
        <v>798</v>
      </c>
      <c r="C684" s="24" t="s">
        <v>1512</v>
      </c>
      <c r="D684" s="24" t="s">
        <v>799</v>
      </c>
      <c r="E684" s="12" t="s">
        <v>836</v>
      </c>
      <c r="F684" s="11">
        <f t="shared" si="13"/>
        <v>710</v>
      </c>
    </row>
    <row r="685" spans="1:6">
      <c r="A685" s="24">
        <v>711</v>
      </c>
      <c r="B685" s="24" t="s">
        <v>800</v>
      </c>
      <c r="C685" s="24" t="s">
        <v>1513</v>
      </c>
      <c r="D685" s="24" t="s">
        <v>801</v>
      </c>
      <c r="E685" s="12" t="s">
        <v>836</v>
      </c>
      <c r="F685" s="11">
        <f t="shared" si="13"/>
        <v>711</v>
      </c>
    </row>
    <row r="686" spans="1:6">
      <c r="A686" s="24">
        <v>716</v>
      </c>
      <c r="B686" s="24" t="s">
        <v>806</v>
      </c>
      <c r="C686" s="24" t="s">
        <v>1514</v>
      </c>
      <c r="D686" s="24" t="s">
        <v>807</v>
      </c>
      <c r="E686" s="12" t="s">
        <v>836</v>
      </c>
      <c r="F686" s="11">
        <f t="shared" si="13"/>
        <v>716</v>
      </c>
    </row>
    <row r="687" spans="1:6">
      <c r="A687" s="24">
        <v>718</v>
      </c>
      <c r="B687" s="24" t="s">
        <v>808</v>
      </c>
      <c r="C687" s="24" t="s">
        <v>1515</v>
      </c>
      <c r="D687" s="24" t="s">
        <v>809</v>
      </c>
      <c r="E687" s="12" t="s">
        <v>836</v>
      </c>
      <c r="F687" s="11">
        <f t="shared" si="13"/>
        <v>718</v>
      </c>
    </row>
    <row r="688" spans="1:6">
      <c r="A688" s="24">
        <v>719</v>
      </c>
      <c r="B688" s="24" t="s">
        <v>810</v>
      </c>
      <c r="C688" s="24" t="s">
        <v>1516</v>
      </c>
      <c r="D688" s="24" t="s">
        <v>811</v>
      </c>
      <c r="E688" s="12" t="s">
        <v>836</v>
      </c>
      <c r="F688" s="11">
        <f t="shared" si="13"/>
        <v>719</v>
      </c>
    </row>
    <row r="689" spans="1:6">
      <c r="A689" s="24">
        <v>720</v>
      </c>
      <c r="B689" s="24" t="s">
        <v>812</v>
      </c>
      <c r="C689" s="24" t="s">
        <v>1517</v>
      </c>
      <c r="D689" s="24" t="s">
        <v>813</v>
      </c>
      <c r="E689" s="12" t="s">
        <v>836</v>
      </c>
      <c r="F689" s="11">
        <f t="shared" si="13"/>
        <v>720</v>
      </c>
    </row>
    <row r="690" spans="1:6">
      <c r="A690" s="24">
        <v>721</v>
      </c>
      <c r="B690" s="24" t="s">
        <v>814</v>
      </c>
      <c r="C690" s="24" t="s">
        <v>1518</v>
      </c>
      <c r="D690" s="24" t="s">
        <v>815</v>
      </c>
      <c r="E690" s="12" t="s">
        <v>836</v>
      </c>
      <c r="F690" s="11">
        <f t="shared" si="13"/>
        <v>721</v>
      </c>
    </row>
    <row r="691" spans="1:6">
      <c r="A691" s="24">
        <v>722</v>
      </c>
      <c r="B691" s="24" t="s">
        <v>816</v>
      </c>
      <c r="C691" s="24" t="s">
        <v>1519</v>
      </c>
      <c r="D691" s="24" t="s">
        <v>817</v>
      </c>
      <c r="E691" s="12" t="s">
        <v>836</v>
      </c>
      <c r="F691" s="11">
        <f t="shared" si="13"/>
        <v>722</v>
      </c>
    </row>
    <row r="692" spans="1:6">
      <c r="A692" s="24">
        <v>723</v>
      </c>
      <c r="B692" s="24" t="s">
        <v>818</v>
      </c>
      <c r="C692" s="24" t="s">
        <v>1520</v>
      </c>
      <c r="D692" s="24" t="s">
        <v>819</v>
      </c>
      <c r="E692" s="12" t="s">
        <v>836</v>
      </c>
      <c r="F692" s="11">
        <f t="shared" si="13"/>
        <v>723</v>
      </c>
    </row>
    <row r="693" spans="1:6">
      <c r="A693" s="24">
        <v>724</v>
      </c>
      <c r="B693" s="24" t="s">
        <v>820</v>
      </c>
      <c r="C693" s="24" t="s">
        <v>1521</v>
      </c>
      <c r="D693" s="24" t="s">
        <v>819</v>
      </c>
      <c r="E693" s="12" t="s">
        <v>836</v>
      </c>
      <c r="F693" s="11">
        <f t="shared" si="13"/>
        <v>724</v>
      </c>
    </row>
    <row r="694" spans="1:6">
      <c r="A694" s="24">
        <v>726</v>
      </c>
      <c r="B694" s="24" t="s">
        <v>821</v>
      </c>
      <c r="C694" s="24" t="s">
        <v>1522</v>
      </c>
      <c r="D694" s="24" t="s">
        <v>822</v>
      </c>
      <c r="E694" s="12" t="s">
        <v>836</v>
      </c>
      <c r="F694" s="11">
        <f t="shared" si="13"/>
        <v>726</v>
      </c>
    </row>
    <row r="695" spans="1:6">
      <c r="A695" s="24">
        <v>727</v>
      </c>
      <c r="B695" s="24" t="s">
        <v>823</v>
      </c>
      <c r="C695" s="24" t="s">
        <v>1523</v>
      </c>
      <c r="D695" s="24" t="s">
        <v>824</v>
      </c>
      <c r="E695" s="12" t="s">
        <v>836</v>
      </c>
      <c r="F695" s="11">
        <f t="shared" si="13"/>
        <v>727</v>
      </c>
    </row>
    <row r="696" spans="1:6">
      <c r="A696" s="24">
        <v>728</v>
      </c>
      <c r="B696" s="24" t="s">
        <v>825</v>
      </c>
      <c r="C696" s="24" t="s">
        <v>1524</v>
      </c>
      <c r="D696" s="24" t="s">
        <v>826</v>
      </c>
      <c r="E696" s="12" t="s">
        <v>836</v>
      </c>
      <c r="F696" s="11">
        <f t="shared" si="13"/>
        <v>728</v>
      </c>
    </row>
    <row r="697" spans="1:6">
      <c r="A697" s="24">
        <v>729</v>
      </c>
      <c r="B697" s="24" t="s">
        <v>827</v>
      </c>
      <c r="C697" s="24" t="s">
        <v>1525</v>
      </c>
      <c r="D697" s="24">
        <v>0</v>
      </c>
      <c r="E697" s="12" t="s">
        <v>836</v>
      </c>
      <c r="F697" s="11">
        <f t="shared" si="13"/>
        <v>729</v>
      </c>
    </row>
    <row r="698" spans="1:6">
      <c r="A698" s="24">
        <v>565</v>
      </c>
      <c r="B698" s="24" t="s">
        <v>482</v>
      </c>
      <c r="C698" s="24" t="s">
        <v>1526</v>
      </c>
      <c r="E698" s="12" t="s">
        <v>836</v>
      </c>
      <c r="F698" s="11">
        <f t="shared" si="13"/>
        <v>565</v>
      </c>
    </row>
    <row r="699" spans="1:6">
      <c r="A699" s="24">
        <v>568</v>
      </c>
      <c r="B699" s="24" t="s">
        <v>485</v>
      </c>
      <c r="C699" s="24" t="s">
        <v>1527</v>
      </c>
      <c r="E699" s="12" t="s">
        <v>836</v>
      </c>
      <c r="F699" s="11">
        <f t="shared" si="13"/>
        <v>568</v>
      </c>
    </row>
    <row r="700" spans="1:6">
      <c r="A700" s="24">
        <v>258</v>
      </c>
      <c r="B700" s="24" t="s">
        <v>288</v>
      </c>
      <c r="C700" s="24" t="s">
        <v>1528</v>
      </c>
      <c r="D700" s="24" t="s">
        <v>289</v>
      </c>
      <c r="E700" s="12" t="s">
        <v>836</v>
      </c>
      <c r="F700" s="11">
        <f t="shared" si="13"/>
        <v>258</v>
      </c>
    </row>
    <row r="701" spans="1:6">
      <c r="A701" s="24">
        <v>712</v>
      </c>
      <c r="B701" s="24" t="s">
        <v>802</v>
      </c>
      <c r="C701" s="24" t="s">
        <v>1529</v>
      </c>
      <c r="D701" s="24" t="s">
        <v>803</v>
      </c>
      <c r="E701" s="12" t="s">
        <v>836</v>
      </c>
      <c r="F701" s="11">
        <f t="shared" si="13"/>
        <v>712</v>
      </c>
    </row>
    <row r="702" spans="1:6">
      <c r="A702" s="24">
        <v>261</v>
      </c>
      <c r="B702" s="24" t="s">
        <v>290</v>
      </c>
      <c r="C702" s="24" t="s">
        <v>1530</v>
      </c>
      <c r="E702" s="12" t="s">
        <v>836</v>
      </c>
      <c r="F702" s="11">
        <f t="shared" si="13"/>
        <v>261</v>
      </c>
    </row>
    <row r="703" spans="1:6">
      <c r="A703" s="24">
        <v>262</v>
      </c>
      <c r="B703" s="24" t="s">
        <v>291</v>
      </c>
      <c r="C703" s="24" t="s">
        <v>1531</v>
      </c>
      <c r="E703" s="12" t="s">
        <v>836</v>
      </c>
      <c r="F703" s="11">
        <f t="shared" si="13"/>
        <v>262</v>
      </c>
    </row>
    <row r="704" spans="1:6">
      <c r="A704" s="24">
        <v>263</v>
      </c>
      <c r="B704" s="24" t="s">
        <v>292</v>
      </c>
      <c r="C704" s="24" t="s">
        <v>1532</v>
      </c>
      <c r="E704" s="12" t="s">
        <v>836</v>
      </c>
      <c r="F704" s="11">
        <f t="shared" si="13"/>
        <v>263</v>
      </c>
    </row>
    <row r="705" spans="1:6">
      <c r="A705" s="24">
        <v>264</v>
      </c>
      <c r="B705" s="24" t="s">
        <v>293</v>
      </c>
      <c r="C705" s="24" t="s">
        <v>1533</v>
      </c>
      <c r="E705" s="12" t="s">
        <v>836</v>
      </c>
      <c r="F705" s="11">
        <f t="shared" si="13"/>
        <v>264</v>
      </c>
    </row>
    <row r="706" spans="1:6">
      <c r="A706" s="24">
        <v>577</v>
      </c>
      <c r="B706" s="24" t="s">
        <v>500</v>
      </c>
      <c r="C706" s="24" t="s">
        <v>1534</v>
      </c>
      <c r="D706" s="24" t="s">
        <v>501</v>
      </c>
      <c r="E706" s="12" t="s">
        <v>836</v>
      </c>
      <c r="F706" s="11">
        <f t="shared" si="13"/>
        <v>577</v>
      </c>
    </row>
    <row r="707" spans="1:6">
      <c r="A707" s="24">
        <v>521</v>
      </c>
      <c r="B707" s="24" t="s">
        <v>662</v>
      </c>
      <c r="C707" s="24" t="s">
        <v>1535</v>
      </c>
      <c r="E707" s="12" t="s">
        <v>836</v>
      </c>
      <c r="F707" s="11">
        <f t="shared" si="13"/>
        <v>521</v>
      </c>
    </row>
    <row r="708" spans="1:6">
      <c r="A708" s="24">
        <v>522</v>
      </c>
      <c r="B708" s="24" t="s">
        <v>663</v>
      </c>
      <c r="C708" s="24" t="s">
        <v>1536</v>
      </c>
      <c r="E708" s="12" t="s">
        <v>836</v>
      </c>
      <c r="F708" s="11">
        <f t="shared" si="13"/>
        <v>522</v>
      </c>
    </row>
    <row r="709" spans="1:6">
      <c r="A709" s="24">
        <v>569</v>
      </c>
      <c r="B709" s="24" t="s">
        <v>486</v>
      </c>
      <c r="C709" s="24" t="s">
        <v>1537</v>
      </c>
      <c r="E709" s="12" t="s">
        <v>836</v>
      </c>
      <c r="F709" s="11">
        <f t="shared" si="13"/>
        <v>569</v>
      </c>
    </row>
    <row r="710" spans="1:6">
      <c r="A710" s="24">
        <v>613</v>
      </c>
      <c r="B710" s="24" t="s">
        <v>706</v>
      </c>
      <c r="C710" s="24" t="s">
        <v>1538</v>
      </c>
      <c r="E710" s="12" t="s">
        <v>836</v>
      </c>
      <c r="F710" s="11">
        <f t="shared" si="13"/>
        <v>613</v>
      </c>
    </row>
    <row r="711" spans="1:6">
      <c r="A711" s="24">
        <v>573</v>
      </c>
      <c r="B711" s="24" t="s">
        <v>496</v>
      </c>
      <c r="C711" s="24" t="s">
        <v>1539</v>
      </c>
      <c r="E711" s="12" t="s">
        <v>836</v>
      </c>
      <c r="F711" s="11">
        <f t="shared" si="13"/>
        <v>573</v>
      </c>
    </row>
    <row r="712" spans="1:6">
      <c r="A712" s="24">
        <v>574</v>
      </c>
      <c r="B712" s="24" t="s">
        <v>497</v>
      </c>
      <c r="C712" s="24" t="s">
        <v>1540</v>
      </c>
      <c r="E712" s="12" t="s">
        <v>836</v>
      </c>
      <c r="F712" s="11">
        <f t="shared" si="13"/>
        <v>574</v>
      </c>
    </row>
    <row r="713" spans="1:6">
      <c r="A713" s="24">
        <v>580</v>
      </c>
      <c r="B713" s="24" t="s">
        <v>504</v>
      </c>
      <c r="C713" s="24" t="s">
        <v>1541</v>
      </c>
      <c r="E713" s="12" t="s">
        <v>836</v>
      </c>
      <c r="F713" s="11">
        <f t="shared" si="13"/>
        <v>580</v>
      </c>
    </row>
    <row r="714" spans="1:6">
      <c r="A714" s="24">
        <v>120</v>
      </c>
      <c r="B714" s="24" t="s">
        <v>367</v>
      </c>
      <c r="C714" s="24" t="s">
        <v>1542</v>
      </c>
      <c r="E714" s="12" t="s">
        <v>836</v>
      </c>
      <c r="F714" s="11">
        <f t="shared" si="13"/>
        <v>120</v>
      </c>
    </row>
    <row r="715" spans="1:6">
      <c r="A715" s="24">
        <v>499</v>
      </c>
      <c r="B715" s="24" t="s">
        <v>638</v>
      </c>
      <c r="C715" s="24" t="s">
        <v>1543</v>
      </c>
      <c r="D715" s="24" t="s">
        <v>639</v>
      </c>
      <c r="E715" s="12" t="s">
        <v>836</v>
      </c>
      <c r="F715" s="11">
        <f t="shared" si="13"/>
        <v>499</v>
      </c>
    </row>
    <row r="716" spans="1:6">
      <c r="A716" s="24">
        <v>407</v>
      </c>
      <c r="B716" s="24" t="s">
        <v>537</v>
      </c>
      <c r="C716" s="24" t="s">
        <v>1544</v>
      </c>
      <c r="D716" s="24" t="s">
        <v>538</v>
      </c>
      <c r="E716" s="12" t="s">
        <v>836</v>
      </c>
      <c r="F716" s="11">
        <f t="shared" si="13"/>
        <v>407</v>
      </c>
    </row>
    <row r="717" spans="1:6">
      <c r="A717" s="24">
        <v>609</v>
      </c>
      <c r="B717" s="24" t="s">
        <v>701</v>
      </c>
      <c r="C717" s="24" t="s">
        <v>1545</v>
      </c>
      <c r="E717" s="12" t="s">
        <v>836</v>
      </c>
      <c r="F717" s="11">
        <f t="shared" si="13"/>
        <v>609</v>
      </c>
    </row>
    <row r="718" spans="1:6">
      <c r="A718" s="24">
        <v>447</v>
      </c>
      <c r="B718" s="24" t="s">
        <v>582</v>
      </c>
      <c r="C718" s="24" t="s">
        <v>1546</v>
      </c>
      <c r="D718" s="24" t="s">
        <v>583</v>
      </c>
      <c r="E718" s="12" t="s">
        <v>836</v>
      </c>
      <c r="F718" s="11">
        <f t="shared" si="13"/>
        <v>447</v>
      </c>
    </row>
    <row r="719" spans="1:6">
      <c r="A719" s="24">
        <v>635</v>
      </c>
      <c r="B719" s="24" t="s">
        <v>728</v>
      </c>
      <c r="C719" s="24" t="s">
        <v>1547</v>
      </c>
      <c r="E719" s="12" t="s">
        <v>836</v>
      </c>
      <c r="F719" s="11">
        <f t="shared" si="13"/>
        <v>635</v>
      </c>
    </row>
    <row r="720" spans="1:6">
      <c r="A720" s="24">
        <v>624</v>
      </c>
      <c r="B720" s="24" t="s">
        <v>1548</v>
      </c>
      <c r="C720" s="24" t="s">
        <v>1549</v>
      </c>
      <c r="D720" s="24" t="s">
        <v>717</v>
      </c>
      <c r="E720" s="12" t="s">
        <v>836</v>
      </c>
      <c r="F720" s="11">
        <f t="shared" si="13"/>
        <v>624</v>
      </c>
    </row>
    <row r="721" spans="1:6">
      <c r="A721" s="24">
        <v>697</v>
      </c>
      <c r="B721" s="24" t="s">
        <v>767</v>
      </c>
      <c r="C721" s="24" t="s">
        <v>1550</v>
      </c>
      <c r="D721" s="24" t="s">
        <v>768</v>
      </c>
      <c r="E721" s="12" t="s">
        <v>836</v>
      </c>
      <c r="F721" s="11">
        <f t="shared" si="13"/>
        <v>697</v>
      </c>
    </row>
    <row r="722" spans="1:6">
      <c r="A722" s="24">
        <v>708</v>
      </c>
      <c r="B722" s="24" t="s">
        <v>777</v>
      </c>
      <c r="C722" s="24" t="s">
        <v>1551</v>
      </c>
      <c r="E722" s="12" t="s">
        <v>836</v>
      </c>
      <c r="F722" s="11">
        <f t="shared" si="13"/>
        <v>708</v>
      </c>
    </row>
    <row r="723" spans="1:6">
      <c r="A723" s="24">
        <v>690</v>
      </c>
      <c r="B723" s="24" t="s">
        <v>761</v>
      </c>
      <c r="C723" s="24" t="s">
        <v>1552</v>
      </c>
      <c r="D723" s="24" t="s">
        <v>762</v>
      </c>
      <c r="E723" s="12" t="s">
        <v>836</v>
      </c>
      <c r="F723" s="11">
        <f t="shared" si="13"/>
        <v>690</v>
      </c>
    </row>
    <row r="724" spans="1:6">
      <c r="A724" s="24">
        <v>713</v>
      </c>
      <c r="B724" s="24" t="s">
        <v>804</v>
      </c>
      <c r="C724" s="24" t="s">
        <v>1553</v>
      </c>
      <c r="D724" s="24" t="s">
        <v>805</v>
      </c>
      <c r="E724" s="12" t="s">
        <v>836</v>
      </c>
      <c r="F724" s="11">
        <f t="shared" si="13"/>
        <v>713</v>
      </c>
    </row>
    <row r="725" spans="1:6">
      <c r="A725" s="24">
        <v>730</v>
      </c>
      <c r="B725" s="24" t="s">
        <v>828</v>
      </c>
      <c r="C725" s="24" t="s">
        <v>1554</v>
      </c>
      <c r="D725" s="24" t="s">
        <v>829</v>
      </c>
      <c r="E725" s="12" t="s">
        <v>836</v>
      </c>
      <c r="F725" s="11">
        <f t="shared" si="13"/>
        <v>730</v>
      </c>
    </row>
    <row r="726" spans="1:6">
      <c r="A726" s="24">
        <v>731</v>
      </c>
      <c r="B726" s="24" t="s">
        <v>830</v>
      </c>
      <c r="C726" s="24" t="s">
        <v>1555</v>
      </c>
      <c r="D726" s="24" t="s">
        <v>831</v>
      </c>
      <c r="E726" s="12" t="s">
        <v>836</v>
      </c>
      <c r="F726" s="11">
        <f t="shared" si="13"/>
        <v>731</v>
      </c>
    </row>
    <row r="727" spans="1:6">
      <c r="A727" s="24">
        <v>698</v>
      </c>
      <c r="B727" s="24" t="s">
        <v>780</v>
      </c>
      <c r="C727" s="24" t="s">
        <v>1556</v>
      </c>
      <c r="D727" s="24" t="s">
        <v>781</v>
      </c>
      <c r="E727" s="12" t="s">
        <v>836</v>
      </c>
      <c r="F727" s="11">
        <f t="shared" si="13"/>
        <v>698</v>
      </c>
    </row>
    <row r="728" spans="1:6">
      <c r="A728" s="24">
        <v>699</v>
      </c>
      <c r="B728" s="24" t="s">
        <v>782</v>
      </c>
      <c r="C728" s="24" t="s">
        <v>1557</v>
      </c>
      <c r="D728" s="24" t="s">
        <v>783</v>
      </c>
      <c r="E728" s="12" t="s">
        <v>836</v>
      </c>
      <c r="F728" s="11">
        <f t="shared" si="13"/>
        <v>699</v>
      </c>
    </row>
    <row r="729" spans="1:6">
      <c r="A729" s="24">
        <v>732</v>
      </c>
      <c r="B729" s="24" t="s">
        <v>832</v>
      </c>
      <c r="C729" s="24" t="s">
        <v>1558</v>
      </c>
      <c r="D729" s="24" t="s">
        <v>833</v>
      </c>
      <c r="E729" s="12" t="s">
        <v>836</v>
      </c>
      <c r="F729" s="11">
        <f t="shared" si="13"/>
        <v>732</v>
      </c>
    </row>
    <row r="730" spans="1:6">
      <c r="A730" s="24">
        <v>379</v>
      </c>
      <c r="B730" s="24" t="s">
        <v>75</v>
      </c>
      <c r="C730" s="24" t="s">
        <v>1559</v>
      </c>
      <c r="E730" s="12" t="s">
        <v>836</v>
      </c>
      <c r="F730" s="11">
        <f t="shared" si="13"/>
        <v>379</v>
      </c>
    </row>
    <row r="731" spans="1:6">
      <c r="A731" s="24">
        <v>695</v>
      </c>
      <c r="B731" s="24" t="s">
        <v>763</v>
      </c>
      <c r="C731" s="24" t="s">
        <v>1560</v>
      </c>
      <c r="D731" s="24" t="s">
        <v>764</v>
      </c>
      <c r="E731" s="12" t="s">
        <v>836</v>
      </c>
      <c r="F731" s="11">
        <f t="shared" si="13"/>
        <v>695</v>
      </c>
    </row>
    <row r="732" spans="1:6">
      <c r="A732" s="24">
        <v>736</v>
      </c>
      <c r="B732" s="24" t="s">
        <v>1561</v>
      </c>
      <c r="C732" s="24" t="s">
        <v>1562</v>
      </c>
      <c r="D732" s="24" t="s">
        <v>1563</v>
      </c>
      <c r="E732" s="12" t="s">
        <v>836</v>
      </c>
      <c r="F732" s="11">
        <f t="shared" si="13"/>
        <v>736</v>
      </c>
    </row>
    <row r="733" spans="1:6">
      <c r="A733" s="24">
        <v>737</v>
      </c>
      <c r="B733" s="24" t="s">
        <v>1564</v>
      </c>
      <c r="C733" s="24" t="s">
        <v>1565</v>
      </c>
      <c r="D733" s="24" t="s">
        <v>1566</v>
      </c>
      <c r="E733" s="12" t="s">
        <v>836</v>
      </c>
      <c r="F733" s="11">
        <f t="shared" si="13"/>
        <v>737</v>
      </c>
    </row>
    <row r="734" spans="1:6">
      <c r="A734" s="24">
        <v>738</v>
      </c>
      <c r="B734" s="24" t="s">
        <v>834</v>
      </c>
      <c r="C734" s="24" t="s">
        <v>1567</v>
      </c>
      <c r="D734" s="24" t="s">
        <v>835</v>
      </c>
      <c r="E734" s="12" t="s">
        <v>836</v>
      </c>
      <c r="F734" s="11">
        <f t="shared" si="13"/>
        <v>738</v>
      </c>
    </row>
    <row r="735" spans="1:6">
      <c r="A735" s="24">
        <v>382</v>
      </c>
      <c r="B735" s="24" t="s">
        <v>51</v>
      </c>
      <c r="C735" s="24" t="s">
        <v>1568</v>
      </c>
      <c r="E735" s="12" t="s">
        <v>836</v>
      </c>
      <c r="F735" s="11">
        <f t="shared" si="13"/>
        <v>382</v>
      </c>
    </row>
    <row r="736" spans="1:6">
      <c r="A736" s="24">
        <v>381</v>
      </c>
      <c r="B736" s="24" t="s">
        <v>14</v>
      </c>
      <c r="C736" s="24" t="s">
        <v>1569</v>
      </c>
      <c r="E736" s="12" t="s">
        <v>836</v>
      </c>
      <c r="F736" s="11">
        <f t="shared" si="13"/>
        <v>381</v>
      </c>
    </row>
    <row r="737" spans="1:6">
      <c r="A737" s="24">
        <v>380</v>
      </c>
      <c r="B737" s="24" t="s">
        <v>76</v>
      </c>
      <c r="C737" s="24" t="s">
        <v>1570</v>
      </c>
      <c r="E737" s="12" t="s">
        <v>836</v>
      </c>
      <c r="F737" s="11">
        <f t="shared" si="13"/>
        <v>380</v>
      </c>
    </row>
    <row r="738" spans="1:6">
      <c r="A738" s="24">
        <f>MAX($A$2:A737)+1</f>
        <v>739</v>
      </c>
      <c r="F738" s="11">
        <f t="shared" ref="F738:F799" si="14">A738</f>
        <v>739</v>
      </c>
    </row>
    <row r="739" spans="1:6">
      <c r="A739" s="24">
        <f>MAX($A$2:A738)+1</f>
        <v>740</v>
      </c>
      <c r="F739" s="11">
        <f t="shared" si="14"/>
        <v>740</v>
      </c>
    </row>
    <row r="740" spans="1:6">
      <c r="A740" s="24">
        <f>MAX($A$2:A739)+1</f>
        <v>741</v>
      </c>
      <c r="F740" s="11">
        <f t="shared" si="14"/>
        <v>741</v>
      </c>
    </row>
    <row r="741" spans="1:6">
      <c r="A741" s="24">
        <f>MAX($A$2:A740)+1</f>
        <v>742</v>
      </c>
      <c r="F741" s="11">
        <f t="shared" si="14"/>
        <v>742</v>
      </c>
    </row>
    <row r="742" spans="1:6">
      <c r="A742" s="24">
        <f>MAX($A$2:A741)+1</f>
        <v>743</v>
      </c>
      <c r="F742" s="11">
        <f t="shared" si="14"/>
        <v>743</v>
      </c>
    </row>
    <row r="743" spans="1:6">
      <c r="A743" s="24">
        <f>MAX($A$2:A742)+1</f>
        <v>744</v>
      </c>
      <c r="F743" s="11">
        <f t="shared" si="14"/>
        <v>744</v>
      </c>
    </row>
    <row r="744" spans="1:6">
      <c r="A744" s="24">
        <f>MAX($A$2:A743)+1</f>
        <v>745</v>
      </c>
      <c r="F744" s="11">
        <f t="shared" si="14"/>
        <v>745</v>
      </c>
    </row>
    <row r="745" spans="1:6">
      <c r="A745" s="24">
        <f>MAX($A$2:A744)+1</f>
        <v>746</v>
      </c>
      <c r="F745" s="11">
        <f t="shared" si="14"/>
        <v>746</v>
      </c>
    </row>
    <row r="746" spans="1:6">
      <c r="A746" s="24">
        <f>MAX($A$2:A745)+1</f>
        <v>747</v>
      </c>
      <c r="F746" s="11">
        <f t="shared" si="14"/>
        <v>747</v>
      </c>
    </row>
    <row r="747" spans="1:6">
      <c r="A747" s="24">
        <f>MAX($A$2:A746)+1</f>
        <v>748</v>
      </c>
      <c r="F747" s="11">
        <f t="shared" si="14"/>
        <v>748</v>
      </c>
    </row>
    <row r="748" spans="1:6">
      <c r="A748" s="24">
        <f>MAX($A$2:A747)+1</f>
        <v>749</v>
      </c>
      <c r="F748" s="11">
        <f t="shared" si="14"/>
        <v>749</v>
      </c>
    </row>
    <row r="749" spans="1:6">
      <c r="A749" s="24">
        <f>MAX($A$2:A748)+1</f>
        <v>750</v>
      </c>
      <c r="F749" s="11">
        <f t="shared" si="14"/>
        <v>750</v>
      </c>
    </row>
    <row r="750" spans="1:6">
      <c r="A750" s="24">
        <f>MAX($A$2:A749)+1</f>
        <v>751</v>
      </c>
      <c r="F750" s="11">
        <f t="shared" si="14"/>
        <v>751</v>
      </c>
    </row>
    <row r="751" spans="1:6">
      <c r="A751" s="24">
        <f>MAX($A$2:A750)+1</f>
        <v>752</v>
      </c>
      <c r="F751" s="11">
        <f t="shared" si="14"/>
        <v>752</v>
      </c>
    </row>
    <row r="752" spans="1:6">
      <c r="A752" s="24">
        <f>MAX($A$2:A751)+1</f>
        <v>753</v>
      </c>
      <c r="F752" s="11">
        <f t="shared" si="14"/>
        <v>753</v>
      </c>
    </row>
    <row r="753" spans="1:6">
      <c r="A753" s="24">
        <f>MAX($A$2:A752)+1</f>
        <v>754</v>
      </c>
      <c r="F753" s="11">
        <f t="shared" si="14"/>
        <v>754</v>
      </c>
    </row>
    <row r="754" spans="1:6">
      <c r="A754" s="24">
        <f>MAX($A$2:A753)+1</f>
        <v>755</v>
      </c>
      <c r="F754" s="11">
        <f t="shared" si="14"/>
        <v>755</v>
      </c>
    </row>
    <row r="755" spans="1:6">
      <c r="A755" s="24">
        <f>MAX($A$2:A754)+1</f>
        <v>756</v>
      </c>
      <c r="F755" s="11">
        <f t="shared" si="14"/>
        <v>756</v>
      </c>
    </row>
    <row r="756" spans="1:6">
      <c r="A756" s="24">
        <f>MAX($A$2:A755)+1</f>
        <v>757</v>
      </c>
      <c r="F756" s="11">
        <f t="shared" si="14"/>
        <v>757</v>
      </c>
    </row>
    <row r="757" spans="1:6">
      <c r="A757" s="24">
        <f>MAX($A$2:A756)+1</f>
        <v>758</v>
      </c>
      <c r="F757" s="11">
        <f t="shared" si="14"/>
        <v>758</v>
      </c>
    </row>
    <row r="758" spans="1:6">
      <c r="A758" s="24">
        <f>MAX($A$2:A757)+1</f>
        <v>759</v>
      </c>
      <c r="F758" s="11">
        <f t="shared" si="14"/>
        <v>759</v>
      </c>
    </row>
    <row r="759" spans="1:6">
      <c r="A759" s="24">
        <f>MAX($A$2:A758)+1</f>
        <v>760</v>
      </c>
      <c r="F759" s="11">
        <f t="shared" si="14"/>
        <v>760</v>
      </c>
    </row>
    <row r="760" spans="1:6">
      <c r="A760" s="24">
        <f>MAX($A$2:A759)+1</f>
        <v>761</v>
      </c>
      <c r="F760" s="11">
        <f t="shared" si="14"/>
        <v>761</v>
      </c>
    </row>
    <row r="761" spans="1:6">
      <c r="A761" s="24">
        <f>MAX($A$2:A760)+1</f>
        <v>762</v>
      </c>
      <c r="F761" s="11">
        <f t="shared" si="14"/>
        <v>762</v>
      </c>
    </row>
    <row r="762" spans="1:6">
      <c r="A762" s="24">
        <f>MAX($A$2:A761)+1</f>
        <v>763</v>
      </c>
      <c r="F762" s="11">
        <f t="shared" si="14"/>
        <v>763</v>
      </c>
    </row>
    <row r="763" spans="1:6">
      <c r="A763" s="24">
        <f>MAX($A$2:A762)+1</f>
        <v>764</v>
      </c>
      <c r="F763" s="11">
        <f t="shared" si="14"/>
        <v>764</v>
      </c>
    </row>
    <row r="764" spans="1:6">
      <c r="A764" s="24">
        <f>MAX($A$2:A763)+1</f>
        <v>765</v>
      </c>
      <c r="F764" s="11">
        <f t="shared" si="14"/>
        <v>765</v>
      </c>
    </row>
    <row r="765" spans="1:6">
      <c r="A765" s="24">
        <f>MAX($A$2:A764)+1</f>
        <v>766</v>
      </c>
      <c r="F765" s="11">
        <f t="shared" si="14"/>
        <v>766</v>
      </c>
    </row>
    <row r="766" spans="1:6">
      <c r="A766" s="24">
        <f>MAX($A$2:A765)+1</f>
        <v>767</v>
      </c>
      <c r="F766" s="11">
        <f t="shared" si="14"/>
        <v>767</v>
      </c>
    </row>
    <row r="767" spans="1:6">
      <c r="A767" s="24">
        <f>MAX($A$2:A766)+1</f>
        <v>768</v>
      </c>
      <c r="F767" s="11">
        <f t="shared" si="14"/>
        <v>768</v>
      </c>
    </row>
    <row r="768" spans="1:6">
      <c r="A768" s="24">
        <f>MAX($A$2:A767)+1</f>
        <v>769</v>
      </c>
      <c r="F768" s="11">
        <f t="shared" si="14"/>
        <v>769</v>
      </c>
    </row>
    <row r="769" spans="1:6">
      <c r="A769" s="24">
        <f>MAX($A$2:A768)+1</f>
        <v>770</v>
      </c>
      <c r="F769" s="11">
        <f t="shared" si="14"/>
        <v>770</v>
      </c>
    </row>
    <row r="770" spans="1:6">
      <c r="A770" s="24">
        <f>MAX($A$2:A769)+1</f>
        <v>771</v>
      </c>
      <c r="F770" s="11">
        <f t="shared" si="14"/>
        <v>771</v>
      </c>
    </row>
    <row r="771" spans="1:6">
      <c r="A771" s="24">
        <f>MAX($A$2:A770)+1</f>
        <v>772</v>
      </c>
      <c r="F771" s="11">
        <f t="shared" si="14"/>
        <v>772</v>
      </c>
    </row>
    <row r="772" spans="1:6">
      <c r="A772" s="24">
        <f>MAX($A$2:A771)+1</f>
        <v>773</v>
      </c>
      <c r="F772" s="11">
        <f t="shared" si="14"/>
        <v>773</v>
      </c>
    </row>
    <row r="773" spans="1:6">
      <c r="A773" s="24">
        <f>MAX($A$2:A772)+1</f>
        <v>774</v>
      </c>
      <c r="F773" s="11">
        <f t="shared" si="14"/>
        <v>774</v>
      </c>
    </row>
    <row r="774" spans="1:6">
      <c r="A774" s="24">
        <f>MAX($A$2:A773)+1</f>
        <v>775</v>
      </c>
      <c r="F774" s="11">
        <f t="shared" si="14"/>
        <v>775</v>
      </c>
    </row>
    <row r="775" spans="1:6">
      <c r="A775" s="24">
        <f>MAX($A$2:A774)+1</f>
        <v>776</v>
      </c>
      <c r="F775" s="11">
        <f t="shared" si="14"/>
        <v>776</v>
      </c>
    </row>
    <row r="776" spans="1:6">
      <c r="A776" s="24">
        <f>MAX($A$2:A775)+1</f>
        <v>777</v>
      </c>
      <c r="F776" s="11">
        <f t="shared" si="14"/>
        <v>777</v>
      </c>
    </row>
    <row r="777" spans="1:6">
      <c r="A777" s="24">
        <f>MAX($A$2:A776)+1</f>
        <v>778</v>
      </c>
      <c r="F777" s="11">
        <f t="shared" si="14"/>
        <v>778</v>
      </c>
    </row>
    <row r="778" spans="1:6">
      <c r="A778" s="24">
        <f>MAX($A$2:A777)+1</f>
        <v>779</v>
      </c>
      <c r="F778" s="11">
        <f t="shared" si="14"/>
        <v>779</v>
      </c>
    </row>
    <row r="779" spans="1:6">
      <c r="A779" s="24">
        <f>MAX($A$2:A778)+1</f>
        <v>780</v>
      </c>
      <c r="F779" s="11">
        <f t="shared" si="14"/>
        <v>780</v>
      </c>
    </row>
    <row r="780" spans="1:6">
      <c r="A780" s="24">
        <f>MAX($A$2:A779)+1</f>
        <v>781</v>
      </c>
      <c r="F780" s="11">
        <f t="shared" si="14"/>
        <v>781</v>
      </c>
    </row>
    <row r="781" spans="1:6">
      <c r="A781" s="24">
        <f>MAX($A$2:A780)+1</f>
        <v>782</v>
      </c>
      <c r="F781" s="11">
        <f t="shared" si="14"/>
        <v>782</v>
      </c>
    </row>
    <row r="782" spans="1:6">
      <c r="A782" s="24">
        <f>MAX($A$2:A781)+1</f>
        <v>783</v>
      </c>
      <c r="F782" s="11">
        <f t="shared" si="14"/>
        <v>783</v>
      </c>
    </row>
    <row r="783" spans="1:6">
      <c r="A783" s="24">
        <f>MAX($A$2:A782)+1</f>
        <v>784</v>
      </c>
      <c r="F783" s="11">
        <f t="shared" si="14"/>
        <v>784</v>
      </c>
    </row>
    <row r="784" spans="1:6">
      <c r="A784" s="24">
        <f>MAX($A$2:A783)+1</f>
        <v>785</v>
      </c>
      <c r="F784" s="11">
        <f t="shared" si="14"/>
        <v>785</v>
      </c>
    </row>
    <row r="785" spans="1:6">
      <c r="A785" s="24">
        <f>MAX($A$2:A784)+1</f>
        <v>786</v>
      </c>
      <c r="F785" s="11">
        <f t="shared" si="14"/>
        <v>786</v>
      </c>
    </row>
    <row r="786" spans="1:6">
      <c r="A786" s="24">
        <f>MAX($A$2:A785)+1</f>
        <v>787</v>
      </c>
      <c r="F786" s="11">
        <f t="shared" si="14"/>
        <v>787</v>
      </c>
    </row>
    <row r="787" spans="1:6">
      <c r="A787" s="24">
        <f>MAX($A$2:A786)+1</f>
        <v>788</v>
      </c>
      <c r="F787" s="11">
        <f t="shared" si="14"/>
        <v>788</v>
      </c>
    </row>
    <row r="788" spans="1:6">
      <c r="A788" s="24">
        <f>MAX($A$2:A787)+1</f>
        <v>789</v>
      </c>
      <c r="F788" s="11">
        <f t="shared" si="14"/>
        <v>789</v>
      </c>
    </row>
    <row r="789" spans="1:6">
      <c r="A789" s="24">
        <f>MAX($A$2:A788)+1</f>
        <v>790</v>
      </c>
      <c r="F789" s="11">
        <f t="shared" si="14"/>
        <v>790</v>
      </c>
    </row>
    <row r="790" spans="1:6">
      <c r="A790" s="24">
        <f>MAX($A$2:A789)+1</f>
        <v>791</v>
      </c>
      <c r="F790" s="11">
        <f t="shared" si="14"/>
        <v>791</v>
      </c>
    </row>
    <row r="791" spans="1:6">
      <c r="A791" s="24">
        <f>MAX($A$2:A790)+1</f>
        <v>792</v>
      </c>
      <c r="F791" s="11">
        <f t="shared" si="14"/>
        <v>792</v>
      </c>
    </row>
    <row r="792" spans="1:6">
      <c r="A792" s="24">
        <f>MAX($A$2:A791)+1</f>
        <v>793</v>
      </c>
      <c r="F792" s="11">
        <f t="shared" si="14"/>
        <v>793</v>
      </c>
    </row>
    <row r="793" spans="1:6">
      <c r="A793" s="24">
        <f>MAX($A$2:A792)+1</f>
        <v>794</v>
      </c>
      <c r="F793" s="11">
        <f t="shared" si="14"/>
        <v>794</v>
      </c>
    </row>
    <row r="794" spans="1:6">
      <c r="A794" s="24">
        <f>MAX($A$2:A793)+1</f>
        <v>795</v>
      </c>
      <c r="F794" s="11">
        <f t="shared" si="14"/>
        <v>795</v>
      </c>
    </row>
    <row r="795" spans="1:6">
      <c r="A795" s="24">
        <f>MAX($A$2:A794)+1</f>
        <v>796</v>
      </c>
      <c r="F795" s="11">
        <f t="shared" si="14"/>
        <v>796</v>
      </c>
    </row>
    <row r="796" spans="1:6">
      <c r="A796" s="24">
        <f>MAX($A$2:A795)+1</f>
        <v>797</v>
      </c>
      <c r="F796" s="11">
        <f t="shared" si="14"/>
        <v>797</v>
      </c>
    </row>
    <row r="797" spans="1:6">
      <c r="A797" s="24">
        <f>MAX($A$2:A796)+1</f>
        <v>798</v>
      </c>
      <c r="F797" s="11">
        <f t="shared" si="14"/>
        <v>798</v>
      </c>
    </row>
    <row r="798" spans="1:6">
      <c r="A798" s="24">
        <f>MAX($A$2:A797)+1</f>
        <v>799</v>
      </c>
      <c r="F798" s="11">
        <f t="shared" si="14"/>
        <v>799</v>
      </c>
    </row>
    <row r="799" spans="1:6">
      <c r="A799" s="24">
        <f>MAX($A$2:A798)+1</f>
        <v>800</v>
      </c>
      <c r="F799" s="11">
        <f t="shared" si="14"/>
        <v>800</v>
      </c>
    </row>
    <row r="800" spans="1:6">
      <c r="A800" s="24">
        <f>MAX($A$2:A799)+1</f>
        <v>801</v>
      </c>
      <c r="F800" s="11">
        <f>A800</f>
        <v>801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D21"/>
  <sheetViews>
    <sheetView workbookViewId="0">
      <selection activeCell="C19" sqref="C19"/>
    </sheetView>
  </sheetViews>
  <sheetFormatPr defaultRowHeight="15"/>
  <cols>
    <col min="1" max="1" width="19.28515625" style="1" customWidth="1"/>
    <col min="2" max="2" width="115.140625" style="9" customWidth="1"/>
  </cols>
  <sheetData>
    <row r="1" spans="1:4">
      <c r="A1" s="1" t="s">
        <v>0</v>
      </c>
    </row>
    <row r="2" spans="1:4">
      <c r="A2" s="5" t="s">
        <v>3</v>
      </c>
      <c r="B2" s="9" t="s">
        <v>429</v>
      </c>
    </row>
    <row r="3" spans="1:4">
      <c r="A3" s="5" t="s">
        <v>1</v>
      </c>
      <c r="B3" s="27" t="s">
        <v>852</v>
      </c>
      <c r="D3" t="str">
        <f>"insert into assay (assay_id, assay_name, description, assay_status_id, designed_by) values ("&amp;B2&amp;", '"&amp;B3&amp;"', '"&amp;B7&amp;"', 2, '"&amp;B4&amp;"');"</f>
        <v>insert into assay (assay_id, assay_name, description, assay_status_id, designed_by) values (assay_id_seq.nextval, '&lt;Copy from Pubchem&gt;', '&lt;large amounts of text, up to 2GB&gt;', 2, '');</v>
      </c>
    </row>
    <row r="4" spans="1:4">
      <c r="A4" s="5" t="s">
        <v>2</v>
      </c>
      <c r="B4" s="27"/>
    </row>
    <row r="5" spans="1:4">
      <c r="A5" s="5" t="s">
        <v>4</v>
      </c>
      <c r="B5" s="27" t="s">
        <v>8</v>
      </c>
      <c r="D5" t="str">
        <f>"insert into external_system (external_system_id, system_name, owner, system_url) values (1, 'PubChem', 'NIH', 'http://pubchem.ncbi.nlm.nih.gov/assay/assay.cgi?');"</f>
        <v>insert into external_system (external_system_id, system_name, owner, system_url) values (1, 'PubChem', 'NIH', 'http://pubchem.ncbi.nlm.nih.gov/assay/assay.cgi?');</v>
      </c>
    </row>
    <row r="6" spans="1:4">
      <c r="A6" s="5" t="s">
        <v>5</v>
      </c>
      <c r="B6" s="27" t="s">
        <v>851</v>
      </c>
      <c r="D6" t="str">
        <f>"insert into external_assay (external_system_id, assay_id, ext_assay_id) values ("&amp;B2&amp;", assay_id_seq.currval, '"&amp;B6&amp;"');"</f>
        <v>insert into external_assay (external_system_id, assay_id, ext_assay_id) values (assay_id_seq.nextval, assay_id_seq.currval, 'AID=');</v>
      </c>
    </row>
    <row r="7" spans="1:4">
      <c r="A7" s="5" t="s">
        <v>6</v>
      </c>
      <c r="B7" s="27" t="s">
        <v>848</v>
      </c>
      <c r="D7" t="str">
        <f>"insert into protocol (protocol_id, assay_id, protocol_name) values (1, "&amp;B2&amp;", '"&amp;B3&amp;"');"</f>
        <v>insert into protocol (protocol_id, assay_id, protocol_name) values (1, assay_id_seq.nextval, '&lt;Copy from Pubchem&gt;');</v>
      </c>
    </row>
    <row r="8" spans="1:4">
      <c r="A8" s="5" t="s">
        <v>7</v>
      </c>
      <c r="B8" s="27" t="s">
        <v>848</v>
      </c>
      <c r="D8" t="str">
        <f>"update protocol set protocol_document = '"&amp;SUBSTITUTE(B8,"'","*")&amp;"' where protocol_id = "&amp;B2&amp;";"</f>
        <v>update protocol set protocol_document = '&lt;large amounts of text, up to 2GB&gt;' where protocol_id = assay_id_seq.nextval;</v>
      </c>
    </row>
    <row r="9" spans="1:4">
      <c r="A9" s="5" t="s">
        <v>847</v>
      </c>
      <c r="B9" s="27" t="s">
        <v>848</v>
      </c>
    </row>
    <row r="10" spans="1:4">
      <c r="A10" s="5"/>
    </row>
    <row r="11" spans="1:4">
      <c r="A11" s="6" t="s">
        <v>35</v>
      </c>
    </row>
    <row r="12" spans="1:4">
      <c r="A12" s="5" t="s">
        <v>40</v>
      </c>
      <c r="B12" s="9" t="s">
        <v>430</v>
      </c>
      <c r="D12" t="str">
        <f>"insert into project (project_id, project_name, group_type, description) values ("&amp;B18&amp;", '"&amp;B13&amp;"', 'Project', '');"</f>
        <v>insert into project (project_id, project_name, group_type, description) values (project_id_seq.currval, '&lt;use the name of the summary assay&gt;', 'Project', '');</v>
      </c>
    </row>
    <row r="13" spans="1:4">
      <c r="A13" s="5" t="s">
        <v>41</v>
      </c>
      <c r="B13" s="27" t="s">
        <v>846</v>
      </c>
    </row>
    <row r="14" spans="1:4">
      <c r="A14" s="5"/>
    </row>
    <row r="15" spans="1:4">
      <c r="A15" s="5"/>
    </row>
    <row r="16" spans="1:4">
      <c r="A16" s="6" t="s">
        <v>36</v>
      </c>
    </row>
    <row r="17" spans="1:4">
      <c r="A17" s="5" t="s">
        <v>37</v>
      </c>
      <c r="B17" s="9" t="s">
        <v>426</v>
      </c>
      <c r="D17" t="str">
        <f>"insert into project_assay (project_assay_id, project_id, assay_id, stage, promotion_criteria) values (1, "&amp;B18&amp;", "&amp;B17&amp;", '"&amp;B19&amp;"', '"&amp;B20&amp;"');"</f>
        <v>insert into project_assay (project_assay_id, project_id, assay_id, stage, promotion_criteria) values (1, project_id_seq.currval, assay_id_seq.currval, '', '&lt;description of how the hit threshold was calculated/estimated&gt;');</v>
      </c>
    </row>
    <row r="18" spans="1:4">
      <c r="A18" s="5" t="s">
        <v>38</v>
      </c>
      <c r="B18" s="9" t="s">
        <v>431</v>
      </c>
    </row>
    <row r="19" spans="1:4">
      <c r="A19" s="5" t="s">
        <v>39</v>
      </c>
      <c r="B19" s="33"/>
      <c r="C19" s="46" t="str">
        <f>IF(ISNA(VLOOKUP(B19,Dictionary!$B$2:$F$800,1,FALSE)),"not in dictionary","")</f>
        <v>not in dictionary</v>
      </c>
    </row>
    <row r="20" spans="1:4">
      <c r="A20" s="5" t="s">
        <v>46</v>
      </c>
      <c r="B20" s="27" t="s">
        <v>845</v>
      </c>
      <c r="C20" s="1"/>
    </row>
    <row r="21" spans="1:4">
      <c r="A21" s="5" t="s">
        <v>47</v>
      </c>
      <c r="B21" s="27"/>
      <c r="C21" s="46" t="str">
        <f>IF(ISBLANK(B21),"",IF(ISNUMBER(B21),"","must be a number"))</f>
        <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J7"/>
  <sheetViews>
    <sheetView workbookViewId="0">
      <selection activeCell="I2" sqref="I2"/>
    </sheetView>
  </sheetViews>
  <sheetFormatPr defaultRowHeight="15"/>
  <cols>
    <col min="1" max="1" width="20" customWidth="1"/>
    <col min="2" max="2" width="13.28515625" bestFit="1" customWidth="1"/>
    <col min="3" max="3" width="4.85546875" bestFit="1" customWidth="1"/>
    <col min="4" max="4" width="13.7109375" style="21" customWidth="1"/>
    <col min="5" max="5" width="18.28515625" bestFit="1" customWidth="1"/>
    <col min="6" max="6" width="8" customWidth="1"/>
    <col min="7" max="7" width="15.85546875" customWidth="1"/>
    <col min="8" max="8" width="17" customWidth="1"/>
    <col min="9" max="9" width="23.85546875" customWidth="1"/>
    <col min="10" max="10" width="19.28515625" customWidth="1"/>
    <col min="11" max="12" width="15.28515625" bestFit="1" customWidth="1"/>
  </cols>
  <sheetData>
    <row r="1" spans="1:10" s="1" customFormat="1">
      <c r="A1" s="1" t="s">
        <v>9</v>
      </c>
      <c r="B1" s="1" t="s">
        <v>77</v>
      </c>
      <c r="C1" s="1" t="s">
        <v>10</v>
      </c>
      <c r="D1" s="3" t="s">
        <v>838</v>
      </c>
      <c r="E1" s="1" t="s">
        <v>11</v>
      </c>
      <c r="F1" s="1" t="s">
        <v>839</v>
      </c>
      <c r="G1" s="1" t="s">
        <v>27</v>
      </c>
      <c r="H1" s="50" t="s">
        <v>840</v>
      </c>
      <c r="I1" s="1" t="s">
        <v>421</v>
      </c>
      <c r="J1" s="1" t="s">
        <v>420</v>
      </c>
    </row>
    <row r="2" spans="1:10">
      <c r="A2" t="s">
        <v>426</v>
      </c>
      <c r="B2" s="34"/>
      <c r="C2" s="34"/>
      <c r="D2" s="45" t="s">
        <v>849</v>
      </c>
      <c r="E2" t="str">
        <f>IF(F2=F1,E1,"Context for "&amp;B2)</f>
        <v xml:space="preserve">Context for </v>
      </c>
      <c r="F2" s="35">
        <v>3</v>
      </c>
      <c r="G2" s="34"/>
      <c r="H2" s="46" t="str">
        <f>IF(ISNA(VLOOKUP(B2,Dictionary!$B$2:$F$700,1,FALSE)),"result_type not in dictionary",IF(AND(ISNA(VLOOKUP(C2,Dictionary!$B$2:$F$700,1,FALSE)),NOT(ISBLANK(C2))),"unit not in dictionary",IF(AND(ISNA(VLOOKUP(G2,$B$2:$B$16,1,FALSE)),NOT(ISBLANK(G2))),"parent not in result_type","")))</f>
        <v>result_type not in dictionary</v>
      </c>
      <c r="I2" t="str">
        <f t="shared" ref="I2:I7" si="0">IF(F2=F1,"","insert into measure_context (assay_id, measure_context_id, context_name) values ("&amp;A2&amp;", "&amp;F2&amp;", '"&amp;E2&amp;"');")</f>
        <v>insert into measure_context (assay_id, measure_context_id, context_name) values (assay_id_seq.currval, 3, 'Context for ');</v>
      </c>
      <c r="J2" t="e">
        <f>"insert into measure (assay_id, measure_id, result_type_id, measure_context_id, entry_unit, parent_measure_id) values ("&amp;A2&amp;", "&amp;D2&amp;", "&amp;VLOOKUP(B2,Dictionary!$B$2:$F$800,4,FALSE)&amp;", '"&amp;Measures!F2&amp;"', '"&amp;Measures!C2&amp;"', "&amp;IF(ISNA(VLOOKUP(G2,$B$2:$B$7,4,FALSE)),"''",VLOOKUP(G2,$B$2:$D$7,3,FALSE))&amp;");"</f>
        <v>#N/A</v>
      </c>
    </row>
    <row r="3" spans="1:10">
      <c r="A3" t="s">
        <v>426</v>
      </c>
      <c r="B3" s="34"/>
      <c r="C3" s="34"/>
      <c r="D3" s="45" t="s">
        <v>849</v>
      </c>
      <c r="E3" t="str">
        <f t="shared" ref="E3:E7" si="1">IF(F3=F2,E2,"Context for "&amp;B3)</f>
        <v xml:space="preserve">Context for </v>
      </c>
      <c r="F3" s="35">
        <v>4</v>
      </c>
      <c r="G3" s="34"/>
      <c r="H3" s="46" t="str">
        <f>IF(ISNA(VLOOKUP(B3,Dictionary!$B$2:$F$700,1,FALSE)),"result_type not in dictionary",IF(AND(ISNA(VLOOKUP(C3,Dictionary!$B$2:$F$700,1,FALSE)),NOT(ISBLANK(C3))),"unit not in dictionary",IF(AND(ISNA(VLOOKUP(G3,$B$2:$B$16,1,FALSE)),NOT(ISBLANK(G3))),"parent not in result_type","")))</f>
        <v>result_type not in dictionary</v>
      </c>
      <c r="I3" t="str">
        <f t="shared" si="0"/>
        <v>insert into measure_context (assay_id, measure_context_id, context_name) values (assay_id_seq.currval, 4, 'Context for ');</v>
      </c>
      <c r="J3" t="e">
        <f>"insert into measure (assay_id, measure_id, result_type_id, measure_context_id, entry_unit, parent_measure_id) values ("&amp;A3&amp;", "&amp;D3&amp;", "&amp;VLOOKUP(B3,Dictionary!$B$2:$F$800,4,FALSE)&amp;", '"&amp;Measures!F3&amp;"', '"&amp;Measures!C3&amp;"', "&amp;IF(ISNA(VLOOKUP(G3,$B$2:$B$7,4,FALSE)),"''",VLOOKUP(G3,$B$2:$D$7,3,FALSE))&amp;");"</f>
        <v>#N/A</v>
      </c>
    </row>
    <row r="4" spans="1:10">
      <c r="A4" t="s">
        <v>426</v>
      </c>
      <c r="B4" s="34"/>
      <c r="C4" s="34"/>
      <c r="D4" s="45" t="s">
        <v>849</v>
      </c>
      <c r="E4" t="str">
        <f t="shared" si="1"/>
        <v xml:space="preserve">Context for </v>
      </c>
      <c r="F4" s="35">
        <v>4</v>
      </c>
      <c r="G4" s="34"/>
      <c r="H4" s="46" t="str">
        <f>IF(ISNA(VLOOKUP(B4,Dictionary!$B$2:$F$700,1,FALSE)),"result_type not in dictionary",IF(AND(ISNA(VLOOKUP(C4,Dictionary!$B$2:$F$700,1,FALSE)),NOT(ISBLANK(C4))),"unit not in dictionary",IF(AND(ISNA(VLOOKUP(G4,$B$2:$B$16,1,FALSE)),NOT(ISBLANK(G4))),"parent not in result_type","")))</f>
        <v>result_type not in dictionary</v>
      </c>
      <c r="I4" t="str">
        <f t="shared" si="0"/>
        <v/>
      </c>
      <c r="J4" t="e">
        <f>"insert into measure (assay_id, measure_id, result_type_id, measure_context_id, entry_unit, parent_measure_id) values ("&amp;A4&amp;", "&amp;D4&amp;", "&amp;VLOOKUP(B4,Dictionary!$B$2:$F$800,4,FALSE)&amp;", '"&amp;Measures!F4&amp;"', '"&amp;Measures!C4&amp;"', "&amp;IF(ISNA(VLOOKUP(G4,$B$2:$B$7,4,FALSE)),"''",VLOOKUP(G4,$B$2:$D$7,3,FALSE))&amp;");"</f>
        <v>#N/A</v>
      </c>
    </row>
    <row r="5" spans="1:10">
      <c r="A5" t="s">
        <v>426</v>
      </c>
      <c r="B5" s="34"/>
      <c r="C5" s="34"/>
      <c r="D5" s="45" t="s">
        <v>849</v>
      </c>
      <c r="E5" t="str">
        <f t="shared" si="1"/>
        <v xml:space="preserve">Context for </v>
      </c>
      <c r="F5" s="35">
        <v>4</v>
      </c>
      <c r="G5" s="34"/>
      <c r="H5" s="46" t="str">
        <f>IF(ISNA(VLOOKUP(B5,Dictionary!$B$2:$F$700,1,FALSE)),"result_type not in dictionary",IF(AND(ISNA(VLOOKUP(C5,Dictionary!$B$2:$F$700,1,FALSE)),NOT(ISBLANK(C5))),"unit not in dictionary",IF(AND(ISNA(VLOOKUP(G5,$B$2:$B$16,1,FALSE)),NOT(ISBLANK(G5))),"parent not in result_type","")))</f>
        <v>result_type not in dictionary</v>
      </c>
      <c r="I5" t="str">
        <f t="shared" si="0"/>
        <v/>
      </c>
      <c r="J5" t="e">
        <f>"insert into measure (assay_id, measure_id, result_type_id, measure_context_id, entry_unit, parent_measure_id) values ("&amp;A5&amp;", "&amp;D5&amp;", "&amp;VLOOKUP(B5,Dictionary!$B$2:$F$800,4,FALSE)&amp;", '"&amp;Measures!F5&amp;"', '"&amp;Measures!C5&amp;"', "&amp;IF(ISNA(VLOOKUP(G5,$B$2:$B$7,4,FALSE)),"''",VLOOKUP(G5,$B$2:$D$7,3,FALSE))&amp;");"</f>
        <v>#N/A</v>
      </c>
    </row>
    <row r="6" spans="1:10">
      <c r="A6" t="s">
        <v>426</v>
      </c>
      <c r="B6" s="34"/>
      <c r="C6" s="34"/>
      <c r="D6" s="45" t="s">
        <v>849</v>
      </c>
      <c r="E6" t="str">
        <f t="shared" si="1"/>
        <v xml:space="preserve">Context for </v>
      </c>
      <c r="F6" s="35">
        <v>4</v>
      </c>
      <c r="G6" s="34"/>
      <c r="H6" s="46" t="str">
        <f>IF(ISNA(VLOOKUP(B6,Dictionary!$B$2:$F$700,1,FALSE)),"result_type not in dictionary",IF(AND(ISNA(VLOOKUP(C6,Dictionary!$B$2:$F$700,1,FALSE)),NOT(ISBLANK(C6))),"unit not in dictionary",IF(AND(ISNA(VLOOKUP(G6,$B$2:$B$16,1,FALSE)),NOT(ISBLANK(G6))),"parent not in result_type","")))</f>
        <v>result_type not in dictionary</v>
      </c>
      <c r="I6" t="str">
        <f t="shared" si="0"/>
        <v/>
      </c>
      <c r="J6" t="e">
        <f>"insert into measure (assay_id, measure_id, result_type_id, measure_context_id, entry_unit, parent_measure_id) values ("&amp;A6&amp;", "&amp;D6&amp;", "&amp;VLOOKUP(B6,Dictionary!$B$2:$F$800,4,FALSE)&amp;", '"&amp;Measures!F6&amp;"', '"&amp;Measures!C6&amp;"', "&amp;IF(ISNA(VLOOKUP(G6,$B$2:$B$7,4,FALSE)),"''",VLOOKUP(G6,$B$2:$D$7,3,FALSE))&amp;");"</f>
        <v>#N/A</v>
      </c>
    </row>
    <row r="7" spans="1:10">
      <c r="A7" t="s">
        <v>426</v>
      </c>
      <c r="B7" s="34"/>
      <c r="C7" s="34"/>
      <c r="D7" s="45" t="s">
        <v>849</v>
      </c>
      <c r="E7" t="str">
        <f t="shared" si="1"/>
        <v xml:space="preserve">Context for </v>
      </c>
      <c r="F7" s="35">
        <v>4</v>
      </c>
      <c r="G7" s="34"/>
      <c r="H7" s="46" t="str">
        <f>IF(ISNA(VLOOKUP(B7,Dictionary!$B$2:$F$700,1,FALSE)),"result_type not in dictionary",IF(AND(ISNA(VLOOKUP(C7,Dictionary!$B$2:$F$700,1,FALSE)),NOT(ISBLANK(C7))),"unit not in dictionary",IF(AND(ISNA(VLOOKUP(G7,$B$2:$B$16,1,FALSE)),NOT(ISBLANK(G7))),"parent not in result_type","")))</f>
        <v>result_type not in dictionary</v>
      </c>
      <c r="I7" t="str">
        <f t="shared" si="0"/>
        <v/>
      </c>
      <c r="J7" t="e">
        <f>"insert into measure (assay_id, measure_id, result_type_id, measure_context_id, entry_unit, parent_measure_id) values ("&amp;A7&amp;", "&amp;D7&amp;", "&amp;VLOOKUP(B7,Dictionary!$B$2:$F$800,4,FALSE)&amp;", '"&amp;Measures!F7&amp;"', '"&amp;Measures!C7&amp;"', "&amp;IF(ISNA(VLOOKUP(G7,$B$2:$B$7,4,FALSE)),"''",VLOOKUP(G7,$B$2:$D$7,3,FALSE))&amp;");"</f>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45"/>
  <sheetViews>
    <sheetView tabSelected="1" topLeftCell="B1" zoomScaleNormal="100" workbookViewId="0">
      <selection activeCell="D2" sqref="D2"/>
    </sheetView>
  </sheetViews>
  <sheetFormatPr defaultRowHeight="12.75"/>
  <cols>
    <col min="1" max="1" width="20.28515625" style="38" hidden="1" customWidth="1"/>
    <col min="2" max="2" width="8.5703125" style="39" customWidth="1"/>
    <col min="3" max="3" width="8.140625" style="38" bestFit="1" customWidth="1"/>
    <col min="4" max="4" width="22.85546875" style="38" bestFit="1" customWidth="1"/>
    <col min="5" max="5" width="4.140625" style="36" bestFit="1" customWidth="1"/>
    <col min="6" max="6" width="8.5703125" style="38" customWidth="1"/>
    <col min="7" max="7" width="21" style="38" customWidth="1"/>
    <col min="8" max="8" width="10.85546875" style="38" customWidth="1"/>
    <col min="9" max="9" width="10.28515625" style="38" customWidth="1"/>
    <col min="10" max="10" width="10.5703125" style="38" customWidth="1"/>
    <col min="11" max="11" width="9.7109375" style="36" bestFit="1" customWidth="1"/>
    <col min="12" max="12" width="7.140625" style="38" bestFit="1" customWidth="1"/>
    <col min="13" max="13" width="7.140625" style="42" customWidth="1"/>
    <col min="14" max="14" width="39.85546875" style="38" customWidth="1"/>
    <col min="15" max="15" width="6" style="38" customWidth="1"/>
    <col min="16" max="16" width="6.28515625" style="38" customWidth="1"/>
    <col min="17" max="16384" width="9.140625" style="38"/>
  </cols>
  <sheetData>
    <row r="1" spans="1:18">
      <c r="A1" s="36" t="s">
        <v>11</v>
      </c>
      <c r="B1" s="37" t="s">
        <v>28</v>
      </c>
      <c r="C1" s="36" t="s">
        <v>79</v>
      </c>
      <c r="D1" s="36" t="s">
        <v>18</v>
      </c>
      <c r="E1" s="36" t="s">
        <v>840</v>
      </c>
      <c r="F1" s="36" t="s">
        <v>19</v>
      </c>
      <c r="G1" s="36" t="s">
        <v>20</v>
      </c>
      <c r="H1" s="36" t="s">
        <v>21</v>
      </c>
      <c r="I1" s="36" t="s">
        <v>22</v>
      </c>
      <c r="J1" s="36" t="s">
        <v>23</v>
      </c>
      <c r="K1" s="36" t="s">
        <v>1572</v>
      </c>
      <c r="L1" s="36" t="s">
        <v>10</v>
      </c>
      <c r="M1" s="42" t="s">
        <v>840</v>
      </c>
      <c r="N1" s="36" t="s">
        <v>24</v>
      </c>
      <c r="O1" s="38" t="s">
        <v>841</v>
      </c>
      <c r="P1" s="38" t="s">
        <v>439</v>
      </c>
      <c r="R1" s="38" t="s">
        <v>422</v>
      </c>
    </row>
    <row r="2" spans="1:18">
      <c r="A2" s="38" t="s">
        <v>59</v>
      </c>
      <c r="B2" s="48">
        <v>1</v>
      </c>
      <c r="C2" s="40" t="s">
        <v>33</v>
      </c>
      <c r="D2" s="41"/>
      <c r="E2" s="47" t="str">
        <f>IF(ISBLANK(D2),"needs entry",IF(ISNA(VLOOKUP(D2,Dictionary!$B$2:$F$800,1,FALSE)),"not in dictionary",""))</f>
        <v>needs entry</v>
      </c>
      <c r="F2" s="40"/>
      <c r="G2" s="41"/>
      <c r="H2" s="41"/>
      <c r="I2" s="41"/>
      <c r="J2" s="41"/>
      <c r="K2" s="47" t="str">
        <f>IF(ISBLANK(G2),IF(AND(ISBLANK(H2),ISBLANK(I2),ISBLANK(J2)),IF(C2="Free","","need entry" ),"" ),IF(AND(ISBLANK(H2),ISBLANK(I2),ISBLANK(J2)), IF(AND(D2&lt;&gt;"Assay Component",D2&lt;&gt;"Vehicle Components"), IF(ISNA(VLOOKUP(G2,Dictionary!$B$2:$F$800,4,FALSE)),"Val not in Dict", ""  ),"ext val" ),"Too many vals" ) )</f>
        <v>need entry</v>
      </c>
      <c r="L2" s="41"/>
      <c r="M2" s="47" t="str">
        <f>IF(ISBLANK(L2),"",IF(ISNA(VLOOKUP(L2,Dictionary!$B$2:$F$800,1,FALSE)),"not in dictionary",""))</f>
        <v/>
      </c>
      <c r="N2" s="38" t="str">
        <f>IF(ISBLANK(D2), "", D2&amp;IF(ISBLANK(F2),IF(ISBLANK(J2)," = ", " IN "), " "&amp;F2&amp;" "))&amp;G2&amp;H2&amp;I2&amp;IF(ISBLANK(J2),""," - "&amp;J2)&amp;IF(ISBLANK(L2),""," "&amp;L2)</f>
        <v/>
      </c>
      <c r="O2" s="40">
        <v>100</v>
      </c>
      <c r="P2" s="40"/>
      <c r="R2" s="38" t="e">
        <f>"insert into measure_context_item ( MEASURE_CONTEXT_ITEM_ID, GROUP_MEASURE_CONTEXT_ITEM_ID, ASSAY_ID, MEASURE_CONTEXT_ID, ATTRIBUTE_TYPE,  ATTRIBUTE_ID,  QUALIFIER,  VALUE_ID, VALUE_DISPLAY, VALUE_NUM, VALUE_MIN, VALUE_MAX) values ("&amp;O2&amp;", "&amp;VLOOKUP(B2,$B$2:$O$45,12,FALSE)&amp;", assay_id_seq.currval, '"&amp;P2&amp;"', '"&amp;C2&amp;"', "&amp;VLOOKUP(D2,Dictionary!$B$2:$F$800,4,FALSE)&amp;", '', '"&amp;IF(ISNA(VLOOKUP(Context!G2,Dictionary!$B$2:$F$800,4,FALSE)),"",VLOOKUP(Context!G2,Dictionary!$B$2:$F$800,4,FALSE))&amp;"', '"&amp;Context!N2&amp;"', '"&amp;Context!H2&amp;"', '"&amp;I2&amp;"', '"&amp;J2&amp;"');"</f>
        <v>#N/A</v>
      </c>
    </row>
    <row r="3" spans="1:18">
      <c r="A3" s="38" t="s">
        <v>59</v>
      </c>
      <c r="B3" s="48">
        <v>1</v>
      </c>
      <c r="C3" s="40" t="s">
        <v>850</v>
      </c>
      <c r="D3" s="41"/>
      <c r="E3" s="47" t="str">
        <f>IF(ISBLANK(D3),"needs entry",IF(ISNA(VLOOKUP(D3,Dictionary!$B$2:$F$800,1,FALSE)),"not in dictionary",""))</f>
        <v>needs entry</v>
      </c>
      <c r="F3" s="40"/>
      <c r="G3" s="41"/>
      <c r="H3" s="41"/>
      <c r="I3" s="41"/>
      <c r="J3" s="41"/>
      <c r="K3" s="47" t="str">
        <f>IF(ISBLANK(G3),IF(AND(ISBLANK(H3),ISBLANK(I3),ISBLANK(J3)),IF(C3="Free","","need entry" ),"" ),IF(AND(ISBLANK(H3),ISBLANK(I3),ISBLANK(J3)), IF(AND(D3&lt;&gt;"Assay Component",D3&lt;&gt;"Vehicle Components"), IF(ISNA(VLOOKUP(G3,Dictionary!$B$2:$F$800,4,FALSE)),"Val not in Dict", ""  ),"ext val" ),"Too many vals" ) )</f>
        <v/>
      </c>
      <c r="L3" s="41"/>
      <c r="M3" s="47" t="str">
        <f>IF(ISBLANK(L3),"",IF(ISNA(VLOOKUP(L3,Dictionary!$B$2:$F$800,1,FALSE)),"not in dictionary",""))</f>
        <v/>
      </c>
      <c r="N3" s="38" t="str">
        <f t="shared" ref="N3:N45" si="0">IF(ISBLANK(D3), "", D3&amp;IF(ISBLANK(F3),IF(ISBLANK(J3)," = ", " IN "), " "&amp;F3&amp;" "))&amp;G3&amp;H3&amp;I3&amp;IF(ISBLANK(J3),""," - "&amp;J3)&amp;IF(ISBLANK(L3),""," "&amp;L3)</f>
        <v/>
      </c>
      <c r="O3" s="49">
        <f>O2+1</f>
        <v>101</v>
      </c>
      <c r="P3" s="40"/>
      <c r="R3" s="38" t="e">
        <f>"insert into measure_context_item ( MEASURE_CONTEXT_ITEM_ID, GROUP_MEASURE_CONTEXT_ITEM_ID, ASSAY_ID, MEASURE_CONTEXT_ID, ATTRIBUTE_TYPE,  ATTRIBUTE_ID,  QUALIFIER,  VALUE_ID, VALUE_DISPLAY, VALUE_NUM, VALUE_MIN, VALUE_MAX) values ("&amp;O3&amp;", "&amp;VLOOKUP(B3,$B$2:$O$45,12,FALSE)&amp;", assay_id_seq.currval, '"&amp;P3&amp;"', '"&amp;C3&amp;"', "&amp;VLOOKUP(D3,Dictionary!$B$2:$F$800,4,FALSE)&amp;", '', '"&amp;IF(ISNA(VLOOKUP(Context!G3,Dictionary!$B$2:$F$800,4,FALSE)),"",VLOOKUP(Context!G3,Dictionary!$B$2:$F$800,4,FALSE))&amp;"', '"&amp;Context!N3&amp;"', '"&amp;Context!H3&amp;"', '"&amp;I3&amp;"', '"&amp;J3&amp;"');"</f>
        <v>#N/A</v>
      </c>
    </row>
    <row r="4" spans="1:18">
      <c r="A4" s="38" t="s">
        <v>59</v>
      </c>
      <c r="B4" s="48">
        <v>1</v>
      </c>
      <c r="C4" s="40" t="s">
        <v>26</v>
      </c>
      <c r="D4" s="41"/>
      <c r="E4" s="47" t="str">
        <f>IF(ISBLANK(D4),"needs entry",IF(ISNA(VLOOKUP(D4,Dictionary!$B$2:$F$800,1,FALSE)),"not in dictionary",""))</f>
        <v>needs entry</v>
      </c>
      <c r="F4" s="40"/>
      <c r="G4" s="41"/>
      <c r="H4" s="41"/>
      <c r="I4" s="41"/>
      <c r="J4" s="41"/>
      <c r="K4" s="47" t="str">
        <f>IF(ISBLANK(G4),IF(AND(ISBLANK(H4),ISBLANK(I4),ISBLANK(J4)),IF(C4="Free","","need entry" ),"" ),IF(AND(ISBLANK(H4),ISBLANK(I4),ISBLANK(J4)), IF(AND(D4&lt;&gt;"Assay Component",D4&lt;&gt;"Vehicle Components"), IF(ISNA(VLOOKUP(G4,Dictionary!$B$2:$F$800,4,FALSE)),"Val not in Dict", ""  ),"ext val" ),"Too many vals" ) )</f>
        <v>need entry</v>
      </c>
      <c r="L4" s="41"/>
      <c r="M4" s="47" t="str">
        <f>IF(ISBLANK(L4),"",IF(ISNA(VLOOKUP(L4,Dictionary!$B$2:$F$800,1,FALSE)),"not in dictionary",""))</f>
        <v/>
      </c>
      <c r="N4" s="38" t="str">
        <f t="shared" si="0"/>
        <v/>
      </c>
      <c r="O4" s="49">
        <f t="shared" ref="O4:O45" si="1">O3+1</f>
        <v>102</v>
      </c>
      <c r="P4" s="40"/>
      <c r="R4" s="38" t="e">
        <f>"insert into measure_context_item ( MEASURE_CONTEXT_ITEM_ID, GROUP_MEASURE_CONTEXT_ITEM_ID, ASSAY_ID, MEASURE_CONTEXT_ID, ATTRIBUTE_TYPE,  ATTRIBUTE_ID,  QUALIFIER,  VALUE_ID, VALUE_DISPLAY, VALUE_NUM, VALUE_MIN, VALUE_MAX) values ("&amp;O4&amp;", "&amp;VLOOKUP(B4,$B$2:$O$45,12,FALSE)&amp;", assay_id_seq.currval, '"&amp;P4&amp;"', '"&amp;C4&amp;"', "&amp;VLOOKUP(D4,Dictionary!$B$2:$F$800,4,FALSE)&amp;", '', '"&amp;IF(ISNA(VLOOKUP(Context!G4,Dictionary!$B$2:$F$800,4,FALSE)),"",VLOOKUP(Context!G4,Dictionary!$B$2:$F$800,4,FALSE))&amp;"', '"&amp;Context!N4&amp;"', '"&amp;Context!H4&amp;"', '"&amp;I4&amp;"', '"&amp;J4&amp;"');"</f>
        <v>#N/A</v>
      </c>
    </row>
    <row r="5" spans="1:18">
      <c r="A5" s="38" t="s">
        <v>59</v>
      </c>
      <c r="B5" s="48">
        <v>1</v>
      </c>
      <c r="C5" s="40" t="s">
        <v>50</v>
      </c>
      <c r="D5" s="41"/>
      <c r="E5" s="47" t="str">
        <f>IF(ISBLANK(D5),"needs entry",IF(ISNA(VLOOKUP(D5,Dictionary!$B$2:$F$800,1,FALSE)),"not in dictionary",""))</f>
        <v>needs entry</v>
      </c>
      <c r="F5" s="40"/>
      <c r="G5" s="41"/>
      <c r="H5" s="41"/>
      <c r="I5" s="41"/>
      <c r="J5" s="41"/>
      <c r="K5" s="47" t="str">
        <f>IF(ISBLANK(G5),IF(AND(ISBLANK(H5),ISBLANK(I5),ISBLANK(J5)),IF(C5="Free","","need entry" ),"" ),IF(AND(ISBLANK(H5),ISBLANK(I5),ISBLANK(J5)), IF(AND(D5&lt;&gt;"Assay Component",D5&lt;&gt;"Vehicle Components"), IF(ISNA(VLOOKUP(G5,Dictionary!$B$2:$F$800,4,FALSE)),"Val not in Dict", ""  ),"ext val" ),"Too many vals" ) )</f>
        <v>need entry</v>
      </c>
      <c r="L5" s="41"/>
      <c r="M5" s="47" t="str">
        <f>IF(ISBLANK(L5),"",IF(ISNA(VLOOKUP(L5,Dictionary!$B$2:$F$800,1,FALSE)),"not in dictionary",""))</f>
        <v/>
      </c>
      <c r="N5" s="38" t="str">
        <f t="shared" si="0"/>
        <v/>
      </c>
      <c r="O5" s="49">
        <f t="shared" si="1"/>
        <v>103</v>
      </c>
      <c r="P5" s="40"/>
      <c r="R5" s="38" t="e">
        <f>"insert into measure_context_item ( MEASURE_CONTEXT_ITEM_ID, GROUP_MEASURE_CONTEXT_ITEM_ID, ASSAY_ID, MEASURE_CONTEXT_ID, ATTRIBUTE_TYPE,  ATTRIBUTE_ID,  QUALIFIER,  VALUE_ID, VALUE_DISPLAY, VALUE_NUM, VALUE_MIN, VALUE_MAX) values ("&amp;O5&amp;", "&amp;VLOOKUP(B5,$B$2:$O$45,12,FALSE)&amp;", assay_id_seq.currval, '"&amp;P5&amp;"', '"&amp;C5&amp;"', "&amp;VLOOKUP(D5,Dictionary!$B$2:$F$800,4,FALSE)&amp;", '', '"&amp;IF(ISNA(VLOOKUP(Context!G5,Dictionary!$B$2:$F$800,4,FALSE)),"",VLOOKUP(Context!G5,Dictionary!$B$2:$F$800,4,FALSE))&amp;"', '"&amp;Context!N5&amp;"', '"&amp;Context!H5&amp;"', '"&amp;I5&amp;"', '"&amp;J5&amp;"');"</f>
        <v>#N/A</v>
      </c>
    </row>
    <row r="6" spans="1:18">
      <c r="A6" s="38" t="s">
        <v>59</v>
      </c>
      <c r="B6" s="48">
        <v>1</v>
      </c>
      <c r="C6" s="40"/>
      <c r="D6" s="41"/>
      <c r="E6" s="47" t="str">
        <f>IF(ISBLANK(D6),"needs entry",IF(ISNA(VLOOKUP(D6,Dictionary!$B$2:$F$800,1,FALSE)),"not in dictionary",""))</f>
        <v>needs entry</v>
      </c>
      <c r="F6" s="40"/>
      <c r="G6" s="41"/>
      <c r="H6" s="41"/>
      <c r="I6" s="41"/>
      <c r="J6" s="41"/>
      <c r="K6" s="47" t="str">
        <f>IF(ISBLANK(G6),IF(AND(ISBLANK(H6),ISBLANK(I6),ISBLANK(J6)),IF(C6="Free","","need entry" ),"" ),IF(AND(ISBLANK(H6),ISBLANK(I6),ISBLANK(J6)), IF(AND(D6&lt;&gt;"Assay Component",D6&lt;&gt;"Vehicle Components"), IF(ISNA(VLOOKUP(G6,Dictionary!$B$2:$F$800,4,FALSE)),"Val not in Dict", ""  ),"ext val" ),"Too many vals" ) )</f>
        <v>need entry</v>
      </c>
      <c r="L6" s="41"/>
      <c r="M6" s="47" t="str">
        <f>IF(ISBLANK(L6),"",IF(ISNA(VLOOKUP(L6,Dictionary!$B$2:$F$800,1,FALSE)),"not in dictionary",""))</f>
        <v/>
      </c>
      <c r="N6" s="38" t="str">
        <f t="shared" si="0"/>
        <v/>
      </c>
      <c r="O6" s="49">
        <f t="shared" si="1"/>
        <v>104</v>
      </c>
      <c r="P6" s="40"/>
      <c r="R6" s="38" t="e">
        <f>"insert into measure_context_item ( MEASURE_CONTEXT_ITEM_ID, GROUP_MEASURE_CONTEXT_ITEM_ID, ASSAY_ID, MEASURE_CONTEXT_ID, ATTRIBUTE_TYPE,  ATTRIBUTE_ID,  QUALIFIER,  VALUE_ID, VALUE_DISPLAY, VALUE_NUM, VALUE_MIN, VALUE_MAX) values ("&amp;O6&amp;", "&amp;VLOOKUP(B6,$B$2:$O$45,12,FALSE)&amp;", assay_id_seq.currval, '"&amp;P6&amp;"', '"&amp;C6&amp;"', "&amp;VLOOKUP(D6,Dictionary!$B$2:$F$800,4,FALSE)&amp;", '', '"&amp;IF(ISNA(VLOOKUP(Context!G6,Dictionary!$B$2:$F$800,4,FALSE)),"",VLOOKUP(Context!G6,Dictionary!$B$2:$F$800,4,FALSE))&amp;"', '"&amp;Context!N6&amp;"', '"&amp;Context!H6&amp;"', '"&amp;I6&amp;"', '"&amp;J6&amp;"');"</f>
        <v>#N/A</v>
      </c>
    </row>
    <row r="7" spans="1:18">
      <c r="A7" s="38" t="s">
        <v>59</v>
      </c>
      <c r="B7" s="48">
        <v>2</v>
      </c>
      <c r="C7" s="40"/>
      <c r="D7" s="41"/>
      <c r="E7" s="47" t="str">
        <f>IF(ISBLANK(D7),"needs entry",IF(ISNA(VLOOKUP(D7,Dictionary!$B$2:$F$800,1,FALSE)),"not in dictionary",""))</f>
        <v>needs entry</v>
      </c>
      <c r="F7" s="40"/>
      <c r="G7" s="41"/>
      <c r="H7" s="41"/>
      <c r="I7" s="41"/>
      <c r="J7" s="41"/>
      <c r="K7" s="47" t="str">
        <f>IF(ISBLANK(G7),IF(AND(ISBLANK(H7),ISBLANK(I7),ISBLANK(J7)),IF(C7="Free","","need entry" ),"" ),IF(AND(ISBLANK(H7),ISBLANK(I7),ISBLANK(J7)), IF(AND(D7&lt;&gt;"Assay Component",D7&lt;&gt;"Vehicle Components"), IF(ISNA(VLOOKUP(G7,Dictionary!$B$2:$F$800,4,FALSE)),"Val not in Dict", ""  ),"ext val" ),"Too many vals" ) )</f>
        <v>need entry</v>
      </c>
      <c r="L7" s="41"/>
      <c r="M7" s="47" t="str">
        <f>IF(ISBLANK(L7),"",IF(ISNA(VLOOKUP(L7,Dictionary!$B$2:$F$800,1,FALSE)),"not in dictionary",""))</f>
        <v/>
      </c>
      <c r="N7" s="38" t="str">
        <f t="shared" si="0"/>
        <v/>
      </c>
      <c r="O7" s="49">
        <f t="shared" si="1"/>
        <v>105</v>
      </c>
      <c r="P7" s="40"/>
      <c r="R7" s="38" t="e">
        <f>"insert into measure_context_item ( MEASURE_CONTEXT_ITEM_ID, GROUP_MEASURE_CONTEXT_ITEM_ID, ASSAY_ID, MEASURE_CONTEXT_ID, ATTRIBUTE_TYPE,  ATTRIBUTE_ID,  QUALIFIER,  VALUE_ID, VALUE_DISPLAY, VALUE_NUM, VALUE_MIN, VALUE_MAX) values ("&amp;O7&amp;", "&amp;VLOOKUP(B7,$B$2:$O$45,12,FALSE)&amp;", assay_id_seq.currval, '"&amp;P7&amp;"', '"&amp;C7&amp;"', "&amp;VLOOKUP(D7,Dictionary!$B$2:$F$800,4,FALSE)&amp;", '', '"&amp;IF(ISNA(VLOOKUP(Context!G7,Dictionary!$B$2:$F$800,4,FALSE)),"",VLOOKUP(Context!G7,Dictionary!$B$2:$F$800,4,FALSE))&amp;"', '"&amp;Context!N7&amp;"', '"&amp;Context!H7&amp;"', '"&amp;I7&amp;"', '"&amp;J7&amp;"');"</f>
        <v>#N/A</v>
      </c>
    </row>
    <row r="8" spans="1:18">
      <c r="A8" s="38" t="s">
        <v>59</v>
      </c>
      <c r="B8" s="48">
        <v>2</v>
      </c>
      <c r="C8" s="40"/>
      <c r="D8" s="41"/>
      <c r="E8" s="47" t="str">
        <f>IF(ISBLANK(D8),"needs entry",IF(ISNA(VLOOKUP(D8,Dictionary!$B$2:$F$800,1,FALSE)),"not in dictionary",""))</f>
        <v>needs entry</v>
      </c>
      <c r="F8" s="40"/>
      <c r="G8" s="41"/>
      <c r="H8" s="41"/>
      <c r="I8" s="41"/>
      <c r="J8" s="41"/>
      <c r="K8" s="47" t="str">
        <f>IF(ISBLANK(G8),IF(AND(ISBLANK(H8),ISBLANK(I8),ISBLANK(J8)),IF(C8="Free","","need entry" ),"" ),IF(AND(ISBLANK(H8),ISBLANK(I8),ISBLANK(J8)), IF(AND(D8&lt;&gt;"Assay Component",D8&lt;&gt;"Vehicle Components"), IF(ISNA(VLOOKUP(G8,Dictionary!$B$2:$F$800,4,FALSE)),"Val not in Dict", ""  ),"ext val" ),"Too many vals" ) )</f>
        <v>need entry</v>
      </c>
      <c r="L8" s="41"/>
      <c r="M8" s="47" t="str">
        <f>IF(ISBLANK(L8),"",IF(ISNA(VLOOKUP(L8,Dictionary!$B$2:$F$800,1,FALSE)),"not in dictionary",""))</f>
        <v/>
      </c>
      <c r="N8" s="38" t="str">
        <f t="shared" si="0"/>
        <v/>
      </c>
      <c r="O8" s="49">
        <f t="shared" si="1"/>
        <v>106</v>
      </c>
      <c r="P8" s="40"/>
      <c r="R8" s="38" t="e">
        <f>"insert into measure_context_item ( MEASURE_CONTEXT_ITEM_ID, GROUP_MEASURE_CONTEXT_ITEM_ID, ASSAY_ID, MEASURE_CONTEXT_ID, ATTRIBUTE_TYPE,  ATTRIBUTE_ID,  QUALIFIER,  VALUE_ID, VALUE_DISPLAY, VALUE_NUM, VALUE_MIN, VALUE_MAX) values ("&amp;O8&amp;", "&amp;VLOOKUP(B8,$B$2:$O$45,12,FALSE)&amp;", assay_id_seq.currval, '"&amp;P8&amp;"', '"&amp;C8&amp;"', "&amp;VLOOKUP(D8,Dictionary!$B$2:$F$800,4,FALSE)&amp;", '', '"&amp;IF(ISNA(VLOOKUP(Context!G8,Dictionary!$B$2:$F$800,4,FALSE)),"",VLOOKUP(Context!G8,Dictionary!$B$2:$F$800,4,FALSE))&amp;"', '"&amp;Context!N8&amp;"', '"&amp;Context!H8&amp;"', '"&amp;I8&amp;"', '"&amp;J8&amp;"');"</f>
        <v>#N/A</v>
      </c>
    </row>
    <row r="9" spans="1:18">
      <c r="B9" s="48">
        <v>2</v>
      </c>
      <c r="C9" s="40"/>
      <c r="D9" s="41"/>
      <c r="E9" s="47" t="str">
        <f>IF(ISBLANK(D9),"needs entry",IF(ISNA(VLOOKUP(D9,Dictionary!$B$2:$F$800,1,FALSE)),"not in dictionary",""))</f>
        <v>needs entry</v>
      </c>
      <c r="F9" s="40"/>
      <c r="G9" s="41"/>
      <c r="H9" s="41"/>
      <c r="I9" s="41"/>
      <c r="J9" s="41"/>
      <c r="K9" s="47" t="str">
        <f>IF(ISBLANK(G9),IF(AND(ISBLANK(H9),ISBLANK(I9),ISBLANK(J9)),IF(C9="Free","","need entry" ),"" ),IF(AND(ISBLANK(H9),ISBLANK(I9),ISBLANK(J9)), IF(AND(D9&lt;&gt;"Assay Component",D9&lt;&gt;"Vehicle Components"), IF(ISNA(VLOOKUP(G9,Dictionary!$B$2:$F$800,4,FALSE)),"Val not in Dict", ""  ),"ext val" ),"Too many vals" ) )</f>
        <v>need entry</v>
      </c>
      <c r="L9" s="41"/>
      <c r="M9" s="47" t="str">
        <f>IF(ISBLANK(L9),"",IF(ISNA(VLOOKUP(L9,Dictionary!$B$2:$F$800,1,FALSE)),"not in dictionary",""))</f>
        <v/>
      </c>
      <c r="N9" s="38" t="str">
        <f t="shared" si="0"/>
        <v/>
      </c>
      <c r="O9" s="49">
        <f t="shared" si="1"/>
        <v>107</v>
      </c>
      <c r="P9" s="40"/>
      <c r="R9" s="38" t="e">
        <f>"insert into measure_context_item ( MEASURE_CONTEXT_ITEM_ID, GROUP_MEASURE_CONTEXT_ITEM_ID, ASSAY_ID, MEASURE_CONTEXT_ID, ATTRIBUTE_TYPE,  ATTRIBUTE_ID,  QUALIFIER,  VALUE_ID, VALUE_DISPLAY, VALUE_NUM, VALUE_MIN, VALUE_MAX) values ("&amp;O9&amp;", "&amp;VLOOKUP(B9,$B$2:$O$45,12,FALSE)&amp;", assay_id_seq.currval, '"&amp;P9&amp;"', '"&amp;C9&amp;"', "&amp;VLOOKUP(D9,Dictionary!$B$2:$F$800,4,FALSE)&amp;", '', '"&amp;IF(ISNA(VLOOKUP(Context!G9,Dictionary!$B$2:$F$800,4,FALSE)),"",VLOOKUP(Context!G9,Dictionary!$B$2:$F$800,4,FALSE))&amp;"', '"&amp;Context!N9&amp;"', '"&amp;Context!H9&amp;"', '"&amp;I9&amp;"', '"&amp;J9&amp;"');"</f>
        <v>#N/A</v>
      </c>
    </row>
    <row r="10" spans="1:18">
      <c r="B10" s="48">
        <v>2</v>
      </c>
      <c r="C10" s="40"/>
      <c r="D10" s="41"/>
      <c r="E10" s="47" t="str">
        <f>IF(ISBLANK(D10),"needs entry",IF(ISNA(VLOOKUP(D10,Dictionary!$B$2:$F$800,1,FALSE)),"not in dictionary",""))</f>
        <v>needs entry</v>
      </c>
      <c r="F10" s="40"/>
      <c r="G10" s="41"/>
      <c r="H10" s="41"/>
      <c r="I10" s="41"/>
      <c r="J10" s="41"/>
      <c r="K10" s="47" t="str">
        <f>IF(ISBLANK(G10),IF(AND(ISBLANK(H10),ISBLANK(I10),ISBLANK(J10)),IF(C10="Free","","need entry" ),"" ),IF(AND(ISBLANK(H10),ISBLANK(I10),ISBLANK(J10)), IF(AND(D10&lt;&gt;"Assay Component",D10&lt;&gt;"Vehicle Components"), IF(ISNA(VLOOKUP(G10,Dictionary!$B$2:$F$800,4,FALSE)),"Val not in Dict", ""  ),"ext val" ),"Too many vals" ) )</f>
        <v>need entry</v>
      </c>
      <c r="L10" s="41"/>
      <c r="M10" s="47" t="str">
        <f>IF(ISBLANK(L10),"",IF(ISNA(VLOOKUP(L10,Dictionary!$B$2:$F$800,1,FALSE)),"not in dictionary",""))</f>
        <v/>
      </c>
      <c r="N10" s="38" t="str">
        <f t="shared" si="0"/>
        <v/>
      </c>
      <c r="O10" s="49">
        <f t="shared" si="1"/>
        <v>108</v>
      </c>
      <c r="P10" s="40"/>
      <c r="R10" s="38" t="e">
        <f>"insert into measure_context_item ( MEASURE_CONTEXT_ITEM_ID, GROUP_MEASURE_CONTEXT_ITEM_ID, ASSAY_ID, MEASURE_CONTEXT_ID, ATTRIBUTE_TYPE,  ATTRIBUTE_ID,  QUALIFIER,  VALUE_ID, VALUE_DISPLAY, VALUE_NUM, VALUE_MIN, VALUE_MAX) values ("&amp;O10&amp;", "&amp;VLOOKUP(B10,$B$2:$O$45,12,FALSE)&amp;", assay_id_seq.currval, '"&amp;P10&amp;"', '"&amp;C10&amp;"', "&amp;VLOOKUP(D10,Dictionary!$B$2:$F$800,4,FALSE)&amp;", '', '"&amp;IF(ISNA(VLOOKUP(Context!G10,Dictionary!$B$2:$F$800,4,FALSE)),"",VLOOKUP(Context!G10,Dictionary!$B$2:$F$800,4,FALSE))&amp;"', '"&amp;Context!N10&amp;"', '"&amp;Context!H10&amp;"', '"&amp;I10&amp;"', '"&amp;J10&amp;"');"</f>
        <v>#N/A</v>
      </c>
    </row>
    <row r="11" spans="1:18">
      <c r="A11" s="38" t="s">
        <v>59</v>
      </c>
      <c r="B11" s="48">
        <v>3</v>
      </c>
      <c r="C11" s="40"/>
      <c r="D11" s="41"/>
      <c r="E11" s="47" t="str">
        <f>IF(ISBLANK(D11),"needs entry",IF(ISNA(VLOOKUP(D11,Dictionary!$B$2:$F$800,1,FALSE)),"not in dictionary",""))</f>
        <v>needs entry</v>
      </c>
      <c r="F11" s="40"/>
      <c r="G11" s="41"/>
      <c r="H11" s="41"/>
      <c r="I11" s="41"/>
      <c r="J11" s="41"/>
      <c r="K11" s="47" t="str">
        <f>IF(ISBLANK(G11),IF(AND(ISBLANK(H11),ISBLANK(I11),ISBLANK(J11)),IF(C11="Free","","need entry" ),"" ),IF(AND(ISBLANK(H11),ISBLANK(I11),ISBLANK(J11)), IF(AND(D11&lt;&gt;"Assay Component",D11&lt;&gt;"Vehicle Components"), IF(ISNA(VLOOKUP(G11,Dictionary!$B$2:$F$800,4,FALSE)),"Val not in Dict", ""  ),"ext val" ),"Too many vals" ) )</f>
        <v>need entry</v>
      </c>
      <c r="L11" s="41"/>
      <c r="M11" s="47" t="str">
        <f>IF(ISBLANK(L11),"",IF(ISNA(VLOOKUP(L11,Dictionary!$B$2:$F$800,1,FALSE)),"not in dictionary",""))</f>
        <v/>
      </c>
      <c r="N11" s="38" t="str">
        <f t="shared" si="0"/>
        <v/>
      </c>
      <c r="O11" s="49">
        <f t="shared" si="1"/>
        <v>109</v>
      </c>
      <c r="P11" s="40"/>
      <c r="R11" s="38" t="e">
        <f>"insert into measure_context_item ( MEASURE_CONTEXT_ITEM_ID, GROUP_MEASURE_CONTEXT_ITEM_ID, ASSAY_ID, MEASURE_CONTEXT_ID, ATTRIBUTE_TYPE,  ATTRIBUTE_ID,  QUALIFIER,  VALUE_ID, VALUE_DISPLAY, VALUE_NUM, VALUE_MIN, VALUE_MAX) values ("&amp;O11&amp;", "&amp;VLOOKUP(B11,$B$2:$O$45,12,FALSE)&amp;", assay_id_seq.currval, '"&amp;P11&amp;"', '"&amp;C11&amp;"', "&amp;VLOOKUP(D11,Dictionary!$B$2:$F$800,4,FALSE)&amp;", '', '"&amp;IF(ISNA(VLOOKUP(Context!G11,Dictionary!$B$2:$F$800,4,FALSE)),"",VLOOKUP(Context!G11,Dictionary!$B$2:$F$800,4,FALSE))&amp;"', '"&amp;Context!N11&amp;"', '"&amp;Context!H11&amp;"', '"&amp;I11&amp;"', '"&amp;J11&amp;"');"</f>
        <v>#N/A</v>
      </c>
    </row>
    <row r="12" spans="1:18">
      <c r="B12" s="48">
        <v>3</v>
      </c>
      <c r="C12" s="40"/>
      <c r="D12" s="41"/>
      <c r="E12" s="47" t="str">
        <f>IF(ISBLANK(D12),"needs entry",IF(ISNA(VLOOKUP(D12,Dictionary!$B$2:$F$800,1,FALSE)),"not in dictionary",""))</f>
        <v>needs entry</v>
      </c>
      <c r="F12" s="40"/>
      <c r="G12" s="41"/>
      <c r="H12" s="41"/>
      <c r="I12" s="41"/>
      <c r="J12" s="41"/>
      <c r="K12" s="47" t="str">
        <f>IF(ISBLANK(G12),IF(AND(ISBLANK(H12),ISBLANK(I12),ISBLANK(J12)),IF(C12="Free","","need entry" ),"" ),IF(AND(ISBLANK(H12),ISBLANK(I12),ISBLANK(J12)), IF(AND(D12&lt;&gt;"Assay Component",D12&lt;&gt;"Vehicle Components"), IF(ISNA(VLOOKUP(G12,Dictionary!$B$2:$F$800,4,FALSE)),"Val not in Dict", ""  ),"ext val" ),"Too many vals" ) )</f>
        <v>need entry</v>
      </c>
      <c r="L12" s="41"/>
      <c r="M12" s="47" t="str">
        <f>IF(ISBLANK(L12),"",IF(ISNA(VLOOKUP(L12,Dictionary!$B$2:$F$800,1,FALSE)),"not in dictionary",""))</f>
        <v/>
      </c>
      <c r="N12" s="38" t="str">
        <f t="shared" si="0"/>
        <v/>
      </c>
      <c r="O12" s="49">
        <f t="shared" si="1"/>
        <v>110</v>
      </c>
      <c r="P12" s="40"/>
      <c r="R12" s="38" t="e">
        <f>"insert into measure_context_item ( MEASURE_CONTEXT_ITEM_ID, GROUP_MEASURE_CONTEXT_ITEM_ID, ASSAY_ID, MEASURE_CONTEXT_ID, ATTRIBUTE_TYPE,  ATTRIBUTE_ID,  QUALIFIER,  VALUE_ID, VALUE_DISPLAY, VALUE_NUM, VALUE_MIN, VALUE_MAX) values ("&amp;O12&amp;", "&amp;VLOOKUP(B12,$B$2:$O$45,12,FALSE)&amp;", assay_id_seq.currval, '"&amp;P12&amp;"', '"&amp;C12&amp;"', "&amp;VLOOKUP(D12,Dictionary!$B$2:$F$800,4,FALSE)&amp;", '', '"&amp;IF(ISNA(VLOOKUP(Context!G12,Dictionary!$B$2:$F$800,4,FALSE)),"",VLOOKUP(Context!G12,Dictionary!$B$2:$F$800,4,FALSE))&amp;"', '"&amp;Context!N12&amp;"', '"&amp;Context!H12&amp;"', '"&amp;I12&amp;"', '"&amp;J12&amp;"');"</f>
        <v>#N/A</v>
      </c>
    </row>
    <row r="13" spans="1:18">
      <c r="A13" s="38" t="s">
        <v>59</v>
      </c>
      <c r="B13" s="48">
        <v>3</v>
      </c>
      <c r="C13" s="40"/>
      <c r="D13" s="41"/>
      <c r="E13" s="47" t="str">
        <f>IF(ISBLANK(D13),"needs entry",IF(ISNA(VLOOKUP(D13,Dictionary!$B$2:$F$800,1,FALSE)),"not in dictionary",""))</f>
        <v>needs entry</v>
      </c>
      <c r="F13" s="40"/>
      <c r="G13" s="41"/>
      <c r="H13" s="41"/>
      <c r="I13" s="41"/>
      <c r="J13" s="41"/>
      <c r="K13" s="47" t="str">
        <f>IF(ISBLANK(G13),IF(AND(ISBLANK(H13),ISBLANK(I13),ISBLANK(J13)),IF(C13="Free","","need entry" ),"" ),IF(AND(ISBLANK(H13),ISBLANK(I13),ISBLANK(J13)), IF(AND(D13&lt;&gt;"Assay Component",D13&lt;&gt;"Vehicle Components"), IF(ISNA(VLOOKUP(G13,Dictionary!$B$2:$F$800,4,FALSE)),"Val not in Dict", ""  ),"ext val" ),"Too many vals" ) )</f>
        <v>need entry</v>
      </c>
      <c r="L13" s="41"/>
      <c r="M13" s="47" t="str">
        <f>IF(ISBLANK(L13),"",IF(ISNA(VLOOKUP(L13,Dictionary!$B$2:$F$800,1,FALSE)),"not in dictionary",""))</f>
        <v/>
      </c>
      <c r="N13" s="38" t="str">
        <f t="shared" si="0"/>
        <v/>
      </c>
      <c r="O13" s="49">
        <f t="shared" si="1"/>
        <v>111</v>
      </c>
      <c r="P13" s="40"/>
      <c r="R13" s="38" t="e">
        <f>"insert into measure_context_item ( MEASURE_CONTEXT_ITEM_ID, GROUP_MEASURE_CONTEXT_ITEM_ID, ASSAY_ID, MEASURE_CONTEXT_ID, ATTRIBUTE_TYPE,  ATTRIBUTE_ID,  QUALIFIER,  VALUE_ID, VALUE_DISPLAY, VALUE_NUM, VALUE_MIN, VALUE_MAX) values ("&amp;O13&amp;", "&amp;VLOOKUP(B13,$B$2:$O$45,12,FALSE)&amp;", assay_id_seq.currval, '"&amp;P13&amp;"', '"&amp;C13&amp;"', "&amp;VLOOKUP(D13,Dictionary!$B$2:$F$800,4,FALSE)&amp;", '', '"&amp;IF(ISNA(VLOOKUP(Context!G13,Dictionary!$B$2:$F$800,4,FALSE)),"",VLOOKUP(Context!G13,Dictionary!$B$2:$F$800,4,FALSE))&amp;"', '"&amp;Context!N13&amp;"', '"&amp;Context!H13&amp;"', '"&amp;I13&amp;"', '"&amp;J13&amp;"');"</f>
        <v>#N/A</v>
      </c>
    </row>
    <row r="14" spans="1:18">
      <c r="A14" s="38" t="s">
        <v>59</v>
      </c>
      <c r="B14" s="48">
        <v>3</v>
      </c>
      <c r="C14" s="40"/>
      <c r="D14" s="41"/>
      <c r="E14" s="47" t="str">
        <f>IF(ISBLANK(D14),"needs entry",IF(ISNA(VLOOKUP(D14,Dictionary!$B$2:$F$800,1,FALSE)),"not in dictionary",""))</f>
        <v>needs entry</v>
      </c>
      <c r="F14" s="40"/>
      <c r="G14" s="41"/>
      <c r="H14" s="41"/>
      <c r="I14" s="41"/>
      <c r="J14" s="41"/>
      <c r="K14" s="47" t="str">
        <f>IF(ISBLANK(G14),IF(AND(ISBLANK(H14),ISBLANK(I14),ISBLANK(J14)),IF(C14="Free","","need entry" ),"" ),IF(AND(ISBLANK(H14),ISBLANK(I14),ISBLANK(J14)), IF(AND(D14&lt;&gt;"Assay Component",D14&lt;&gt;"Vehicle Components"), IF(ISNA(VLOOKUP(G14,Dictionary!$B$2:$F$800,4,FALSE)),"Val not in Dict", ""  ),"ext val" ),"Too many vals" ) )</f>
        <v>need entry</v>
      </c>
      <c r="L14" s="41"/>
      <c r="M14" s="47" t="str">
        <f>IF(ISBLANK(L14),"",IF(ISNA(VLOOKUP(L14,Dictionary!$B$2:$F$800,1,FALSE)),"not in dictionary",""))</f>
        <v/>
      </c>
      <c r="N14" s="38" t="str">
        <f t="shared" si="0"/>
        <v/>
      </c>
      <c r="O14" s="49">
        <f t="shared" si="1"/>
        <v>112</v>
      </c>
      <c r="P14" s="40"/>
      <c r="R14" s="38" t="e">
        <f>"insert into measure_context_item ( MEASURE_CONTEXT_ITEM_ID, GROUP_MEASURE_CONTEXT_ITEM_ID, ASSAY_ID, MEASURE_CONTEXT_ID, ATTRIBUTE_TYPE,  ATTRIBUTE_ID,  QUALIFIER,  VALUE_ID, VALUE_DISPLAY, VALUE_NUM, VALUE_MIN, VALUE_MAX) values ("&amp;O14&amp;", "&amp;VLOOKUP(B14,$B$2:$O$45,12,FALSE)&amp;", assay_id_seq.currval, '"&amp;P14&amp;"', '"&amp;C14&amp;"', "&amp;VLOOKUP(D14,Dictionary!$B$2:$F$800,4,FALSE)&amp;", '', '"&amp;IF(ISNA(VLOOKUP(Context!G14,Dictionary!$B$2:$F$800,4,FALSE)),"",VLOOKUP(Context!G14,Dictionary!$B$2:$F$800,4,FALSE))&amp;"', '"&amp;Context!N14&amp;"', '"&amp;Context!H14&amp;"', '"&amp;I14&amp;"', '"&amp;J14&amp;"');"</f>
        <v>#N/A</v>
      </c>
    </row>
    <row r="15" spans="1:18">
      <c r="B15" s="48">
        <v>4</v>
      </c>
      <c r="C15" s="40"/>
      <c r="D15" s="41"/>
      <c r="E15" s="47" t="str">
        <f>IF(ISBLANK(D15),"needs entry",IF(ISNA(VLOOKUP(D15,Dictionary!$B$2:$F$800,1,FALSE)),"not in dictionary",""))</f>
        <v>needs entry</v>
      </c>
      <c r="F15" s="40"/>
      <c r="G15" s="41"/>
      <c r="H15" s="41"/>
      <c r="I15" s="41"/>
      <c r="J15" s="41"/>
      <c r="K15" s="47" t="str">
        <f>IF(ISBLANK(G15),IF(AND(ISBLANK(H15),ISBLANK(I15),ISBLANK(J15)),IF(C15="Free","","need entry" ),"" ),IF(AND(ISBLANK(H15),ISBLANK(I15),ISBLANK(J15)), IF(AND(D15&lt;&gt;"Assay Component",D15&lt;&gt;"Vehicle Components"), IF(ISNA(VLOOKUP(G15,Dictionary!$B$2:$F$800,4,FALSE)),"Val not in Dict", ""  ),"ext val" ),"Too many vals" ) )</f>
        <v>need entry</v>
      </c>
      <c r="L15" s="41"/>
      <c r="M15" s="47" t="str">
        <f>IF(ISBLANK(L15),"",IF(ISNA(VLOOKUP(L15,Dictionary!$B$2:$F$800,1,FALSE)),"not in dictionary",""))</f>
        <v/>
      </c>
      <c r="N15" s="38" t="str">
        <f t="shared" si="0"/>
        <v/>
      </c>
      <c r="O15" s="49">
        <f t="shared" si="1"/>
        <v>113</v>
      </c>
      <c r="P15" s="40"/>
      <c r="R15" s="38" t="e">
        <f>"insert into measure_context_item ( MEASURE_CONTEXT_ITEM_ID, GROUP_MEASURE_CONTEXT_ITEM_ID, ASSAY_ID, MEASURE_CONTEXT_ID, ATTRIBUTE_TYPE,  ATTRIBUTE_ID,  QUALIFIER,  VALUE_ID, VALUE_DISPLAY, VALUE_NUM, VALUE_MIN, VALUE_MAX) values ("&amp;O15&amp;", "&amp;VLOOKUP(B15,$B$2:$O$45,12,FALSE)&amp;", assay_id_seq.currval, '"&amp;P15&amp;"', '"&amp;C15&amp;"', "&amp;VLOOKUP(D15,Dictionary!$B$2:$F$800,4,FALSE)&amp;", '', '"&amp;IF(ISNA(VLOOKUP(Context!G15,Dictionary!$B$2:$F$800,4,FALSE)),"",VLOOKUP(Context!G15,Dictionary!$B$2:$F$800,4,FALSE))&amp;"', '"&amp;Context!N15&amp;"', '"&amp;Context!H15&amp;"', '"&amp;I15&amp;"', '"&amp;J15&amp;"');"</f>
        <v>#N/A</v>
      </c>
    </row>
    <row r="16" spans="1:18">
      <c r="B16" s="48">
        <v>4</v>
      </c>
      <c r="C16" s="40"/>
      <c r="D16" s="41"/>
      <c r="E16" s="47" t="str">
        <f>IF(ISBLANK(D16),"needs entry",IF(ISNA(VLOOKUP(D16,Dictionary!$B$2:$F$800,1,FALSE)),"not in dictionary",""))</f>
        <v>needs entry</v>
      </c>
      <c r="F16" s="40"/>
      <c r="G16" s="41"/>
      <c r="H16" s="41"/>
      <c r="I16" s="41"/>
      <c r="J16" s="41"/>
      <c r="K16" s="47" t="str">
        <f>IF(ISBLANK(G16),IF(AND(ISBLANK(H16),ISBLANK(I16),ISBLANK(J16)),IF(C16="Free","","need entry" ),"" ),IF(AND(ISBLANK(H16),ISBLANK(I16),ISBLANK(J16)), IF(AND(D16&lt;&gt;"Assay Component",D16&lt;&gt;"Vehicle Components"), IF(ISNA(VLOOKUP(G16,Dictionary!$B$2:$F$800,4,FALSE)),"Val not in Dict", ""  ),"ext val" ),"Too many vals" ) )</f>
        <v>need entry</v>
      </c>
      <c r="L16" s="41"/>
      <c r="M16" s="47" t="str">
        <f>IF(ISBLANK(L16),"",IF(ISNA(VLOOKUP(L16,Dictionary!$B$2:$F$800,1,FALSE)),"not in dictionary",""))</f>
        <v/>
      </c>
      <c r="N16" s="38" t="str">
        <f t="shared" si="0"/>
        <v/>
      </c>
      <c r="O16" s="49">
        <f t="shared" si="1"/>
        <v>114</v>
      </c>
      <c r="P16" s="40"/>
      <c r="R16" s="38" t="e">
        <f>"insert into measure_context_item ( MEASURE_CONTEXT_ITEM_ID, GROUP_MEASURE_CONTEXT_ITEM_ID, ASSAY_ID, MEASURE_CONTEXT_ID, ATTRIBUTE_TYPE,  ATTRIBUTE_ID,  QUALIFIER,  VALUE_ID, VALUE_DISPLAY, VALUE_NUM, VALUE_MIN, VALUE_MAX) values ("&amp;O16&amp;", "&amp;VLOOKUP(B16,$B$2:$O$45,12,FALSE)&amp;", assay_id_seq.currval, '"&amp;P16&amp;"', '"&amp;C16&amp;"', "&amp;VLOOKUP(D16,Dictionary!$B$2:$F$800,4,FALSE)&amp;", '', '"&amp;IF(ISNA(VLOOKUP(Context!G16,Dictionary!$B$2:$F$800,4,FALSE)),"",VLOOKUP(Context!G16,Dictionary!$B$2:$F$800,4,FALSE))&amp;"', '"&amp;Context!N16&amp;"', '"&amp;Context!H16&amp;"', '"&amp;I16&amp;"', '"&amp;J16&amp;"');"</f>
        <v>#N/A</v>
      </c>
    </row>
    <row r="17" spans="1:18">
      <c r="A17" s="38" t="s">
        <v>59</v>
      </c>
      <c r="B17" s="48">
        <v>4</v>
      </c>
      <c r="C17" s="40"/>
      <c r="D17" s="41"/>
      <c r="E17" s="47" t="str">
        <f>IF(ISBLANK(D17),"needs entry",IF(ISNA(VLOOKUP(D17,Dictionary!$B$2:$F$800,1,FALSE)),"not in dictionary",""))</f>
        <v>needs entry</v>
      </c>
      <c r="F17" s="40"/>
      <c r="G17" s="41"/>
      <c r="H17" s="41"/>
      <c r="I17" s="41"/>
      <c r="J17" s="41"/>
      <c r="K17" s="47" t="str">
        <f>IF(ISBLANK(G17),IF(AND(ISBLANK(H17),ISBLANK(I17),ISBLANK(J17)),IF(C17="Free","","need entry" ),"" ),IF(AND(ISBLANK(H17),ISBLANK(I17),ISBLANK(J17)), IF(AND(D17&lt;&gt;"Assay Component",D17&lt;&gt;"Vehicle Components"), IF(ISNA(VLOOKUP(G17,Dictionary!$B$2:$F$800,4,FALSE)),"Val not in Dict", ""  ),"ext val" ),"Too many vals" ) )</f>
        <v>need entry</v>
      </c>
      <c r="L17" s="41"/>
      <c r="M17" s="47" t="str">
        <f>IF(ISBLANK(L17),"",IF(ISNA(VLOOKUP(L17,Dictionary!$B$2:$F$800,1,FALSE)),"not in dictionary",""))</f>
        <v/>
      </c>
      <c r="N17" s="38" t="str">
        <f t="shared" si="0"/>
        <v/>
      </c>
      <c r="O17" s="49">
        <f t="shared" si="1"/>
        <v>115</v>
      </c>
      <c r="P17" s="40"/>
      <c r="R17" s="38" t="e">
        <f>"insert into measure_context_item ( MEASURE_CONTEXT_ITEM_ID, GROUP_MEASURE_CONTEXT_ITEM_ID, ASSAY_ID, MEASURE_CONTEXT_ID, ATTRIBUTE_TYPE,  ATTRIBUTE_ID,  QUALIFIER,  VALUE_ID, VALUE_DISPLAY, VALUE_NUM, VALUE_MIN, VALUE_MAX) values ("&amp;O17&amp;", "&amp;VLOOKUP(B17,$B$2:$O$45,12,FALSE)&amp;", assay_id_seq.currval, '"&amp;P17&amp;"', '"&amp;C17&amp;"', "&amp;VLOOKUP(D17,Dictionary!$B$2:$F$800,4,FALSE)&amp;", '', '"&amp;IF(ISNA(VLOOKUP(Context!G17,Dictionary!$B$2:$F$800,4,FALSE)),"",VLOOKUP(Context!G17,Dictionary!$B$2:$F$800,4,FALSE))&amp;"', '"&amp;Context!N17&amp;"', '"&amp;Context!H17&amp;"', '"&amp;I17&amp;"', '"&amp;J17&amp;"');"</f>
        <v>#N/A</v>
      </c>
    </row>
    <row r="18" spans="1:18">
      <c r="A18" s="38" t="s">
        <v>59</v>
      </c>
      <c r="B18" s="48">
        <v>5</v>
      </c>
      <c r="C18" s="40"/>
      <c r="D18" s="41"/>
      <c r="E18" s="47" t="str">
        <f>IF(ISBLANK(D18),"needs entry",IF(ISNA(VLOOKUP(D18,Dictionary!$B$2:$F$800,1,FALSE)),"not in dictionary",""))</f>
        <v>needs entry</v>
      </c>
      <c r="F18" s="40"/>
      <c r="G18" s="41"/>
      <c r="H18" s="41"/>
      <c r="I18" s="41"/>
      <c r="J18" s="41"/>
      <c r="K18" s="47" t="str">
        <f>IF(ISBLANK(G18),IF(AND(ISBLANK(H18),ISBLANK(I18),ISBLANK(J18)),IF(C18="Free","","need entry" ),"" ),IF(AND(ISBLANK(H18),ISBLANK(I18),ISBLANK(J18)), IF(AND(D18&lt;&gt;"Assay Component",D18&lt;&gt;"Vehicle Components"), IF(ISNA(VLOOKUP(G18,Dictionary!$B$2:$F$800,4,FALSE)),"Val not in Dict", ""  ),"ext val" ),"Too many vals" ) )</f>
        <v>need entry</v>
      </c>
      <c r="L18" s="41"/>
      <c r="M18" s="47" t="str">
        <f>IF(ISBLANK(L18),"",IF(ISNA(VLOOKUP(L18,Dictionary!$B$2:$F$800,1,FALSE)),"not in dictionary",""))</f>
        <v/>
      </c>
      <c r="N18" s="38" t="str">
        <f t="shared" si="0"/>
        <v/>
      </c>
      <c r="O18" s="49">
        <f t="shared" si="1"/>
        <v>116</v>
      </c>
      <c r="P18" s="40"/>
      <c r="R18" s="38" t="e">
        <f>"insert into measure_context_item ( MEASURE_CONTEXT_ITEM_ID, GROUP_MEASURE_CONTEXT_ITEM_ID, ASSAY_ID, MEASURE_CONTEXT_ID, ATTRIBUTE_TYPE,  ATTRIBUTE_ID,  QUALIFIER,  VALUE_ID, VALUE_DISPLAY, VALUE_NUM, VALUE_MIN, VALUE_MAX) values ("&amp;O18&amp;", "&amp;VLOOKUP(B18,$B$2:$O$45,12,FALSE)&amp;", assay_id_seq.currval, '"&amp;P18&amp;"', '"&amp;C18&amp;"', "&amp;VLOOKUP(D18,Dictionary!$B$2:$F$800,4,FALSE)&amp;", '', '"&amp;IF(ISNA(VLOOKUP(Context!G18,Dictionary!$B$2:$F$800,4,FALSE)),"",VLOOKUP(Context!G18,Dictionary!$B$2:$F$800,4,FALSE))&amp;"', '"&amp;Context!N18&amp;"', '"&amp;Context!H18&amp;"', '"&amp;I18&amp;"', '"&amp;J18&amp;"');"</f>
        <v>#N/A</v>
      </c>
    </row>
    <row r="19" spans="1:18">
      <c r="A19" s="38" t="s">
        <v>59</v>
      </c>
      <c r="B19" s="48">
        <v>5</v>
      </c>
      <c r="C19" s="40"/>
      <c r="D19" s="41"/>
      <c r="E19" s="47" t="str">
        <f>IF(ISBLANK(D19),"needs entry",IF(ISNA(VLOOKUP(D19,Dictionary!$B$2:$F$800,1,FALSE)),"not in dictionary",""))</f>
        <v>needs entry</v>
      </c>
      <c r="F19" s="40"/>
      <c r="G19" s="41"/>
      <c r="H19" s="41"/>
      <c r="I19" s="41"/>
      <c r="J19" s="41"/>
      <c r="K19" s="47" t="str">
        <f>IF(ISBLANK(G19),IF(AND(ISBLANK(H19),ISBLANK(I19),ISBLANK(J19)),IF(C19="Free","","need entry" ),"" ),IF(AND(ISBLANK(H19),ISBLANK(I19),ISBLANK(J19)), IF(AND(D19&lt;&gt;"Assay Component",D19&lt;&gt;"Vehicle Components"), IF(ISNA(VLOOKUP(G19,Dictionary!$B$2:$F$800,4,FALSE)),"Val not in Dict", ""  ),"ext val" ),"Too many vals" ) )</f>
        <v>need entry</v>
      </c>
      <c r="L19" s="41"/>
      <c r="M19" s="47" t="str">
        <f>IF(ISBLANK(L19),"",IF(ISNA(VLOOKUP(L19,Dictionary!$B$2:$F$800,1,FALSE)),"not in dictionary",""))</f>
        <v/>
      </c>
      <c r="N19" s="38" t="str">
        <f t="shared" si="0"/>
        <v/>
      </c>
      <c r="O19" s="49">
        <f t="shared" si="1"/>
        <v>117</v>
      </c>
      <c r="P19" s="40"/>
      <c r="R19" s="38" t="e">
        <f>"insert into measure_context_item ( MEASURE_CONTEXT_ITEM_ID, GROUP_MEASURE_CONTEXT_ITEM_ID, ASSAY_ID, MEASURE_CONTEXT_ID, ATTRIBUTE_TYPE,  ATTRIBUTE_ID,  QUALIFIER,  VALUE_ID, VALUE_DISPLAY, VALUE_NUM, VALUE_MIN, VALUE_MAX) values ("&amp;O19&amp;", "&amp;VLOOKUP(B19,$B$2:$O$45,12,FALSE)&amp;", assay_id_seq.currval, '"&amp;P19&amp;"', '"&amp;C19&amp;"', "&amp;VLOOKUP(D19,Dictionary!$B$2:$F$800,4,FALSE)&amp;", '', '"&amp;IF(ISNA(VLOOKUP(Context!G19,Dictionary!$B$2:$F$800,4,FALSE)),"",VLOOKUP(Context!G19,Dictionary!$B$2:$F$800,4,FALSE))&amp;"', '"&amp;Context!N19&amp;"', '"&amp;Context!H19&amp;"', '"&amp;I19&amp;"', '"&amp;J19&amp;"');"</f>
        <v>#N/A</v>
      </c>
    </row>
    <row r="20" spans="1:18">
      <c r="A20" s="38" t="s">
        <v>17</v>
      </c>
      <c r="B20" s="48">
        <v>6</v>
      </c>
      <c r="C20" s="40"/>
      <c r="D20" s="41"/>
      <c r="E20" s="47" t="str">
        <f>IF(ISBLANK(D20),"needs entry",IF(ISNA(VLOOKUP(D20,Dictionary!$B$2:$F$800,1,FALSE)),"not in dictionary",""))</f>
        <v>needs entry</v>
      </c>
      <c r="F20" s="40"/>
      <c r="G20" s="41"/>
      <c r="H20" s="41"/>
      <c r="I20" s="41"/>
      <c r="J20" s="41"/>
      <c r="K20" s="47" t="str">
        <f>IF(ISBLANK(G20),IF(AND(ISBLANK(H20),ISBLANK(I20),ISBLANK(J20)),IF(C20="Free","","need entry" ),"" ),IF(AND(ISBLANK(H20),ISBLANK(I20),ISBLANK(J20)), IF(AND(D20&lt;&gt;"Assay Component",D20&lt;&gt;"Vehicle Components"), IF(ISNA(VLOOKUP(G20,Dictionary!$B$2:$F$800,4,FALSE)),"Val not in Dict", ""  ),"ext val" ),"Too many vals" ) )</f>
        <v>need entry</v>
      </c>
      <c r="L20" s="41"/>
      <c r="M20" s="47" t="str">
        <f>IF(ISBLANK(L20),"",IF(ISNA(VLOOKUP(L20,Dictionary!$B$2:$F$800,1,FALSE)),"not in dictionary",""))</f>
        <v/>
      </c>
      <c r="N20" s="38" t="str">
        <f t="shared" si="0"/>
        <v/>
      </c>
      <c r="O20" s="49">
        <f t="shared" si="1"/>
        <v>118</v>
      </c>
      <c r="P20" s="40"/>
      <c r="R20" s="38" t="e">
        <f>"insert into measure_context_item ( MEASURE_CONTEXT_ITEM_ID, GROUP_MEASURE_CONTEXT_ITEM_ID, ASSAY_ID, MEASURE_CONTEXT_ID, ATTRIBUTE_TYPE,  ATTRIBUTE_ID,  QUALIFIER,  VALUE_ID, VALUE_DISPLAY, VALUE_NUM, VALUE_MIN, VALUE_MAX) values ("&amp;O20&amp;", "&amp;VLOOKUP(B20,$B$2:$O$45,12,FALSE)&amp;", assay_id_seq.currval, '"&amp;P20&amp;"', '"&amp;C20&amp;"', "&amp;VLOOKUP(D20,Dictionary!$B$2:$F$800,4,FALSE)&amp;", '', '"&amp;IF(ISNA(VLOOKUP(Context!G20,Dictionary!$B$2:$F$800,4,FALSE)),"",VLOOKUP(Context!G20,Dictionary!$B$2:$F$800,4,FALSE))&amp;"', '"&amp;Context!N20&amp;"', '"&amp;Context!H20&amp;"', '"&amp;I20&amp;"', '"&amp;J20&amp;"');"</f>
        <v>#N/A</v>
      </c>
    </row>
    <row r="21" spans="1:18">
      <c r="A21" s="38" t="s">
        <v>17</v>
      </c>
      <c r="B21" s="48">
        <v>7</v>
      </c>
      <c r="C21" s="40"/>
      <c r="D21" s="41"/>
      <c r="E21" s="47" t="str">
        <f>IF(ISBLANK(D21),"needs entry",IF(ISNA(VLOOKUP(D21,Dictionary!$B$2:$F$800,1,FALSE)),"not in dictionary",""))</f>
        <v>needs entry</v>
      </c>
      <c r="F21" s="40"/>
      <c r="G21" s="41"/>
      <c r="H21" s="41"/>
      <c r="I21" s="41"/>
      <c r="J21" s="41"/>
      <c r="K21" s="47" t="str">
        <f>IF(ISBLANK(G21),IF(AND(ISBLANK(H21),ISBLANK(I21),ISBLANK(J21)),IF(C21="Free","","need entry" ),"" ),IF(AND(ISBLANK(H21),ISBLANK(I21),ISBLANK(J21)), IF(AND(D21&lt;&gt;"Assay Component",D21&lt;&gt;"Vehicle Components"), IF(ISNA(VLOOKUP(G21,Dictionary!$B$2:$F$800,4,FALSE)),"Val not in Dict", ""  ),"ext val" ),"Too many vals" ) )</f>
        <v>need entry</v>
      </c>
      <c r="L21" s="41"/>
      <c r="M21" s="47" t="str">
        <f>IF(ISBLANK(L21),"",IF(ISNA(VLOOKUP(L21,Dictionary!$B$2:$F$800,1,FALSE)),"not in dictionary",""))</f>
        <v/>
      </c>
      <c r="N21" s="38" t="str">
        <f t="shared" si="0"/>
        <v/>
      </c>
      <c r="O21" s="49">
        <f t="shared" si="1"/>
        <v>119</v>
      </c>
      <c r="P21" s="40"/>
      <c r="R21" s="38" t="e">
        <f>"insert into measure_context_item ( MEASURE_CONTEXT_ITEM_ID, GROUP_MEASURE_CONTEXT_ITEM_ID, ASSAY_ID, MEASURE_CONTEXT_ID, ATTRIBUTE_TYPE,  ATTRIBUTE_ID,  QUALIFIER,  VALUE_ID, VALUE_DISPLAY, VALUE_NUM, VALUE_MIN, VALUE_MAX) values ("&amp;O21&amp;", "&amp;VLOOKUP(B21,$B$2:$O$45,12,FALSE)&amp;", assay_id_seq.currval, '"&amp;P21&amp;"', '"&amp;C21&amp;"', "&amp;VLOOKUP(D21,Dictionary!$B$2:$F$800,4,FALSE)&amp;", '', '"&amp;IF(ISNA(VLOOKUP(Context!G21,Dictionary!$B$2:$F$800,4,FALSE)),"",VLOOKUP(Context!G21,Dictionary!$B$2:$F$800,4,FALSE))&amp;"', '"&amp;Context!N21&amp;"', '"&amp;Context!H21&amp;"', '"&amp;I21&amp;"', '"&amp;J21&amp;"');"</f>
        <v>#N/A</v>
      </c>
    </row>
    <row r="22" spans="1:18">
      <c r="A22" s="38" t="s">
        <v>59</v>
      </c>
      <c r="B22" s="48">
        <v>8</v>
      </c>
      <c r="C22" s="40"/>
      <c r="D22" s="41"/>
      <c r="E22" s="47" t="str">
        <f>IF(ISBLANK(D22),"needs entry",IF(ISNA(VLOOKUP(D22,Dictionary!$B$2:$F$800,1,FALSE)),"not in dictionary",""))</f>
        <v>needs entry</v>
      </c>
      <c r="F22" s="40"/>
      <c r="G22" s="41"/>
      <c r="H22" s="41"/>
      <c r="I22" s="41"/>
      <c r="J22" s="41"/>
      <c r="K22" s="47" t="str">
        <f>IF(ISBLANK(G22),IF(AND(ISBLANK(H22),ISBLANK(I22),ISBLANK(J22)),IF(C22="Free","","need entry" ),"" ),IF(AND(ISBLANK(H22),ISBLANK(I22),ISBLANK(J22)), IF(AND(D22&lt;&gt;"Assay Component",D22&lt;&gt;"Vehicle Components"), IF(ISNA(VLOOKUP(G22,Dictionary!$B$2:$F$800,4,FALSE)),"Val not in Dict", ""  ),"ext val" ),"Too many vals" ) )</f>
        <v>need entry</v>
      </c>
      <c r="L22" s="41"/>
      <c r="M22" s="47" t="str">
        <f>IF(ISBLANK(L22),"",IF(ISNA(VLOOKUP(L22,Dictionary!$B$2:$F$800,1,FALSE)),"not in dictionary",""))</f>
        <v/>
      </c>
      <c r="N22" s="38" t="str">
        <f t="shared" si="0"/>
        <v/>
      </c>
      <c r="O22" s="49">
        <f t="shared" si="1"/>
        <v>120</v>
      </c>
      <c r="P22" s="40"/>
      <c r="R22" s="38" t="e">
        <f>"insert into measure_context_item ( MEASURE_CONTEXT_ITEM_ID, GROUP_MEASURE_CONTEXT_ITEM_ID, ASSAY_ID, MEASURE_CONTEXT_ID, ATTRIBUTE_TYPE,  ATTRIBUTE_ID,  QUALIFIER,  VALUE_ID, VALUE_DISPLAY, VALUE_NUM, VALUE_MIN, VALUE_MAX) values ("&amp;O22&amp;", "&amp;VLOOKUP(B22,$B$2:$O$45,12,FALSE)&amp;", assay_id_seq.currval, '"&amp;P22&amp;"', '"&amp;C22&amp;"', "&amp;VLOOKUP(D22,Dictionary!$B$2:$F$800,4,FALSE)&amp;", '', '"&amp;IF(ISNA(VLOOKUP(Context!G22,Dictionary!$B$2:$F$800,4,FALSE)),"",VLOOKUP(Context!G22,Dictionary!$B$2:$F$800,4,FALSE))&amp;"', '"&amp;Context!N22&amp;"', '"&amp;Context!H22&amp;"', '"&amp;I22&amp;"', '"&amp;J22&amp;"');"</f>
        <v>#N/A</v>
      </c>
    </row>
    <row r="23" spans="1:18">
      <c r="A23" s="38" t="s">
        <v>59</v>
      </c>
      <c r="B23" s="48">
        <v>9</v>
      </c>
      <c r="C23" s="40"/>
      <c r="D23" s="41"/>
      <c r="E23" s="47" t="str">
        <f>IF(ISBLANK(D23),"needs entry",IF(ISNA(VLOOKUP(D23,Dictionary!$B$2:$F$800,1,FALSE)),"not in dictionary",""))</f>
        <v>needs entry</v>
      </c>
      <c r="F23" s="40"/>
      <c r="G23" s="41"/>
      <c r="H23" s="41"/>
      <c r="I23" s="41"/>
      <c r="J23" s="41"/>
      <c r="K23" s="47" t="str">
        <f>IF(ISBLANK(G23),IF(AND(ISBLANK(H23),ISBLANK(I23),ISBLANK(J23)),IF(C23="Free","","need entry" ),"" ),IF(AND(ISBLANK(H23),ISBLANK(I23),ISBLANK(J23)), IF(AND(D23&lt;&gt;"Assay Component",D23&lt;&gt;"Vehicle Components"), IF(ISNA(VLOOKUP(G23,Dictionary!$B$2:$F$800,4,FALSE)),"Val not in Dict", ""  ),"ext val" ),"Too many vals" ) )</f>
        <v>need entry</v>
      </c>
      <c r="L23" s="41"/>
      <c r="M23" s="47" t="str">
        <f>IF(ISBLANK(L23),"",IF(ISNA(VLOOKUP(L23,Dictionary!$B$2:$F$800,1,FALSE)),"not in dictionary",""))</f>
        <v/>
      </c>
      <c r="N23" s="38" t="str">
        <f t="shared" si="0"/>
        <v/>
      </c>
      <c r="O23" s="49">
        <f t="shared" si="1"/>
        <v>121</v>
      </c>
      <c r="P23" s="40"/>
      <c r="R23" s="38" t="e">
        <f>"insert into measure_context_item ( MEASURE_CONTEXT_ITEM_ID, GROUP_MEASURE_CONTEXT_ITEM_ID, ASSAY_ID, MEASURE_CONTEXT_ID, ATTRIBUTE_TYPE,  ATTRIBUTE_ID,  QUALIFIER,  VALUE_ID, VALUE_DISPLAY, VALUE_NUM, VALUE_MIN, VALUE_MAX) values ("&amp;O23&amp;", "&amp;VLOOKUP(B23,$B$2:$O$45,12,FALSE)&amp;", assay_id_seq.currval, '"&amp;P23&amp;"', '"&amp;C23&amp;"', "&amp;VLOOKUP(D23,Dictionary!$B$2:$F$800,4,FALSE)&amp;", '', '"&amp;IF(ISNA(VLOOKUP(Context!G23,Dictionary!$B$2:$F$800,4,FALSE)),"",VLOOKUP(Context!G23,Dictionary!$B$2:$F$800,4,FALSE))&amp;"', '"&amp;Context!N23&amp;"', '"&amp;Context!H23&amp;"', '"&amp;I23&amp;"', '"&amp;J23&amp;"');"</f>
        <v>#N/A</v>
      </c>
    </row>
    <row r="24" spans="1:18">
      <c r="A24" s="38" t="s">
        <v>59</v>
      </c>
      <c r="B24" s="48">
        <v>10</v>
      </c>
      <c r="C24" s="40"/>
      <c r="D24" s="41"/>
      <c r="E24" s="47" t="str">
        <f>IF(ISBLANK(D24),"needs entry",IF(ISNA(VLOOKUP(D24,Dictionary!$B$2:$F$800,1,FALSE)),"not in dictionary",""))</f>
        <v>needs entry</v>
      </c>
      <c r="F24" s="40"/>
      <c r="G24" s="41"/>
      <c r="H24" s="41"/>
      <c r="I24" s="41"/>
      <c r="J24" s="41"/>
      <c r="K24" s="47" t="str">
        <f>IF(ISBLANK(G24),IF(AND(ISBLANK(H24),ISBLANK(I24),ISBLANK(J24)),IF(C24="Free","","need entry" ),"" ),IF(AND(ISBLANK(H24),ISBLANK(I24),ISBLANK(J24)), IF(AND(D24&lt;&gt;"Assay Component",D24&lt;&gt;"Vehicle Components"), IF(ISNA(VLOOKUP(G24,Dictionary!$B$2:$F$800,4,FALSE)),"Val not in Dict", ""  ),"ext val" ),"Too many vals" ) )</f>
        <v>need entry</v>
      </c>
      <c r="L24" s="41"/>
      <c r="M24" s="47" t="str">
        <f>IF(ISBLANK(L24),"",IF(ISNA(VLOOKUP(L24,Dictionary!$B$2:$F$800,1,FALSE)),"not in dictionary",""))</f>
        <v/>
      </c>
      <c r="N24" s="38" t="str">
        <f t="shared" si="0"/>
        <v/>
      </c>
      <c r="O24" s="49">
        <f t="shared" si="1"/>
        <v>122</v>
      </c>
      <c r="P24" s="40"/>
      <c r="R24" s="38" t="e">
        <f>"insert into measure_context_item ( MEASURE_CONTEXT_ITEM_ID, GROUP_MEASURE_CONTEXT_ITEM_ID, ASSAY_ID, MEASURE_CONTEXT_ID, ATTRIBUTE_TYPE,  ATTRIBUTE_ID,  QUALIFIER,  VALUE_ID, VALUE_DISPLAY, VALUE_NUM, VALUE_MIN, VALUE_MAX) values ("&amp;O24&amp;", "&amp;VLOOKUP(B24,$B$2:$O$45,12,FALSE)&amp;", assay_id_seq.currval, '"&amp;P24&amp;"', '"&amp;C24&amp;"', "&amp;VLOOKUP(D24,Dictionary!$B$2:$F$800,4,FALSE)&amp;", '', '"&amp;IF(ISNA(VLOOKUP(Context!G24,Dictionary!$B$2:$F$800,4,FALSE)),"",VLOOKUP(Context!G24,Dictionary!$B$2:$F$800,4,FALSE))&amp;"', '"&amp;Context!N24&amp;"', '"&amp;Context!H24&amp;"', '"&amp;I24&amp;"', '"&amp;J24&amp;"');"</f>
        <v>#N/A</v>
      </c>
    </row>
    <row r="25" spans="1:18">
      <c r="A25" s="38" t="s">
        <v>59</v>
      </c>
      <c r="B25" s="48">
        <v>10</v>
      </c>
      <c r="C25" s="40"/>
      <c r="D25" s="41"/>
      <c r="E25" s="47" t="str">
        <f>IF(ISBLANK(D25),"needs entry",IF(ISNA(VLOOKUP(D25,Dictionary!$B$2:$F$800,1,FALSE)),"not in dictionary",""))</f>
        <v>needs entry</v>
      </c>
      <c r="F25" s="40"/>
      <c r="G25" s="41"/>
      <c r="H25" s="41"/>
      <c r="I25" s="41"/>
      <c r="J25" s="41"/>
      <c r="K25" s="47" t="str">
        <f>IF(ISBLANK(G25),IF(AND(ISBLANK(H25),ISBLANK(I25),ISBLANK(J25)),IF(C25="Free","","need entry" ),"" ),IF(AND(ISBLANK(H25),ISBLANK(I25),ISBLANK(J25)), IF(AND(D25&lt;&gt;"Assay Component",D25&lt;&gt;"Vehicle Components"), IF(ISNA(VLOOKUP(G25,Dictionary!$B$2:$F$800,4,FALSE)),"Val not in Dict", ""  ),"ext val" ),"Too many vals" ) )</f>
        <v>need entry</v>
      </c>
      <c r="L25" s="41"/>
      <c r="M25" s="47" t="str">
        <f>IF(ISBLANK(L25),"",IF(ISNA(VLOOKUP(L25,Dictionary!$B$2:$F$800,1,FALSE)),"not in dictionary",""))</f>
        <v/>
      </c>
      <c r="N25" s="38" t="str">
        <f t="shared" si="0"/>
        <v/>
      </c>
      <c r="O25" s="49">
        <f t="shared" si="1"/>
        <v>123</v>
      </c>
      <c r="P25" s="40"/>
      <c r="R25" s="38" t="e">
        <f>"insert into measure_context_item ( MEASURE_CONTEXT_ITEM_ID, GROUP_MEASURE_CONTEXT_ITEM_ID, ASSAY_ID, MEASURE_CONTEXT_ID, ATTRIBUTE_TYPE,  ATTRIBUTE_ID,  QUALIFIER,  VALUE_ID, VALUE_DISPLAY, VALUE_NUM, VALUE_MIN, VALUE_MAX) values ("&amp;O25&amp;", "&amp;VLOOKUP(B25,$B$2:$O$45,12,FALSE)&amp;", assay_id_seq.currval, '"&amp;P25&amp;"', '"&amp;C25&amp;"', "&amp;VLOOKUP(D25,Dictionary!$B$2:$F$800,4,FALSE)&amp;", '', '"&amp;IF(ISNA(VLOOKUP(Context!G25,Dictionary!$B$2:$F$800,4,FALSE)),"",VLOOKUP(Context!G25,Dictionary!$B$2:$F$800,4,FALSE))&amp;"', '"&amp;Context!N25&amp;"', '"&amp;Context!H25&amp;"', '"&amp;I25&amp;"', '"&amp;J25&amp;"');"</f>
        <v>#N/A</v>
      </c>
    </row>
    <row r="26" spans="1:18">
      <c r="A26" s="38" t="s">
        <v>59</v>
      </c>
      <c r="B26" s="48">
        <v>10</v>
      </c>
      <c r="C26" s="40"/>
      <c r="D26" s="41"/>
      <c r="E26" s="47" t="str">
        <f>IF(ISBLANK(D26),"needs entry",IF(ISNA(VLOOKUP(D26,Dictionary!$B$2:$F$800,1,FALSE)),"not in dictionary",""))</f>
        <v>needs entry</v>
      </c>
      <c r="F26" s="40"/>
      <c r="G26" s="41"/>
      <c r="H26" s="41"/>
      <c r="I26" s="41"/>
      <c r="J26" s="41"/>
      <c r="K26" s="47" t="str">
        <f>IF(ISBLANK(G26),IF(AND(ISBLANK(H26),ISBLANK(I26),ISBLANK(J26)),IF(C26="Free","","need entry" ),"" ),IF(AND(ISBLANK(H26),ISBLANK(I26),ISBLANK(J26)), IF(AND(D26&lt;&gt;"Assay Component",D26&lt;&gt;"Vehicle Components"), IF(ISNA(VLOOKUP(G26,Dictionary!$B$2:$F$800,4,FALSE)),"Val not in Dict", ""  ),"ext val" ),"Too many vals" ) )</f>
        <v>need entry</v>
      </c>
      <c r="L26" s="41"/>
      <c r="M26" s="47" t="str">
        <f>IF(ISBLANK(L26),"",IF(ISNA(VLOOKUP(L26,Dictionary!$B$2:$F$800,1,FALSE)),"not in dictionary",""))</f>
        <v/>
      </c>
      <c r="N26" s="38" t="str">
        <f t="shared" si="0"/>
        <v/>
      </c>
      <c r="O26" s="49">
        <f t="shared" si="1"/>
        <v>124</v>
      </c>
      <c r="P26" s="40"/>
      <c r="R26" s="38" t="e">
        <f>"insert into measure_context_item ( MEASURE_CONTEXT_ITEM_ID, GROUP_MEASURE_CONTEXT_ITEM_ID, ASSAY_ID, MEASURE_CONTEXT_ID, ATTRIBUTE_TYPE,  ATTRIBUTE_ID,  QUALIFIER,  VALUE_ID, VALUE_DISPLAY, VALUE_NUM, VALUE_MIN, VALUE_MAX) values ("&amp;O26&amp;", "&amp;VLOOKUP(B26,$B$2:$O$45,12,FALSE)&amp;", assay_id_seq.currval, '"&amp;P26&amp;"', '"&amp;C26&amp;"', "&amp;VLOOKUP(D26,Dictionary!$B$2:$F$800,4,FALSE)&amp;", '', '"&amp;IF(ISNA(VLOOKUP(Context!G26,Dictionary!$B$2:$F$800,4,FALSE)),"",VLOOKUP(Context!G26,Dictionary!$B$2:$F$800,4,FALSE))&amp;"', '"&amp;Context!N26&amp;"', '"&amp;Context!H26&amp;"', '"&amp;I26&amp;"', '"&amp;J26&amp;"');"</f>
        <v>#N/A</v>
      </c>
    </row>
    <row r="27" spans="1:18">
      <c r="A27" s="38" t="s">
        <v>59</v>
      </c>
      <c r="B27" s="48">
        <v>10</v>
      </c>
      <c r="C27" s="40"/>
      <c r="D27" s="41"/>
      <c r="E27" s="47" t="str">
        <f>IF(ISBLANK(D27),"needs entry",IF(ISNA(VLOOKUP(D27,Dictionary!$B$2:$F$800,1,FALSE)),"not in dictionary",""))</f>
        <v>needs entry</v>
      </c>
      <c r="F27" s="40"/>
      <c r="G27" s="41"/>
      <c r="H27" s="41"/>
      <c r="I27" s="41"/>
      <c r="J27" s="41"/>
      <c r="K27" s="47" t="str">
        <f>IF(ISBLANK(G27),IF(AND(ISBLANK(H27),ISBLANK(I27),ISBLANK(J27)),IF(C27="Free","","need entry" ),"" ),IF(AND(ISBLANK(H27),ISBLANK(I27),ISBLANK(J27)), IF(AND(D27&lt;&gt;"Assay Component",D27&lt;&gt;"Vehicle Components"), IF(ISNA(VLOOKUP(G27,Dictionary!$B$2:$F$800,4,FALSE)),"Val not in Dict", ""  ),"ext val" ),"Too many vals" ) )</f>
        <v>need entry</v>
      </c>
      <c r="L27" s="41"/>
      <c r="M27" s="47" t="str">
        <f>IF(ISBLANK(L27),"",IF(ISNA(VLOOKUP(L27,Dictionary!$B$2:$F$800,1,FALSE)),"not in dictionary",""))</f>
        <v/>
      </c>
      <c r="N27" s="38" t="str">
        <f t="shared" si="0"/>
        <v/>
      </c>
      <c r="O27" s="49">
        <f t="shared" si="1"/>
        <v>125</v>
      </c>
      <c r="P27" s="40"/>
      <c r="R27" s="38" t="e">
        <f>"insert into measure_context_item ( MEASURE_CONTEXT_ITEM_ID, GROUP_MEASURE_CONTEXT_ITEM_ID, ASSAY_ID, MEASURE_CONTEXT_ID, ATTRIBUTE_TYPE,  ATTRIBUTE_ID,  QUALIFIER,  VALUE_ID, VALUE_DISPLAY, VALUE_NUM, VALUE_MIN, VALUE_MAX) values ("&amp;O27&amp;", "&amp;VLOOKUP(B27,$B$2:$O$45,12,FALSE)&amp;", assay_id_seq.currval, '"&amp;P27&amp;"', '"&amp;C27&amp;"', "&amp;VLOOKUP(D27,Dictionary!$B$2:$F$800,4,FALSE)&amp;", '', '"&amp;IF(ISNA(VLOOKUP(Context!G27,Dictionary!$B$2:$F$800,4,FALSE)),"",VLOOKUP(Context!G27,Dictionary!$B$2:$F$800,4,FALSE))&amp;"', '"&amp;Context!N27&amp;"', '"&amp;Context!H27&amp;"', '"&amp;I27&amp;"', '"&amp;J27&amp;"');"</f>
        <v>#N/A</v>
      </c>
    </row>
    <row r="28" spans="1:18">
      <c r="A28" s="38" t="s">
        <v>59</v>
      </c>
      <c r="B28" s="48">
        <v>10</v>
      </c>
      <c r="C28" s="40"/>
      <c r="D28" s="41"/>
      <c r="E28" s="47" t="str">
        <f>IF(ISBLANK(D28),"needs entry",IF(ISNA(VLOOKUP(D28,Dictionary!$B$2:$F$800,1,FALSE)),"not in dictionary",""))</f>
        <v>needs entry</v>
      </c>
      <c r="F28" s="40"/>
      <c r="G28" s="41"/>
      <c r="H28" s="41"/>
      <c r="I28" s="41"/>
      <c r="J28" s="41"/>
      <c r="K28" s="47" t="str">
        <f>IF(ISBLANK(G28),IF(AND(ISBLANK(H28),ISBLANK(I28),ISBLANK(J28)),IF(C28="Free","","need entry" ),"" ),IF(AND(ISBLANK(H28),ISBLANK(I28),ISBLANK(J28)), IF(AND(D28&lt;&gt;"Assay Component",D28&lt;&gt;"Vehicle Components"), IF(ISNA(VLOOKUP(G28,Dictionary!$B$2:$F$800,4,FALSE)),"Val not in Dict", ""  ),"ext val" ),"Too many vals" ) )</f>
        <v>need entry</v>
      </c>
      <c r="L28" s="41"/>
      <c r="M28" s="47" t="str">
        <f>IF(ISBLANK(L28),"",IF(ISNA(VLOOKUP(L28,Dictionary!$B$2:$F$800,1,FALSE)),"not in dictionary",""))</f>
        <v/>
      </c>
      <c r="N28" s="38" t="str">
        <f t="shared" si="0"/>
        <v/>
      </c>
      <c r="O28" s="49">
        <f t="shared" si="1"/>
        <v>126</v>
      </c>
      <c r="P28" s="40"/>
      <c r="R28" s="38" t="e">
        <f>"insert into measure_context_item ( MEASURE_CONTEXT_ITEM_ID, GROUP_MEASURE_CONTEXT_ITEM_ID, ASSAY_ID, MEASURE_CONTEXT_ID, ATTRIBUTE_TYPE,  ATTRIBUTE_ID,  QUALIFIER,  VALUE_ID, VALUE_DISPLAY, VALUE_NUM, VALUE_MIN, VALUE_MAX) values ("&amp;O28&amp;", "&amp;VLOOKUP(B28,$B$2:$O$45,12,FALSE)&amp;", assay_id_seq.currval, '"&amp;P28&amp;"', '"&amp;C28&amp;"', "&amp;VLOOKUP(D28,Dictionary!$B$2:$F$800,4,FALSE)&amp;", '', '"&amp;IF(ISNA(VLOOKUP(Context!G28,Dictionary!$B$2:$F$800,4,FALSE)),"",VLOOKUP(Context!G28,Dictionary!$B$2:$F$800,4,FALSE))&amp;"', '"&amp;Context!N28&amp;"', '"&amp;Context!H28&amp;"', '"&amp;I28&amp;"', '"&amp;J28&amp;"');"</f>
        <v>#N/A</v>
      </c>
    </row>
    <row r="29" spans="1:18">
      <c r="A29" s="38" t="s">
        <v>59</v>
      </c>
      <c r="B29" s="48">
        <v>10</v>
      </c>
      <c r="C29" s="40"/>
      <c r="D29" s="41"/>
      <c r="E29" s="47" t="str">
        <f>IF(ISBLANK(D29),"needs entry",IF(ISNA(VLOOKUP(D29,Dictionary!$B$2:$F$800,1,FALSE)),"not in dictionary",""))</f>
        <v>needs entry</v>
      </c>
      <c r="F29" s="40"/>
      <c r="G29" s="41"/>
      <c r="H29" s="41"/>
      <c r="I29" s="41"/>
      <c r="J29" s="41"/>
      <c r="K29" s="47" t="str">
        <f>IF(ISBLANK(G29),IF(AND(ISBLANK(H29),ISBLANK(I29),ISBLANK(J29)),IF(C29="Free","","need entry" ),"" ),IF(AND(ISBLANK(H29),ISBLANK(I29),ISBLANK(J29)), IF(AND(D29&lt;&gt;"Assay Component",D29&lt;&gt;"Vehicle Components"), IF(ISNA(VLOOKUP(G29,Dictionary!$B$2:$F$800,4,FALSE)),"Val not in Dict", ""  ),"ext val" ),"Too many vals" ) )</f>
        <v>need entry</v>
      </c>
      <c r="L29" s="41"/>
      <c r="M29" s="47" t="str">
        <f>IF(ISBLANK(L29),"",IF(ISNA(VLOOKUP(L29,Dictionary!$B$2:$F$800,1,FALSE)),"not in dictionary",""))</f>
        <v/>
      </c>
      <c r="N29" s="38" t="str">
        <f t="shared" si="0"/>
        <v/>
      </c>
      <c r="O29" s="49">
        <f t="shared" si="1"/>
        <v>127</v>
      </c>
      <c r="P29" s="40"/>
      <c r="R29" s="38" t="e">
        <f>"insert into measure_context_item ( MEASURE_CONTEXT_ITEM_ID, GROUP_MEASURE_CONTEXT_ITEM_ID, ASSAY_ID, MEASURE_CONTEXT_ID, ATTRIBUTE_TYPE,  ATTRIBUTE_ID,  QUALIFIER,  VALUE_ID, VALUE_DISPLAY, VALUE_NUM, VALUE_MIN, VALUE_MAX) values ("&amp;O29&amp;", "&amp;VLOOKUP(B29,$B$2:$O$45,12,FALSE)&amp;", assay_id_seq.currval, '"&amp;P29&amp;"', '"&amp;C29&amp;"', "&amp;VLOOKUP(D29,Dictionary!$B$2:$F$800,4,FALSE)&amp;", '', '"&amp;IF(ISNA(VLOOKUP(Context!G29,Dictionary!$B$2:$F$800,4,FALSE)),"",VLOOKUP(Context!G29,Dictionary!$B$2:$F$800,4,FALSE))&amp;"', '"&amp;Context!N29&amp;"', '"&amp;Context!H29&amp;"', '"&amp;I29&amp;"', '"&amp;J29&amp;"');"</f>
        <v>#N/A</v>
      </c>
    </row>
    <row r="30" spans="1:18">
      <c r="A30" s="38" t="s">
        <v>59</v>
      </c>
      <c r="B30" s="48">
        <v>10</v>
      </c>
      <c r="C30" s="40"/>
      <c r="D30" s="41"/>
      <c r="E30" s="47" t="str">
        <f>IF(ISBLANK(D30),"needs entry",IF(ISNA(VLOOKUP(D30,Dictionary!$B$2:$F$800,1,FALSE)),"not in dictionary",""))</f>
        <v>needs entry</v>
      </c>
      <c r="F30" s="40"/>
      <c r="G30" s="41"/>
      <c r="H30" s="41"/>
      <c r="I30" s="41"/>
      <c r="J30" s="41"/>
      <c r="K30" s="47" t="str">
        <f>IF(ISBLANK(G30),IF(AND(ISBLANK(H30),ISBLANK(I30),ISBLANK(J30)),IF(C30="Free","","need entry" ),"" ),IF(AND(ISBLANK(H30),ISBLANK(I30),ISBLANK(J30)), IF(AND(D30&lt;&gt;"Assay Component",D30&lt;&gt;"Vehicle Components"), IF(ISNA(VLOOKUP(G30,Dictionary!$B$2:$F$800,4,FALSE)),"Val not in Dict", ""  ),"ext val" ),"Too many vals" ) )</f>
        <v>need entry</v>
      </c>
      <c r="L30" s="41"/>
      <c r="M30" s="47" t="str">
        <f>IF(ISBLANK(L30),"",IF(ISNA(VLOOKUP(L30,Dictionary!$B$2:$F$800,1,FALSE)),"not in dictionary",""))</f>
        <v/>
      </c>
      <c r="N30" s="38" t="str">
        <f t="shared" si="0"/>
        <v/>
      </c>
      <c r="O30" s="49">
        <f t="shared" si="1"/>
        <v>128</v>
      </c>
      <c r="P30" s="40"/>
      <c r="R30" s="38" t="e">
        <f>"insert into measure_context_item ( MEASURE_CONTEXT_ITEM_ID, GROUP_MEASURE_CONTEXT_ITEM_ID, ASSAY_ID, MEASURE_CONTEXT_ID, ATTRIBUTE_TYPE,  ATTRIBUTE_ID,  QUALIFIER,  VALUE_ID, VALUE_DISPLAY, VALUE_NUM, VALUE_MIN, VALUE_MAX) values ("&amp;O30&amp;", "&amp;VLOOKUP(B30,$B$2:$O$45,12,FALSE)&amp;", assay_id_seq.currval, '"&amp;P30&amp;"', '"&amp;C30&amp;"', "&amp;VLOOKUP(D30,Dictionary!$B$2:$F$800,4,FALSE)&amp;", '', '"&amp;IF(ISNA(VLOOKUP(Context!G30,Dictionary!$B$2:$F$800,4,FALSE)),"",VLOOKUP(Context!G30,Dictionary!$B$2:$F$800,4,FALSE))&amp;"', '"&amp;Context!N30&amp;"', '"&amp;Context!H30&amp;"', '"&amp;I30&amp;"', '"&amp;J30&amp;"');"</f>
        <v>#N/A</v>
      </c>
    </row>
    <row r="31" spans="1:18">
      <c r="A31" s="38" t="s">
        <v>59</v>
      </c>
      <c r="B31" s="48">
        <v>10</v>
      </c>
      <c r="C31" s="40"/>
      <c r="D31" s="41"/>
      <c r="E31" s="47" t="str">
        <f>IF(ISBLANK(D31),"needs entry",IF(ISNA(VLOOKUP(D31,Dictionary!$B$2:$F$800,1,FALSE)),"not in dictionary",""))</f>
        <v>needs entry</v>
      </c>
      <c r="F31" s="40"/>
      <c r="G31" s="41"/>
      <c r="H31" s="41"/>
      <c r="I31" s="41"/>
      <c r="J31" s="41"/>
      <c r="K31" s="47" t="str">
        <f>IF(ISBLANK(G31),IF(AND(ISBLANK(H31),ISBLANK(I31),ISBLANK(J31)),IF(C31="Free","","need entry" ),"" ),IF(AND(ISBLANK(H31),ISBLANK(I31),ISBLANK(J31)), IF(AND(D31&lt;&gt;"Assay Component",D31&lt;&gt;"Vehicle Components"), IF(ISNA(VLOOKUP(G31,Dictionary!$B$2:$F$800,4,FALSE)),"Val not in Dict", ""  ),"ext val" ),"Too many vals" ) )</f>
        <v>need entry</v>
      </c>
      <c r="L31" s="41"/>
      <c r="M31" s="47" t="str">
        <f>IF(ISBLANK(L31),"",IF(ISNA(VLOOKUP(L31,Dictionary!$B$2:$F$800,1,FALSE)),"not in dictionary",""))</f>
        <v/>
      </c>
      <c r="N31" s="38" t="str">
        <f t="shared" si="0"/>
        <v/>
      </c>
      <c r="O31" s="49">
        <f t="shared" si="1"/>
        <v>129</v>
      </c>
      <c r="P31" s="40"/>
      <c r="R31" s="38" t="e">
        <f>"insert into measure_context_item ( MEASURE_CONTEXT_ITEM_ID, GROUP_MEASURE_CONTEXT_ITEM_ID, ASSAY_ID, MEASURE_CONTEXT_ID, ATTRIBUTE_TYPE,  ATTRIBUTE_ID,  QUALIFIER,  VALUE_ID, VALUE_DISPLAY, VALUE_NUM, VALUE_MIN, VALUE_MAX) values ("&amp;O31&amp;", "&amp;VLOOKUP(B31,$B$2:$O$45,12,FALSE)&amp;", assay_id_seq.currval, '"&amp;P31&amp;"', '"&amp;C31&amp;"', "&amp;VLOOKUP(D31,Dictionary!$B$2:$F$800,4,FALSE)&amp;", '', '"&amp;IF(ISNA(VLOOKUP(Context!G31,Dictionary!$B$2:$F$800,4,FALSE)),"",VLOOKUP(Context!G31,Dictionary!$B$2:$F$800,4,FALSE))&amp;"', '"&amp;Context!N31&amp;"', '"&amp;Context!H31&amp;"', '"&amp;I31&amp;"', '"&amp;J31&amp;"');"</f>
        <v>#N/A</v>
      </c>
    </row>
    <row r="32" spans="1:18">
      <c r="B32" s="48">
        <v>10</v>
      </c>
      <c r="C32" s="40"/>
      <c r="D32" s="41"/>
      <c r="E32" s="47" t="str">
        <f>IF(ISBLANK(D32),"needs entry",IF(ISNA(VLOOKUP(D32,Dictionary!$B$2:$F$800,1,FALSE)),"not in dictionary",""))</f>
        <v>needs entry</v>
      </c>
      <c r="F32" s="40"/>
      <c r="G32" s="41"/>
      <c r="H32" s="41"/>
      <c r="I32" s="41"/>
      <c r="J32" s="41"/>
      <c r="K32" s="47" t="str">
        <f>IF(ISBLANK(G32),IF(AND(ISBLANK(H32),ISBLANK(I32),ISBLANK(J32)),IF(C32="Free","","need entry" ),"" ),IF(AND(ISBLANK(H32),ISBLANK(I32),ISBLANK(J32)), IF(AND(D32&lt;&gt;"Assay Component",D32&lt;&gt;"Vehicle Components"), IF(ISNA(VLOOKUP(G32,Dictionary!$B$2:$F$800,4,FALSE)),"Val not in Dict", ""  ),"ext val" ),"Too many vals" ) )</f>
        <v>need entry</v>
      </c>
      <c r="L32" s="41"/>
      <c r="M32" s="47" t="str">
        <f>IF(ISBLANK(L32),"",IF(ISNA(VLOOKUP(L32,Dictionary!$B$2:$F$800,1,FALSE)),"not in dictionary",""))</f>
        <v/>
      </c>
      <c r="N32" s="38" t="str">
        <f t="shared" si="0"/>
        <v/>
      </c>
      <c r="O32" s="49">
        <f t="shared" si="1"/>
        <v>130</v>
      </c>
      <c r="P32" s="40"/>
      <c r="R32" s="38" t="e">
        <f>"insert into measure_context_item ( MEASURE_CONTEXT_ITEM_ID, GROUP_MEASURE_CONTEXT_ITEM_ID, ASSAY_ID, MEASURE_CONTEXT_ID, ATTRIBUTE_TYPE,  ATTRIBUTE_ID,  QUALIFIER,  VALUE_ID, VALUE_DISPLAY, VALUE_NUM, VALUE_MIN, VALUE_MAX) values ("&amp;O32&amp;", "&amp;VLOOKUP(B32,$B$2:$O$45,12,FALSE)&amp;", assay_id_seq.currval, '"&amp;P32&amp;"', '"&amp;C32&amp;"', "&amp;VLOOKUP(D32,Dictionary!$B$2:$F$800,4,FALSE)&amp;", '', '"&amp;IF(ISNA(VLOOKUP(Context!G32,Dictionary!$B$2:$F$800,4,FALSE)),"",VLOOKUP(Context!G32,Dictionary!$B$2:$F$800,4,FALSE))&amp;"', '"&amp;Context!N32&amp;"', '"&amp;Context!H32&amp;"', '"&amp;I32&amp;"', '"&amp;J32&amp;"');"</f>
        <v>#N/A</v>
      </c>
    </row>
    <row r="33" spans="1:18">
      <c r="B33" s="48">
        <v>10</v>
      </c>
      <c r="C33" s="40"/>
      <c r="D33" s="41"/>
      <c r="E33" s="47" t="str">
        <f>IF(ISBLANK(D33),"needs entry",IF(ISNA(VLOOKUP(D33,Dictionary!$B$2:$F$800,1,FALSE)),"not in dictionary",""))</f>
        <v>needs entry</v>
      </c>
      <c r="F33" s="40"/>
      <c r="G33" s="41"/>
      <c r="H33" s="41"/>
      <c r="I33" s="41"/>
      <c r="J33" s="41"/>
      <c r="K33" s="47" t="str">
        <f>IF(ISBLANK(G33),IF(AND(ISBLANK(H33),ISBLANK(I33),ISBLANK(J33)),IF(C33="Free","","need entry" ),"" ),IF(AND(ISBLANK(H33),ISBLANK(I33),ISBLANK(J33)), IF(AND(D33&lt;&gt;"Assay Component",D33&lt;&gt;"Vehicle Components"), IF(ISNA(VLOOKUP(G33,Dictionary!$B$2:$F$800,4,FALSE)),"Val not in Dict", ""  ),"ext val" ),"Too many vals" ) )</f>
        <v>need entry</v>
      </c>
      <c r="L33" s="41"/>
      <c r="M33" s="47" t="str">
        <f>IF(ISBLANK(L33),"",IF(ISNA(VLOOKUP(L33,Dictionary!$B$2:$F$800,1,FALSE)),"not in dictionary",""))</f>
        <v/>
      </c>
      <c r="N33" s="38" t="str">
        <f t="shared" si="0"/>
        <v/>
      </c>
      <c r="O33" s="49">
        <f t="shared" si="1"/>
        <v>131</v>
      </c>
      <c r="P33" s="40"/>
      <c r="R33" s="38" t="e">
        <f>"insert into measure_context_item ( MEASURE_CONTEXT_ITEM_ID, GROUP_MEASURE_CONTEXT_ITEM_ID, ASSAY_ID, MEASURE_CONTEXT_ID, ATTRIBUTE_TYPE,  ATTRIBUTE_ID,  QUALIFIER,  VALUE_ID, VALUE_DISPLAY, VALUE_NUM, VALUE_MIN, VALUE_MAX) values ("&amp;O33&amp;", "&amp;VLOOKUP(B33,$B$2:$O$45,12,FALSE)&amp;", assay_id_seq.currval, '"&amp;P33&amp;"', '"&amp;C33&amp;"', "&amp;VLOOKUP(D33,Dictionary!$B$2:$F$800,4,FALSE)&amp;", '', '"&amp;IF(ISNA(VLOOKUP(Context!G33,Dictionary!$B$2:$F$800,4,FALSE)),"",VLOOKUP(Context!G33,Dictionary!$B$2:$F$800,4,FALSE))&amp;"', '"&amp;Context!N33&amp;"', '"&amp;Context!H33&amp;"', '"&amp;I33&amp;"', '"&amp;J33&amp;"');"</f>
        <v>#N/A</v>
      </c>
    </row>
    <row r="34" spans="1:18">
      <c r="B34" s="48">
        <v>10</v>
      </c>
      <c r="C34" s="40"/>
      <c r="D34" s="41"/>
      <c r="E34" s="47" t="str">
        <f>IF(ISBLANK(D34),"needs entry",IF(ISNA(VLOOKUP(D34,Dictionary!$B$2:$F$800,1,FALSE)),"not in dictionary",""))</f>
        <v>needs entry</v>
      </c>
      <c r="F34" s="40"/>
      <c r="G34" s="41"/>
      <c r="H34" s="41"/>
      <c r="I34" s="41"/>
      <c r="J34" s="41"/>
      <c r="K34" s="47" t="str">
        <f>IF(ISBLANK(G34),IF(AND(ISBLANK(H34),ISBLANK(I34),ISBLANK(J34)),IF(C34="Free","","need entry" ),"" ),IF(AND(ISBLANK(H34),ISBLANK(I34),ISBLANK(J34)), IF(AND(D34&lt;&gt;"Assay Component",D34&lt;&gt;"Vehicle Components"), IF(ISNA(VLOOKUP(G34,Dictionary!$B$2:$F$800,4,FALSE)),"Val not in Dict", ""  ),"ext val" ),"Too many vals" ) )</f>
        <v>need entry</v>
      </c>
      <c r="L34" s="41"/>
      <c r="M34" s="47" t="str">
        <f>IF(ISBLANK(L34),"",IF(ISNA(VLOOKUP(L34,Dictionary!$B$2:$F$800,1,FALSE)),"not in dictionary",""))</f>
        <v/>
      </c>
      <c r="N34" s="38" t="str">
        <f t="shared" si="0"/>
        <v/>
      </c>
      <c r="O34" s="49">
        <f t="shared" si="1"/>
        <v>132</v>
      </c>
      <c r="P34" s="40"/>
      <c r="R34" s="38" t="e">
        <f>"insert into measure_context_item ( MEASURE_CONTEXT_ITEM_ID, GROUP_MEASURE_CONTEXT_ITEM_ID, ASSAY_ID, MEASURE_CONTEXT_ID, ATTRIBUTE_TYPE,  ATTRIBUTE_ID,  QUALIFIER,  VALUE_ID, VALUE_DISPLAY, VALUE_NUM, VALUE_MIN, VALUE_MAX) values ("&amp;O34&amp;", "&amp;VLOOKUP(B34,$B$2:$O$45,12,FALSE)&amp;", assay_id_seq.currval, '"&amp;P34&amp;"', '"&amp;C34&amp;"', "&amp;VLOOKUP(D34,Dictionary!$B$2:$F$800,4,FALSE)&amp;", '', '"&amp;IF(ISNA(VLOOKUP(Context!G34,Dictionary!$B$2:$F$800,4,FALSE)),"",VLOOKUP(Context!G34,Dictionary!$B$2:$F$800,4,FALSE))&amp;"', '"&amp;Context!N34&amp;"', '"&amp;Context!H34&amp;"', '"&amp;I34&amp;"', '"&amp;J34&amp;"');"</f>
        <v>#N/A</v>
      </c>
    </row>
    <row r="35" spans="1:18">
      <c r="B35" s="48">
        <v>10</v>
      </c>
      <c r="C35" s="40"/>
      <c r="D35" s="41"/>
      <c r="E35" s="47" t="str">
        <f>IF(ISBLANK(D35),"needs entry",IF(ISNA(VLOOKUP(D35,Dictionary!$B$2:$F$800,1,FALSE)),"not in dictionary",""))</f>
        <v>needs entry</v>
      </c>
      <c r="F35" s="40"/>
      <c r="G35" s="41"/>
      <c r="H35" s="41"/>
      <c r="I35" s="41"/>
      <c r="J35" s="41"/>
      <c r="K35" s="47" t="str">
        <f>IF(ISBLANK(G35),IF(AND(ISBLANK(H35),ISBLANK(I35),ISBLANK(J35)),IF(C35="Free","","need entry" ),"" ),IF(AND(ISBLANK(H35),ISBLANK(I35),ISBLANK(J35)), IF(AND(D35&lt;&gt;"Assay Component",D35&lt;&gt;"Vehicle Components"), IF(ISNA(VLOOKUP(G35,Dictionary!$B$2:$F$800,4,FALSE)),"Val not in Dict", ""  ),"ext val" ),"Too many vals" ) )</f>
        <v>need entry</v>
      </c>
      <c r="L35" s="41"/>
      <c r="M35" s="47" t="str">
        <f>IF(ISBLANK(L35),"",IF(ISNA(VLOOKUP(L35,Dictionary!$B$2:$F$800,1,FALSE)),"not in dictionary",""))</f>
        <v/>
      </c>
      <c r="N35" s="38" t="str">
        <f t="shared" si="0"/>
        <v/>
      </c>
      <c r="O35" s="49">
        <f t="shared" si="1"/>
        <v>133</v>
      </c>
      <c r="P35" s="40"/>
      <c r="R35" s="38" t="e">
        <f>"insert into measure_context_item ( MEASURE_CONTEXT_ITEM_ID, GROUP_MEASURE_CONTEXT_ITEM_ID, ASSAY_ID, MEASURE_CONTEXT_ID, ATTRIBUTE_TYPE,  ATTRIBUTE_ID,  QUALIFIER,  VALUE_ID, VALUE_DISPLAY, VALUE_NUM, VALUE_MIN, VALUE_MAX) values ("&amp;O35&amp;", "&amp;VLOOKUP(B35,$B$2:$O$45,12,FALSE)&amp;", assay_id_seq.currval, '"&amp;P35&amp;"', '"&amp;C35&amp;"', "&amp;VLOOKUP(D35,Dictionary!$B$2:$F$800,4,FALSE)&amp;", '', '"&amp;IF(ISNA(VLOOKUP(Context!G35,Dictionary!$B$2:$F$800,4,FALSE)),"",VLOOKUP(Context!G35,Dictionary!$B$2:$F$800,4,FALSE))&amp;"', '"&amp;Context!N35&amp;"', '"&amp;Context!H35&amp;"', '"&amp;I35&amp;"', '"&amp;J35&amp;"');"</f>
        <v>#N/A</v>
      </c>
    </row>
    <row r="36" spans="1:18">
      <c r="B36" s="48">
        <v>10</v>
      </c>
      <c r="C36" s="40"/>
      <c r="D36" s="41"/>
      <c r="E36" s="47" t="str">
        <f>IF(ISBLANK(D36),"needs entry",IF(ISNA(VLOOKUP(D36,Dictionary!$B$2:$F$800,1,FALSE)),"not in dictionary",""))</f>
        <v>needs entry</v>
      </c>
      <c r="F36" s="40"/>
      <c r="G36" s="41"/>
      <c r="H36" s="41"/>
      <c r="I36" s="41"/>
      <c r="J36" s="41"/>
      <c r="K36" s="47" t="str">
        <f>IF(ISBLANK(G36),IF(AND(ISBLANK(H36),ISBLANK(I36),ISBLANK(J36)),IF(C36="Free","","need entry" ),"" ),IF(AND(ISBLANK(H36),ISBLANK(I36),ISBLANK(J36)), IF(AND(D36&lt;&gt;"Assay Component",D36&lt;&gt;"Vehicle Components"), IF(ISNA(VLOOKUP(G36,Dictionary!$B$2:$F$800,4,FALSE)),"Val not in Dict", ""  ),"ext val" ),"Too many vals" ) )</f>
        <v>need entry</v>
      </c>
      <c r="L36" s="41"/>
      <c r="M36" s="47" t="str">
        <f>IF(ISBLANK(L36),"",IF(ISNA(VLOOKUP(L36,Dictionary!$B$2:$F$800,1,FALSE)),"not in dictionary",""))</f>
        <v/>
      </c>
      <c r="N36" s="38" t="str">
        <f t="shared" si="0"/>
        <v/>
      </c>
      <c r="O36" s="49">
        <f t="shared" si="1"/>
        <v>134</v>
      </c>
      <c r="P36" s="40"/>
      <c r="R36" s="38" t="e">
        <f>"insert into measure_context_item ( MEASURE_CONTEXT_ITEM_ID, GROUP_MEASURE_CONTEXT_ITEM_ID, ASSAY_ID, MEASURE_CONTEXT_ID, ATTRIBUTE_TYPE,  ATTRIBUTE_ID,  QUALIFIER,  VALUE_ID, VALUE_DISPLAY, VALUE_NUM, VALUE_MIN, VALUE_MAX) values ("&amp;O36&amp;", "&amp;VLOOKUP(B36,$B$2:$O$45,12,FALSE)&amp;", assay_id_seq.currval, '"&amp;P36&amp;"', '"&amp;C36&amp;"', "&amp;VLOOKUP(D36,Dictionary!$B$2:$F$800,4,FALSE)&amp;", '', '"&amp;IF(ISNA(VLOOKUP(Context!G36,Dictionary!$B$2:$F$800,4,FALSE)),"",VLOOKUP(Context!G36,Dictionary!$B$2:$F$800,4,FALSE))&amp;"', '"&amp;Context!N36&amp;"', '"&amp;Context!H36&amp;"', '"&amp;I36&amp;"', '"&amp;J36&amp;"');"</f>
        <v>#N/A</v>
      </c>
    </row>
    <row r="37" spans="1:18">
      <c r="B37" s="48">
        <v>10</v>
      </c>
      <c r="C37" s="40"/>
      <c r="D37" s="41"/>
      <c r="E37" s="47" t="str">
        <f>IF(ISBLANK(D37),"needs entry",IF(ISNA(VLOOKUP(D37,Dictionary!$B$2:$F$800,1,FALSE)),"not in dictionary",""))</f>
        <v>needs entry</v>
      </c>
      <c r="F37" s="40"/>
      <c r="G37" s="41"/>
      <c r="H37" s="41"/>
      <c r="I37" s="41"/>
      <c r="J37" s="41"/>
      <c r="K37" s="47" t="str">
        <f>IF(ISBLANK(G37),IF(AND(ISBLANK(H37),ISBLANK(I37),ISBLANK(J37)),IF(C37="Free","","need entry" ),"" ),IF(AND(ISBLANK(H37),ISBLANK(I37),ISBLANK(J37)), IF(AND(D37&lt;&gt;"Assay Component",D37&lt;&gt;"Vehicle Components"), IF(ISNA(VLOOKUP(G37,Dictionary!$B$2:$F$800,4,FALSE)),"Val not in Dict", ""  ),"ext val" ),"Too many vals" ) )</f>
        <v>need entry</v>
      </c>
      <c r="L37" s="41"/>
      <c r="M37" s="47" t="str">
        <f>IF(ISBLANK(L37),"",IF(ISNA(VLOOKUP(L37,Dictionary!$B$2:$F$800,1,FALSE)),"not in dictionary",""))</f>
        <v/>
      </c>
      <c r="N37" s="38" t="str">
        <f t="shared" si="0"/>
        <v/>
      </c>
      <c r="O37" s="49">
        <f t="shared" si="1"/>
        <v>135</v>
      </c>
      <c r="P37" s="40"/>
      <c r="R37" s="38" t="e">
        <f>"insert into measure_context_item ( MEASURE_CONTEXT_ITEM_ID, GROUP_MEASURE_CONTEXT_ITEM_ID, ASSAY_ID, MEASURE_CONTEXT_ID, ATTRIBUTE_TYPE,  ATTRIBUTE_ID,  QUALIFIER,  VALUE_ID, VALUE_DISPLAY, VALUE_NUM, VALUE_MIN, VALUE_MAX) values ("&amp;O37&amp;", "&amp;VLOOKUP(B37,$B$2:$O$45,12,FALSE)&amp;", assay_id_seq.currval, '"&amp;P37&amp;"', '"&amp;C37&amp;"', "&amp;VLOOKUP(D37,Dictionary!$B$2:$F$800,4,FALSE)&amp;", '', '"&amp;IF(ISNA(VLOOKUP(Context!G37,Dictionary!$B$2:$F$800,4,FALSE)),"",VLOOKUP(Context!G37,Dictionary!$B$2:$F$800,4,FALSE))&amp;"', '"&amp;Context!N37&amp;"', '"&amp;Context!H37&amp;"', '"&amp;I37&amp;"', '"&amp;J37&amp;"');"</f>
        <v>#N/A</v>
      </c>
    </row>
    <row r="38" spans="1:18">
      <c r="B38" s="48">
        <v>10</v>
      </c>
      <c r="C38" s="40"/>
      <c r="D38" s="41"/>
      <c r="E38" s="47" t="str">
        <f>IF(ISBLANK(D38),"needs entry",IF(ISNA(VLOOKUP(D38,Dictionary!$B$2:$F$800,1,FALSE)),"not in dictionary",""))</f>
        <v>needs entry</v>
      </c>
      <c r="F38" s="40"/>
      <c r="G38" s="41"/>
      <c r="H38" s="41"/>
      <c r="I38" s="41"/>
      <c r="J38" s="41"/>
      <c r="K38" s="47" t="str">
        <f>IF(ISBLANK(G38),IF(AND(ISBLANK(H38),ISBLANK(I38),ISBLANK(J38)),IF(C38="Free","","need entry" ),"" ),IF(AND(ISBLANK(H38),ISBLANK(I38),ISBLANK(J38)), IF(AND(D38&lt;&gt;"Assay Component",D38&lt;&gt;"Vehicle Components"), IF(ISNA(VLOOKUP(G38,Dictionary!$B$2:$F$800,4,FALSE)),"Val not in Dict", ""  ),"ext val" ),"Too many vals" ) )</f>
        <v>need entry</v>
      </c>
      <c r="L38" s="41"/>
      <c r="M38" s="47" t="str">
        <f>IF(ISBLANK(L38),"",IF(ISNA(VLOOKUP(L38,Dictionary!$B$2:$F$800,1,FALSE)),"not in dictionary",""))</f>
        <v/>
      </c>
      <c r="N38" s="38" t="str">
        <f t="shared" si="0"/>
        <v/>
      </c>
      <c r="O38" s="49">
        <f t="shared" si="1"/>
        <v>136</v>
      </c>
      <c r="P38" s="40"/>
      <c r="R38" s="38" t="e">
        <f>"insert into measure_context_item ( MEASURE_CONTEXT_ITEM_ID, GROUP_MEASURE_CONTEXT_ITEM_ID, ASSAY_ID, MEASURE_CONTEXT_ID, ATTRIBUTE_TYPE,  ATTRIBUTE_ID,  QUALIFIER,  VALUE_ID, VALUE_DISPLAY, VALUE_NUM, VALUE_MIN, VALUE_MAX) values ("&amp;O38&amp;", "&amp;VLOOKUP(B38,$B$2:$O$45,12,FALSE)&amp;", assay_id_seq.currval, '"&amp;P38&amp;"', '"&amp;C38&amp;"', "&amp;VLOOKUP(D38,Dictionary!$B$2:$F$800,4,FALSE)&amp;", '', '"&amp;IF(ISNA(VLOOKUP(Context!G38,Dictionary!$B$2:$F$800,4,FALSE)),"",VLOOKUP(Context!G38,Dictionary!$B$2:$F$800,4,FALSE))&amp;"', '"&amp;Context!N38&amp;"', '"&amp;Context!H38&amp;"', '"&amp;I38&amp;"', '"&amp;J38&amp;"');"</f>
        <v>#N/A</v>
      </c>
    </row>
    <row r="39" spans="1:18">
      <c r="B39" s="48">
        <v>10</v>
      </c>
      <c r="C39" s="40"/>
      <c r="D39" s="41"/>
      <c r="E39" s="47" t="str">
        <f>IF(ISBLANK(D39),"needs entry",IF(ISNA(VLOOKUP(D39,Dictionary!$B$2:$F$800,1,FALSE)),"not in dictionary",""))</f>
        <v>needs entry</v>
      </c>
      <c r="F39" s="40"/>
      <c r="G39" s="41"/>
      <c r="H39" s="41"/>
      <c r="I39" s="41"/>
      <c r="J39" s="41"/>
      <c r="K39" s="47" t="str">
        <f>IF(ISBLANK(G39),IF(AND(ISBLANK(H39),ISBLANK(I39),ISBLANK(J39)),IF(C39="Free","","need entry" ),"" ),IF(AND(ISBLANK(H39),ISBLANK(I39),ISBLANK(J39)), IF(AND(D39&lt;&gt;"Assay Component",D39&lt;&gt;"Vehicle Components"), IF(ISNA(VLOOKUP(G39,Dictionary!$B$2:$F$800,4,FALSE)),"Val not in Dict", ""  ),"ext val" ),"Too many vals" ) )</f>
        <v>need entry</v>
      </c>
      <c r="L39" s="41"/>
      <c r="M39" s="47" t="str">
        <f>IF(ISBLANK(L39),"",IF(ISNA(VLOOKUP(L39,Dictionary!$B$2:$F$800,1,FALSE)),"not in dictionary",""))</f>
        <v/>
      </c>
      <c r="N39" s="38" t="str">
        <f t="shared" si="0"/>
        <v/>
      </c>
      <c r="O39" s="49">
        <f t="shared" si="1"/>
        <v>137</v>
      </c>
      <c r="P39" s="40"/>
      <c r="R39" s="38" t="e">
        <f>"insert into measure_context_item ( MEASURE_CONTEXT_ITEM_ID, GROUP_MEASURE_CONTEXT_ITEM_ID, ASSAY_ID, MEASURE_CONTEXT_ID, ATTRIBUTE_TYPE,  ATTRIBUTE_ID,  QUALIFIER,  VALUE_ID, VALUE_DISPLAY, VALUE_NUM, VALUE_MIN, VALUE_MAX) values ("&amp;O39&amp;", "&amp;VLOOKUP(B39,$B$2:$O$45,12,FALSE)&amp;", assay_id_seq.currval, '"&amp;P39&amp;"', '"&amp;C39&amp;"', "&amp;VLOOKUP(D39,Dictionary!$B$2:$F$800,4,FALSE)&amp;", '', '"&amp;IF(ISNA(VLOOKUP(Context!G39,Dictionary!$B$2:$F$800,4,FALSE)),"",VLOOKUP(Context!G39,Dictionary!$B$2:$F$800,4,FALSE))&amp;"', '"&amp;Context!N39&amp;"', '"&amp;Context!H39&amp;"', '"&amp;I39&amp;"', '"&amp;J39&amp;"');"</f>
        <v>#N/A</v>
      </c>
    </row>
    <row r="40" spans="1:18">
      <c r="B40" s="48">
        <v>10</v>
      </c>
      <c r="C40" s="40"/>
      <c r="D40" s="41"/>
      <c r="E40" s="47" t="str">
        <f>IF(ISBLANK(D40),"needs entry",IF(ISNA(VLOOKUP(D40,Dictionary!$B$2:$F$800,1,FALSE)),"not in dictionary",""))</f>
        <v>needs entry</v>
      </c>
      <c r="F40" s="40"/>
      <c r="G40" s="41"/>
      <c r="H40" s="41"/>
      <c r="I40" s="41"/>
      <c r="J40" s="41"/>
      <c r="K40" s="47" t="str">
        <f>IF(ISBLANK(G40),IF(AND(ISBLANK(H40),ISBLANK(I40),ISBLANK(J40)),IF(C40="Free","","need entry" ),"" ),IF(AND(ISBLANK(H40),ISBLANK(I40),ISBLANK(J40)), IF(AND(D40&lt;&gt;"Assay Component",D40&lt;&gt;"Vehicle Components"), IF(ISNA(VLOOKUP(G40,Dictionary!$B$2:$F$800,4,FALSE)),"Val not in Dict", ""  ),"ext val" ),"Too many vals" ) )</f>
        <v>need entry</v>
      </c>
      <c r="L40" s="41"/>
      <c r="M40" s="47" t="str">
        <f>IF(ISBLANK(L40),"",IF(ISNA(VLOOKUP(L40,Dictionary!$B$2:$F$800,1,FALSE)),"not in dictionary",""))</f>
        <v/>
      </c>
      <c r="N40" s="38" t="str">
        <f t="shared" si="0"/>
        <v/>
      </c>
      <c r="O40" s="49">
        <f t="shared" si="1"/>
        <v>138</v>
      </c>
      <c r="P40" s="40"/>
      <c r="R40" s="38" t="e">
        <f>"insert into measure_context_item ( MEASURE_CONTEXT_ITEM_ID, GROUP_MEASURE_CONTEXT_ITEM_ID, ASSAY_ID, MEASURE_CONTEXT_ID, ATTRIBUTE_TYPE,  ATTRIBUTE_ID,  QUALIFIER,  VALUE_ID, VALUE_DISPLAY, VALUE_NUM, VALUE_MIN, VALUE_MAX) values ("&amp;O40&amp;", "&amp;VLOOKUP(B40,$B$2:$O$45,12,FALSE)&amp;", assay_id_seq.currval, '"&amp;P40&amp;"', '"&amp;C40&amp;"', "&amp;VLOOKUP(D40,Dictionary!$B$2:$F$800,4,FALSE)&amp;", '', '"&amp;IF(ISNA(VLOOKUP(Context!G40,Dictionary!$B$2:$F$800,4,FALSE)),"",VLOOKUP(Context!G40,Dictionary!$B$2:$F$800,4,FALSE))&amp;"', '"&amp;Context!N40&amp;"', '"&amp;Context!H40&amp;"', '"&amp;I40&amp;"', '"&amp;J40&amp;"');"</f>
        <v>#N/A</v>
      </c>
    </row>
    <row r="41" spans="1:18">
      <c r="B41" s="48">
        <v>10</v>
      </c>
      <c r="C41" s="40"/>
      <c r="D41" s="41"/>
      <c r="E41" s="47" t="str">
        <f>IF(ISBLANK(D41),"needs entry",IF(ISNA(VLOOKUP(D41,Dictionary!$B$2:$F$800,1,FALSE)),"not in dictionary",""))</f>
        <v>needs entry</v>
      </c>
      <c r="F41" s="40"/>
      <c r="G41" s="41"/>
      <c r="H41" s="41"/>
      <c r="I41" s="41"/>
      <c r="J41" s="41"/>
      <c r="K41" s="47" t="str">
        <f>IF(ISBLANK(G41),IF(AND(ISBLANK(H41),ISBLANK(I41),ISBLANK(J41)),IF(C41="Free","","need entry" ),"" ),IF(AND(ISBLANK(H41),ISBLANK(I41),ISBLANK(J41)), IF(AND(D41&lt;&gt;"Assay Component",D41&lt;&gt;"Vehicle Components"), IF(ISNA(VLOOKUP(G41,Dictionary!$B$2:$F$800,4,FALSE)),"Val not in Dict", ""  ),"ext val" ),"Too many vals" ) )</f>
        <v>need entry</v>
      </c>
      <c r="L41" s="41"/>
      <c r="M41" s="47" t="str">
        <f>IF(ISBLANK(L41),"",IF(ISNA(VLOOKUP(L41,Dictionary!$B$2:$F$800,1,FALSE)),"not in dictionary",""))</f>
        <v/>
      </c>
      <c r="N41" s="38" t="str">
        <f t="shared" si="0"/>
        <v/>
      </c>
      <c r="O41" s="49">
        <f t="shared" si="1"/>
        <v>139</v>
      </c>
      <c r="P41" s="40"/>
      <c r="R41" s="38" t="e">
        <f>"insert into measure_context_item ( MEASURE_CONTEXT_ITEM_ID, GROUP_MEASURE_CONTEXT_ITEM_ID, ASSAY_ID, MEASURE_CONTEXT_ID, ATTRIBUTE_TYPE,  ATTRIBUTE_ID,  QUALIFIER,  VALUE_ID, VALUE_DISPLAY, VALUE_NUM, VALUE_MIN, VALUE_MAX) values ("&amp;O41&amp;", "&amp;VLOOKUP(B41,$B$2:$O$45,12,FALSE)&amp;", assay_id_seq.currval, '"&amp;P41&amp;"', '"&amp;C41&amp;"', "&amp;VLOOKUP(D41,Dictionary!$B$2:$F$800,4,FALSE)&amp;", '', '"&amp;IF(ISNA(VLOOKUP(Context!G41,Dictionary!$B$2:$F$800,4,FALSE)),"",VLOOKUP(Context!G41,Dictionary!$B$2:$F$800,4,FALSE))&amp;"', '"&amp;Context!N41&amp;"', '"&amp;Context!H41&amp;"', '"&amp;I41&amp;"', '"&amp;J41&amp;"');"</f>
        <v>#N/A</v>
      </c>
    </row>
    <row r="42" spans="1:18">
      <c r="B42" s="48">
        <v>10</v>
      </c>
      <c r="C42" s="40"/>
      <c r="D42" s="41"/>
      <c r="E42" s="47" t="str">
        <f>IF(ISBLANK(D42),"needs entry",IF(ISNA(VLOOKUP(D42,Dictionary!$B$2:$F$800,1,FALSE)),"not in dictionary",""))</f>
        <v>needs entry</v>
      </c>
      <c r="F42" s="40"/>
      <c r="G42" s="41"/>
      <c r="H42" s="41"/>
      <c r="I42" s="41"/>
      <c r="J42" s="41"/>
      <c r="K42" s="47" t="str">
        <f>IF(ISBLANK(G42),IF(AND(ISBLANK(H42),ISBLANK(I42),ISBLANK(J42)),IF(C42="Free","","need entry" ),"" ),IF(AND(ISBLANK(H42),ISBLANK(I42),ISBLANK(J42)), IF(AND(D42&lt;&gt;"Assay Component",D42&lt;&gt;"Vehicle Components"), IF(ISNA(VLOOKUP(G42,Dictionary!$B$2:$F$800,4,FALSE)),"Val not in Dict", ""  ),"ext val" ),"Too many vals" ) )</f>
        <v>need entry</v>
      </c>
      <c r="L42" s="41"/>
      <c r="M42" s="47" t="str">
        <f>IF(ISBLANK(L42),"",IF(ISNA(VLOOKUP(L42,Dictionary!$B$2:$F$800,1,FALSE)),"not in dictionary",""))</f>
        <v/>
      </c>
      <c r="N42" s="38" t="str">
        <f t="shared" si="0"/>
        <v/>
      </c>
      <c r="O42" s="49">
        <f t="shared" si="1"/>
        <v>140</v>
      </c>
      <c r="P42" s="40"/>
      <c r="R42" s="38" t="e">
        <f>"insert into measure_context_item ( MEASURE_CONTEXT_ITEM_ID, GROUP_MEASURE_CONTEXT_ITEM_ID, ASSAY_ID, MEASURE_CONTEXT_ID, ATTRIBUTE_TYPE,  ATTRIBUTE_ID,  QUALIFIER,  VALUE_ID, VALUE_DISPLAY, VALUE_NUM, VALUE_MIN, VALUE_MAX) values ("&amp;O42&amp;", "&amp;VLOOKUP(B42,$B$2:$O$45,12,FALSE)&amp;", assay_id_seq.currval, '"&amp;P42&amp;"', '"&amp;C42&amp;"', "&amp;VLOOKUP(D42,Dictionary!$B$2:$F$800,4,FALSE)&amp;", '', '"&amp;IF(ISNA(VLOOKUP(Context!G42,Dictionary!$B$2:$F$800,4,FALSE)),"",VLOOKUP(Context!G42,Dictionary!$B$2:$F$800,4,FALSE))&amp;"', '"&amp;Context!N42&amp;"', '"&amp;Context!H42&amp;"', '"&amp;I42&amp;"', '"&amp;J42&amp;"');"</f>
        <v>#N/A</v>
      </c>
    </row>
    <row r="43" spans="1:18">
      <c r="B43" s="48">
        <v>10</v>
      </c>
      <c r="C43" s="40"/>
      <c r="D43" s="41"/>
      <c r="E43" s="47" t="str">
        <f>IF(ISBLANK(D43),"needs entry",IF(ISNA(VLOOKUP(D43,Dictionary!$B$2:$F$800,1,FALSE)),"not in dictionary",""))</f>
        <v>needs entry</v>
      </c>
      <c r="F43" s="40"/>
      <c r="G43" s="41"/>
      <c r="H43" s="41"/>
      <c r="I43" s="41"/>
      <c r="J43" s="41"/>
      <c r="K43" s="47" t="str">
        <f>IF(ISBLANK(G43),IF(AND(ISBLANK(H43),ISBLANK(I43),ISBLANK(J43)),IF(C43="Free","","need entry" ),"" ),IF(AND(ISBLANK(H43),ISBLANK(I43),ISBLANK(J43)), IF(AND(D43&lt;&gt;"Assay Component",D43&lt;&gt;"Vehicle Components"), IF(ISNA(VLOOKUP(G43,Dictionary!$B$2:$F$800,4,FALSE)),"Val not in Dict", ""  ),"ext val" ),"Too many vals" ) )</f>
        <v>need entry</v>
      </c>
      <c r="L43" s="41"/>
      <c r="M43" s="47" t="str">
        <f>IF(ISBLANK(L43),"",IF(ISNA(VLOOKUP(L43,Dictionary!$B$2:$F$800,1,FALSE)),"not in dictionary",""))</f>
        <v/>
      </c>
      <c r="N43" s="38" t="str">
        <f t="shared" si="0"/>
        <v/>
      </c>
      <c r="O43" s="49">
        <f t="shared" si="1"/>
        <v>141</v>
      </c>
      <c r="P43" s="40"/>
      <c r="R43" s="38" t="e">
        <f>"insert into measure_context_item ( MEASURE_CONTEXT_ITEM_ID, GROUP_MEASURE_CONTEXT_ITEM_ID, ASSAY_ID, MEASURE_CONTEXT_ID, ATTRIBUTE_TYPE,  ATTRIBUTE_ID,  QUALIFIER,  VALUE_ID, VALUE_DISPLAY, VALUE_NUM, VALUE_MIN, VALUE_MAX) values ("&amp;O43&amp;", "&amp;VLOOKUP(B43,$B$2:$O$45,12,FALSE)&amp;", assay_id_seq.currval, '"&amp;P43&amp;"', '"&amp;C43&amp;"', "&amp;VLOOKUP(D43,Dictionary!$B$2:$F$800,4,FALSE)&amp;", '', '"&amp;IF(ISNA(VLOOKUP(Context!G43,Dictionary!$B$2:$F$800,4,FALSE)),"",VLOOKUP(Context!G43,Dictionary!$B$2:$F$800,4,FALSE))&amp;"', '"&amp;Context!N43&amp;"', '"&amp;Context!H43&amp;"', '"&amp;I43&amp;"', '"&amp;J43&amp;"');"</f>
        <v>#N/A</v>
      </c>
    </row>
    <row r="44" spans="1:18">
      <c r="B44" s="48">
        <v>10</v>
      </c>
      <c r="C44" s="40"/>
      <c r="D44" s="41"/>
      <c r="E44" s="47" t="str">
        <f>IF(ISBLANK(D44),"needs entry",IF(ISNA(VLOOKUP(D44,Dictionary!$B$2:$F$800,1,FALSE)),"not in dictionary",""))</f>
        <v>needs entry</v>
      </c>
      <c r="F44" s="40"/>
      <c r="G44" s="41"/>
      <c r="H44" s="41"/>
      <c r="I44" s="41"/>
      <c r="J44" s="41"/>
      <c r="K44" s="47" t="str">
        <f>IF(ISBLANK(G44),IF(AND(ISBLANK(H44),ISBLANK(I44),ISBLANK(J44)),IF(C44="Free","","need entry" ),"" ),IF(AND(ISBLANK(H44),ISBLANK(I44),ISBLANK(J44)), IF(AND(D44&lt;&gt;"Assay Component",D44&lt;&gt;"Vehicle Components"), IF(ISNA(VLOOKUP(G44,Dictionary!$B$2:$F$800,4,FALSE)),"Val not in Dict", ""  ),"ext val" ),"Too many vals" ) )</f>
        <v>need entry</v>
      </c>
      <c r="L44" s="41"/>
      <c r="M44" s="47" t="str">
        <f>IF(ISBLANK(L44),"",IF(ISNA(VLOOKUP(L44,Dictionary!$B$2:$F$800,1,FALSE)),"not in dictionary",""))</f>
        <v/>
      </c>
      <c r="N44" s="38" t="str">
        <f t="shared" si="0"/>
        <v/>
      </c>
      <c r="O44" s="49">
        <f t="shared" si="1"/>
        <v>142</v>
      </c>
      <c r="P44" s="40"/>
      <c r="R44" s="38" t="e">
        <f>"insert into measure_context_item ( MEASURE_CONTEXT_ITEM_ID, GROUP_MEASURE_CONTEXT_ITEM_ID, ASSAY_ID, MEASURE_CONTEXT_ID, ATTRIBUTE_TYPE,  ATTRIBUTE_ID,  QUALIFIER,  VALUE_ID, VALUE_DISPLAY, VALUE_NUM, VALUE_MIN, VALUE_MAX) values ("&amp;O44&amp;", "&amp;VLOOKUP(B44,$B$2:$O$45,12,FALSE)&amp;", assay_id_seq.currval, '"&amp;P44&amp;"', '"&amp;C44&amp;"', "&amp;VLOOKUP(D44,Dictionary!$B$2:$F$800,4,FALSE)&amp;", '', '"&amp;IF(ISNA(VLOOKUP(Context!G44,Dictionary!$B$2:$F$800,4,FALSE)),"",VLOOKUP(Context!G44,Dictionary!$B$2:$F$800,4,FALSE))&amp;"', '"&amp;Context!N44&amp;"', '"&amp;Context!H44&amp;"', '"&amp;I44&amp;"', '"&amp;J44&amp;"');"</f>
        <v>#N/A</v>
      </c>
    </row>
    <row r="45" spans="1:18">
      <c r="A45" s="38" t="s">
        <v>59</v>
      </c>
      <c r="B45" s="48">
        <v>10</v>
      </c>
      <c r="C45" s="40"/>
      <c r="D45" s="41"/>
      <c r="E45" s="47" t="str">
        <f>IF(ISBLANK(D45),"needs entry",IF(ISNA(VLOOKUP(D45,Dictionary!$B$2:$F$800,1,FALSE)),"not in dictionary",""))</f>
        <v>needs entry</v>
      </c>
      <c r="F45" s="40"/>
      <c r="G45" s="41"/>
      <c r="H45" s="41"/>
      <c r="I45" s="41"/>
      <c r="J45" s="41"/>
      <c r="K45" s="47" t="str">
        <f>IF(ISBLANK(G45),IF(AND(ISBLANK(H45),ISBLANK(I45),ISBLANK(J45)),IF(C45="Free","","need entry" ),"" ),IF(AND(ISBLANK(H45),ISBLANK(I45),ISBLANK(J45)), IF(AND(D45&lt;&gt;"Assay Component",D45&lt;&gt;"Vehicle Components"), IF(ISNA(VLOOKUP(G45,Dictionary!$B$2:$F$800,4,FALSE)),"Val not in Dict", ""  ),"ext val" ),"Too many vals" ) )</f>
        <v>need entry</v>
      </c>
      <c r="L45" s="41"/>
      <c r="M45" s="47" t="str">
        <f>IF(ISBLANK(L45),"",IF(ISNA(VLOOKUP(L45,Dictionary!$B$2:$F$800,1,FALSE)),"not in dictionary",""))</f>
        <v/>
      </c>
      <c r="N45" s="38" t="str">
        <f t="shared" si="0"/>
        <v/>
      </c>
      <c r="O45" s="49">
        <f t="shared" si="1"/>
        <v>143</v>
      </c>
      <c r="P45" s="40"/>
      <c r="R45" s="38" t="e">
        <f>"insert into measure_context_item ( MEASURE_CONTEXT_ITEM_ID, GROUP_MEASURE_CONTEXT_ITEM_ID, ASSAY_ID, MEASURE_CONTEXT_ID, ATTRIBUTE_TYPE,  ATTRIBUTE_ID,  QUALIFIER,  VALUE_ID, VALUE_DISPLAY, VALUE_NUM, VALUE_MIN, VALUE_MAX) values ("&amp;O45&amp;", "&amp;VLOOKUP(B45,$B$2:$O$45,12,FALSE)&amp;", assay_id_seq.currval, '"&amp;P45&amp;"', '"&amp;C45&amp;"', "&amp;VLOOKUP(D45,Dictionary!$B$2:$F$800,4,FALSE)&amp;", '', '"&amp;IF(ISNA(VLOOKUP(Context!G45,Dictionary!$B$2:$F$800,4,FALSE)),"",VLOOKUP(Context!G45,Dictionary!$B$2:$F$800,4,FALSE))&amp;"', '"&amp;Context!N45&amp;"', '"&amp;Context!H45&amp;"', '"&amp;I45&amp;"', '"&amp;J45&amp;"');"</f>
        <v>#N/A</v>
      </c>
    </row>
  </sheetData>
  <conditionalFormatting sqref="A2:N45">
    <cfRule type="expression" dxfId="8" priority="13">
      <formula>(MOD($B2,2)=0)</formula>
    </cfRule>
  </conditionalFormatting>
  <conditionalFormatting sqref="O2:O45">
    <cfRule type="expression" dxfId="7" priority="5">
      <formula>(MOD($B2,2)=0)</formula>
    </cfRule>
  </conditionalFormatting>
  <conditionalFormatting sqref="P2:P45">
    <cfRule type="expression" dxfId="6" priority="4">
      <formula>(MOD($B2,2)=0)</formula>
    </cfRule>
  </conditionalFormatting>
  <conditionalFormatting sqref="O2:O45">
    <cfRule type="expression" dxfId="5" priority="3">
      <formula>(MOD($B2,2)=0)</formula>
    </cfRule>
  </conditionalFormatting>
  <conditionalFormatting sqref="O2">
    <cfRule type="expression" dxfId="4" priority="2">
      <formula>(MOD($B2,2)=0)</formula>
    </cfRule>
  </conditionalFormatting>
  <conditionalFormatting sqref="K2:K45">
    <cfRule type="expression" dxfId="3" priority="1">
      <formula>(MOD($B2,2)=0)</formula>
    </cfRule>
  </conditionalFormatting>
  <dataValidations count="2">
    <dataValidation type="list" allowBlank="1" showInputMessage="1" showErrorMessage="1" sqref="C2:C45">
      <formula1>"Fixed, Range, List, Free"</formula1>
    </dataValidation>
    <dataValidation type="list" allowBlank="1" showInputMessage="1" showErrorMessage="1" sqref="F2:F45">
      <formula1>"&lt;,&gt;,&lt;=,&gt;=,~,&lt;&lt;,&gt;&gt;"</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dimension ref="A1:I26"/>
  <sheetViews>
    <sheetView workbookViewId="0">
      <selection activeCell="B6" sqref="B6"/>
    </sheetView>
  </sheetViews>
  <sheetFormatPr defaultRowHeight="15"/>
  <cols>
    <col min="1" max="1" width="17.5703125" bestFit="1" customWidth="1"/>
    <col min="2" max="2" width="10.85546875" bestFit="1" customWidth="1"/>
    <col min="9" max="9" width="106.140625" customWidth="1"/>
  </cols>
  <sheetData>
    <row r="1" spans="1:9">
      <c r="A1" s="1" t="s">
        <v>42</v>
      </c>
      <c r="I1" t="s">
        <v>422</v>
      </c>
    </row>
    <row r="2" spans="1:9">
      <c r="A2" t="s">
        <v>43</v>
      </c>
      <c r="B2" t="s">
        <v>440</v>
      </c>
    </row>
    <row r="3" spans="1:9" ht="60">
      <c r="A3" t="s">
        <v>842</v>
      </c>
      <c r="B3" s="43"/>
      <c r="I3" s="10" t="str">
        <f>"insert into experiment (project_id, assay_id, experiment_id, experiment_name,run_date_from, run_date_to, description, hold_until_date, experiment_status_id, modified_by) values (project_id_seq.currval, assay_id_seq.currval, experiment_id_seq.nextval, '"&amp;B6&amp;"', to_date('"&amp;TEXT(B3,"mm/dd/yyyy")&amp;"', 'MM/DD/YYYY'), to_date('"&amp;TEXT(B3,"mm/dd/yyyy")&amp;"', 'MM/DD/YYYY'), '', '', 2, '"&amp;B8&amp;"');"</f>
        <v>insert into experiment (project_id, assay_id, experiment_id, experiment_name,run_date_from, run_date_to, description, hold_until_date, experiment_status_id, modified_by) values (project_id_seq.currval, assay_id_seq.currval, experiment_id_seq.nextval, '&lt;Copy from Pubchem&gt;: 1', to_date('01/00/1900', 'MM/DD/YYYY'), to_date('01/00/1900', 'MM/DD/YYYY'), '', '', 2, '');</v>
      </c>
    </row>
    <row r="4" spans="1:9">
      <c r="A4" t="s">
        <v>843</v>
      </c>
      <c r="B4" s="43"/>
      <c r="I4" s="10"/>
    </row>
    <row r="5" spans="1:9">
      <c r="A5" t="s">
        <v>44</v>
      </c>
      <c r="B5" s="44"/>
    </row>
    <row r="6" spans="1:9">
      <c r="A6" t="s">
        <v>45</v>
      </c>
      <c r="B6" t="str">
        <f>Assay!B3&amp;": 1"</f>
        <v>&lt;Copy from Pubchem&gt;: 1</v>
      </c>
    </row>
    <row r="7" spans="1:9">
      <c r="A7" t="s">
        <v>78</v>
      </c>
      <c r="B7" s="43"/>
    </row>
    <row r="8" spans="1:9">
      <c r="A8" t="s">
        <v>844</v>
      </c>
      <c r="B8" s="44"/>
    </row>
    <row r="16" spans="1:9">
      <c r="A16" s="6"/>
    </row>
    <row r="17" spans="1:1">
      <c r="A17" s="4"/>
    </row>
    <row r="18" spans="1:1">
      <c r="A18" s="4"/>
    </row>
    <row r="19" spans="1:1">
      <c r="A19" s="4"/>
    </row>
    <row r="20" spans="1:1">
      <c r="A20" s="4"/>
    </row>
    <row r="21" spans="1:1">
      <c r="A21" s="4"/>
    </row>
    <row r="22" spans="1:1">
      <c r="A22" s="4"/>
    </row>
    <row r="23" spans="1:1">
      <c r="A23" s="6"/>
    </row>
    <row r="24" spans="1:1">
      <c r="A24" s="4"/>
    </row>
    <row r="25" spans="1:1">
      <c r="A25" s="4"/>
    </row>
    <row r="26" spans="1:1">
      <c r="A26"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48"/>
  <sheetViews>
    <sheetView workbookViewId="0">
      <pane xSplit="3" ySplit="8" topLeftCell="D124" activePane="bottomRight" state="frozen"/>
      <selection activeCell="F4" sqref="F4"/>
      <selection pane="topRight" activeCell="F4" sqref="F4"/>
      <selection pane="bottomLeft" activeCell="F4" sqref="F4"/>
      <selection pane="bottomRight" activeCell="F4" sqref="F4"/>
    </sheetView>
  </sheetViews>
  <sheetFormatPr defaultRowHeight="15"/>
  <cols>
    <col min="2" max="2" width="17.28515625" bestFit="1" customWidth="1"/>
    <col min="3" max="3" width="9" customWidth="1"/>
    <col min="5" max="5" width="9.42578125" bestFit="1" customWidth="1"/>
    <col min="10" max="10" width="13.7109375" bestFit="1" customWidth="1"/>
    <col min="11" max="11" width="10.85546875" customWidth="1"/>
  </cols>
  <sheetData>
    <row r="1" spans="1:16">
      <c r="B1" t="s">
        <v>52</v>
      </c>
      <c r="C1" t="str">
        <f>Experiment!B2</f>
        <v>experiment_id_seq.nextval</v>
      </c>
    </row>
    <row r="2" spans="1:16">
      <c r="B2" t="s">
        <v>53</v>
      </c>
      <c r="D2" s="8"/>
    </row>
    <row r="3" spans="1:16">
      <c r="B3" t="s">
        <v>44</v>
      </c>
      <c r="D3" s="8"/>
    </row>
    <row r="4" spans="1:16">
      <c r="B4" t="s">
        <v>54</v>
      </c>
      <c r="C4" t="str">
        <f>Experiment!B6</f>
        <v>&lt;Copy from Pubchem&gt;: 1</v>
      </c>
    </row>
    <row r="5" spans="1:16">
      <c r="B5" t="s">
        <v>364</v>
      </c>
      <c r="C5">
        <v>28</v>
      </c>
      <c r="D5" t="s">
        <v>749</v>
      </c>
    </row>
    <row r="7" spans="1:16" s="7" customFormat="1" ht="30">
      <c r="A7" s="7" t="s">
        <v>56</v>
      </c>
      <c r="B7" s="7" t="s">
        <v>55</v>
      </c>
      <c r="C7" s="7" t="s">
        <v>57</v>
      </c>
      <c r="D7" s="7">
        <f>Measures!B2</f>
        <v>0</v>
      </c>
      <c r="E7" s="7">
        <f>Measures!B3</f>
        <v>0</v>
      </c>
      <c r="F7" s="7">
        <f>Measures!B4</f>
        <v>0</v>
      </c>
      <c r="G7" s="7">
        <f>Measures!B5</f>
        <v>0</v>
      </c>
      <c r="H7" s="7">
        <f>Measures!B6</f>
        <v>0</v>
      </c>
      <c r="I7" s="7">
        <f>Measures!B7</f>
        <v>0</v>
      </c>
      <c r="J7" s="7" t="s">
        <v>25</v>
      </c>
      <c r="K7" s="7" t="s">
        <v>49</v>
      </c>
      <c r="M7"/>
      <c r="N7"/>
    </row>
    <row r="8" spans="1:16">
      <c r="D8" t="s">
        <v>15</v>
      </c>
      <c r="E8" t="s">
        <v>16</v>
      </c>
      <c r="H8" t="s">
        <v>15</v>
      </c>
      <c r="I8" t="s">
        <v>15</v>
      </c>
      <c r="J8" t="s">
        <v>16</v>
      </c>
    </row>
    <row r="9" spans="1:16">
      <c r="A9">
        <v>1</v>
      </c>
    </row>
    <row r="10" spans="1:16">
      <c r="A10">
        <v>2</v>
      </c>
    </row>
    <row r="11" spans="1:16">
      <c r="A11">
        <v>3</v>
      </c>
    </row>
    <row r="12" spans="1:16">
      <c r="A12">
        <v>4</v>
      </c>
    </row>
    <row r="13" spans="1:16">
      <c r="A13">
        <v>5</v>
      </c>
      <c r="P13" s="7"/>
    </row>
    <row r="14" spans="1:16">
      <c r="A14">
        <v>6</v>
      </c>
      <c r="P14" s="7"/>
    </row>
    <row r="15" spans="1:16">
      <c r="A15">
        <v>7</v>
      </c>
      <c r="P15" s="7"/>
    </row>
    <row r="16" spans="1:16">
      <c r="A16">
        <v>8</v>
      </c>
      <c r="P16" s="7"/>
    </row>
    <row r="17" spans="1:16">
      <c r="A17">
        <v>9</v>
      </c>
      <c r="P17" s="7"/>
    </row>
    <row r="18" spans="1:16">
      <c r="A18">
        <v>10</v>
      </c>
    </row>
    <row r="19" spans="1:16">
      <c r="A19">
        <v>11</v>
      </c>
    </row>
    <row r="20" spans="1:16">
      <c r="A20">
        <v>12</v>
      </c>
    </row>
    <row r="21" spans="1:16">
      <c r="A21">
        <v>13</v>
      </c>
    </row>
    <row r="22" spans="1:16">
      <c r="A22">
        <v>14</v>
      </c>
    </row>
    <row r="23" spans="1:16">
      <c r="A23">
        <v>15</v>
      </c>
    </row>
    <row r="24" spans="1:16">
      <c r="A24">
        <v>16</v>
      </c>
    </row>
    <row r="25" spans="1:16">
      <c r="A25">
        <v>17</v>
      </c>
    </row>
    <row r="26" spans="1:16">
      <c r="A26">
        <v>18</v>
      </c>
    </row>
    <row r="27" spans="1:16">
      <c r="A27">
        <v>19</v>
      </c>
    </row>
    <row r="28" spans="1:16">
      <c r="A28">
        <v>20</v>
      </c>
    </row>
    <row r="29" spans="1:16">
      <c r="A29">
        <v>21</v>
      </c>
    </row>
    <row r="30" spans="1:16">
      <c r="A30">
        <v>22</v>
      </c>
    </row>
    <row r="31" spans="1:16">
      <c r="A31">
        <v>23</v>
      </c>
    </row>
    <row r="32" spans="1:16">
      <c r="A32">
        <v>24</v>
      </c>
    </row>
    <row r="33" spans="1:1">
      <c r="A33">
        <v>25</v>
      </c>
    </row>
    <row r="34" spans="1:1">
      <c r="A34">
        <v>26</v>
      </c>
    </row>
    <row r="35" spans="1:1">
      <c r="A35">
        <v>27</v>
      </c>
    </row>
    <row r="36" spans="1:1">
      <c r="A36">
        <v>28</v>
      </c>
    </row>
    <row r="37" spans="1:1">
      <c r="A37">
        <v>29</v>
      </c>
    </row>
    <row r="38" spans="1:1">
      <c r="A38">
        <v>30</v>
      </c>
    </row>
    <row r="39" spans="1:1">
      <c r="A39">
        <v>31</v>
      </c>
    </row>
    <row r="40" spans="1:1">
      <c r="A40">
        <v>32</v>
      </c>
    </row>
    <row r="41" spans="1:1">
      <c r="A41">
        <v>33</v>
      </c>
    </row>
    <row r="42" spans="1:1">
      <c r="A42">
        <v>34</v>
      </c>
    </row>
    <row r="43" spans="1:1">
      <c r="A43">
        <v>35</v>
      </c>
    </row>
    <row r="44" spans="1:1">
      <c r="A44">
        <v>36</v>
      </c>
    </row>
    <row r="45" spans="1:1">
      <c r="A45">
        <v>37</v>
      </c>
    </row>
    <row r="46" spans="1:1">
      <c r="A46">
        <v>38</v>
      </c>
    </row>
    <row r="47" spans="1:1">
      <c r="A47">
        <v>39</v>
      </c>
    </row>
    <row r="48" spans="1:1">
      <c r="A48">
        <v>40</v>
      </c>
    </row>
    <row r="49" spans="1:1">
      <c r="A49">
        <v>41</v>
      </c>
    </row>
    <row r="50" spans="1:1">
      <c r="A50">
        <v>42</v>
      </c>
    </row>
    <row r="51" spans="1:1">
      <c r="A51">
        <v>43</v>
      </c>
    </row>
    <row r="52" spans="1:1">
      <c r="A52">
        <v>44</v>
      </c>
    </row>
    <row r="53" spans="1:1">
      <c r="A53">
        <v>45</v>
      </c>
    </row>
    <row r="54" spans="1:1">
      <c r="A54">
        <v>46</v>
      </c>
    </row>
    <row r="55" spans="1:1">
      <c r="A55">
        <v>47</v>
      </c>
    </row>
    <row r="56" spans="1:1">
      <c r="A56">
        <v>48</v>
      </c>
    </row>
    <row r="57" spans="1:1">
      <c r="A57">
        <v>49</v>
      </c>
    </row>
    <row r="58" spans="1:1">
      <c r="A58">
        <v>50</v>
      </c>
    </row>
    <row r="59" spans="1:1">
      <c r="A59">
        <v>51</v>
      </c>
    </row>
    <row r="60" spans="1:1">
      <c r="A60">
        <v>52</v>
      </c>
    </row>
    <row r="61" spans="1:1">
      <c r="A61">
        <v>53</v>
      </c>
    </row>
    <row r="62" spans="1:1">
      <c r="A62">
        <v>54</v>
      </c>
    </row>
    <row r="63" spans="1:1">
      <c r="A63">
        <v>55</v>
      </c>
    </row>
    <row r="64" spans="1:1">
      <c r="A64">
        <v>56</v>
      </c>
    </row>
    <row r="65" spans="1:1">
      <c r="A65">
        <v>57</v>
      </c>
    </row>
    <row r="66" spans="1:1">
      <c r="A66">
        <v>58</v>
      </c>
    </row>
    <row r="67" spans="1:1">
      <c r="A67">
        <v>59</v>
      </c>
    </row>
    <row r="68" spans="1:1">
      <c r="A68">
        <v>60</v>
      </c>
    </row>
    <row r="69" spans="1:1">
      <c r="A69">
        <v>61</v>
      </c>
    </row>
    <row r="70" spans="1:1">
      <c r="A70">
        <v>62</v>
      </c>
    </row>
    <row r="71" spans="1:1">
      <c r="A71">
        <v>63</v>
      </c>
    </row>
    <row r="72" spans="1:1">
      <c r="A72">
        <v>64</v>
      </c>
    </row>
    <row r="73" spans="1:1">
      <c r="A73">
        <v>65</v>
      </c>
    </row>
    <row r="74" spans="1:1">
      <c r="A74">
        <v>66</v>
      </c>
    </row>
    <row r="75" spans="1:1">
      <c r="A75">
        <v>67</v>
      </c>
    </row>
    <row r="76" spans="1:1">
      <c r="A76">
        <v>68</v>
      </c>
    </row>
    <row r="77" spans="1:1">
      <c r="A77">
        <v>69</v>
      </c>
    </row>
    <row r="78" spans="1:1">
      <c r="A78">
        <v>70</v>
      </c>
    </row>
    <row r="79" spans="1:1">
      <c r="A79">
        <v>71</v>
      </c>
    </row>
    <row r="80" spans="1:1">
      <c r="A80">
        <v>72</v>
      </c>
    </row>
    <row r="81" spans="1:1">
      <c r="A81">
        <v>73</v>
      </c>
    </row>
    <row r="82" spans="1:1">
      <c r="A82">
        <v>74</v>
      </c>
    </row>
    <row r="83" spans="1:1">
      <c r="A83">
        <v>75</v>
      </c>
    </row>
    <row r="84" spans="1:1">
      <c r="A84">
        <v>76</v>
      </c>
    </row>
    <row r="85" spans="1:1">
      <c r="A85">
        <v>77</v>
      </c>
    </row>
    <row r="86" spans="1:1">
      <c r="A86">
        <v>78</v>
      </c>
    </row>
    <row r="87" spans="1:1">
      <c r="A87">
        <v>79</v>
      </c>
    </row>
    <row r="88" spans="1:1">
      <c r="A88">
        <v>80</v>
      </c>
    </row>
    <row r="89" spans="1:1">
      <c r="A89">
        <v>81</v>
      </c>
    </row>
    <row r="90" spans="1:1">
      <c r="A90">
        <v>82</v>
      </c>
    </row>
    <row r="91" spans="1:1">
      <c r="A91">
        <v>83</v>
      </c>
    </row>
    <row r="92" spans="1:1">
      <c r="A92">
        <v>84</v>
      </c>
    </row>
    <row r="93" spans="1:1">
      <c r="A93">
        <v>85</v>
      </c>
    </row>
    <row r="94" spans="1:1">
      <c r="A94">
        <v>86</v>
      </c>
    </row>
    <row r="95" spans="1:1">
      <c r="A95">
        <v>87</v>
      </c>
    </row>
    <row r="96" spans="1:1">
      <c r="A96">
        <v>88</v>
      </c>
    </row>
    <row r="97" spans="1:1">
      <c r="A97">
        <v>89</v>
      </c>
    </row>
    <row r="98" spans="1:1">
      <c r="A98">
        <v>90</v>
      </c>
    </row>
    <row r="99" spans="1:1">
      <c r="A99">
        <v>91</v>
      </c>
    </row>
    <row r="100" spans="1:1">
      <c r="A100">
        <v>92</v>
      </c>
    </row>
    <row r="101" spans="1:1">
      <c r="A101">
        <v>93</v>
      </c>
    </row>
    <row r="102" spans="1:1">
      <c r="A102">
        <v>94</v>
      </c>
    </row>
    <row r="103" spans="1:1">
      <c r="A103">
        <v>95</v>
      </c>
    </row>
    <row r="104" spans="1:1">
      <c r="A104">
        <v>96</v>
      </c>
    </row>
    <row r="105" spans="1:1">
      <c r="A105">
        <v>97</v>
      </c>
    </row>
    <row r="106" spans="1:1">
      <c r="A106">
        <v>98</v>
      </c>
    </row>
    <row r="107" spans="1:1">
      <c r="A107">
        <v>99</v>
      </c>
    </row>
    <row r="108" spans="1:1">
      <c r="A108">
        <v>100</v>
      </c>
    </row>
    <row r="109" spans="1:1">
      <c r="A109">
        <v>101</v>
      </c>
    </row>
    <row r="110" spans="1:1">
      <c r="A110">
        <v>102</v>
      </c>
    </row>
    <row r="111" spans="1:1">
      <c r="A111">
        <v>103</v>
      </c>
    </row>
    <row r="112" spans="1:1">
      <c r="A112">
        <v>104</v>
      </c>
    </row>
    <row r="113" spans="1:1">
      <c r="A113">
        <v>105</v>
      </c>
    </row>
    <row r="114" spans="1:1">
      <c r="A114">
        <v>106</v>
      </c>
    </row>
    <row r="115" spans="1:1">
      <c r="A115">
        <v>107</v>
      </c>
    </row>
    <row r="116" spans="1:1">
      <c r="A116">
        <v>108</v>
      </c>
    </row>
    <row r="117" spans="1:1">
      <c r="A117">
        <v>109</v>
      </c>
    </row>
    <row r="118" spans="1:1">
      <c r="A118">
        <v>110</v>
      </c>
    </row>
    <row r="119" spans="1:1">
      <c r="A119">
        <v>111</v>
      </c>
    </row>
    <row r="120" spans="1:1">
      <c r="A120">
        <v>112</v>
      </c>
    </row>
    <row r="121" spans="1:1">
      <c r="A121">
        <v>113</v>
      </c>
    </row>
    <row r="122" spans="1:1">
      <c r="A122">
        <v>114</v>
      </c>
    </row>
    <row r="123" spans="1:1">
      <c r="A123">
        <v>115</v>
      </c>
    </row>
    <row r="124" spans="1:1">
      <c r="A124">
        <v>116</v>
      </c>
    </row>
    <row r="125" spans="1:1">
      <c r="A125">
        <v>117</v>
      </c>
    </row>
    <row r="126" spans="1:1">
      <c r="A126">
        <v>118</v>
      </c>
    </row>
    <row r="127" spans="1:1">
      <c r="A127">
        <v>119</v>
      </c>
    </row>
    <row r="128" spans="1:1">
      <c r="A128">
        <v>120</v>
      </c>
    </row>
    <row r="129" spans="1:1">
      <c r="A129">
        <v>121</v>
      </c>
    </row>
    <row r="130" spans="1:1">
      <c r="A130">
        <v>122</v>
      </c>
    </row>
    <row r="131" spans="1:1">
      <c r="A131">
        <v>123</v>
      </c>
    </row>
    <row r="132" spans="1:1">
      <c r="A132">
        <v>124</v>
      </c>
    </row>
    <row r="133" spans="1:1">
      <c r="A133">
        <v>125</v>
      </c>
    </row>
    <row r="134" spans="1:1">
      <c r="A134">
        <v>126</v>
      </c>
    </row>
    <row r="135" spans="1:1">
      <c r="A135">
        <v>127</v>
      </c>
    </row>
    <row r="136" spans="1:1">
      <c r="A136">
        <v>128</v>
      </c>
    </row>
    <row r="137" spans="1:1">
      <c r="A137">
        <v>129</v>
      </c>
    </row>
    <row r="138" spans="1:1">
      <c r="A138">
        <v>130</v>
      </c>
    </row>
    <row r="139" spans="1:1">
      <c r="A139">
        <v>131</v>
      </c>
    </row>
    <row r="140" spans="1:1">
      <c r="A140">
        <v>132</v>
      </c>
    </row>
    <row r="141" spans="1:1">
      <c r="A141">
        <v>133</v>
      </c>
    </row>
    <row r="142" spans="1:1">
      <c r="A142">
        <v>134</v>
      </c>
    </row>
    <row r="143" spans="1:1">
      <c r="A143">
        <v>135</v>
      </c>
    </row>
    <row r="144" spans="1:1">
      <c r="A144">
        <v>136</v>
      </c>
    </row>
    <row r="145" spans="1:1">
      <c r="A145">
        <v>137</v>
      </c>
    </row>
    <row r="146" spans="1:1">
      <c r="A146">
        <v>138</v>
      </c>
    </row>
    <row r="147" spans="1:1">
      <c r="A147">
        <v>139</v>
      </c>
    </row>
    <row r="148" spans="1:1">
      <c r="A148">
        <v>140</v>
      </c>
    </row>
    <row r="149" spans="1:1">
      <c r="A149">
        <v>141</v>
      </c>
    </row>
    <row r="150" spans="1:1">
      <c r="A150">
        <v>142</v>
      </c>
    </row>
    <row r="151" spans="1:1">
      <c r="A151">
        <v>143</v>
      </c>
    </row>
    <row r="152" spans="1:1">
      <c r="A152">
        <v>144</v>
      </c>
    </row>
    <row r="153" spans="1:1">
      <c r="A153">
        <v>145</v>
      </c>
    </row>
    <row r="154" spans="1:1">
      <c r="A154">
        <v>146</v>
      </c>
    </row>
    <row r="155" spans="1:1">
      <c r="A155">
        <v>147</v>
      </c>
    </row>
    <row r="156" spans="1:1">
      <c r="A156">
        <v>148</v>
      </c>
    </row>
    <row r="157" spans="1:1">
      <c r="A157">
        <v>149</v>
      </c>
    </row>
    <row r="158" spans="1:1">
      <c r="A158">
        <v>150</v>
      </c>
    </row>
    <row r="159" spans="1:1">
      <c r="A159">
        <v>151</v>
      </c>
    </row>
    <row r="160" spans="1:1">
      <c r="A160">
        <v>152</v>
      </c>
    </row>
    <row r="161" spans="1:1">
      <c r="A161">
        <v>153</v>
      </c>
    </row>
    <row r="162" spans="1:1">
      <c r="A162">
        <v>154</v>
      </c>
    </row>
    <row r="163" spans="1:1">
      <c r="A163">
        <v>155</v>
      </c>
    </row>
    <row r="164" spans="1:1">
      <c r="A164">
        <v>156</v>
      </c>
    </row>
    <row r="165" spans="1:1">
      <c r="A165">
        <v>157</v>
      </c>
    </row>
    <row r="166" spans="1:1">
      <c r="A166">
        <v>158</v>
      </c>
    </row>
    <row r="167" spans="1:1">
      <c r="A167">
        <v>159</v>
      </c>
    </row>
    <row r="168" spans="1:1">
      <c r="A168">
        <v>160</v>
      </c>
    </row>
    <row r="169" spans="1:1">
      <c r="A169">
        <v>161</v>
      </c>
    </row>
    <row r="170" spans="1:1">
      <c r="A170">
        <v>162</v>
      </c>
    </row>
    <row r="171" spans="1:1">
      <c r="A171">
        <v>163</v>
      </c>
    </row>
    <row r="172" spans="1:1">
      <c r="A172">
        <v>164</v>
      </c>
    </row>
    <row r="173" spans="1:1">
      <c r="A173">
        <v>165</v>
      </c>
    </row>
    <row r="174" spans="1:1">
      <c r="A174">
        <v>166</v>
      </c>
    </row>
    <row r="175" spans="1:1">
      <c r="A175">
        <v>167</v>
      </c>
    </row>
    <row r="176" spans="1:1">
      <c r="A176">
        <v>168</v>
      </c>
    </row>
    <row r="177" spans="1:1">
      <c r="A177">
        <v>169</v>
      </c>
    </row>
    <row r="178" spans="1:1">
      <c r="A178">
        <v>170</v>
      </c>
    </row>
    <row r="179" spans="1:1">
      <c r="A179">
        <v>171</v>
      </c>
    </row>
    <row r="180" spans="1:1">
      <c r="A180">
        <v>172</v>
      </c>
    </row>
    <row r="181" spans="1:1">
      <c r="A181">
        <v>173</v>
      </c>
    </row>
    <row r="182" spans="1:1">
      <c r="A182">
        <v>174</v>
      </c>
    </row>
    <row r="183" spans="1:1">
      <c r="A183">
        <v>175</v>
      </c>
    </row>
    <row r="184" spans="1:1">
      <c r="A184">
        <v>176</v>
      </c>
    </row>
    <row r="185" spans="1:1">
      <c r="A185">
        <v>177</v>
      </c>
    </row>
    <row r="186" spans="1:1">
      <c r="A186">
        <v>178</v>
      </c>
    </row>
    <row r="187" spans="1:1">
      <c r="A187">
        <v>179</v>
      </c>
    </row>
    <row r="188" spans="1:1">
      <c r="A188">
        <v>180</v>
      </c>
    </row>
    <row r="189" spans="1:1">
      <c r="A189">
        <v>181</v>
      </c>
    </row>
    <row r="190" spans="1:1">
      <c r="A190">
        <v>182</v>
      </c>
    </row>
    <row r="191" spans="1:1">
      <c r="A191">
        <v>183</v>
      </c>
    </row>
    <row r="192" spans="1:1">
      <c r="A192">
        <v>184</v>
      </c>
    </row>
    <row r="193" spans="1:1">
      <c r="A193">
        <v>185</v>
      </c>
    </row>
    <row r="194" spans="1:1">
      <c r="A194">
        <v>186</v>
      </c>
    </row>
    <row r="195" spans="1:1">
      <c r="A195">
        <v>187</v>
      </c>
    </row>
    <row r="196" spans="1:1">
      <c r="A196">
        <v>188</v>
      </c>
    </row>
    <row r="197" spans="1:1">
      <c r="A197">
        <v>189</v>
      </c>
    </row>
    <row r="198" spans="1:1">
      <c r="A198">
        <v>190</v>
      </c>
    </row>
    <row r="199" spans="1:1">
      <c r="A199">
        <v>191</v>
      </c>
    </row>
    <row r="200" spans="1:1">
      <c r="A200">
        <v>192</v>
      </c>
    </row>
    <row r="201" spans="1:1">
      <c r="A201">
        <v>193</v>
      </c>
    </row>
    <row r="202" spans="1:1">
      <c r="A202">
        <v>194</v>
      </c>
    </row>
    <row r="203" spans="1:1">
      <c r="A203">
        <v>195</v>
      </c>
    </row>
    <row r="204" spans="1:1">
      <c r="A204">
        <v>196</v>
      </c>
    </row>
    <row r="205" spans="1:1">
      <c r="A205">
        <v>197</v>
      </c>
    </row>
    <row r="206" spans="1:1">
      <c r="A206">
        <v>198</v>
      </c>
    </row>
    <row r="207" spans="1:1">
      <c r="A207">
        <v>199</v>
      </c>
    </row>
    <row r="208" spans="1:1">
      <c r="A208">
        <v>200</v>
      </c>
    </row>
    <row r="209" spans="1:1">
      <c r="A209">
        <v>201</v>
      </c>
    </row>
    <row r="210" spans="1:1">
      <c r="A210">
        <v>202</v>
      </c>
    </row>
    <row r="211" spans="1:1">
      <c r="A211">
        <v>203</v>
      </c>
    </row>
    <row r="212" spans="1:1">
      <c r="A212">
        <v>204</v>
      </c>
    </row>
    <row r="213" spans="1:1">
      <c r="A213">
        <v>205</v>
      </c>
    </row>
    <row r="214" spans="1:1">
      <c r="A214">
        <v>206</v>
      </c>
    </row>
    <row r="215" spans="1:1">
      <c r="A215">
        <v>207</v>
      </c>
    </row>
    <row r="216" spans="1:1">
      <c r="A216">
        <v>208</v>
      </c>
    </row>
    <row r="217" spans="1:1">
      <c r="A217">
        <v>209</v>
      </c>
    </row>
    <row r="218" spans="1:1">
      <c r="A218">
        <v>210</v>
      </c>
    </row>
    <row r="219" spans="1:1">
      <c r="A219">
        <v>211</v>
      </c>
    </row>
    <row r="220" spans="1:1">
      <c r="A220">
        <v>212</v>
      </c>
    </row>
    <row r="221" spans="1:1">
      <c r="A221">
        <v>213</v>
      </c>
    </row>
    <row r="222" spans="1:1">
      <c r="A222">
        <v>214</v>
      </c>
    </row>
    <row r="223" spans="1:1">
      <c r="A223">
        <v>215</v>
      </c>
    </row>
    <row r="224" spans="1:1">
      <c r="A224">
        <v>216</v>
      </c>
    </row>
    <row r="225" spans="1:1">
      <c r="A225">
        <v>217</v>
      </c>
    </row>
    <row r="226" spans="1:1">
      <c r="A226">
        <v>218</v>
      </c>
    </row>
    <row r="227" spans="1:1">
      <c r="A227">
        <v>219</v>
      </c>
    </row>
    <row r="228" spans="1:1">
      <c r="A228">
        <v>220</v>
      </c>
    </row>
    <row r="229" spans="1:1">
      <c r="A229">
        <v>221</v>
      </c>
    </row>
    <row r="230" spans="1:1">
      <c r="A230">
        <v>222</v>
      </c>
    </row>
    <row r="231" spans="1:1">
      <c r="A231">
        <v>223</v>
      </c>
    </row>
    <row r="232" spans="1:1">
      <c r="A232">
        <v>224</v>
      </c>
    </row>
    <row r="233" spans="1:1">
      <c r="A233">
        <v>225</v>
      </c>
    </row>
    <row r="234" spans="1:1">
      <c r="A234">
        <v>226</v>
      </c>
    </row>
    <row r="235" spans="1:1">
      <c r="A235">
        <v>227</v>
      </c>
    </row>
    <row r="236" spans="1:1">
      <c r="A236">
        <v>228</v>
      </c>
    </row>
    <row r="237" spans="1:1">
      <c r="A237">
        <v>229</v>
      </c>
    </row>
    <row r="238" spans="1:1">
      <c r="A238">
        <v>230</v>
      </c>
    </row>
    <row r="239" spans="1:1">
      <c r="A239">
        <v>231</v>
      </c>
    </row>
    <row r="240" spans="1:1">
      <c r="A240">
        <v>232</v>
      </c>
    </row>
    <row r="241" spans="1:1">
      <c r="A241">
        <v>233</v>
      </c>
    </row>
    <row r="242" spans="1:1">
      <c r="A242">
        <v>234</v>
      </c>
    </row>
    <row r="243" spans="1:1">
      <c r="A243">
        <v>235</v>
      </c>
    </row>
    <row r="244" spans="1:1">
      <c r="A244">
        <v>236</v>
      </c>
    </row>
    <row r="245" spans="1:1">
      <c r="A245">
        <v>237</v>
      </c>
    </row>
    <row r="246" spans="1:1">
      <c r="A246">
        <v>238</v>
      </c>
    </row>
    <row r="247" spans="1:1">
      <c r="A247">
        <v>239</v>
      </c>
    </row>
    <row r="248" spans="1:1">
      <c r="A248">
        <v>240</v>
      </c>
    </row>
    <row r="249" spans="1:1">
      <c r="A249">
        <v>241</v>
      </c>
    </row>
    <row r="250" spans="1:1">
      <c r="A250">
        <v>242</v>
      </c>
    </row>
    <row r="251" spans="1:1">
      <c r="A251">
        <v>243</v>
      </c>
    </row>
    <row r="252" spans="1:1">
      <c r="A252">
        <v>244</v>
      </c>
    </row>
    <row r="253" spans="1:1">
      <c r="A253">
        <v>245</v>
      </c>
    </row>
    <row r="254" spans="1:1">
      <c r="A254">
        <v>246</v>
      </c>
    </row>
    <row r="255" spans="1:1">
      <c r="A255">
        <v>247</v>
      </c>
    </row>
    <row r="256" spans="1:1">
      <c r="A256">
        <v>248</v>
      </c>
    </row>
    <row r="257" spans="1:1">
      <c r="A257">
        <v>249</v>
      </c>
    </row>
    <row r="258" spans="1:1">
      <c r="A258">
        <v>250</v>
      </c>
    </row>
    <row r="259" spans="1:1">
      <c r="A259">
        <v>251</v>
      </c>
    </row>
    <row r="260" spans="1:1">
      <c r="A260">
        <v>252</v>
      </c>
    </row>
    <row r="261" spans="1:1">
      <c r="A261">
        <v>253</v>
      </c>
    </row>
    <row r="262" spans="1:1">
      <c r="A262">
        <v>254</v>
      </c>
    </row>
    <row r="263" spans="1:1">
      <c r="A263">
        <v>255</v>
      </c>
    </row>
    <row r="264" spans="1:1">
      <c r="A264">
        <v>256</v>
      </c>
    </row>
    <row r="265" spans="1:1">
      <c r="A265">
        <v>257</v>
      </c>
    </row>
    <row r="266" spans="1:1">
      <c r="A266">
        <v>258</v>
      </c>
    </row>
    <row r="267" spans="1:1">
      <c r="A267">
        <v>259</v>
      </c>
    </row>
    <row r="268" spans="1:1">
      <c r="A268">
        <v>260</v>
      </c>
    </row>
    <row r="269" spans="1:1">
      <c r="A269">
        <v>261</v>
      </c>
    </row>
    <row r="270" spans="1:1">
      <c r="A270">
        <v>262</v>
      </c>
    </row>
    <row r="271" spans="1:1">
      <c r="A271">
        <v>263</v>
      </c>
    </row>
    <row r="272" spans="1:1">
      <c r="A272">
        <v>264</v>
      </c>
    </row>
    <row r="273" spans="1:1">
      <c r="A273">
        <v>265</v>
      </c>
    </row>
    <row r="274" spans="1:1">
      <c r="A274">
        <v>266</v>
      </c>
    </row>
    <row r="275" spans="1:1">
      <c r="A275">
        <v>267</v>
      </c>
    </row>
    <row r="276" spans="1:1">
      <c r="A276">
        <v>268</v>
      </c>
    </row>
    <row r="277" spans="1:1">
      <c r="A277">
        <v>269</v>
      </c>
    </row>
    <row r="278" spans="1:1">
      <c r="A278">
        <v>270</v>
      </c>
    </row>
    <row r="279" spans="1:1">
      <c r="A279">
        <v>271</v>
      </c>
    </row>
    <row r="280" spans="1:1">
      <c r="A280">
        <v>272</v>
      </c>
    </row>
    <row r="281" spans="1:1">
      <c r="A281">
        <v>273</v>
      </c>
    </row>
    <row r="282" spans="1:1">
      <c r="A282">
        <v>274</v>
      </c>
    </row>
    <row r="283" spans="1:1">
      <c r="A283">
        <v>275</v>
      </c>
    </row>
    <row r="284" spans="1:1">
      <c r="A284">
        <v>276</v>
      </c>
    </row>
    <row r="285" spans="1:1">
      <c r="A285">
        <v>277</v>
      </c>
    </row>
    <row r="286" spans="1:1">
      <c r="A286">
        <v>278</v>
      </c>
    </row>
    <row r="287" spans="1:1">
      <c r="A287">
        <v>279</v>
      </c>
    </row>
    <row r="288" spans="1:1">
      <c r="A288">
        <v>280</v>
      </c>
    </row>
    <row r="289" spans="1:1">
      <c r="A289">
        <v>281</v>
      </c>
    </row>
    <row r="290" spans="1:1">
      <c r="A290">
        <v>282</v>
      </c>
    </row>
    <row r="291" spans="1:1">
      <c r="A291">
        <v>283</v>
      </c>
    </row>
    <row r="292" spans="1:1">
      <c r="A292">
        <v>284</v>
      </c>
    </row>
    <row r="293" spans="1:1">
      <c r="A293">
        <v>285</v>
      </c>
    </row>
    <row r="294" spans="1:1">
      <c r="A294">
        <v>286</v>
      </c>
    </row>
    <row r="295" spans="1:1">
      <c r="A295">
        <v>287</v>
      </c>
    </row>
    <row r="296" spans="1:1">
      <c r="A296">
        <v>288</v>
      </c>
    </row>
    <row r="297" spans="1:1">
      <c r="A297">
        <v>289</v>
      </c>
    </row>
    <row r="298" spans="1:1">
      <c r="A298">
        <v>290</v>
      </c>
    </row>
    <row r="299" spans="1:1">
      <c r="A299">
        <v>291</v>
      </c>
    </row>
    <row r="300" spans="1:1">
      <c r="A300">
        <v>292</v>
      </c>
    </row>
    <row r="301" spans="1:1">
      <c r="A301">
        <v>293</v>
      </c>
    </row>
    <row r="302" spans="1:1">
      <c r="A302">
        <v>294</v>
      </c>
    </row>
    <row r="303" spans="1:1">
      <c r="A303">
        <v>295</v>
      </c>
    </row>
    <row r="304" spans="1:1">
      <c r="A304">
        <v>296</v>
      </c>
    </row>
    <row r="305" spans="1:1">
      <c r="A305">
        <v>297</v>
      </c>
    </row>
    <row r="306" spans="1:1">
      <c r="A306">
        <v>298</v>
      </c>
    </row>
    <row r="307" spans="1:1">
      <c r="A307">
        <v>299</v>
      </c>
    </row>
    <row r="308" spans="1:1">
      <c r="A308">
        <v>300</v>
      </c>
    </row>
    <row r="309" spans="1:1">
      <c r="A309">
        <v>301</v>
      </c>
    </row>
    <row r="310" spans="1:1">
      <c r="A310">
        <v>302</v>
      </c>
    </row>
    <row r="311" spans="1:1">
      <c r="A311">
        <v>303</v>
      </c>
    </row>
    <row r="312" spans="1:1">
      <c r="A312">
        <v>304</v>
      </c>
    </row>
    <row r="313" spans="1:1">
      <c r="A313">
        <v>305</v>
      </c>
    </row>
    <row r="314" spans="1:1">
      <c r="A314">
        <v>306</v>
      </c>
    </row>
    <row r="315" spans="1:1">
      <c r="A315">
        <v>307</v>
      </c>
    </row>
    <row r="316" spans="1:1">
      <c r="A316">
        <v>308</v>
      </c>
    </row>
    <row r="317" spans="1:1">
      <c r="A317">
        <v>309</v>
      </c>
    </row>
    <row r="318" spans="1:1">
      <c r="A318">
        <v>310</v>
      </c>
    </row>
    <row r="319" spans="1:1">
      <c r="A319">
        <v>311</v>
      </c>
    </row>
    <row r="320" spans="1:1">
      <c r="A320">
        <v>312</v>
      </c>
    </row>
    <row r="321" spans="1:1">
      <c r="A321">
        <v>313</v>
      </c>
    </row>
    <row r="322" spans="1:1">
      <c r="A322">
        <v>314</v>
      </c>
    </row>
    <row r="323" spans="1:1">
      <c r="A323">
        <v>315</v>
      </c>
    </row>
    <row r="324" spans="1:1">
      <c r="A324">
        <v>316</v>
      </c>
    </row>
    <row r="325" spans="1:1">
      <c r="A325">
        <v>317</v>
      </c>
    </row>
    <row r="326" spans="1:1">
      <c r="A326">
        <v>318</v>
      </c>
    </row>
    <row r="327" spans="1:1">
      <c r="A327">
        <v>319</v>
      </c>
    </row>
    <row r="328" spans="1:1">
      <c r="A328">
        <v>320</v>
      </c>
    </row>
    <row r="329" spans="1:1">
      <c r="A329">
        <v>321</v>
      </c>
    </row>
    <row r="330" spans="1:1">
      <c r="A330">
        <v>322</v>
      </c>
    </row>
    <row r="331" spans="1:1">
      <c r="A331">
        <v>323</v>
      </c>
    </row>
    <row r="332" spans="1:1">
      <c r="A332">
        <v>324</v>
      </c>
    </row>
    <row r="333" spans="1:1">
      <c r="A333">
        <v>325</v>
      </c>
    </row>
    <row r="334" spans="1:1">
      <c r="A334">
        <v>326</v>
      </c>
    </row>
    <row r="335" spans="1:1">
      <c r="A335">
        <v>327</v>
      </c>
    </row>
    <row r="336" spans="1:1">
      <c r="A336">
        <v>328</v>
      </c>
    </row>
    <row r="337" spans="1:1">
      <c r="A337">
        <v>329</v>
      </c>
    </row>
    <row r="338" spans="1:1">
      <c r="A338">
        <v>330</v>
      </c>
    </row>
    <row r="339" spans="1:1">
      <c r="A339">
        <v>331</v>
      </c>
    </row>
    <row r="340" spans="1:1">
      <c r="A340">
        <v>332</v>
      </c>
    </row>
    <row r="341" spans="1:1">
      <c r="A341">
        <v>333</v>
      </c>
    </row>
    <row r="342" spans="1:1">
      <c r="A342">
        <v>334</v>
      </c>
    </row>
    <row r="343" spans="1:1">
      <c r="A343">
        <v>335</v>
      </c>
    </row>
    <row r="344" spans="1:1">
      <c r="A344">
        <v>336</v>
      </c>
    </row>
    <row r="345" spans="1:1">
      <c r="A345">
        <v>337</v>
      </c>
    </row>
    <row r="346" spans="1:1">
      <c r="A346">
        <v>338</v>
      </c>
    </row>
    <row r="347" spans="1:1">
      <c r="A347">
        <v>339</v>
      </c>
    </row>
    <row r="348" spans="1:1">
      <c r="A348">
        <v>340</v>
      </c>
    </row>
    <row r="349" spans="1:1">
      <c r="A349">
        <v>341</v>
      </c>
    </row>
    <row r="350" spans="1:1">
      <c r="A350">
        <v>342</v>
      </c>
    </row>
    <row r="351" spans="1:1">
      <c r="A351">
        <v>343</v>
      </c>
    </row>
    <row r="352" spans="1:1">
      <c r="A352">
        <v>344</v>
      </c>
    </row>
    <row r="353" spans="1:1">
      <c r="A353">
        <v>345</v>
      </c>
    </row>
    <row r="354" spans="1:1">
      <c r="A354">
        <v>346</v>
      </c>
    </row>
    <row r="355" spans="1:1">
      <c r="A355">
        <v>347</v>
      </c>
    </row>
    <row r="356" spans="1:1">
      <c r="A356">
        <v>348</v>
      </c>
    </row>
    <row r="357" spans="1:1">
      <c r="A357">
        <v>349</v>
      </c>
    </row>
    <row r="358" spans="1:1">
      <c r="A358">
        <v>350</v>
      </c>
    </row>
    <row r="359" spans="1:1">
      <c r="A359">
        <v>351</v>
      </c>
    </row>
    <row r="360" spans="1:1">
      <c r="A360">
        <v>352</v>
      </c>
    </row>
    <row r="361" spans="1:1">
      <c r="A361">
        <v>353</v>
      </c>
    </row>
    <row r="362" spans="1:1">
      <c r="A362">
        <v>354</v>
      </c>
    </row>
    <row r="363" spans="1:1">
      <c r="A363">
        <v>355</v>
      </c>
    </row>
    <row r="364" spans="1:1">
      <c r="A364">
        <v>356</v>
      </c>
    </row>
    <row r="365" spans="1:1">
      <c r="A365">
        <v>357</v>
      </c>
    </row>
    <row r="366" spans="1:1">
      <c r="A366">
        <v>358</v>
      </c>
    </row>
    <row r="367" spans="1:1">
      <c r="A367">
        <v>359</v>
      </c>
    </row>
    <row r="368" spans="1:1">
      <c r="A368">
        <v>360</v>
      </c>
    </row>
    <row r="369" spans="1:1">
      <c r="A369">
        <v>361</v>
      </c>
    </row>
    <row r="370" spans="1:1">
      <c r="A370">
        <v>362</v>
      </c>
    </row>
    <row r="371" spans="1:1">
      <c r="A371">
        <v>363</v>
      </c>
    </row>
    <row r="372" spans="1:1">
      <c r="A372">
        <v>364</v>
      </c>
    </row>
    <row r="373" spans="1:1">
      <c r="A373">
        <v>365</v>
      </c>
    </row>
    <row r="374" spans="1:1">
      <c r="A374">
        <v>366</v>
      </c>
    </row>
    <row r="375" spans="1:1">
      <c r="A375">
        <v>367</v>
      </c>
    </row>
    <row r="376" spans="1:1">
      <c r="A376">
        <v>368</v>
      </c>
    </row>
    <row r="377" spans="1:1">
      <c r="A377">
        <v>369</v>
      </c>
    </row>
    <row r="378" spans="1:1">
      <c r="A378">
        <v>370</v>
      </c>
    </row>
    <row r="379" spans="1:1">
      <c r="A379">
        <v>371</v>
      </c>
    </row>
    <row r="380" spans="1:1">
      <c r="A380">
        <v>372</v>
      </c>
    </row>
    <row r="381" spans="1:1">
      <c r="A381">
        <v>373</v>
      </c>
    </row>
    <row r="382" spans="1:1">
      <c r="A382">
        <v>374</v>
      </c>
    </row>
    <row r="383" spans="1:1">
      <c r="A383">
        <v>375</v>
      </c>
    </row>
    <row r="384" spans="1:1">
      <c r="A384">
        <v>376</v>
      </c>
    </row>
    <row r="385" spans="1:1">
      <c r="A385">
        <v>377</v>
      </c>
    </row>
    <row r="386" spans="1:1">
      <c r="A386">
        <v>378</v>
      </c>
    </row>
    <row r="387" spans="1:1">
      <c r="A387">
        <v>379</v>
      </c>
    </row>
    <row r="388" spans="1:1">
      <c r="A388">
        <v>380</v>
      </c>
    </row>
    <row r="389" spans="1:1">
      <c r="A389">
        <v>381</v>
      </c>
    </row>
    <row r="390" spans="1:1">
      <c r="A390">
        <v>382</v>
      </c>
    </row>
    <row r="391" spans="1:1">
      <c r="A391">
        <v>383</v>
      </c>
    </row>
    <row r="392" spans="1:1">
      <c r="A392">
        <v>384</v>
      </c>
    </row>
    <row r="393" spans="1:1">
      <c r="A393">
        <v>385</v>
      </c>
    </row>
    <row r="394" spans="1:1">
      <c r="A394">
        <v>386</v>
      </c>
    </row>
    <row r="395" spans="1:1">
      <c r="A395">
        <v>387</v>
      </c>
    </row>
    <row r="396" spans="1:1">
      <c r="A396">
        <v>388</v>
      </c>
    </row>
    <row r="397" spans="1:1">
      <c r="A397">
        <v>389</v>
      </c>
    </row>
    <row r="398" spans="1:1">
      <c r="A398">
        <v>390</v>
      </c>
    </row>
    <row r="399" spans="1:1">
      <c r="A399">
        <v>391</v>
      </c>
    </row>
    <row r="400" spans="1:1">
      <c r="A400">
        <v>392</v>
      </c>
    </row>
    <row r="401" spans="1:1">
      <c r="A401">
        <v>393</v>
      </c>
    </row>
    <row r="402" spans="1:1">
      <c r="A402">
        <v>394</v>
      </c>
    </row>
    <row r="403" spans="1:1">
      <c r="A403">
        <v>395</v>
      </c>
    </row>
    <row r="404" spans="1:1">
      <c r="A404">
        <v>396</v>
      </c>
    </row>
    <row r="405" spans="1:1">
      <c r="A405">
        <v>397</v>
      </c>
    </row>
    <row r="406" spans="1:1">
      <c r="A406">
        <v>398</v>
      </c>
    </row>
    <row r="407" spans="1:1">
      <c r="A407">
        <v>399</v>
      </c>
    </row>
    <row r="408" spans="1:1">
      <c r="A408">
        <v>400</v>
      </c>
    </row>
    <row r="409" spans="1:1">
      <c r="A409">
        <v>401</v>
      </c>
    </row>
    <row r="410" spans="1:1">
      <c r="A410">
        <v>402</v>
      </c>
    </row>
    <row r="411" spans="1:1">
      <c r="A411">
        <v>403</v>
      </c>
    </row>
    <row r="412" spans="1:1">
      <c r="A412">
        <v>404</v>
      </c>
    </row>
    <row r="413" spans="1:1">
      <c r="A413">
        <v>405</v>
      </c>
    </row>
    <row r="414" spans="1:1">
      <c r="A414">
        <v>406</v>
      </c>
    </row>
    <row r="415" spans="1:1">
      <c r="A415">
        <v>407</v>
      </c>
    </row>
    <row r="416" spans="1:1">
      <c r="A416">
        <v>408</v>
      </c>
    </row>
    <row r="417" spans="1:1">
      <c r="A417">
        <v>409</v>
      </c>
    </row>
    <row r="418" spans="1:1">
      <c r="A418">
        <v>410</v>
      </c>
    </row>
    <row r="419" spans="1:1">
      <c r="A419">
        <v>411</v>
      </c>
    </row>
    <row r="420" spans="1:1">
      <c r="A420">
        <v>412</v>
      </c>
    </row>
    <row r="421" spans="1:1">
      <c r="A421">
        <v>413</v>
      </c>
    </row>
    <row r="422" spans="1:1">
      <c r="A422">
        <v>414</v>
      </c>
    </row>
    <row r="423" spans="1:1">
      <c r="A423">
        <v>415</v>
      </c>
    </row>
    <row r="424" spans="1:1">
      <c r="A424">
        <v>416</v>
      </c>
    </row>
    <row r="425" spans="1:1">
      <c r="A425">
        <v>417</v>
      </c>
    </row>
    <row r="426" spans="1:1">
      <c r="A426">
        <v>418</v>
      </c>
    </row>
    <row r="427" spans="1:1">
      <c r="A427">
        <v>419</v>
      </c>
    </row>
    <row r="428" spans="1:1">
      <c r="A428">
        <v>420</v>
      </c>
    </row>
    <row r="429" spans="1:1">
      <c r="A429">
        <v>421</v>
      </c>
    </row>
    <row r="430" spans="1:1">
      <c r="A430">
        <v>422</v>
      </c>
    </row>
    <row r="431" spans="1:1">
      <c r="A431">
        <v>423</v>
      </c>
    </row>
    <row r="432" spans="1:1">
      <c r="A432">
        <v>424</v>
      </c>
    </row>
    <row r="433" spans="1:1">
      <c r="A433">
        <v>425</v>
      </c>
    </row>
    <row r="434" spans="1:1">
      <c r="A434">
        <v>426</v>
      </c>
    </row>
    <row r="435" spans="1:1">
      <c r="A435">
        <v>427</v>
      </c>
    </row>
    <row r="436" spans="1:1">
      <c r="A436">
        <v>428</v>
      </c>
    </row>
    <row r="437" spans="1:1">
      <c r="A437">
        <v>429</v>
      </c>
    </row>
    <row r="438" spans="1:1">
      <c r="A438">
        <v>430</v>
      </c>
    </row>
    <row r="439" spans="1:1">
      <c r="A439">
        <v>431</v>
      </c>
    </row>
    <row r="440" spans="1:1">
      <c r="A440">
        <v>432</v>
      </c>
    </row>
    <row r="441" spans="1:1">
      <c r="A441">
        <v>433</v>
      </c>
    </row>
    <row r="442" spans="1:1">
      <c r="A442">
        <v>434</v>
      </c>
    </row>
    <row r="443" spans="1:1">
      <c r="A443">
        <v>435</v>
      </c>
    </row>
    <row r="444" spans="1:1">
      <c r="A444">
        <v>436</v>
      </c>
    </row>
    <row r="445" spans="1:1">
      <c r="A445">
        <v>437</v>
      </c>
    </row>
    <row r="446" spans="1:1">
      <c r="A446">
        <v>438</v>
      </c>
    </row>
    <row r="447" spans="1:1">
      <c r="A447">
        <v>439</v>
      </c>
    </row>
    <row r="448" spans="1:1">
      <c r="A448">
        <v>440</v>
      </c>
    </row>
  </sheetData>
  <sortState ref="A48:C447">
    <sortCondition ref="C48:C447"/>
    <sortCondition ref="A48:A447"/>
  </sortState>
  <dataValidations count="1">
    <dataValidation type="list" allowBlank="1" showInputMessage="1" showErrorMessage="1" sqref="J9:J448">
      <formula1>Concentration_List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O170"/>
  <sheetViews>
    <sheetView workbookViewId="0">
      <selection activeCell="F4" sqref="F4"/>
    </sheetView>
  </sheetViews>
  <sheetFormatPr defaultRowHeight="15"/>
  <cols>
    <col min="1" max="1" width="12.7109375" customWidth="1"/>
    <col min="2" max="2" width="12.42578125" customWidth="1"/>
    <col min="3" max="3" width="8.42578125" customWidth="1"/>
    <col min="4" max="4" width="12" customWidth="1"/>
    <col min="6" max="8" width="12.140625" customWidth="1"/>
    <col min="10" max="10" width="14.7109375" customWidth="1"/>
    <col min="11" max="11" width="13.42578125" customWidth="1"/>
    <col min="12" max="12" width="70" customWidth="1"/>
    <col min="13" max="13" width="59.85546875" customWidth="1"/>
  </cols>
  <sheetData>
    <row r="1" spans="1:15">
      <c r="A1" s="4" t="s">
        <v>750</v>
      </c>
      <c r="B1">
        <v>600</v>
      </c>
      <c r="L1" s="51"/>
      <c r="M1" s="51"/>
      <c r="N1" s="51"/>
      <c r="O1" s="51"/>
    </row>
    <row r="2" spans="1:15" ht="30">
      <c r="A2" s="7" t="s">
        <v>55</v>
      </c>
      <c r="B2" s="7" t="s">
        <v>64</v>
      </c>
      <c r="C2" s="7" t="s">
        <v>57</v>
      </c>
      <c r="D2" s="7" t="s">
        <v>60</v>
      </c>
      <c r="E2" s="7" t="s">
        <v>62</v>
      </c>
      <c r="F2" s="7" t="s">
        <v>61</v>
      </c>
      <c r="G2" s="7" t="s">
        <v>22</v>
      </c>
      <c r="H2" s="7" t="s">
        <v>23</v>
      </c>
      <c r="I2" s="7" t="s">
        <v>10</v>
      </c>
      <c r="J2" s="7" t="s">
        <v>63</v>
      </c>
      <c r="K2" s="7" t="s">
        <v>24</v>
      </c>
      <c r="L2" s="7" t="s">
        <v>276</v>
      </c>
      <c r="M2" s="7" t="s">
        <v>423</v>
      </c>
    </row>
    <row r="3" spans="1:15">
      <c r="A3">
        <f>'Result import'!B9</f>
        <v>0</v>
      </c>
      <c r="B3">
        <f>B1+1</f>
        <v>601</v>
      </c>
      <c r="D3">
        <f>'Result import'!E$7</f>
        <v>0</v>
      </c>
      <c r="E3" t="str">
        <f>IF(ISERR(FIND(" ",'Result import'!E9)),"",LEFT('Result import'!E9,FIND(" ",'Result import'!E9)-2))</f>
        <v/>
      </c>
      <c r="F3">
        <f>IF(ISERR(FIND(" ",'Result import'!E9)),'Result import'!E9,VALUE(MID('Result import'!E9,FIND(" ",'Result import'!E9)+1,10)))</f>
        <v>0</v>
      </c>
      <c r="I3" t="s">
        <v>16</v>
      </c>
      <c r="K3" t="str">
        <f>E3&amp;" "&amp;F3&amp;IF(ISBLANK(G3), "", G3&amp;" - "&amp;H3)&amp;IF(ISBLANK(I3),""," "&amp;I3)</f>
        <v xml:space="preserve"> 0 uM</v>
      </c>
      <c r="L3" s="16" t="e">
        <f>"insert into result (RESULT_ID, VALUE_DISPLAY, VALUE_NUM, VALUE_MIN, VALUE_MAX, QUALIFIER, RESULT_STATUS_ID, EXPERIMENT_ID, SUBSTANCE_ID, RESULT_TYPE_ID ) values ("&amp;B3&amp;", '"&amp;K3&amp;"', "&amp;F3&amp;", '"&amp;G3&amp;"', '"&amp;H3&amp;"', '"&amp;TRIM(E3)&amp;"', 2, experiment_id_seq.currval, "&amp;A3&amp;", "&amp;VLOOKUP(D3,Dictionary!$B$2:$F$609,4,FALSE)&amp;");"</f>
        <v>#N/A</v>
      </c>
      <c r="M3" t="str">
        <f t="shared" ref="M3:M34" si="0">IF(ISBLANK(J3),"","insert into result_hierarchy(result_id, parent_result_id, hierarchy_type) values ("&amp;B3&amp;", "&amp;C3&amp;", '"&amp;J3&amp;"');")</f>
        <v/>
      </c>
    </row>
    <row r="4" spans="1:15">
      <c r="A4">
        <f>'Result import'!B10</f>
        <v>0</v>
      </c>
      <c r="B4">
        <f>B3+1</f>
        <v>602</v>
      </c>
      <c r="D4">
        <f>'Result import'!E$7</f>
        <v>0</v>
      </c>
      <c r="E4" t="str">
        <f>IF(ISERR(FIND(" ",'Result import'!E10)),"",LEFT('Result import'!E10,FIND(" ",'Result import'!E10)-1))</f>
        <v/>
      </c>
      <c r="F4">
        <f>IF(ISERR(FIND(" ",'Result import'!E10)),'Result import'!E10,VALUE(MID('Result import'!E10,FIND(" ",'Result import'!E10)+1,10)))</f>
        <v>0</v>
      </c>
      <c r="I4" t="s">
        <v>16</v>
      </c>
      <c r="K4" t="str">
        <f t="shared" ref="K4:K67" si="1">E4&amp;" "&amp;F4&amp;IF(ISBLANK(G4), "", G4&amp;" - "&amp;H4)&amp;IF(ISBLANK(I4),""," "&amp;I4)</f>
        <v xml:space="preserve"> 0 uM</v>
      </c>
      <c r="L4" s="16" t="e">
        <f>"insert into result (RESULT_ID, VALUE_DISPLAY, VALUE_NUM, VALUE_MIN, VALUE_MAX, QUALIFIER, RESULT_STATUS_ID, EXPERIMENT_ID, SUBSTANCE_ID, RESULT_TYPE_ID ) values ("&amp;B4&amp;", '"&amp;K4&amp;"', "&amp;F4&amp;", '"&amp;G4&amp;"', '"&amp;H4&amp;"', '"&amp;TRIM(E4)&amp;"', 2, experiment_id_seq.currval, "&amp;A4&amp;", "&amp;VLOOKUP(D4,Dictionary!$B$2:$F$609,4,FALSE)&amp;");"</f>
        <v>#N/A</v>
      </c>
      <c r="M4" t="str">
        <f t="shared" si="0"/>
        <v/>
      </c>
    </row>
    <row r="5" spans="1:15">
      <c r="A5">
        <f>'Result import'!B11</f>
        <v>0</v>
      </c>
      <c r="B5">
        <f t="shared" ref="B5:B68" si="2">B4+1</f>
        <v>603</v>
      </c>
      <c r="D5">
        <f>'Result import'!E$7</f>
        <v>0</v>
      </c>
      <c r="E5" t="str">
        <f>IF(ISERR(FIND(" ",'Result import'!E11)),"",LEFT('Result import'!E11,FIND(" ",'Result import'!E11)-1))</f>
        <v/>
      </c>
      <c r="F5">
        <f>IF(ISERR(FIND(" ",'Result import'!E11)),'Result import'!E11,VALUE(MID('Result import'!E11,FIND(" ",'Result import'!E11)+1,10)))</f>
        <v>0</v>
      </c>
      <c r="I5" t="s">
        <v>16</v>
      </c>
      <c r="K5" t="str">
        <f t="shared" si="1"/>
        <v xml:space="preserve"> 0 uM</v>
      </c>
      <c r="L5" s="16" t="e">
        <f>"insert into result (RESULT_ID, VALUE_DISPLAY, VALUE_NUM, VALUE_MIN, VALUE_MAX, QUALIFIER, RESULT_STATUS_ID, EXPERIMENT_ID, SUBSTANCE_ID, RESULT_TYPE_ID ) values ("&amp;B5&amp;", '"&amp;K5&amp;"', "&amp;F5&amp;", '"&amp;G5&amp;"', '"&amp;H5&amp;"', '"&amp;TRIM(E5)&amp;"', 2, experiment_id_seq.currval, "&amp;A5&amp;", "&amp;VLOOKUP(D5,Dictionary!$B$2:$F$609,4,FALSE)&amp;");"</f>
        <v>#N/A</v>
      </c>
      <c r="M5" t="str">
        <f t="shared" si="0"/>
        <v/>
      </c>
    </row>
    <row r="6" spans="1:15">
      <c r="A6">
        <f>'Result import'!B12</f>
        <v>0</v>
      </c>
      <c r="B6">
        <f t="shared" si="2"/>
        <v>604</v>
      </c>
      <c r="D6">
        <f>'Result import'!E$7</f>
        <v>0</v>
      </c>
      <c r="E6" t="str">
        <f>IF(ISERR(FIND(" ",'Result import'!E12)),"",LEFT('Result import'!E12,FIND(" ",'Result import'!E12)-1))</f>
        <v/>
      </c>
      <c r="F6">
        <f>IF(ISERR(FIND(" ",'Result import'!E12)),'Result import'!E12,VALUE(MID('Result import'!E12,FIND(" ",'Result import'!E12)+1,10)))</f>
        <v>0</v>
      </c>
      <c r="I6" t="s">
        <v>16</v>
      </c>
      <c r="K6" t="str">
        <f t="shared" si="1"/>
        <v xml:space="preserve"> 0 uM</v>
      </c>
      <c r="L6" s="16" t="e">
        <f>"insert into result (RESULT_ID, VALUE_DISPLAY, VALUE_NUM, VALUE_MIN, VALUE_MAX, QUALIFIER, RESULT_STATUS_ID, EXPERIMENT_ID, SUBSTANCE_ID, RESULT_TYPE_ID ) values ("&amp;B6&amp;", '"&amp;K6&amp;"', "&amp;F6&amp;", '"&amp;G6&amp;"', '"&amp;H6&amp;"', '"&amp;TRIM(E6)&amp;"', 2, experiment_id_seq.currval, "&amp;A6&amp;", "&amp;VLOOKUP(D6,Dictionary!$B$2:$F$609,4,FALSE)&amp;");"</f>
        <v>#N/A</v>
      </c>
      <c r="M6" t="str">
        <f t="shared" si="0"/>
        <v/>
      </c>
    </row>
    <row r="7" spans="1:15">
      <c r="A7">
        <f>'Result import'!B13</f>
        <v>0</v>
      </c>
      <c r="B7">
        <f t="shared" si="2"/>
        <v>605</v>
      </c>
      <c r="D7">
        <f>'Result import'!E$7</f>
        <v>0</v>
      </c>
      <c r="E7" t="str">
        <f>IF(ISERR(FIND(" ",'Result import'!E13)),"",LEFT('Result import'!E13,FIND(" ",'Result import'!E13)-1))</f>
        <v/>
      </c>
      <c r="F7">
        <f>IF(ISERR(FIND(" ",'Result import'!E13)),'Result import'!E13,VALUE(MID('Result import'!E13,FIND(" ",'Result import'!E13)+1,10)))</f>
        <v>0</v>
      </c>
      <c r="I7" t="s">
        <v>16</v>
      </c>
      <c r="K7" t="str">
        <f t="shared" si="1"/>
        <v xml:space="preserve"> 0 uM</v>
      </c>
      <c r="L7" s="16" t="e">
        <f>"insert into result (RESULT_ID, VALUE_DISPLAY, VALUE_NUM, VALUE_MIN, VALUE_MAX, QUALIFIER, RESULT_STATUS_ID, EXPERIMENT_ID, SUBSTANCE_ID, RESULT_TYPE_ID ) values ("&amp;B7&amp;", '"&amp;K7&amp;"', "&amp;F7&amp;", '"&amp;G7&amp;"', '"&amp;H7&amp;"', '"&amp;TRIM(E7)&amp;"', 2, experiment_id_seq.currval, "&amp;A7&amp;", "&amp;VLOOKUP(D7,Dictionary!$B$2:$F$609,4,FALSE)&amp;");"</f>
        <v>#N/A</v>
      </c>
      <c r="M7" t="str">
        <f t="shared" si="0"/>
        <v/>
      </c>
    </row>
    <row r="8" spans="1:15">
      <c r="A8">
        <f>'Result import'!B14</f>
        <v>0</v>
      </c>
      <c r="B8">
        <f t="shared" si="2"/>
        <v>606</v>
      </c>
      <c r="D8">
        <f>'Result import'!E$7</f>
        <v>0</v>
      </c>
      <c r="E8" t="str">
        <f>IF(ISERR(FIND(" ",'Result import'!E14)),"",LEFT('Result import'!E14,FIND(" ",'Result import'!E14)-1))</f>
        <v/>
      </c>
      <c r="F8">
        <f>IF(ISERR(FIND(" ",'Result import'!E14)),'Result import'!E14,VALUE(MID('Result import'!E14,FIND(" ",'Result import'!E14)+1,10)))</f>
        <v>0</v>
      </c>
      <c r="I8" t="s">
        <v>16</v>
      </c>
      <c r="K8" t="str">
        <f t="shared" si="1"/>
        <v xml:space="preserve"> 0 uM</v>
      </c>
      <c r="L8" s="16" t="e">
        <f>"insert into result (RESULT_ID, VALUE_DISPLAY, VALUE_NUM, VALUE_MIN, VALUE_MAX, QUALIFIER, RESULT_STATUS_ID, EXPERIMENT_ID, SUBSTANCE_ID, RESULT_TYPE_ID ) values ("&amp;B8&amp;", '"&amp;K8&amp;"', "&amp;F8&amp;", '"&amp;G8&amp;"', '"&amp;H8&amp;"', '"&amp;TRIM(E8)&amp;"', 2, experiment_id_seq.currval, "&amp;A8&amp;", "&amp;VLOOKUP(D8,Dictionary!$B$2:$F$609,4,FALSE)&amp;");"</f>
        <v>#N/A</v>
      </c>
      <c r="M8" t="str">
        <f t="shared" si="0"/>
        <v/>
      </c>
    </row>
    <row r="9" spans="1:15">
      <c r="A9">
        <f>'Result import'!B15</f>
        <v>0</v>
      </c>
      <c r="B9">
        <f t="shared" si="2"/>
        <v>607</v>
      </c>
      <c r="D9">
        <f>'Result import'!E$7</f>
        <v>0</v>
      </c>
      <c r="E9" t="str">
        <f>IF(ISERR(FIND(" ",'Result import'!E15)),"",LEFT('Result import'!E15,FIND(" ",'Result import'!E15)-1))</f>
        <v/>
      </c>
      <c r="F9">
        <f>IF(ISERR(FIND(" ",'Result import'!E15)),'Result import'!E15,VALUE(MID('Result import'!E15,FIND(" ",'Result import'!E15)+1,10)))</f>
        <v>0</v>
      </c>
      <c r="I9" t="s">
        <v>16</v>
      </c>
      <c r="K9" t="str">
        <f t="shared" si="1"/>
        <v xml:space="preserve"> 0 uM</v>
      </c>
      <c r="L9" s="16" t="e">
        <f>"insert into result (RESULT_ID, VALUE_DISPLAY, VALUE_NUM, VALUE_MIN, VALUE_MAX, QUALIFIER, RESULT_STATUS_ID, EXPERIMENT_ID, SUBSTANCE_ID, RESULT_TYPE_ID ) values ("&amp;B9&amp;", '"&amp;K9&amp;"', "&amp;F9&amp;", '"&amp;G9&amp;"', '"&amp;H9&amp;"', '"&amp;TRIM(E9)&amp;"', 2, experiment_id_seq.currval, "&amp;A9&amp;", "&amp;VLOOKUP(D9,Dictionary!$B$2:$F$609,4,FALSE)&amp;");"</f>
        <v>#N/A</v>
      </c>
      <c r="M9" t="str">
        <f t="shared" si="0"/>
        <v/>
      </c>
    </row>
    <row r="10" spans="1:15">
      <c r="A10">
        <f>'Result import'!B16</f>
        <v>0</v>
      </c>
      <c r="B10">
        <f t="shared" si="2"/>
        <v>608</v>
      </c>
      <c r="D10">
        <f>'Result import'!E$7</f>
        <v>0</v>
      </c>
      <c r="E10" t="str">
        <f>IF(ISERR(FIND(" ",'Result import'!E16)),"",LEFT('Result import'!E16,FIND(" ",'Result import'!E16)-1))</f>
        <v/>
      </c>
      <c r="F10">
        <f>IF(ISERR(FIND(" ",'Result import'!E16)),'Result import'!E16,VALUE(MID('Result import'!E16,FIND(" ",'Result import'!E16)+1,10)))</f>
        <v>0</v>
      </c>
      <c r="I10" t="s">
        <v>16</v>
      </c>
      <c r="K10" t="str">
        <f t="shared" si="1"/>
        <v xml:space="preserve"> 0 uM</v>
      </c>
      <c r="L10" s="16" t="e">
        <f>"insert into result (RESULT_ID, VALUE_DISPLAY, VALUE_NUM, VALUE_MIN, VALUE_MAX, QUALIFIER, RESULT_STATUS_ID, EXPERIMENT_ID, SUBSTANCE_ID, RESULT_TYPE_ID ) values ("&amp;B10&amp;", '"&amp;K10&amp;"', "&amp;F10&amp;", '"&amp;G10&amp;"', '"&amp;H10&amp;"', '"&amp;TRIM(E10)&amp;"', 2, experiment_id_seq.currval, "&amp;A10&amp;", "&amp;VLOOKUP(D10,Dictionary!$B$2:$F$609,4,FALSE)&amp;");"</f>
        <v>#N/A</v>
      </c>
      <c r="M10" t="str">
        <f t="shared" si="0"/>
        <v/>
      </c>
    </row>
    <row r="11" spans="1:15">
      <c r="A11">
        <f>'Result import'!B17</f>
        <v>0</v>
      </c>
      <c r="B11">
        <f t="shared" si="2"/>
        <v>609</v>
      </c>
      <c r="D11">
        <f>'Result import'!E$7</f>
        <v>0</v>
      </c>
      <c r="E11" t="str">
        <f>IF(ISERR(FIND(" ",'Result import'!E17)),"",LEFT('Result import'!E17,FIND(" ",'Result import'!E17)-1))</f>
        <v/>
      </c>
      <c r="F11">
        <f>IF(ISERR(FIND(" ",'Result import'!E17)),'Result import'!E17,VALUE(MID('Result import'!E17,FIND(" ",'Result import'!E17)+1,10)))</f>
        <v>0</v>
      </c>
      <c r="I11" t="s">
        <v>16</v>
      </c>
      <c r="K11" t="str">
        <f t="shared" si="1"/>
        <v xml:space="preserve"> 0 uM</v>
      </c>
      <c r="L11" s="16" t="e">
        <f>"insert into result (RESULT_ID, VALUE_DISPLAY, VALUE_NUM, VALUE_MIN, VALUE_MAX, QUALIFIER, RESULT_STATUS_ID, EXPERIMENT_ID, SUBSTANCE_ID, RESULT_TYPE_ID ) values ("&amp;B11&amp;", '"&amp;K11&amp;"', "&amp;F11&amp;", '"&amp;G11&amp;"', '"&amp;H11&amp;"', '"&amp;TRIM(E11)&amp;"', 2, experiment_id_seq.currval, "&amp;A11&amp;", "&amp;VLOOKUP(D11,Dictionary!$B$2:$F$609,4,FALSE)&amp;");"</f>
        <v>#N/A</v>
      </c>
      <c r="M11" t="str">
        <f t="shared" si="0"/>
        <v/>
      </c>
    </row>
    <row r="12" spans="1:15">
      <c r="A12">
        <f>'Result import'!B18</f>
        <v>0</v>
      </c>
      <c r="B12">
        <f t="shared" si="2"/>
        <v>610</v>
      </c>
      <c r="D12">
        <f>'Result import'!E$7</f>
        <v>0</v>
      </c>
      <c r="E12" t="str">
        <f>IF(ISERR(FIND(" ",'Result import'!E18)),"",LEFT('Result import'!E18,FIND(" ",'Result import'!E18)-1))</f>
        <v/>
      </c>
      <c r="F12">
        <v>5</v>
      </c>
      <c r="I12" t="s">
        <v>16</v>
      </c>
      <c r="K12" t="str">
        <f t="shared" si="1"/>
        <v xml:space="preserve"> 5 uM</v>
      </c>
      <c r="L12" s="16" t="e">
        <f>"insert into result (RESULT_ID, VALUE_DISPLAY, VALUE_NUM, VALUE_MIN, VALUE_MAX, QUALIFIER, RESULT_STATUS_ID, EXPERIMENT_ID, SUBSTANCE_ID, RESULT_TYPE_ID ) values ("&amp;B12&amp;", '"&amp;K12&amp;"', "&amp;F12&amp;", '"&amp;G12&amp;"', '"&amp;H12&amp;"', '"&amp;TRIM(E12)&amp;"', 2, experiment_id_seq.currval, "&amp;A12&amp;", "&amp;VLOOKUP(D12,Dictionary!$B$2:$F$609,4,FALSE)&amp;");"</f>
        <v>#N/A</v>
      </c>
      <c r="M12" t="str">
        <f t="shared" si="0"/>
        <v/>
      </c>
    </row>
    <row r="13" spans="1:15">
      <c r="A13">
        <v>104179292</v>
      </c>
      <c r="B13">
        <f t="shared" si="2"/>
        <v>611</v>
      </c>
      <c r="C13" t="e">
        <f>VLOOKUP(A13,$A$3:$B$12,2,FALSE)</f>
        <v>#N/A</v>
      </c>
      <c r="D13">
        <f>'Result import'!F$7</f>
        <v>0</v>
      </c>
      <c r="E13" t="str">
        <f>IF(ISERR(FIND(" ",'Result import'!E19)),"",LEFT('Result import'!E19,FIND(" ",'Result import'!E19)-1))</f>
        <v/>
      </c>
      <c r="F13">
        <f>IF(ISERR(FIND(" ",'Result import'!F9)),'Result import'!F9,VALUE(MID('Result import'!F9,FIND(" ",'Result import'!F9)+1,10)))</f>
        <v>0</v>
      </c>
      <c r="I13" t="s">
        <v>16</v>
      </c>
      <c r="J13" t="s">
        <v>425</v>
      </c>
      <c r="K13" t="str">
        <f t="shared" si="1"/>
        <v xml:space="preserve"> 0 uM</v>
      </c>
      <c r="L13" s="16" t="e">
        <f>"insert into result (RESULT_ID, VALUE_DISPLAY, VALUE_NUM, VALUE_MIN, VALUE_MAX, QUALIFIER, RESULT_STATUS_ID, EXPERIMENT_ID, SUBSTANCE_ID, RESULT_TYPE_ID ) values ("&amp;B13&amp;", '"&amp;K13&amp;"', "&amp;F13&amp;", '"&amp;G13&amp;"', '"&amp;H13&amp;"', '"&amp;TRIM(E13)&amp;"', 2, experiment_id_seq.currval, "&amp;A13&amp;", "&amp;VLOOKUP(D13,Dictionary!$B$2:$F$609,4,FALSE)&amp;");"</f>
        <v>#N/A</v>
      </c>
      <c r="M13" s="26" t="e">
        <f t="shared" si="0"/>
        <v>#N/A</v>
      </c>
    </row>
    <row r="14" spans="1:15">
      <c r="A14">
        <v>104179286</v>
      </c>
      <c r="B14">
        <f t="shared" si="2"/>
        <v>612</v>
      </c>
      <c r="C14" t="e">
        <f t="shared" ref="C14:C77" si="3">VLOOKUP(A14,$A$3:$B$12,2,FALSE)</f>
        <v>#N/A</v>
      </c>
      <c r="D14">
        <f>'Result import'!F$7</f>
        <v>0</v>
      </c>
      <c r="E14" t="str">
        <f>IF(ISERR(FIND(" ",'Result import'!E20)),"",LEFT('Result import'!E20,FIND(" ",'Result import'!E20)-1))</f>
        <v/>
      </c>
      <c r="F14">
        <f>IF(ISERR(FIND(" ",'Result import'!F10)),'Result import'!F10,VALUE(MID('Result import'!F10,FIND(" ",'Result import'!F10)+1,10)))</f>
        <v>0</v>
      </c>
      <c r="I14" t="s">
        <v>16</v>
      </c>
      <c r="J14" t="s">
        <v>425</v>
      </c>
      <c r="K14" t="str">
        <f t="shared" si="1"/>
        <v xml:space="preserve"> 0 uM</v>
      </c>
      <c r="L14" s="16" t="e">
        <f>"insert into result (RESULT_ID, VALUE_DISPLAY, VALUE_NUM, VALUE_MIN, VALUE_MAX, QUALIFIER, RESULT_STATUS_ID, EXPERIMENT_ID, SUBSTANCE_ID, RESULT_TYPE_ID ) values ("&amp;B14&amp;", '"&amp;K14&amp;"', "&amp;F14&amp;", '"&amp;G14&amp;"', '"&amp;H14&amp;"', '"&amp;TRIM(E14)&amp;"', 2, experiment_id_seq.currval, "&amp;A14&amp;", "&amp;VLOOKUP(D14,Dictionary!$B$2:$F$609,4,FALSE)&amp;");"</f>
        <v>#N/A</v>
      </c>
      <c r="M14" t="e">
        <f t="shared" si="0"/>
        <v>#N/A</v>
      </c>
    </row>
    <row r="15" spans="1:15">
      <c r="A15">
        <v>104179288</v>
      </c>
      <c r="B15">
        <f t="shared" si="2"/>
        <v>613</v>
      </c>
      <c r="C15" t="e">
        <f t="shared" si="3"/>
        <v>#N/A</v>
      </c>
      <c r="D15">
        <f>'Result import'!F$7</f>
        <v>0</v>
      </c>
      <c r="E15" t="str">
        <f>IF(ISERR(FIND(" ",'Result import'!E21)),"",LEFT('Result import'!E21,FIND(" ",'Result import'!E21)-1))</f>
        <v/>
      </c>
      <c r="F15">
        <f>IF(ISERR(FIND(" ",'Result import'!F11)),'Result import'!F11,VALUE(MID('Result import'!F11,FIND(" ",'Result import'!F11)+1,10)))</f>
        <v>0</v>
      </c>
      <c r="I15" t="s">
        <v>16</v>
      </c>
      <c r="J15" t="s">
        <v>425</v>
      </c>
      <c r="K15" t="str">
        <f t="shared" si="1"/>
        <v xml:space="preserve"> 0 uM</v>
      </c>
      <c r="L15" s="16" t="e">
        <f>"insert into result (RESULT_ID, VALUE_DISPLAY, VALUE_NUM, VALUE_MIN, VALUE_MAX, QUALIFIER, RESULT_STATUS_ID, EXPERIMENT_ID, SUBSTANCE_ID, RESULT_TYPE_ID ) values ("&amp;B15&amp;", '"&amp;K15&amp;"', "&amp;F15&amp;", '"&amp;G15&amp;"', '"&amp;H15&amp;"', '"&amp;TRIM(E15)&amp;"', 2, experiment_id_seq.currval, "&amp;A15&amp;", "&amp;VLOOKUP(D15,Dictionary!$B$2:$F$609,4,FALSE)&amp;");"</f>
        <v>#N/A</v>
      </c>
      <c r="M15" t="e">
        <f t="shared" si="0"/>
        <v>#N/A</v>
      </c>
    </row>
    <row r="16" spans="1:15">
      <c r="A16">
        <v>85790386</v>
      </c>
      <c r="B16">
        <f t="shared" si="2"/>
        <v>614</v>
      </c>
      <c r="C16" t="e">
        <f t="shared" si="3"/>
        <v>#N/A</v>
      </c>
      <c r="D16">
        <f>'Result import'!F$7</f>
        <v>0</v>
      </c>
      <c r="E16" t="str">
        <f>IF(ISERR(FIND(" ",'Result import'!E22)),"",LEFT('Result import'!E22,FIND(" ",'Result import'!E22)-1))</f>
        <v/>
      </c>
      <c r="F16">
        <f>IF(ISERR(FIND(" ",'Result import'!F12)),'Result import'!F12,VALUE(MID('Result import'!F12,FIND(" ",'Result import'!F12)+1,10)))</f>
        <v>0</v>
      </c>
      <c r="I16" t="s">
        <v>16</v>
      </c>
      <c r="J16" t="s">
        <v>425</v>
      </c>
      <c r="K16" t="str">
        <f t="shared" si="1"/>
        <v xml:space="preserve"> 0 uM</v>
      </c>
      <c r="L16" s="16" t="e">
        <f>"insert into result (RESULT_ID, VALUE_DISPLAY, VALUE_NUM, VALUE_MIN, VALUE_MAX, QUALIFIER, RESULT_STATUS_ID, EXPERIMENT_ID, SUBSTANCE_ID, RESULT_TYPE_ID ) values ("&amp;B16&amp;", '"&amp;K16&amp;"', "&amp;F16&amp;", '"&amp;G16&amp;"', '"&amp;H16&amp;"', '"&amp;TRIM(E16)&amp;"', 2, experiment_id_seq.currval, "&amp;A16&amp;", "&amp;VLOOKUP(D16,Dictionary!$B$2:$F$609,4,FALSE)&amp;");"</f>
        <v>#N/A</v>
      </c>
      <c r="M16" t="e">
        <f t="shared" si="0"/>
        <v>#N/A</v>
      </c>
    </row>
    <row r="17" spans="1:13">
      <c r="A17">
        <v>104179262</v>
      </c>
      <c r="B17">
        <f t="shared" si="2"/>
        <v>615</v>
      </c>
      <c r="C17" t="e">
        <f t="shared" si="3"/>
        <v>#N/A</v>
      </c>
      <c r="D17">
        <f>'Result import'!F$7</f>
        <v>0</v>
      </c>
      <c r="E17" t="str">
        <f>IF(ISERR(FIND(" ",'Result import'!E23)),"",LEFT('Result import'!E23,FIND(" ",'Result import'!E23)-1))</f>
        <v/>
      </c>
      <c r="F17">
        <f>IF(ISERR(FIND(" ",'Result import'!F13)),'Result import'!F13,VALUE(MID('Result import'!F13,FIND(" ",'Result import'!F13)+1,10)))</f>
        <v>0</v>
      </c>
      <c r="I17" t="s">
        <v>16</v>
      </c>
      <c r="J17" t="s">
        <v>425</v>
      </c>
      <c r="K17" t="str">
        <f t="shared" si="1"/>
        <v xml:space="preserve"> 0 uM</v>
      </c>
      <c r="L17" s="16" t="e">
        <f>"insert into result (RESULT_ID, VALUE_DISPLAY, VALUE_NUM, VALUE_MIN, VALUE_MAX, QUALIFIER, RESULT_STATUS_ID, EXPERIMENT_ID, SUBSTANCE_ID, RESULT_TYPE_ID ) values ("&amp;B17&amp;", '"&amp;K17&amp;"', "&amp;F17&amp;", '"&amp;G17&amp;"', '"&amp;H17&amp;"', '"&amp;TRIM(E17)&amp;"', 2, experiment_id_seq.currval, "&amp;A17&amp;", "&amp;VLOOKUP(D17,Dictionary!$B$2:$F$609,4,FALSE)&amp;");"</f>
        <v>#N/A</v>
      </c>
      <c r="M17" t="e">
        <f t="shared" si="0"/>
        <v>#N/A</v>
      </c>
    </row>
    <row r="18" spans="1:13">
      <c r="A18">
        <v>104179266</v>
      </c>
      <c r="B18">
        <f t="shared" si="2"/>
        <v>616</v>
      </c>
      <c r="C18" t="e">
        <f t="shared" si="3"/>
        <v>#N/A</v>
      </c>
      <c r="D18">
        <f>'Result import'!F$7</f>
        <v>0</v>
      </c>
      <c r="E18" t="str">
        <f>IF(ISERR(FIND(" ",'Result import'!E24)),"",LEFT('Result import'!E24,FIND(" ",'Result import'!E24)-1))</f>
        <v/>
      </c>
      <c r="F18">
        <f>IF(ISERR(FIND(" ",'Result import'!F14)),'Result import'!F14,VALUE(MID('Result import'!F14,FIND(" ",'Result import'!F14)+1,10)))</f>
        <v>0</v>
      </c>
      <c r="I18" t="s">
        <v>16</v>
      </c>
      <c r="J18" t="s">
        <v>425</v>
      </c>
      <c r="K18" t="str">
        <f t="shared" si="1"/>
        <v xml:space="preserve"> 0 uM</v>
      </c>
      <c r="L18" s="16" t="e">
        <f>"insert into result (RESULT_ID, VALUE_DISPLAY, VALUE_NUM, VALUE_MIN, VALUE_MAX, QUALIFIER, RESULT_STATUS_ID, EXPERIMENT_ID, SUBSTANCE_ID, RESULT_TYPE_ID ) values ("&amp;B18&amp;", '"&amp;K18&amp;"', "&amp;F18&amp;", '"&amp;G18&amp;"', '"&amp;H18&amp;"', '"&amp;TRIM(E18)&amp;"', 2, experiment_id_seq.currval, "&amp;A18&amp;", "&amp;VLOOKUP(D18,Dictionary!$B$2:$F$609,4,FALSE)&amp;");"</f>
        <v>#N/A</v>
      </c>
      <c r="M18" t="e">
        <f t="shared" si="0"/>
        <v>#N/A</v>
      </c>
    </row>
    <row r="19" spans="1:13">
      <c r="A19">
        <v>104179295</v>
      </c>
      <c r="B19">
        <f t="shared" si="2"/>
        <v>617</v>
      </c>
      <c r="C19" t="e">
        <f t="shared" si="3"/>
        <v>#N/A</v>
      </c>
      <c r="D19">
        <f>'Result import'!F$7</f>
        <v>0</v>
      </c>
      <c r="E19" t="str">
        <f>IF(ISERR(FIND(" ",'Result import'!E25)),"",LEFT('Result import'!E25,FIND(" ",'Result import'!E25)-1))</f>
        <v/>
      </c>
      <c r="F19">
        <f>IF(ISERR(FIND(" ",'Result import'!F15)),'Result import'!F15,VALUE(MID('Result import'!F15,FIND(" ",'Result import'!F15)+1,10)))</f>
        <v>0</v>
      </c>
      <c r="I19" t="s">
        <v>16</v>
      </c>
      <c r="J19" t="s">
        <v>425</v>
      </c>
      <c r="K19" t="str">
        <f t="shared" si="1"/>
        <v xml:space="preserve"> 0 uM</v>
      </c>
      <c r="L19" s="16" t="e">
        <f>"insert into result (RESULT_ID, VALUE_DISPLAY, VALUE_NUM, VALUE_MIN, VALUE_MAX, QUALIFIER, RESULT_STATUS_ID, EXPERIMENT_ID, SUBSTANCE_ID, RESULT_TYPE_ID ) values ("&amp;B19&amp;", '"&amp;K19&amp;"', "&amp;F19&amp;", '"&amp;G19&amp;"', '"&amp;H19&amp;"', '"&amp;TRIM(E19)&amp;"', 2, experiment_id_seq.currval, "&amp;A19&amp;", "&amp;VLOOKUP(D19,Dictionary!$B$2:$F$609,4,FALSE)&amp;");"</f>
        <v>#N/A</v>
      </c>
      <c r="M19" t="e">
        <f t="shared" si="0"/>
        <v>#N/A</v>
      </c>
    </row>
    <row r="20" spans="1:13">
      <c r="A20">
        <v>104179267</v>
      </c>
      <c r="B20">
        <f t="shared" si="2"/>
        <v>618</v>
      </c>
      <c r="C20" t="e">
        <f t="shared" si="3"/>
        <v>#N/A</v>
      </c>
      <c r="D20">
        <f>'Result import'!F$7</f>
        <v>0</v>
      </c>
      <c r="E20" t="str">
        <f>IF(ISERR(FIND(" ",'Result import'!E26)),"",LEFT('Result import'!E26,FIND(" ",'Result import'!E26)-1))</f>
        <v/>
      </c>
      <c r="F20">
        <f>IF(ISERR(FIND(" ",'Result import'!F16)),'Result import'!F16,VALUE(MID('Result import'!F16,FIND(" ",'Result import'!F16)+1,10)))</f>
        <v>0</v>
      </c>
      <c r="I20" t="s">
        <v>16</v>
      </c>
      <c r="J20" t="s">
        <v>425</v>
      </c>
      <c r="K20" t="str">
        <f t="shared" si="1"/>
        <v xml:space="preserve"> 0 uM</v>
      </c>
      <c r="L20" s="16" t="e">
        <f>"insert into result (RESULT_ID, VALUE_DISPLAY, VALUE_NUM, VALUE_MIN, VALUE_MAX, QUALIFIER, RESULT_STATUS_ID, EXPERIMENT_ID, SUBSTANCE_ID, RESULT_TYPE_ID ) values ("&amp;B20&amp;", '"&amp;K20&amp;"', "&amp;F20&amp;", '"&amp;G20&amp;"', '"&amp;H20&amp;"', '"&amp;TRIM(E20)&amp;"', 2, experiment_id_seq.currval, "&amp;A20&amp;", "&amp;VLOOKUP(D20,Dictionary!$B$2:$F$609,4,FALSE)&amp;");"</f>
        <v>#N/A</v>
      </c>
      <c r="M20" t="e">
        <f t="shared" si="0"/>
        <v>#N/A</v>
      </c>
    </row>
    <row r="21" spans="1:13">
      <c r="A21">
        <v>104179284</v>
      </c>
      <c r="B21">
        <f t="shared" si="2"/>
        <v>619</v>
      </c>
      <c r="C21" t="e">
        <f t="shared" si="3"/>
        <v>#N/A</v>
      </c>
      <c r="D21">
        <f>'Result import'!F$7</f>
        <v>0</v>
      </c>
      <c r="E21" t="str">
        <f>IF(ISERR(FIND(" ",'Result import'!E27)),"",LEFT('Result import'!E27,FIND(" ",'Result import'!E27)-1))</f>
        <v/>
      </c>
      <c r="F21">
        <f>IF(ISERR(FIND(" ",'Result import'!F17)),'Result import'!F17,VALUE(MID('Result import'!F17,FIND(" ",'Result import'!F17)+1,10)))</f>
        <v>0</v>
      </c>
      <c r="I21" t="s">
        <v>16</v>
      </c>
      <c r="J21" t="s">
        <v>425</v>
      </c>
      <c r="K21" t="str">
        <f t="shared" si="1"/>
        <v xml:space="preserve"> 0 uM</v>
      </c>
      <c r="L21" s="16" t="e">
        <f>"insert into result (RESULT_ID, VALUE_DISPLAY, VALUE_NUM, VALUE_MIN, VALUE_MAX, QUALIFIER, RESULT_STATUS_ID, EXPERIMENT_ID, SUBSTANCE_ID, RESULT_TYPE_ID ) values ("&amp;B21&amp;", '"&amp;K21&amp;"', "&amp;F21&amp;", '"&amp;G21&amp;"', '"&amp;H21&amp;"', '"&amp;TRIM(E21)&amp;"', 2, experiment_id_seq.currval, "&amp;A21&amp;", "&amp;VLOOKUP(D21,Dictionary!$B$2:$F$609,4,FALSE)&amp;");"</f>
        <v>#N/A</v>
      </c>
      <c r="M21" t="e">
        <f t="shared" si="0"/>
        <v>#N/A</v>
      </c>
    </row>
    <row r="22" spans="1:13">
      <c r="A22">
        <v>104179275</v>
      </c>
      <c r="B22">
        <f t="shared" si="2"/>
        <v>620</v>
      </c>
      <c r="C22" t="e">
        <f t="shared" si="3"/>
        <v>#N/A</v>
      </c>
      <c r="D22">
        <f>'Result import'!F$7</f>
        <v>0</v>
      </c>
      <c r="E22" t="str">
        <f>IF(ISERR(FIND(" ",'Result import'!E28)),"",LEFT('Result import'!E28,FIND(" ",'Result import'!E28)-1))</f>
        <v/>
      </c>
      <c r="F22">
        <f>IF(ISERR(FIND(" ",'Result import'!F18)),'Result import'!F18,VALUE(MID('Result import'!F18,FIND(" ",'Result import'!F18)+1,10)))</f>
        <v>0</v>
      </c>
      <c r="I22" t="s">
        <v>16</v>
      </c>
      <c r="J22" t="s">
        <v>425</v>
      </c>
      <c r="K22" t="str">
        <f t="shared" si="1"/>
        <v xml:space="preserve"> 0 uM</v>
      </c>
      <c r="L22" s="16" t="e">
        <f>"insert into result (RESULT_ID, VALUE_DISPLAY, VALUE_NUM, VALUE_MIN, VALUE_MAX, QUALIFIER, RESULT_STATUS_ID, EXPERIMENT_ID, SUBSTANCE_ID, RESULT_TYPE_ID ) values ("&amp;B22&amp;", '"&amp;K22&amp;"', "&amp;F22&amp;", '"&amp;G22&amp;"', '"&amp;H22&amp;"', '"&amp;TRIM(E22)&amp;"', 2, experiment_id_seq.currval, "&amp;A22&amp;", "&amp;VLOOKUP(D22,Dictionary!$B$2:$F$609,4,FALSE)&amp;");"</f>
        <v>#N/A</v>
      </c>
      <c r="M22" t="e">
        <f t="shared" si="0"/>
        <v>#N/A</v>
      </c>
    </row>
    <row r="23" spans="1:13">
      <c r="A23">
        <v>104179292</v>
      </c>
      <c r="B23">
        <f t="shared" si="2"/>
        <v>621</v>
      </c>
      <c r="C23" t="e">
        <f t="shared" si="3"/>
        <v>#N/A</v>
      </c>
      <c r="D23">
        <f>'Result import'!G$7</f>
        <v>0</v>
      </c>
      <c r="E23" t="str">
        <f>IF(ISERR(FIND(" ",'Result import'!E29)),"",LEFT('Result import'!E29,FIND(" ",'Result import'!E29)-1))</f>
        <v/>
      </c>
      <c r="F23">
        <f>IF(ISERR(FIND(" ",'Result import'!G9)),'Result import'!G9,VALUE(MID('Result import'!G9,FIND(" ",'Result import'!G9)+1,10)))</f>
        <v>0</v>
      </c>
      <c r="I23" t="s">
        <v>16</v>
      </c>
      <c r="J23" t="s">
        <v>425</v>
      </c>
      <c r="K23" t="str">
        <f t="shared" si="1"/>
        <v xml:space="preserve"> 0 uM</v>
      </c>
      <c r="L23" s="16" t="e">
        <f>"insert into result (RESULT_ID, VALUE_DISPLAY, VALUE_NUM, VALUE_MIN, VALUE_MAX, QUALIFIER, RESULT_STATUS_ID, EXPERIMENT_ID, SUBSTANCE_ID, RESULT_TYPE_ID ) values ("&amp;B23&amp;", '"&amp;K23&amp;"', "&amp;F23&amp;", '"&amp;G23&amp;"', '"&amp;H23&amp;"', '"&amp;TRIM(E23)&amp;"', 2, experiment_id_seq.currval, "&amp;A23&amp;", "&amp;VLOOKUP(D23,Dictionary!$B$2:$F$609,4,FALSE)&amp;");"</f>
        <v>#N/A</v>
      </c>
      <c r="M23" t="e">
        <f t="shared" si="0"/>
        <v>#N/A</v>
      </c>
    </row>
    <row r="24" spans="1:13">
      <c r="A24">
        <v>104179286</v>
      </c>
      <c r="B24">
        <f t="shared" si="2"/>
        <v>622</v>
      </c>
      <c r="C24" t="e">
        <f t="shared" si="3"/>
        <v>#N/A</v>
      </c>
      <c r="D24">
        <f>'Result import'!G$7</f>
        <v>0</v>
      </c>
      <c r="E24" t="str">
        <f>IF(ISERR(FIND(" ",'Result import'!E30)),"",LEFT('Result import'!E30,FIND(" ",'Result import'!E30)-1))</f>
        <v/>
      </c>
      <c r="F24">
        <f>IF(ISERR(FIND(" ",'Result import'!G10)),'Result import'!G10,VALUE(MID('Result import'!G10,FIND(" ",'Result import'!G10)+1,10)))</f>
        <v>0</v>
      </c>
      <c r="I24" t="s">
        <v>16</v>
      </c>
      <c r="J24" t="s">
        <v>425</v>
      </c>
      <c r="K24" t="str">
        <f t="shared" si="1"/>
        <v xml:space="preserve"> 0 uM</v>
      </c>
      <c r="L24" s="16" t="e">
        <f>"insert into result (RESULT_ID, VALUE_DISPLAY, VALUE_NUM, VALUE_MIN, VALUE_MAX, QUALIFIER, RESULT_STATUS_ID, EXPERIMENT_ID, SUBSTANCE_ID, RESULT_TYPE_ID ) values ("&amp;B24&amp;", '"&amp;K24&amp;"', "&amp;F24&amp;", '"&amp;G24&amp;"', '"&amp;H24&amp;"', '"&amp;TRIM(E24)&amp;"', 2, experiment_id_seq.currval, "&amp;A24&amp;", "&amp;VLOOKUP(D24,Dictionary!$B$2:$F$609,4,FALSE)&amp;");"</f>
        <v>#N/A</v>
      </c>
      <c r="M24" t="e">
        <f t="shared" si="0"/>
        <v>#N/A</v>
      </c>
    </row>
    <row r="25" spans="1:13">
      <c r="A25">
        <v>104179288</v>
      </c>
      <c r="B25">
        <f t="shared" si="2"/>
        <v>623</v>
      </c>
      <c r="C25" t="e">
        <f t="shared" si="3"/>
        <v>#N/A</v>
      </c>
      <c r="D25">
        <f>'Result import'!G$7</f>
        <v>0</v>
      </c>
      <c r="E25" t="str">
        <f>IF(ISERR(FIND(" ",'Result import'!E31)),"",LEFT('Result import'!E31,FIND(" ",'Result import'!E31)-1))</f>
        <v/>
      </c>
      <c r="F25">
        <f>IF(ISERR(FIND(" ",'Result import'!G11)),'Result import'!G11,VALUE(MID('Result import'!G11,FIND(" ",'Result import'!G11)+1,10)))</f>
        <v>0</v>
      </c>
      <c r="I25" t="s">
        <v>16</v>
      </c>
      <c r="J25" t="s">
        <v>425</v>
      </c>
      <c r="K25" t="str">
        <f t="shared" si="1"/>
        <v xml:space="preserve"> 0 uM</v>
      </c>
      <c r="L25" s="16" t="e">
        <f>"insert into result (RESULT_ID, VALUE_DISPLAY, VALUE_NUM, VALUE_MIN, VALUE_MAX, QUALIFIER, RESULT_STATUS_ID, EXPERIMENT_ID, SUBSTANCE_ID, RESULT_TYPE_ID ) values ("&amp;B25&amp;", '"&amp;K25&amp;"', "&amp;F25&amp;", '"&amp;G25&amp;"', '"&amp;H25&amp;"', '"&amp;TRIM(E25)&amp;"', 2, experiment_id_seq.currval, "&amp;A25&amp;", "&amp;VLOOKUP(D25,Dictionary!$B$2:$F$609,4,FALSE)&amp;");"</f>
        <v>#N/A</v>
      </c>
      <c r="M25" t="e">
        <f t="shared" si="0"/>
        <v>#N/A</v>
      </c>
    </row>
    <row r="26" spans="1:13">
      <c r="A26">
        <v>85790386</v>
      </c>
      <c r="B26">
        <f t="shared" si="2"/>
        <v>624</v>
      </c>
      <c r="C26" t="e">
        <f t="shared" si="3"/>
        <v>#N/A</v>
      </c>
      <c r="D26">
        <f>'Result import'!G$7</f>
        <v>0</v>
      </c>
      <c r="E26" t="str">
        <f>IF(ISERR(FIND(" ",'Result import'!E32)),"",LEFT('Result import'!E32,FIND(" ",'Result import'!E32)-1))</f>
        <v/>
      </c>
      <c r="F26">
        <f>IF(ISERR(FIND(" ",'Result import'!G12)),'Result import'!G12,VALUE(MID('Result import'!G12,FIND(" ",'Result import'!G12)+1,10)))</f>
        <v>0</v>
      </c>
      <c r="I26" t="s">
        <v>16</v>
      </c>
      <c r="J26" t="s">
        <v>425</v>
      </c>
      <c r="K26" t="str">
        <f t="shared" si="1"/>
        <v xml:space="preserve"> 0 uM</v>
      </c>
      <c r="L26" s="16" t="e">
        <f>"insert into result (RESULT_ID, VALUE_DISPLAY, VALUE_NUM, VALUE_MIN, VALUE_MAX, QUALIFIER, RESULT_STATUS_ID, EXPERIMENT_ID, SUBSTANCE_ID, RESULT_TYPE_ID ) values ("&amp;B26&amp;", '"&amp;K26&amp;"', "&amp;F26&amp;", '"&amp;G26&amp;"', '"&amp;H26&amp;"', '"&amp;TRIM(E26)&amp;"', 2, experiment_id_seq.currval, "&amp;A26&amp;", "&amp;VLOOKUP(D26,Dictionary!$B$2:$F$609,4,FALSE)&amp;");"</f>
        <v>#N/A</v>
      </c>
      <c r="M26" t="e">
        <f t="shared" si="0"/>
        <v>#N/A</v>
      </c>
    </row>
    <row r="27" spans="1:13">
      <c r="A27">
        <v>104179262</v>
      </c>
      <c r="B27">
        <f t="shared" si="2"/>
        <v>625</v>
      </c>
      <c r="C27" t="e">
        <f t="shared" si="3"/>
        <v>#N/A</v>
      </c>
      <c r="D27">
        <f>'Result import'!G$7</f>
        <v>0</v>
      </c>
      <c r="E27" t="str">
        <f>IF(ISERR(FIND(" ",'Result import'!E33)),"",LEFT('Result import'!E33,FIND(" ",'Result import'!E33)-1))</f>
        <v/>
      </c>
      <c r="F27">
        <f>IF(ISERR(FIND(" ",'Result import'!G13)),'Result import'!G13,VALUE(MID('Result import'!G13,FIND(" ",'Result import'!G13)+1,10)))</f>
        <v>0</v>
      </c>
      <c r="I27" t="s">
        <v>16</v>
      </c>
      <c r="J27" t="s">
        <v>425</v>
      </c>
      <c r="K27" t="str">
        <f t="shared" si="1"/>
        <v xml:space="preserve"> 0 uM</v>
      </c>
      <c r="L27" s="16" t="e">
        <f>"insert into result (RESULT_ID, VALUE_DISPLAY, VALUE_NUM, VALUE_MIN, VALUE_MAX, QUALIFIER, RESULT_STATUS_ID, EXPERIMENT_ID, SUBSTANCE_ID, RESULT_TYPE_ID ) values ("&amp;B27&amp;", '"&amp;K27&amp;"', "&amp;F27&amp;", '"&amp;G27&amp;"', '"&amp;H27&amp;"', '"&amp;TRIM(E27)&amp;"', 2, experiment_id_seq.currval, "&amp;A27&amp;", "&amp;VLOOKUP(D27,Dictionary!$B$2:$F$609,4,FALSE)&amp;");"</f>
        <v>#N/A</v>
      </c>
      <c r="M27" t="e">
        <f t="shared" si="0"/>
        <v>#N/A</v>
      </c>
    </row>
    <row r="28" spans="1:13">
      <c r="A28">
        <v>104179266</v>
      </c>
      <c r="B28">
        <f t="shared" si="2"/>
        <v>626</v>
      </c>
      <c r="C28" t="e">
        <f t="shared" si="3"/>
        <v>#N/A</v>
      </c>
      <c r="D28">
        <f>'Result import'!G$7</f>
        <v>0</v>
      </c>
      <c r="E28" t="str">
        <f>IF(ISERR(FIND(" ",'Result import'!E34)),"",LEFT('Result import'!E34,FIND(" ",'Result import'!E34)-1))</f>
        <v/>
      </c>
      <c r="F28">
        <f>IF(ISERR(FIND(" ",'Result import'!G14)),'Result import'!G14,VALUE(MID('Result import'!G14,FIND(" ",'Result import'!G14)+1,10)))</f>
        <v>0</v>
      </c>
      <c r="I28" t="s">
        <v>16</v>
      </c>
      <c r="J28" t="s">
        <v>425</v>
      </c>
      <c r="K28" t="str">
        <f t="shared" si="1"/>
        <v xml:space="preserve"> 0 uM</v>
      </c>
      <c r="L28" s="16" t="e">
        <f>"insert into result (RESULT_ID, VALUE_DISPLAY, VALUE_NUM, VALUE_MIN, VALUE_MAX, QUALIFIER, RESULT_STATUS_ID, EXPERIMENT_ID, SUBSTANCE_ID, RESULT_TYPE_ID ) values ("&amp;B28&amp;", '"&amp;K28&amp;"', "&amp;F28&amp;", '"&amp;G28&amp;"', '"&amp;H28&amp;"', '"&amp;TRIM(E28)&amp;"', 2, experiment_id_seq.currval, "&amp;A28&amp;", "&amp;VLOOKUP(D28,Dictionary!$B$2:$F$609,4,FALSE)&amp;");"</f>
        <v>#N/A</v>
      </c>
      <c r="M28" t="e">
        <f t="shared" si="0"/>
        <v>#N/A</v>
      </c>
    </row>
    <row r="29" spans="1:13">
      <c r="A29">
        <v>104179295</v>
      </c>
      <c r="B29">
        <f t="shared" si="2"/>
        <v>627</v>
      </c>
      <c r="C29" t="e">
        <f t="shared" si="3"/>
        <v>#N/A</v>
      </c>
      <c r="D29">
        <f>'Result import'!G$7</f>
        <v>0</v>
      </c>
      <c r="E29" t="str">
        <f>IF(ISERR(FIND(" ",'Result import'!E35)),"",LEFT('Result import'!E35,FIND(" ",'Result import'!E35)-1))</f>
        <v/>
      </c>
      <c r="F29">
        <f>IF(ISERR(FIND(" ",'Result import'!G15)),'Result import'!G15,VALUE(MID('Result import'!G15,FIND(" ",'Result import'!G15)+1,10)))</f>
        <v>0</v>
      </c>
      <c r="I29" t="s">
        <v>16</v>
      </c>
      <c r="J29" t="s">
        <v>425</v>
      </c>
      <c r="K29" t="str">
        <f t="shared" si="1"/>
        <v xml:space="preserve"> 0 uM</v>
      </c>
      <c r="L29" s="16" t="e">
        <f>"insert into result (RESULT_ID, VALUE_DISPLAY, VALUE_NUM, VALUE_MIN, VALUE_MAX, QUALIFIER, RESULT_STATUS_ID, EXPERIMENT_ID, SUBSTANCE_ID, RESULT_TYPE_ID ) values ("&amp;B29&amp;", '"&amp;K29&amp;"', "&amp;F29&amp;", '"&amp;G29&amp;"', '"&amp;H29&amp;"', '"&amp;TRIM(E29)&amp;"', 2, experiment_id_seq.currval, "&amp;A29&amp;", "&amp;VLOOKUP(D29,Dictionary!$B$2:$F$609,4,FALSE)&amp;");"</f>
        <v>#N/A</v>
      </c>
      <c r="M29" t="e">
        <f t="shared" si="0"/>
        <v>#N/A</v>
      </c>
    </row>
    <row r="30" spans="1:13">
      <c r="A30">
        <v>104179267</v>
      </c>
      <c r="B30">
        <f t="shared" si="2"/>
        <v>628</v>
      </c>
      <c r="C30" t="e">
        <f t="shared" si="3"/>
        <v>#N/A</v>
      </c>
      <c r="D30">
        <f>'Result import'!G$7</f>
        <v>0</v>
      </c>
      <c r="E30" t="str">
        <f>IF(ISERR(FIND(" ",'Result import'!E36)),"",LEFT('Result import'!E36,FIND(" ",'Result import'!E36)-1))</f>
        <v/>
      </c>
      <c r="F30">
        <f>IF(ISERR(FIND(" ",'Result import'!G16)),'Result import'!G16,VALUE(MID('Result import'!G16,FIND(" ",'Result import'!G16)+1,10)))</f>
        <v>0</v>
      </c>
      <c r="I30" t="s">
        <v>16</v>
      </c>
      <c r="J30" t="s">
        <v>425</v>
      </c>
      <c r="K30" t="str">
        <f t="shared" si="1"/>
        <v xml:space="preserve"> 0 uM</v>
      </c>
      <c r="L30" s="16" t="e">
        <f>"insert into result (RESULT_ID, VALUE_DISPLAY, VALUE_NUM, VALUE_MIN, VALUE_MAX, QUALIFIER, RESULT_STATUS_ID, EXPERIMENT_ID, SUBSTANCE_ID, RESULT_TYPE_ID ) values ("&amp;B30&amp;", '"&amp;K30&amp;"', "&amp;F30&amp;", '"&amp;G30&amp;"', '"&amp;H30&amp;"', '"&amp;TRIM(E30)&amp;"', 2, experiment_id_seq.currval, "&amp;A30&amp;", "&amp;VLOOKUP(D30,Dictionary!$B$2:$F$609,4,FALSE)&amp;");"</f>
        <v>#N/A</v>
      </c>
      <c r="M30" t="e">
        <f t="shared" si="0"/>
        <v>#N/A</v>
      </c>
    </row>
    <row r="31" spans="1:13">
      <c r="A31">
        <v>104179284</v>
      </c>
      <c r="B31">
        <f t="shared" si="2"/>
        <v>629</v>
      </c>
      <c r="C31" t="e">
        <f t="shared" si="3"/>
        <v>#N/A</v>
      </c>
      <c r="D31">
        <f>'Result import'!G$7</f>
        <v>0</v>
      </c>
      <c r="E31" t="str">
        <f>IF(ISERR(FIND(" ",'Result import'!E37)),"",LEFT('Result import'!E37,FIND(" ",'Result import'!E37)-1))</f>
        <v/>
      </c>
      <c r="F31">
        <f>IF(ISERR(FIND(" ",'Result import'!G17)),'Result import'!G17,VALUE(MID('Result import'!G17,FIND(" ",'Result import'!G17)+1,10)))</f>
        <v>0</v>
      </c>
      <c r="I31" t="s">
        <v>16</v>
      </c>
      <c r="J31" t="s">
        <v>425</v>
      </c>
      <c r="K31" t="str">
        <f t="shared" si="1"/>
        <v xml:space="preserve"> 0 uM</v>
      </c>
      <c r="L31" s="16" t="e">
        <f>"insert into result (RESULT_ID, VALUE_DISPLAY, VALUE_NUM, VALUE_MIN, VALUE_MAX, QUALIFIER, RESULT_STATUS_ID, EXPERIMENT_ID, SUBSTANCE_ID, RESULT_TYPE_ID ) values ("&amp;B31&amp;", '"&amp;K31&amp;"', "&amp;F31&amp;", '"&amp;G31&amp;"', '"&amp;H31&amp;"', '"&amp;TRIM(E31)&amp;"', 2, experiment_id_seq.currval, "&amp;A31&amp;", "&amp;VLOOKUP(D31,Dictionary!$B$2:$F$609,4,FALSE)&amp;");"</f>
        <v>#N/A</v>
      </c>
      <c r="M31" t="e">
        <f t="shared" si="0"/>
        <v>#N/A</v>
      </c>
    </row>
    <row r="32" spans="1:13">
      <c r="A32">
        <v>104179275</v>
      </c>
      <c r="B32">
        <f t="shared" si="2"/>
        <v>630</v>
      </c>
      <c r="C32" t="e">
        <f t="shared" si="3"/>
        <v>#N/A</v>
      </c>
      <c r="D32">
        <f>'Result import'!G$7</f>
        <v>0</v>
      </c>
      <c r="E32" t="str">
        <f>IF(ISERR(FIND(" ",'Result import'!E38)),"",LEFT('Result import'!E38,FIND(" ",'Result import'!E38)-1))</f>
        <v/>
      </c>
      <c r="F32">
        <f>IF(ISERR(FIND(" ",'Result import'!G18)),'Result import'!G18,VALUE(MID('Result import'!G18,FIND(" ",'Result import'!G18)+1,10)))</f>
        <v>0</v>
      </c>
      <c r="I32" t="s">
        <v>16</v>
      </c>
      <c r="J32" t="s">
        <v>425</v>
      </c>
      <c r="K32" t="str">
        <f t="shared" si="1"/>
        <v xml:space="preserve"> 0 uM</v>
      </c>
      <c r="L32" s="16" t="e">
        <f>"insert into result (RESULT_ID, VALUE_DISPLAY, VALUE_NUM, VALUE_MIN, VALUE_MAX, QUALIFIER, RESULT_STATUS_ID, EXPERIMENT_ID, SUBSTANCE_ID, RESULT_TYPE_ID ) values ("&amp;B32&amp;", '"&amp;K32&amp;"', "&amp;F32&amp;", '"&amp;G32&amp;"', '"&amp;H32&amp;"', '"&amp;TRIM(E32)&amp;"', 2, experiment_id_seq.currval, "&amp;A32&amp;", "&amp;VLOOKUP(D32,Dictionary!$B$2:$F$609,4,FALSE)&amp;");"</f>
        <v>#N/A</v>
      </c>
      <c r="M32" t="e">
        <f t="shared" si="0"/>
        <v>#N/A</v>
      </c>
    </row>
    <row r="33" spans="1:13">
      <c r="A33">
        <v>104179292</v>
      </c>
      <c r="B33">
        <f t="shared" si="2"/>
        <v>631</v>
      </c>
      <c r="C33" t="e">
        <f t="shared" si="3"/>
        <v>#N/A</v>
      </c>
      <c r="D33">
        <f>'Result import'!H$7</f>
        <v>0</v>
      </c>
      <c r="E33" t="str">
        <f>IF(ISERR(FIND(" ",'Result import'!E39)),"",LEFT('Result import'!E39,FIND(" ",'Result import'!E39)-1))</f>
        <v/>
      </c>
      <c r="F33">
        <f>IF(ISERR(FIND(" ",'Result import'!H9)),'Result import'!H9,VALUE(MID('Result import'!H9,FIND(" ",'Result import'!H9)+1,10)))</f>
        <v>0</v>
      </c>
      <c r="I33" t="s">
        <v>16</v>
      </c>
      <c r="J33" t="s">
        <v>425</v>
      </c>
      <c r="K33" t="str">
        <f t="shared" si="1"/>
        <v xml:space="preserve"> 0 uM</v>
      </c>
      <c r="L33" s="16" t="e">
        <f>"insert into result (RESULT_ID, VALUE_DISPLAY, VALUE_NUM, VALUE_MIN, VALUE_MAX, QUALIFIER, RESULT_STATUS_ID, EXPERIMENT_ID, SUBSTANCE_ID, RESULT_TYPE_ID ) values ("&amp;B33&amp;", '"&amp;K33&amp;"', "&amp;F33&amp;", '"&amp;G33&amp;"', '"&amp;H33&amp;"', '"&amp;TRIM(E33)&amp;"', 2, experiment_id_seq.currval, "&amp;A33&amp;", "&amp;VLOOKUP(D33,Dictionary!$B$2:$F$609,4,FALSE)&amp;");"</f>
        <v>#N/A</v>
      </c>
      <c r="M33" t="e">
        <f t="shared" si="0"/>
        <v>#N/A</v>
      </c>
    </row>
    <row r="34" spans="1:13">
      <c r="A34">
        <v>104179286</v>
      </c>
      <c r="B34">
        <f t="shared" si="2"/>
        <v>632</v>
      </c>
      <c r="C34" t="e">
        <f t="shared" si="3"/>
        <v>#N/A</v>
      </c>
      <c r="D34">
        <f>'Result import'!H$7</f>
        <v>0</v>
      </c>
      <c r="E34" t="str">
        <f>IF(ISERR(FIND(" ",'Result import'!E40)),"",LEFT('Result import'!E40,FIND(" ",'Result import'!E40)-1))</f>
        <v/>
      </c>
      <c r="F34">
        <f>IF(ISERR(FIND(" ",'Result import'!H10)),'Result import'!H10,VALUE(MID('Result import'!H10,FIND(" ",'Result import'!H10)+1,10)))</f>
        <v>0</v>
      </c>
      <c r="I34" t="s">
        <v>16</v>
      </c>
      <c r="J34" t="s">
        <v>425</v>
      </c>
      <c r="K34" t="str">
        <f t="shared" si="1"/>
        <v xml:space="preserve"> 0 uM</v>
      </c>
      <c r="L34" s="16" t="e">
        <f>"insert into result (RESULT_ID, VALUE_DISPLAY, VALUE_NUM, VALUE_MIN, VALUE_MAX, QUALIFIER, RESULT_STATUS_ID, EXPERIMENT_ID, SUBSTANCE_ID, RESULT_TYPE_ID ) values ("&amp;B34&amp;", '"&amp;K34&amp;"', "&amp;F34&amp;", '"&amp;G34&amp;"', '"&amp;H34&amp;"', '"&amp;TRIM(E34)&amp;"', 2, experiment_id_seq.currval, "&amp;A34&amp;", "&amp;VLOOKUP(D34,Dictionary!$B$2:$F$609,4,FALSE)&amp;");"</f>
        <v>#N/A</v>
      </c>
      <c r="M34" t="e">
        <f t="shared" si="0"/>
        <v>#N/A</v>
      </c>
    </row>
    <row r="35" spans="1:13">
      <c r="A35">
        <v>104179288</v>
      </c>
      <c r="B35">
        <f t="shared" si="2"/>
        <v>633</v>
      </c>
      <c r="C35" t="e">
        <f t="shared" si="3"/>
        <v>#N/A</v>
      </c>
      <c r="D35">
        <f>'Result import'!H$7</f>
        <v>0</v>
      </c>
      <c r="E35" t="str">
        <f>IF(ISERR(FIND(" ",'Result import'!E41)),"",LEFT('Result import'!E41,FIND(" ",'Result import'!E41)-1))</f>
        <v/>
      </c>
      <c r="F35">
        <f>IF(ISERR(FIND(" ",'Result import'!H11)),'Result import'!H11,VALUE(MID('Result import'!H11,FIND(" ",'Result import'!H11)+1,10)))</f>
        <v>0</v>
      </c>
      <c r="I35" t="s">
        <v>16</v>
      </c>
      <c r="J35" t="s">
        <v>425</v>
      </c>
      <c r="K35" t="str">
        <f t="shared" si="1"/>
        <v xml:space="preserve"> 0 uM</v>
      </c>
      <c r="L35" s="16" t="e">
        <f>"insert into result (RESULT_ID, VALUE_DISPLAY, VALUE_NUM, VALUE_MIN, VALUE_MAX, QUALIFIER, RESULT_STATUS_ID, EXPERIMENT_ID, SUBSTANCE_ID, RESULT_TYPE_ID ) values ("&amp;B35&amp;", '"&amp;K35&amp;"', "&amp;F35&amp;", '"&amp;G35&amp;"', '"&amp;H35&amp;"', '"&amp;TRIM(E35)&amp;"', 2, experiment_id_seq.currval, "&amp;A35&amp;", "&amp;VLOOKUP(D35,Dictionary!$B$2:$F$609,4,FALSE)&amp;");"</f>
        <v>#N/A</v>
      </c>
      <c r="M35" t="e">
        <f t="shared" ref="M35:M66" si="4">IF(ISBLANK(J35),"","insert into result_hierarchy(result_id, parent_result_id, hierarchy_type) values ("&amp;B35&amp;", "&amp;C35&amp;", '"&amp;J35&amp;"');")</f>
        <v>#N/A</v>
      </c>
    </row>
    <row r="36" spans="1:13">
      <c r="A36">
        <v>85790386</v>
      </c>
      <c r="B36">
        <f t="shared" si="2"/>
        <v>634</v>
      </c>
      <c r="C36" t="e">
        <f t="shared" si="3"/>
        <v>#N/A</v>
      </c>
      <c r="D36">
        <f>'Result import'!H$7</f>
        <v>0</v>
      </c>
      <c r="E36" t="str">
        <f>IF(ISERR(FIND(" ",'Result import'!E42)),"",LEFT('Result import'!E42,FIND(" ",'Result import'!E42)-1))</f>
        <v/>
      </c>
      <c r="F36">
        <f>IF(ISERR(FIND(" ",'Result import'!H12)),'Result import'!H12,VALUE(MID('Result import'!H12,FIND(" ",'Result import'!H12)+1,10)))</f>
        <v>0</v>
      </c>
      <c r="I36" t="s">
        <v>16</v>
      </c>
      <c r="J36" t="s">
        <v>425</v>
      </c>
      <c r="K36" t="str">
        <f t="shared" si="1"/>
        <v xml:space="preserve"> 0 uM</v>
      </c>
      <c r="L36" s="16" t="e">
        <f>"insert into result (RESULT_ID, VALUE_DISPLAY, VALUE_NUM, VALUE_MIN, VALUE_MAX, QUALIFIER, RESULT_STATUS_ID, EXPERIMENT_ID, SUBSTANCE_ID, RESULT_TYPE_ID ) values ("&amp;B36&amp;", '"&amp;K36&amp;"', "&amp;F36&amp;", '"&amp;G36&amp;"', '"&amp;H36&amp;"', '"&amp;TRIM(E36)&amp;"', 2, experiment_id_seq.currval, "&amp;A36&amp;", "&amp;VLOOKUP(D36,Dictionary!$B$2:$F$609,4,FALSE)&amp;");"</f>
        <v>#N/A</v>
      </c>
      <c r="M36" t="e">
        <f t="shared" si="4"/>
        <v>#N/A</v>
      </c>
    </row>
    <row r="37" spans="1:13">
      <c r="A37">
        <v>104179262</v>
      </c>
      <c r="B37">
        <f t="shared" si="2"/>
        <v>635</v>
      </c>
      <c r="C37" t="e">
        <f t="shared" si="3"/>
        <v>#N/A</v>
      </c>
      <c r="D37">
        <f>'Result import'!H$7</f>
        <v>0</v>
      </c>
      <c r="E37" t="str">
        <f>IF(ISERR(FIND(" ",'Result import'!E43)),"",LEFT('Result import'!E43,FIND(" ",'Result import'!E43)-1))</f>
        <v/>
      </c>
      <c r="F37">
        <f>IF(ISERR(FIND(" ",'Result import'!H13)),'Result import'!H13,VALUE(MID('Result import'!H13,FIND(" ",'Result import'!H13)+1,10)))</f>
        <v>0</v>
      </c>
      <c r="I37" t="s">
        <v>16</v>
      </c>
      <c r="J37" t="s">
        <v>425</v>
      </c>
      <c r="K37" t="str">
        <f t="shared" si="1"/>
        <v xml:space="preserve"> 0 uM</v>
      </c>
      <c r="L37" s="16" t="e">
        <f>"insert into result (RESULT_ID, VALUE_DISPLAY, VALUE_NUM, VALUE_MIN, VALUE_MAX, QUALIFIER, RESULT_STATUS_ID, EXPERIMENT_ID, SUBSTANCE_ID, RESULT_TYPE_ID ) values ("&amp;B37&amp;", '"&amp;K37&amp;"', "&amp;F37&amp;", '"&amp;G37&amp;"', '"&amp;H37&amp;"', '"&amp;TRIM(E37)&amp;"', 2, experiment_id_seq.currval, "&amp;A37&amp;", "&amp;VLOOKUP(D37,Dictionary!$B$2:$F$609,4,FALSE)&amp;");"</f>
        <v>#N/A</v>
      </c>
      <c r="M37" t="e">
        <f t="shared" si="4"/>
        <v>#N/A</v>
      </c>
    </row>
    <row r="38" spans="1:13">
      <c r="A38">
        <v>104179266</v>
      </c>
      <c r="B38">
        <f t="shared" si="2"/>
        <v>636</v>
      </c>
      <c r="C38" t="e">
        <f t="shared" si="3"/>
        <v>#N/A</v>
      </c>
      <c r="D38">
        <f>'Result import'!H$7</f>
        <v>0</v>
      </c>
      <c r="E38" t="str">
        <f>IF(ISERR(FIND(" ",'Result import'!E44)),"",LEFT('Result import'!E44,FIND(" ",'Result import'!E44)-1))</f>
        <v/>
      </c>
      <c r="F38">
        <f>IF(ISERR(FIND(" ",'Result import'!H14)),'Result import'!H14,VALUE(MID('Result import'!H14,FIND(" ",'Result import'!H14)+1,10)))</f>
        <v>0</v>
      </c>
      <c r="I38" t="s">
        <v>16</v>
      </c>
      <c r="J38" t="s">
        <v>425</v>
      </c>
      <c r="K38" t="str">
        <f t="shared" si="1"/>
        <v xml:space="preserve"> 0 uM</v>
      </c>
      <c r="L38" s="16" t="e">
        <f>"insert into result (RESULT_ID, VALUE_DISPLAY, VALUE_NUM, VALUE_MIN, VALUE_MAX, QUALIFIER, RESULT_STATUS_ID, EXPERIMENT_ID, SUBSTANCE_ID, RESULT_TYPE_ID ) values ("&amp;B38&amp;", '"&amp;K38&amp;"', "&amp;F38&amp;", '"&amp;G38&amp;"', '"&amp;H38&amp;"', '"&amp;TRIM(E38)&amp;"', 2, experiment_id_seq.currval, "&amp;A38&amp;", "&amp;VLOOKUP(D38,Dictionary!$B$2:$F$609,4,FALSE)&amp;");"</f>
        <v>#N/A</v>
      </c>
      <c r="M38" t="e">
        <f t="shared" si="4"/>
        <v>#N/A</v>
      </c>
    </row>
    <row r="39" spans="1:13">
      <c r="A39">
        <v>104179295</v>
      </c>
      <c r="B39">
        <f t="shared" si="2"/>
        <v>637</v>
      </c>
      <c r="C39" t="e">
        <f t="shared" si="3"/>
        <v>#N/A</v>
      </c>
      <c r="D39">
        <f>'Result import'!H$7</f>
        <v>0</v>
      </c>
      <c r="E39" t="str">
        <f>IF(ISERR(FIND(" ",'Result import'!E45)),"",LEFT('Result import'!E45,FIND(" ",'Result import'!E45)-1))</f>
        <v/>
      </c>
      <c r="F39">
        <f>IF(ISERR(FIND(" ",'Result import'!H15)),'Result import'!H15,VALUE(MID('Result import'!H15,FIND(" ",'Result import'!H15)+1,10)))</f>
        <v>0</v>
      </c>
      <c r="I39" t="s">
        <v>16</v>
      </c>
      <c r="J39" t="s">
        <v>425</v>
      </c>
      <c r="K39" t="str">
        <f t="shared" si="1"/>
        <v xml:space="preserve"> 0 uM</v>
      </c>
      <c r="L39" s="16" t="e">
        <f>"insert into result (RESULT_ID, VALUE_DISPLAY, VALUE_NUM, VALUE_MIN, VALUE_MAX, QUALIFIER, RESULT_STATUS_ID, EXPERIMENT_ID, SUBSTANCE_ID, RESULT_TYPE_ID ) values ("&amp;B39&amp;", '"&amp;K39&amp;"', "&amp;F39&amp;", '"&amp;G39&amp;"', '"&amp;H39&amp;"', '"&amp;TRIM(E39)&amp;"', 2, experiment_id_seq.currval, "&amp;A39&amp;", "&amp;VLOOKUP(D39,Dictionary!$B$2:$F$609,4,FALSE)&amp;");"</f>
        <v>#N/A</v>
      </c>
      <c r="M39" t="e">
        <f t="shared" si="4"/>
        <v>#N/A</v>
      </c>
    </row>
    <row r="40" spans="1:13">
      <c r="A40">
        <v>104179267</v>
      </c>
      <c r="B40">
        <f t="shared" si="2"/>
        <v>638</v>
      </c>
      <c r="C40" t="e">
        <f t="shared" si="3"/>
        <v>#N/A</v>
      </c>
      <c r="D40">
        <f>'Result import'!H$7</f>
        <v>0</v>
      </c>
      <c r="E40" t="str">
        <f>IF(ISERR(FIND(" ",'Result import'!E46)),"",LEFT('Result import'!E46,FIND(" ",'Result import'!E46)-1))</f>
        <v/>
      </c>
      <c r="F40">
        <f>IF(ISERR(FIND(" ",'Result import'!H16)),'Result import'!H16,VALUE(MID('Result import'!H16,FIND(" ",'Result import'!H16)+1,10)))</f>
        <v>0</v>
      </c>
      <c r="I40" t="s">
        <v>16</v>
      </c>
      <c r="J40" t="s">
        <v>425</v>
      </c>
      <c r="K40" t="str">
        <f t="shared" si="1"/>
        <v xml:space="preserve"> 0 uM</v>
      </c>
      <c r="L40" s="16" t="e">
        <f>"insert into result (RESULT_ID, VALUE_DISPLAY, VALUE_NUM, VALUE_MIN, VALUE_MAX, QUALIFIER, RESULT_STATUS_ID, EXPERIMENT_ID, SUBSTANCE_ID, RESULT_TYPE_ID ) values ("&amp;B40&amp;", '"&amp;K40&amp;"', "&amp;F40&amp;", '"&amp;G40&amp;"', '"&amp;H40&amp;"', '"&amp;TRIM(E40)&amp;"', 2, experiment_id_seq.currval, "&amp;A40&amp;", "&amp;VLOOKUP(D40,Dictionary!$B$2:$F$609,4,FALSE)&amp;");"</f>
        <v>#N/A</v>
      </c>
      <c r="M40" t="e">
        <f t="shared" si="4"/>
        <v>#N/A</v>
      </c>
    </row>
    <row r="41" spans="1:13">
      <c r="A41">
        <v>104179284</v>
      </c>
      <c r="B41">
        <f t="shared" si="2"/>
        <v>639</v>
      </c>
      <c r="C41" t="e">
        <f t="shared" si="3"/>
        <v>#N/A</v>
      </c>
      <c r="D41">
        <f>'Result import'!H$7</f>
        <v>0</v>
      </c>
      <c r="E41" t="str">
        <f>IF(ISERR(FIND(" ",'Result import'!E47)),"",LEFT('Result import'!E47,FIND(" ",'Result import'!E47)-1))</f>
        <v/>
      </c>
      <c r="F41">
        <f>IF(ISERR(FIND(" ",'Result import'!H17)),'Result import'!H17,VALUE(MID('Result import'!H17,FIND(" ",'Result import'!H17)+1,10)))</f>
        <v>0</v>
      </c>
      <c r="I41" t="s">
        <v>16</v>
      </c>
      <c r="J41" t="s">
        <v>425</v>
      </c>
      <c r="K41" t="str">
        <f t="shared" si="1"/>
        <v xml:space="preserve"> 0 uM</v>
      </c>
      <c r="L41" s="16" t="e">
        <f>"insert into result (RESULT_ID, VALUE_DISPLAY, VALUE_NUM, VALUE_MIN, VALUE_MAX, QUALIFIER, RESULT_STATUS_ID, EXPERIMENT_ID, SUBSTANCE_ID, RESULT_TYPE_ID ) values ("&amp;B41&amp;", '"&amp;K41&amp;"', "&amp;F41&amp;", '"&amp;G41&amp;"', '"&amp;H41&amp;"', '"&amp;TRIM(E41)&amp;"', 2, experiment_id_seq.currval, "&amp;A41&amp;", "&amp;VLOOKUP(D41,Dictionary!$B$2:$F$609,4,FALSE)&amp;");"</f>
        <v>#N/A</v>
      </c>
      <c r="M41" t="e">
        <f t="shared" si="4"/>
        <v>#N/A</v>
      </c>
    </row>
    <row r="42" spans="1:13">
      <c r="A42">
        <v>104179275</v>
      </c>
      <c r="B42">
        <f t="shared" si="2"/>
        <v>640</v>
      </c>
      <c r="C42" t="e">
        <f t="shared" si="3"/>
        <v>#N/A</v>
      </c>
      <c r="D42">
        <f>'Result import'!H$7</f>
        <v>0</v>
      </c>
      <c r="E42" t="str">
        <f>IF(ISERR(FIND(" ",'Result import'!E48)),"",LEFT('Result import'!E48,FIND(" ",'Result import'!E48)-1))</f>
        <v/>
      </c>
      <c r="F42">
        <f>IF(ISERR(FIND(" ",'Result import'!H18)),'Result import'!H18,VALUE(MID('Result import'!H18,FIND(" ",'Result import'!H18)+1,10)))</f>
        <v>0</v>
      </c>
      <c r="I42" t="s">
        <v>16</v>
      </c>
      <c r="J42" t="s">
        <v>425</v>
      </c>
      <c r="K42" t="str">
        <f t="shared" si="1"/>
        <v xml:space="preserve"> 0 uM</v>
      </c>
      <c r="L42" s="16" t="e">
        <f>"insert into result (RESULT_ID, VALUE_DISPLAY, VALUE_NUM, VALUE_MIN, VALUE_MAX, QUALIFIER, RESULT_STATUS_ID, EXPERIMENT_ID, SUBSTANCE_ID, RESULT_TYPE_ID ) values ("&amp;B42&amp;", '"&amp;K42&amp;"', "&amp;F42&amp;", '"&amp;G42&amp;"', '"&amp;H42&amp;"', '"&amp;TRIM(E42)&amp;"', 2, experiment_id_seq.currval, "&amp;A42&amp;", "&amp;VLOOKUP(D42,Dictionary!$B$2:$F$609,4,FALSE)&amp;");"</f>
        <v>#N/A</v>
      </c>
      <c r="M42" t="e">
        <f t="shared" si="4"/>
        <v>#N/A</v>
      </c>
    </row>
    <row r="43" spans="1:13">
      <c r="A43">
        <v>104179292</v>
      </c>
      <c r="B43">
        <f t="shared" si="2"/>
        <v>641</v>
      </c>
      <c r="C43" t="e">
        <f t="shared" si="3"/>
        <v>#N/A</v>
      </c>
      <c r="D43">
        <f>'Result import'!I$7</f>
        <v>0</v>
      </c>
      <c r="E43" t="str">
        <f>IF(ISERR(FIND(" ",'Result import'!E49)),"",LEFT('Result import'!E49,FIND(" ",'Result import'!E49)-1))</f>
        <v/>
      </c>
      <c r="F43">
        <f>IF(ISERR(FIND(" ",'Result import'!I9)),'Result import'!I9,VALUE(MID('Result import'!I9,FIND(" ",'Result import'!I9)+1,10)))</f>
        <v>0</v>
      </c>
      <c r="I43" t="s">
        <v>15</v>
      </c>
      <c r="J43" t="s">
        <v>425</v>
      </c>
      <c r="K43" t="str">
        <f t="shared" si="1"/>
        <v xml:space="preserve"> 0 %</v>
      </c>
      <c r="L43" s="16" t="e">
        <f>"insert into result (RESULT_ID, VALUE_DISPLAY, VALUE_NUM, VALUE_MIN, VALUE_MAX, QUALIFIER, RESULT_STATUS_ID, EXPERIMENT_ID, SUBSTANCE_ID, RESULT_TYPE_ID ) values ("&amp;B43&amp;", '"&amp;K43&amp;"', "&amp;F43&amp;", '"&amp;G43&amp;"', '"&amp;H43&amp;"', '"&amp;TRIM(E43)&amp;"', 2, experiment_id_seq.currval, "&amp;A43&amp;", "&amp;VLOOKUP(D43,Dictionary!$B$2:$F$609,4,FALSE)&amp;");"</f>
        <v>#N/A</v>
      </c>
      <c r="M43" t="e">
        <f t="shared" si="4"/>
        <v>#N/A</v>
      </c>
    </row>
    <row r="44" spans="1:13">
      <c r="A44">
        <v>104179286</v>
      </c>
      <c r="B44">
        <f t="shared" si="2"/>
        <v>642</v>
      </c>
      <c r="C44" t="e">
        <f t="shared" si="3"/>
        <v>#N/A</v>
      </c>
      <c r="D44">
        <f>'Result import'!I$7</f>
        <v>0</v>
      </c>
      <c r="E44" t="str">
        <f>IF(ISERR(FIND(" ",'Result import'!E50)),"",LEFT('Result import'!E50,FIND(" ",'Result import'!E50)-1))</f>
        <v/>
      </c>
      <c r="F44">
        <f>IF(ISERR(FIND(" ",'Result import'!I10)),'Result import'!I10,VALUE(MID('Result import'!I10,FIND(" ",'Result import'!I10)+1,10)))</f>
        <v>0</v>
      </c>
      <c r="I44" t="s">
        <v>15</v>
      </c>
      <c r="J44" t="s">
        <v>425</v>
      </c>
      <c r="K44" t="str">
        <f t="shared" si="1"/>
        <v xml:space="preserve"> 0 %</v>
      </c>
      <c r="L44" s="16" t="e">
        <f>"insert into result (RESULT_ID, VALUE_DISPLAY, VALUE_NUM, VALUE_MIN, VALUE_MAX, QUALIFIER, RESULT_STATUS_ID, EXPERIMENT_ID, SUBSTANCE_ID, RESULT_TYPE_ID ) values ("&amp;B44&amp;", '"&amp;K44&amp;"', "&amp;F44&amp;", '"&amp;G44&amp;"', '"&amp;H44&amp;"', '"&amp;TRIM(E44)&amp;"', 2, experiment_id_seq.currval, "&amp;A44&amp;", "&amp;VLOOKUP(D44,Dictionary!$B$2:$F$609,4,FALSE)&amp;");"</f>
        <v>#N/A</v>
      </c>
      <c r="M44" t="e">
        <f t="shared" si="4"/>
        <v>#N/A</v>
      </c>
    </row>
    <row r="45" spans="1:13">
      <c r="A45">
        <v>104179288</v>
      </c>
      <c r="B45">
        <f t="shared" si="2"/>
        <v>643</v>
      </c>
      <c r="C45" t="e">
        <f t="shared" si="3"/>
        <v>#N/A</v>
      </c>
      <c r="D45">
        <f>'Result import'!I$7</f>
        <v>0</v>
      </c>
      <c r="E45" t="str">
        <f>IF(ISERR(FIND(" ",'Result import'!E51)),"",LEFT('Result import'!E51,FIND(" ",'Result import'!E51)-1))</f>
        <v/>
      </c>
      <c r="F45">
        <f>IF(ISERR(FIND(" ",'Result import'!I11)),'Result import'!I11,VALUE(MID('Result import'!I11,FIND(" ",'Result import'!I11)+1,10)))</f>
        <v>0</v>
      </c>
      <c r="I45" t="s">
        <v>15</v>
      </c>
      <c r="J45" t="s">
        <v>425</v>
      </c>
      <c r="K45" t="str">
        <f t="shared" si="1"/>
        <v xml:space="preserve"> 0 %</v>
      </c>
      <c r="L45" s="16" t="e">
        <f>"insert into result (RESULT_ID, VALUE_DISPLAY, VALUE_NUM, VALUE_MIN, VALUE_MAX, QUALIFIER, RESULT_STATUS_ID, EXPERIMENT_ID, SUBSTANCE_ID, RESULT_TYPE_ID ) values ("&amp;B45&amp;", '"&amp;K45&amp;"', "&amp;F45&amp;", '"&amp;G45&amp;"', '"&amp;H45&amp;"', '"&amp;TRIM(E45)&amp;"', 2, experiment_id_seq.currval, "&amp;A45&amp;", "&amp;VLOOKUP(D45,Dictionary!$B$2:$F$609,4,FALSE)&amp;");"</f>
        <v>#N/A</v>
      </c>
      <c r="M45" t="e">
        <f t="shared" si="4"/>
        <v>#N/A</v>
      </c>
    </row>
    <row r="46" spans="1:13">
      <c r="A46">
        <v>85790386</v>
      </c>
      <c r="B46">
        <f t="shared" si="2"/>
        <v>644</v>
      </c>
      <c r="C46" t="e">
        <f t="shared" si="3"/>
        <v>#N/A</v>
      </c>
      <c r="D46">
        <f>'Result import'!I$7</f>
        <v>0</v>
      </c>
      <c r="E46" t="str">
        <f>IF(ISERR(FIND(" ",'Result import'!E52)),"",LEFT('Result import'!E52,FIND(" ",'Result import'!E52)-1))</f>
        <v/>
      </c>
      <c r="F46">
        <f>IF(ISERR(FIND(" ",'Result import'!I12)),'Result import'!I12,VALUE(MID('Result import'!I12,FIND(" ",'Result import'!I12)+1,10)))</f>
        <v>0</v>
      </c>
      <c r="I46" t="s">
        <v>15</v>
      </c>
      <c r="J46" t="s">
        <v>425</v>
      </c>
      <c r="K46" t="str">
        <f t="shared" si="1"/>
        <v xml:space="preserve"> 0 %</v>
      </c>
      <c r="L46" s="16" t="e">
        <f>"insert into result (RESULT_ID, VALUE_DISPLAY, VALUE_NUM, VALUE_MIN, VALUE_MAX, QUALIFIER, RESULT_STATUS_ID, EXPERIMENT_ID, SUBSTANCE_ID, RESULT_TYPE_ID ) values ("&amp;B46&amp;", '"&amp;K46&amp;"', "&amp;F46&amp;", '"&amp;G46&amp;"', '"&amp;H46&amp;"', '"&amp;TRIM(E46)&amp;"', 2, experiment_id_seq.currval, "&amp;A46&amp;", "&amp;VLOOKUP(D46,Dictionary!$B$2:$F$609,4,FALSE)&amp;");"</f>
        <v>#N/A</v>
      </c>
      <c r="M46" t="e">
        <f t="shared" si="4"/>
        <v>#N/A</v>
      </c>
    </row>
    <row r="47" spans="1:13">
      <c r="A47">
        <v>104179262</v>
      </c>
      <c r="B47">
        <f t="shared" si="2"/>
        <v>645</v>
      </c>
      <c r="C47" t="e">
        <f t="shared" si="3"/>
        <v>#N/A</v>
      </c>
      <c r="D47">
        <f>'Result import'!I$7</f>
        <v>0</v>
      </c>
      <c r="E47" t="str">
        <f>IF(ISERR(FIND(" ",'Result import'!E53)),"",LEFT('Result import'!E53,FIND(" ",'Result import'!E53)-1))</f>
        <v/>
      </c>
      <c r="F47">
        <f>IF(ISERR(FIND(" ",'Result import'!I13)),'Result import'!I13,VALUE(MID('Result import'!I13,FIND(" ",'Result import'!I13)+1,10)))</f>
        <v>0</v>
      </c>
      <c r="I47" t="s">
        <v>15</v>
      </c>
      <c r="J47" t="s">
        <v>425</v>
      </c>
      <c r="K47" t="str">
        <f t="shared" si="1"/>
        <v xml:space="preserve"> 0 %</v>
      </c>
      <c r="L47" s="16" t="e">
        <f>"insert into result (RESULT_ID, VALUE_DISPLAY, VALUE_NUM, VALUE_MIN, VALUE_MAX, QUALIFIER, RESULT_STATUS_ID, EXPERIMENT_ID, SUBSTANCE_ID, RESULT_TYPE_ID ) values ("&amp;B47&amp;", '"&amp;K47&amp;"', "&amp;F47&amp;", '"&amp;G47&amp;"', '"&amp;H47&amp;"', '"&amp;TRIM(E47)&amp;"', 2, experiment_id_seq.currval, "&amp;A47&amp;", "&amp;VLOOKUP(D47,Dictionary!$B$2:$F$609,4,FALSE)&amp;");"</f>
        <v>#N/A</v>
      </c>
      <c r="M47" t="e">
        <f t="shared" si="4"/>
        <v>#N/A</v>
      </c>
    </row>
    <row r="48" spans="1:13">
      <c r="A48">
        <v>104179266</v>
      </c>
      <c r="B48">
        <f t="shared" si="2"/>
        <v>646</v>
      </c>
      <c r="C48" t="e">
        <f t="shared" si="3"/>
        <v>#N/A</v>
      </c>
      <c r="D48">
        <f>'Result import'!I$7</f>
        <v>0</v>
      </c>
      <c r="E48" t="str">
        <f>IF(ISERR(FIND(" ",'Result import'!E54)),"",LEFT('Result import'!E54,FIND(" ",'Result import'!E54)-1))</f>
        <v/>
      </c>
      <c r="F48">
        <f>IF(ISERR(FIND(" ",'Result import'!I14)),'Result import'!I14,VALUE(MID('Result import'!I14,FIND(" ",'Result import'!I14)+1,10)))</f>
        <v>0</v>
      </c>
      <c r="I48" t="s">
        <v>15</v>
      </c>
      <c r="J48" t="s">
        <v>425</v>
      </c>
      <c r="K48" t="str">
        <f t="shared" si="1"/>
        <v xml:space="preserve"> 0 %</v>
      </c>
      <c r="L48" s="16" t="e">
        <f>"insert into result (RESULT_ID, VALUE_DISPLAY, VALUE_NUM, VALUE_MIN, VALUE_MAX, QUALIFIER, RESULT_STATUS_ID, EXPERIMENT_ID, SUBSTANCE_ID, RESULT_TYPE_ID ) values ("&amp;B48&amp;", '"&amp;K48&amp;"', "&amp;F48&amp;", '"&amp;G48&amp;"', '"&amp;H48&amp;"', '"&amp;TRIM(E48)&amp;"', 2, experiment_id_seq.currval, "&amp;A48&amp;", "&amp;VLOOKUP(D48,Dictionary!$B$2:$F$609,4,FALSE)&amp;");"</f>
        <v>#N/A</v>
      </c>
      <c r="M48" t="e">
        <f t="shared" si="4"/>
        <v>#N/A</v>
      </c>
    </row>
    <row r="49" spans="1:13">
      <c r="A49">
        <v>104179295</v>
      </c>
      <c r="B49">
        <f t="shared" si="2"/>
        <v>647</v>
      </c>
      <c r="C49" t="e">
        <f t="shared" si="3"/>
        <v>#N/A</v>
      </c>
      <c r="D49">
        <f>'Result import'!I$7</f>
        <v>0</v>
      </c>
      <c r="E49" t="str">
        <f>IF(ISERR(FIND(" ",'Result import'!E55)),"",LEFT('Result import'!E55,FIND(" ",'Result import'!E55)-1))</f>
        <v/>
      </c>
      <c r="F49">
        <f>IF(ISERR(FIND(" ",'Result import'!I15)),'Result import'!I15,VALUE(MID('Result import'!I15,FIND(" ",'Result import'!I15)+1,10)))</f>
        <v>0</v>
      </c>
      <c r="I49" t="s">
        <v>15</v>
      </c>
      <c r="J49" t="s">
        <v>425</v>
      </c>
      <c r="K49" t="str">
        <f t="shared" si="1"/>
        <v xml:space="preserve"> 0 %</v>
      </c>
      <c r="L49" s="16" t="e">
        <f>"insert into result (RESULT_ID, VALUE_DISPLAY, VALUE_NUM, VALUE_MIN, VALUE_MAX, QUALIFIER, RESULT_STATUS_ID, EXPERIMENT_ID, SUBSTANCE_ID, RESULT_TYPE_ID ) values ("&amp;B49&amp;", '"&amp;K49&amp;"', "&amp;F49&amp;", '"&amp;G49&amp;"', '"&amp;H49&amp;"', '"&amp;TRIM(E49)&amp;"', 2, experiment_id_seq.currval, "&amp;A49&amp;", "&amp;VLOOKUP(D49,Dictionary!$B$2:$F$609,4,FALSE)&amp;");"</f>
        <v>#N/A</v>
      </c>
      <c r="M49" t="e">
        <f t="shared" si="4"/>
        <v>#N/A</v>
      </c>
    </row>
    <row r="50" spans="1:13">
      <c r="A50">
        <v>104179267</v>
      </c>
      <c r="B50">
        <f t="shared" si="2"/>
        <v>648</v>
      </c>
      <c r="C50" t="e">
        <f t="shared" si="3"/>
        <v>#N/A</v>
      </c>
      <c r="D50">
        <f>'Result import'!I$7</f>
        <v>0</v>
      </c>
      <c r="E50" t="str">
        <f>IF(ISERR(FIND(" ",'Result import'!E56)),"",LEFT('Result import'!E56,FIND(" ",'Result import'!E56)-1))</f>
        <v/>
      </c>
      <c r="F50">
        <f>IF(ISERR(FIND(" ",'Result import'!I16)),'Result import'!I16,VALUE(MID('Result import'!I16,FIND(" ",'Result import'!I16)+1,10)))</f>
        <v>0</v>
      </c>
      <c r="I50" t="s">
        <v>15</v>
      </c>
      <c r="J50" t="s">
        <v>425</v>
      </c>
      <c r="K50" t="str">
        <f t="shared" si="1"/>
        <v xml:space="preserve"> 0 %</v>
      </c>
      <c r="L50" s="16" t="e">
        <f>"insert into result (RESULT_ID, VALUE_DISPLAY, VALUE_NUM, VALUE_MIN, VALUE_MAX, QUALIFIER, RESULT_STATUS_ID, EXPERIMENT_ID, SUBSTANCE_ID, RESULT_TYPE_ID ) values ("&amp;B50&amp;", '"&amp;K50&amp;"', "&amp;F50&amp;", '"&amp;G50&amp;"', '"&amp;H50&amp;"', '"&amp;TRIM(E50)&amp;"', 2, experiment_id_seq.currval, "&amp;A50&amp;", "&amp;VLOOKUP(D50,Dictionary!$B$2:$F$609,4,FALSE)&amp;");"</f>
        <v>#N/A</v>
      </c>
      <c r="M50" t="e">
        <f t="shared" si="4"/>
        <v>#N/A</v>
      </c>
    </row>
    <row r="51" spans="1:13">
      <c r="A51">
        <v>104179284</v>
      </c>
      <c r="B51">
        <f t="shared" si="2"/>
        <v>649</v>
      </c>
      <c r="C51" t="e">
        <f t="shared" si="3"/>
        <v>#N/A</v>
      </c>
      <c r="D51">
        <f>'Result import'!I$7</f>
        <v>0</v>
      </c>
      <c r="E51" t="str">
        <f>IF(ISERR(FIND(" ",'Result import'!E57)),"",LEFT('Result import'!E57,FIND(" ",'Result import'!E57)-1))</f>
        <v/>
      </c>
      <c r="F51">
        <f>IF(ISERR(FIND(" ",'Result import'!I17)),'Result import'!I17,VALUE(MID('Result import'!I17,FIND(" ",'Result import'!I17)+1,10)))</f>
        <v>0</v>
      </c>
      <c r="I51" t="s">
        <v>15</v>
      </c>
      <c r="J51" t="s">
        <v>425</v>
      </c>
      <c r="K51" t="str">
        <f t="shared" si="1"/>
        <v xml:space="preserve"> 0 %</v>
      </c>
      <c r="L51" s="16" t="e">
        <f>"insert into result (RESULT_ID, VALUE_DISPLAY, VALUE_NUM, VALUE_MIN, VALUE_MAX, QUALIFIER, RESULT_STATUS_ID, EXPERIMENT_ID, SUBSTANCE_ID, RESULT_TYPE_ID ) values ("&amp;B51&amp;", '"&amp;K51&amp;"', "&amp;F51&amp;", '"&amp;G51&amp;"', '"&amp;H51&amp;"', '"&amp;TRIM(E51)&amp;"', 2, experiment_id_seq.currval, "&amp;A51&amp;", "&amp;VLOOKUP(D51,Dictionary!$B$2:$F$609,4,FALSE)&amp;");"</f>
        <v>#N/A</v>
      </c>
      <c r="M51" t="e">
        <f t="shared" si="4"/>
        <v>#N/A</v>
      </c>
    </row>
    <row r="52" spans="1:13">
      <c r="A52">
        <v>104179275</v>
      </c>
      <c r="B52">
        <f t="shared" si="2"/>
        <v>650</v>
      </c>
      <c r="C52" t="e">
        <f t="shared" si="3"/>
        <v>#N/A</v>
      </c>
      <c r="D52">
        <f>'Result import'!I$7</f>
        <v>0</v>
      </c>
      <c r="E52" t="str">
        <f>IF(ISERR(FIND(" ",'Result import'!E58)),"",LEFT('Result import'!E58,FIND(" ",'Result import'!E58)-1))</f>
        <v/>
      </c>
      <c r="F52">
        <f>IF(ISERR(FIND(" ",'Result import'!I18)),'Result import'!I18,VALUE(MID('Result import'!I18,FIND(" ",'Result import'!I18)+1,10)))</f>
        <v>0</v>
      </c>
      <c r="I52" t="s">
        <v>15</v>
      </c>
      <c r="J52" t="s">
        <v>425</v>
      </c>
      <c r="K52" t="str">
        <f t="shared" si="1"/>
        <v xml:space="preserve"> 0 %</v>
      </c>
      <c r="L52" s="16" t="e">
        <f>"insert into result (RESULT_ID, VALUE_DISPLAY, VALUE_NUM, VALUE_MIN, VALUE_MAX, QUALIFIER, RESULT_STATUS_ID, EXPERIMENT_ID, SUBSTANCE_ID, RESULT_TYPE_ID ) values ("&amp;B52&amp;", '"&amp;K52&amp;"', "&amp;F52&amp;", '"&amp;G52&amp;"', '"&amp;H52&amp;"', '"&amp;TRIM(E52)&amp;"', 2, experiment_id_seq.currval, "&amp;A52&amp;", "&amp;VLOOKUP(D52,Dictionary!$B$2:$F$609,4,FALSE)&amp;");"</f>
        <v>#N/A</v>
      </c>
      <c r="M52" t="e">
        <f t="shared" si="4"/>
        <v>#N/A</v>
      </c>
    </row>
    <row r="53" spans="1:13">
      <c r="A53">
        <f>'Result import'!B19</f>
        <v>0</v>
      </c>
      <c r="B53">
        <f t="shared" si="2"/>
        <v>651</v>
      </c>
      <c r="C53">
        <f t="shared" si="3"/>
        <v>601</v>
      </c>
      <c r="D53">
        <f>'Result import'!D$7</f>
        <v>0</v>
      </c>
      <c r="E53" t="str">
        <f>IF(ISERR(FIND(" ",'Result import'!E59)),"",LEFT('Result import'!E59,FIND(" ",'Result import'!E59)-1))</f>
        <v/>
      </c>
      <c r="F53">
        <f>IF(ISERR(FIND(" ",'Result import'!D19)),'Result import'!D19,VALUE(MID('Result import'!D19,FIND(" ",'Result import'!D19)+1,10)))</f>
        <v>0</v>
      </c>
      <c r="I53" t="s">
        <v>15</v>
      </c>
      <c r="J53" t="s">
        <v>424</v>
      </c>
      <c r="K53" t="str">
        <f t="shared" si="1"/>
        <v xml:space="preserve"> 0 %</v>
      </c>
      <c r="L53" s="16" t="e">
        <f>"insert into result (RESULT_ID, VALUE_DISPLAY, VALUE_NUM, VALUE_MIN, VALUE_MAX, QUALIFIER, RESULT_STATUS_ID, EXPERIMENT_ID, SUBSTANCE_ID, RESULT_TYPE_ID ) values ("&amp;B53&amp;", '"&amp;K53&amp;"', "&amp;F53&amp;", '"&amp;G53&amp;"', '"&amp;H53&amp;"', '"&amp;TRIM(E53)&amp;"', 2, experiment_id_seq.currval, "&amp;A53&amp;", "&amp;VLOOKUP(D53,Dictionary!$B$2:$F$609,4,FALSE)&amp;");"</f>
        <v>#N/A</v>
      </c>
      <c r="M53" t="str">
        <f t="shared" si="4"/>
        <v>insert into result_hierarchy(result_id, parent_result_id, hierarchy_type) values (651, 601, 'Derives');</v>
      </c>
    </row>
    <row r="54" spans="1:13">
      <c r="A54">
        <f>'Result import'!B20</f>
        <v>0</v>
      </c>
      <c r="B54">
        <f t="shared" si="2"/>
        <v>652</v>
      </c>
      <c r="C54">
        <f t="shared" si="3"/>
        <v>601</v>
      </c>
      <c r="D54">
        <f>'Result import'!D$7</f>
        <v>0</v>
      </c>
      <c r="E54" t="str">
        <f>IF(ISERR(FIND(" ",'Result import'!E60)),"",LEFT('Result import'!E60,FIND(" ",'Result import'!E60)-1))</f>
        <v/>
      </c>
      <c r="F54">
        <f>IF(ISERR(FIND(" ",'Result import'!D20)),'Result import'!D20,VALUE(MID('Result import'!D20,FIND(" ",'Result import'!D20)+1,10)))</f>
        <v>0</v>
      </c>
      <c r="I54" t="s">
        <v>15</v>
      </c>
      <c r="J54" t="s">
        <v>424</v>
      </c>
      <c r="K54" t="str">
        <f t="shared" si="1"/>
        <v xml:space="preserve"> 0 %</v>
      </c>
      <c r="L54" s="16" t="e">
        <f>"insert into result (RESULT_ID, VALUE_DISPLAY, VALUE_NUM, VALUE_MIN, VALUE_MAX, QUALIFIER, RESULT_STATUS_ID, EXPERIMENT_ID, SUBSTANCE_ID, RESULT_TYPE_ID ) values ("&amp;B54&amp;", '"&amp;K54&amp;"', "&amp;F54&amp;", '"&amp;G54&amp;"', '"&amp;H54&amp;"', '"&amp;TRIM(E54)&amp;"', 2, experiment_id_seq.currval, "&amp;A54&amp;", "&amp;VLOOKUP(D54,Dictionary!$B$2:$F$609,4,FALSE)&amp;");"</f>
        <v>#N/A</v>
      </c>
      <c r="M54" t="str">
        <f t="shared" si="4"/>
        <v>insert into result_hierarchy(result_id, parent_result_id, hierarchy_type) values (652, 601, 'Derives');</v>
      </c>
    </row>
    <row r="55" spans="1:13">
      <c r="A55">
        <f>'Result import'!B21</f>
        <v>0</v>
      </c>
      <c r="B55">
        <f t="shared" si="2"/>
        <v>653</v>
      </c>
      <c r="C55">
        <f t="shared" si="3"/>
        <v>601</v>
      </c>
      <c r="D55">
        <f>'Result import'!D$7</f>
        <v>0</v>
      </c>
      <c r="E55" t="str">
        <f>IF(ISERR(FIND(" ",'Result import'!E61)),"",LEFT('Result import'!E61,FIND(" ",'Result import'!E61)-1))</f>
        <v/>
      </c>
      <c r="F55">
        <f>IF(ISERR(FIND(" ",'Result import'!D21)),'Result import'!D21,VALUE(MID('Result import'!D21,FIND(" ",'Result import'!D21)+1,10)))</f>
        <v>0</v>
      </c>
      <c r="I55" t="s">
        <v>15</v>
      </c>
      <c r="J55" t="s">
        <v>424</v>
      </c>
      <c r="K55" t="str">
        <f t="shared" si="1"/>
        <v xml:space="preserve"> 0 %</v>
      </c>
      <c r="L55" s="16" t="e">
        <f>"insert into result (RESULT_ID, VALUE_DISPLAY, VALUE_NUM, VALUE_MIN, VALUE_MAX, QUALIFIER, RESULT_STATUS_ID, EXPERIMENT_ID, SUBSTANCE_ID, RESULT_TYPE_ID ) values ("&amp;B55&amp;", '"&amp;K55&amp;"', "&amp;F55&amp;", '"&amp;G55&amp;"', '"&amp;H55&amp;"', '"&amp;TRIM(E55)&amp;"', 2, experiment_id_seq.currval, "&amp;A55&amp;", "&amp;VLOOKUP(D55,Dictionary!$B$2:$F$609,4,FALSE)&amp;");"</f>
        <v>#N/A</v>
      </c>
      <c r="M55" t="str">
        <f t="shared" si="4"/>
        <v>insert into result_hierarchy(result_id, parent_result_id, hierarchy_type) values (653, 601, 'Derives');</v>
      </c>
    </row>
    <row r="56" spans="1:13">
      <c r="A56">
        <f>'Result import'!B22</f>
        <v>0</v>
      </c>
      <c r="B56">
        <f t="shared" si="2"/>
        <v>654</v>
      </c>
      <c r="C56">
        <f t="shared" si="3"/>
        <v>601</v>
      </c>
      <c r="D56">
        <f>'Result import'!D$7</f>
        <v>0</v>
      </c>
      <c r="E56" t="str">
        <f>IF(ISERR(FIND(" ",'Result import'!E62)),"",LEFT('Result import'!E62,FIND(" ",'Result import'!E62)-1))</f>
        <v/>
      </c>
      <c r="F56">
        <f>IF(ISERR(FIND(" ",'Result import'!D22)),'Result import'!D22,VALUE(MID('Result import'!D22,FIND(" ",'Result import'!D22)+1,10)))</f>
        <v>0</v>
      </c>
      <c r="I56" t="s">
        <v>15</v>
      </c>
      <c r="J56" t="s">
        <v>424</v>
      </c>
      <c r="K56" t="str">
        <f t="shared" si="1"/>
        <v xml:space="preserve"> 0 %</v>
      </c>
      <c r="L56" s="16" t="e">
        <f>"insert into result (RESULT_ID, VALUE_DISPLAY, VALUE_NUM, VALUE_MIN, VALUE_MAX, QUALIFIER, RESULT_STATUS_ID, EXPERIMENT_ID, SUBSTANCE_ID, RESULT_TYPE_ID ) values ("&amp;B56&amp;", '"&amp;K56&amp;"', "&amp;F56&amp;", '"&amp;G56&amp;"', '"&amp;H56&amp;"', '"&amp;TRIM(E56)&amp;"', 2, experiment_id_seq.currval, "&amp;A56&amp;", "&amp;VLOOKUP(D56,Dictionary!$B$2:$F$609,4,FALSE)&amp;");"</f>
        <v>#N/A</v>
      </c>
      <c r="M56" t="str">
        <f t="shared" si="4"/>
        <v>insert into result_hierarchy(result_id, parent_result_id, hierarchy_type) values (654, 601, 'Derives');</v>
      </c>
    </row>
    <row r="57" spans="1:13">
      <c r="A57">
        <f>'Result import'!B23</f>
        <v>0</v>
      </c>
      <c r="B57">
        <f t="shared" si="2"/>
        <v>655</v>
      </c>
      <c r="C57">
        <f t="shared" si="3"/>
        <v>601</v>
      </c>
      <c r="D57">
        <f>'Result import'!D$7</f>
        <v>0</v>
      </c>
      <c r="E57" t="str">
        <f>IF(ISERR(FIND(" ",'Result import'!E63)),"",LEFT('Result import'!E63,FIND(" ",'Result import'!E63)-1))</f>
        <v/>
      </c>
      <c r="F57">
        <f>IF(ISERR(FIND(" ",'Result import'!D23)),'Result import'!D23,VALUE(MID('Result import'!D23,FIND(" ",'Result import'!D23)+1,10)))</f>
        <v>0</v>
      </c>
      <c r="I57" t="s">
        <v>15</v>
      </c>
      <c r="J57" t="s">
        <v>424</v>
      </c>
      <c r="K57" t="str">
        <f t="shared" si="1"/>
        <v xml:space="preserve"> 0 %</v>
      </c>
      <c r="L57" s="16" t="e">
        <f>"insert into result (RESULT_ID, VALUE_DISPLAY, VALUE_NUM, VALUE_MIN, VALUE_MAX, QUALIFIER, RESULT_STATUS_ID, EXPERIMENT_ID, SUBSTANCE_ID, RESULT_TYPE_ID ) values ("&amp;B57&amp;", '"&amp;K57&amp;"', "&amp;F57&amp;", '"&amp;G57&amp;"', '"&amp;H57&amp;"', '"&amp;TRIM(E57)&amp;"', 2, experiment_id_seq.currval, "&amp;A57&amp;", "&amp;VLOOKUP(D57,Dictionary!$B$2:$F$609,4,FALSE)&amp;");"</f>
        <v>#N/A</v>
      </c>
      <c r="M57" t="str">
        <f t="shared" si="4"/>
        <v>insert into result_hierarchy(result_id, parent_result_id, hierarchy_type) values (655, 601, 'Derives');</v>
      </c>
    </row>
    <row r="58" spans="1:13">
      <c r="A58">
        <f>'Result import'!B24</f>
        <v>0</v>
      </c>
      <c r="B58">
        <f t="shared" si="2"/>
        <v>656</v>
      </c>
      <c r="C58">
        <f t="shared" si="3"/>
        <v>601</v>
      </c>
      <c r="D58">
        <f>'Result import'!D$7</f>
        <v>0</v>
      </c>
      <c r="E58" t="str">
        <f>IF(ISERR(FIND(" ",'Result import'!E64)),"",LEFT('Result import'!E64,FIND(" ",'Result import'!E64)-1))</f>
        <v/>
      </c>
      <c r="F58">
        <f>IF(ISERR(FIND(" ",'Result import'!D24)),'Result import'!D24,VALUE(MID('Result import'!D24,FIND(" ",'Result import'!D24)+1,10)))</f>
        <v>0</v>
      </c>
      <c r="I58" t="s">
        <v>15</v>
      </c>
      <c r="J58" t="s">
        <v>424</v>
      </c>
      <c r="K58" t="str">
        <f t="shared" si="1"/>
        <v xml:space="preserve"> 0 %</v>
      </c>
      <c r="L58" s="16" t="e">
        <f>"insert into result (RESULT_ID, VALUE_DISPLAY, VALUE_NUM, VALUE_MIN, VALUE_MAX, QUALIFIER, RESULT_STATUS_ID, EXPERIMENT_ID, SUBSTANCE_ID, RESULT_TYPE_ID ) values ("&amp;B58&amp;", '"&amp;K58&amp;"', "&amp;F58&amp;", '"&amp;G58&amp;"', '"&amp;H58&amp;"', '"&amp;TRIM(E58)&amp;"', 2, experiment_id_seq.currval, "&amp;A58&amp;", "&amp;VLOOKUP(D58,Dictionary!$B$2:$F$609,4,FALSE)&amp;");"</f>
        <v>#N/A</v>
      </c>
      <c r="M58" t="str">
        <f t="shared" si="4"/>
        <v>insert into result_hierarchy(result_id, parent_result_id, hierarchy_type) values (656, 601, 'Derives');</v>
      </c>
    </row>
    <row r="59" spans="1:13">
      <c r="A59">
        <f>'Result import'!B25</f>
        <v>0</v>
      </c>
      <c r="B59">
        <f t="shared" si="2"/>
        <v>657</v>
      </c>
      <c r="C59">
        <f t="shared" si="3"/>
        <v>601</v>
      </c>
      <c r="D59">
        <f>'Result import'!D$7</f>
        <v>0</v>
      </c>
      <c r="E59" t="str">
        <f>IF(ISERR(FIND(" ",'Result import'!E65)),"",LEFT('Result import'!E65,FIND(" ",'Result import'!E65)-1))</f>
        <v/>
      </c>
      <c r="F59">
        <f>IF(ISERR(FIND(" ",'Result import'!D25)),'Result import'!D25,VALUE(MID('Result import'!D25,FIND(" ",'Result import'!D25)+1,10)))</f>
        <v>0</v>
      </c>
      <c r="I59" t="s">
        <v>15</v>
      </c>
      <c r="J59" t="s">
        <v>424</v>
      </c>
      <c r="K59" t="str">
        <f t="shared" si="1"/>
        <v xml:space="preserve"> 0 %</v>
      </c>
      <c r="L59" s="16" t="e">
        <f>"insert into result (RESULT_ID, VALUE_DISPLAY, VALUE_NUM, VALUE_MIN, VALUE_MAX, QUALIFIER, RESULT_STATUS_ID, EXPERIMENT_ID, SUBSTANCE_ID, RESULT_TYPE_ID ) values ("&amp;B59&amp;", '"&amp;K59&amp;"', "&amp;F59&amp;", '"&amp;G59&amp;"', '"&amp;H59&amp;"', '"&amp;TRIM(E59)&amp;"', 2, experiment_id_seq.currval, "&amp;A59&amp;", "&amp;VLOOKUP(D59,Dictionary!$B$2:$F$609,4,FALSE)&amp;");"</f>
        <v>#N/A</v>
      </c>
      <c r="M59" t="str">
        <f t="shared" si="4"/>
        <v>insert into result_hierarchy(result_id, parent_result_id, hierarchy_type) values (657, 601, 'Derives');</v>
      </c>
    </row>
    <row r="60" spans="1:13">
      <c r="A60">
        <f>'Result import'!B26</f>
        <v>0</v>
      </c>
      <c r="B60">
        <f t="shared" si="2"/>
        <v>658</v>
      </c>
      <c r="C60">
        <f t="shared" si="3"/>
        <v>601</v>
      </c>
      <c r="D60">
        <f>'Result import'!D$7</f>
        <v>0</v>
      </c>
      <c r="E60" t="str">
        <f>IF(ISERR(FIND(" ",'Result import'!E66)),"",LEFT('Result import'!E66,FIND(" ",'Result import'!E66)-1))</f>
        <v/>
      </c>
      <c r="F60">
        <f>IF(ISERR(FIND(" ",'Result import'!D26)),'Result import'!D26,VALUE(MID('Result import'!D26,FIND(" ",'Result import'!D26)+1,10)))</f>
        <v>0</v>
      </c>
      <c r="I60" t="s">
        <v>15</v>
      </c>
      <c r="J60" t="s">
        <v>424</v>
      </c>
      <c r="K60" t="str">
        <f t="shared" si="1"/>
        <v xml:space="preserve"> 0 %</v>
      </c>
      <c r="L60" s="16" t="e">
        <f>"insert into result (RESULT_ID, VALUE_DISPLAY, VALUE_NUM, VALUE_MIN, VALUE_MAX, QUALIFIER, RESULT_STATUS_ID, EXPERIMENT_ID, SUBSTANCE_ID, RESULT_TYPE_ID ) values ("&amp;B60&amp;", '"&amp;K60&amp;"', "&amp;F60&amp;", '"&amp;G60&amp;"', '"&amp;H60&amp;"', '"&amp;TRIM(E60)&amp;"', 2, experiment_id_seq.currval, "&amp;A60&amp;", "&amp;VLOOKUP(D60,Dictionary!$B$2:$F$609,4,FALSE)&amp;");"</f>
        <v>#N/A</v>
      </c>
      <c r="M60" t="str">
        <f t="shared" si="4"/>
        <v>insert into result_hierarchy(result_id, parent_result_id, hierarchy_type) values (658, 601, 'Derives');</v>
      </c>
    </row>
    <row r="61" spans="1:13">
      <c r="A61">
        <f>'Result import'!B27</f>
        <v>0</v>
      </c>
      <c r="B61">
        <f t="shared" si="2"/>
        <v>659</v>
      </c>
      <c r="C61">
        <f t="shared" si="3"/>
        <v>601</v>
      </c>
      <c r="D61">
        <f>'Result import'!D$7</f>
        <v>0</v>
      </c>
      <c r="E61" t="str">
        <f>IF(ISERR(FIND(" ",'Result import'!E67)),"",LEFT('Result import'!E67,FIND(" ",'Result import'!E67)-1))</f>
        <v/>
      </c>
      <c r="F61">
        <f>IF(ISERR(FIND(" ",'Result import'!D27)),'Result import'!D27,VALUE(MID('Result import'!D27,FIND(" ",'Result import'!D27)+1,10)))</f>
        <v>0</v>
      </c>
      <c r="I61" t="s">
        <v>15</v>
      </c>
      <c r="J61" t="s">
        <v>424</v>
      </c>
      <c r="K61" t="str">
        <f t="shared" si="1"/>
        <v xml:space="preserve"> 0 %</v>
      </c>
      <c r="L61" s="16" t="e">
        <f>"insert into result (RESULT_ID, VALUE_DISPLAY, VALUE_NUM, VALUE_MIN, VALUE_MAX, QUALIFIER, RESULT_STATUS_ID, EXPERIMENT_ID, SUBSTANCE_ID, RESULT_TYPE_ID ) values ("&amp;B61&amp;", '"&amp;K61&amp;"', "&amp;F61&amp;", '"&amp;G61&amp;"', '"&amp;H61&amp;"', '"&amp;TRIM(E61)&amp;"', 2, experiment_id_seq.currval, "&amp;A61&amp;", "&amp;VLOOKUP(D61,Dictionary!$B$2:$F$609,4,FALSE)&amp;");"</f>
        <v>#N/A</v>
      </c>
      <c r="M61" t="str">
        <f t="shared" si="4"/>
        <v>insert into result_hierarchy(result_id, parent_result_id, hierarchy_type) values (659, 601, 'Derives');</v>
      </c>
    </row>
    <row r="62" spans="1:13">
      <c r="A62">
        <f>'Result import'!B28</f>
        <v>0</v>
      </c>
      <c r="B62">
        <f t="shared" si="2"/>
        <v>660</v>
      </c>
      <c r="C62">
        <f t="shared" si="3"/>
        <v>601</v>
      </c>
      <c r="D62">
        <f>'Result import'!D$7</f>
        <v>0</v>
      </c>
      <c r="E62" t="str">
        <f>IF(ISERR(FIND(" ",'Result import'!E68)),"",LEFT('Result import'!E68,FIND(" ",'Result import'!E68)-1))</f>
        <v/>
      </c>
      <c r="F62">
        <f>IF(ISERR(FIND(" ",'Result import'!D28)),'Result import'!D28,VALUE(MID('Result import'!D28,FIND(" ",'Result import'!D28)+1,10)))</f>
        <v>0</v>
      </c>
      <c r="I62" t="s">
        <v>15</v>
      </c>
      <c r="J62" t="s">
        <v>424</v>
      </c>
      <c r="K62" t="str">
        <f t="shared" si="1"/>
        <v xml:space="preserve"> 0 %</v>
      </c>
      <c r="L62" s="16" t="e">
        <f>"insert into result (RESULT_ID, VALUE_DISPLAY, VALUE_NUM, VALUE_MIN, VALUE_MAX, QUALIFIER, RESULT_STATUS_ID, EXPERIMENT_ID, SUBSTANCE_ID, RESULT_TYPE_ID ) values ("&amp;B62&amp;", '"&amp;K62&amp;"', "&amp;F62&amp;", '"&amp;G62&amp;"', '"&amp;H62&amp;"', '"&amp;TRIM(E62)&amp;"', 2, experiment_id_seq.currval, "&amp;A62&amp;", "&amp;VLOOKUP(D62,Dictionary!$B$2:$F$609,4,FALSE)&amp;");"</f>
        <v>#N/A</v>
      </c>
      <c r="M62" t="str">
        <f t="shared" si="4"/>
        <v>insert into result_hierarchy(result_id, parent_result_id, hierarchy_type) values (660, 601, 'Derives');</v>
      </c>
    </row>
    <row r="63" spans="1:13">
      <c r="A63">
        <f>'Result import'!B29</f>
        <v>0</v>
      </c>
      <c r="B63">
        <f t="shared" si="2"/>
        <v>661</v>
      </c>
      <c r="C63">
        <f t="shared" si="3"/>
        <v>601</v>
      </c>
      <c r="D63">
        <f>'Result import'!D$7</f>
        <v>0</v>
      </c>
      <c r="E63" t="str">
        <f>IF(ISERR(FIND(" ",'Result import'!E69)),"",LEFT('Result import'!E69,FIND(" ",'Result import'!E69)-1))</f>
        <v/>
      </c>
      <c r="F63">
        <f>IF(ISERR(FIND(" ",'Result import'!D29)),'Result import'!D29,VALUE(MID('Result import'!D29,FIND(" ",'Result import'!D29)+1,10)))</f>
        <v>0</v>
      </c>
      <c r="I63" t="s">
        <v>15</v>
      </c>
      <c r="J63" t="s">
        <v>424</v>
      </c>
      <c r="K63" t="str">
        <f t="shared" si="1"/>
        <v xml:space="preserve"> 0 %</v>
      </c>
      <c r="L63" s="16" t="e">
        <f>"insert into result (RESULT_ID, VALUE_DISPLAY, VALUE_NUM, VALUE_MIN, VALUE_MAX, QUALIFIER, RESULT_STATUS_ID, EXPERIMENT_ID, SUBSTANCE_ID, RESULT_TYPE_ID ) values ("&amp;B63&amp;", '"&amp;K63&amp;"', "&amp;F63&amp;", '"&amp;G63&amp;"', '"&amp;H63&amp;"', '"&amp;TRIM(E63)&amp;"', 2, experiment_id_seq.currval, "&amp;A63&amp;", "&amp;VLOOKUP(D63,Dictionary!$B$2:$F$609,4,FALSE)&amp;");"</f>
        <v>#N/A</v>
      </c>
      <c r="M63" t="str">
        <f t="shared" si="4"/>
        <v>insert into result_hierarchy(result_id, parent_result_id, hierarchy_type) values (661, 601, 'Derives');</v>
      </c>
    </row>
    <row r="64" spans="1:13">
      <c r="A64">
        <f>'Result import'!B30</f>
        <v>0</v>
      </c>
      <c r="B64">
        <f t="shared" si="2"/>
        <v>662</v>
      </c>
      <c r="C64">
        <f t="shared" si="3"/>
        <v>601</v>
      </c>
      <c r="D64">
        <f>'Result import'!D$7</f>
        <v>0</v>
      </c>
      <c r="E64" t="str">
        <f>IF(ISERR(FIND(" ",'Result import'!E70)),"",LEFT('Result import'!E70,FIND(" ",'Result import'!E70)-1))</f>
        <v/>
      </c>
      <c r="F64">
        <f>IF(ISERR(FIND(" ",'Result import'!D30)),'Result import'!D30,VALUE(MID('Result import'!D30,FIND(" ",'Result import'!D30)+1,10)))</f>
        <v>0</v>
      </c>
      <c r="I64" t="s">
        <v>15</v>
      </c>
      <c r="J64" t="s">
        <v>424</v>
      </c>
      <c r="K64" t="str">
        <f t="shared" si="1"/>
        <v xml:space="preserve"> 0 %</v>
      </c>
      <c r="L64" s="16" t="e">
        <f>"insert into result (RESULT_ID, VALUE_DISPLAY, VALUE_NUM, VALUE_MIN, VALUE_MAX, QUALIFIER, RESULT_STATUS_ID, EXPERIMENT_ID, SUBSTANCE_ID, RESULT_TYPE_ID ) values ("&amp;B64&amp;", '"&amp;K64&amp;"', "&amp;F64&amp;", '"&amp;G64&amp;"', '"&amp;H64&amp;"', '"&amp;TRIM(E64)&amp;"', 2, experiment_id_seq.currval, "&amp;A64&amp;", "&amp;VLOOKUP(D64,Dictionary!$B$2:$F$609,4,FALSE)&amp;");"</f>
        <v>#N/A</v>
      </c>
      <c r="M64" t="str">
        <f t="shared" si="4"/>
        <v>insert into result_hierarchy(result_id, parent_result_id, hierarchy_type) values (662, 601, 'Derives');</v>
      </c>
    </row>
    <row r="65" spans="1:13">
      <c r="A65">
        <f>'Result import'!B31</f>
        <v>0</v>
      </c>
      <c r="B65">
        <f t="shared" si="2"/>
        <v>663</v>
      </c>
      <c r="C65">
        <f t="shared" si="3"/>
        <v>601</v>
      </c>
      <c r="D65">
        <f>'Result import'!D$7</f>
        <v>0</v>
      </c>
      <c r="E65" t="str">
        <f>IF(ISERR(FIND(" ",'Result import'!E71)),"",LEFT('Result import'!E71,FIND(" ",'Result import'!E71)-1))</f>
        <v/>
      </c>
      <c r="F65">
        <f>IF(ISERR(FIND(" ",'Result import'!D31)),'Result import'!D31,VALUE(MID('Result import'!D31,FIND(" ",'Result import'!D31)+1,10)))</f>
        <v>0</v>
      </c>
      <c r="I65" t="s">
        <v>15</v>
      </c>
      <c r="J65" t="s">
        <v>424</v>
      </c>
      <c r="K65" t="str">
        <f t="shared" si="1"/>
        <v xml:space="preserve"> 0 %</v>
      </c>
      <c r="L65" s="16" t="e">
        <f>"insert into result (RESULT_ID, VALUE_DISPLAY, VALUE_NUM, VALUE_MIN, VALUE_MAX, QUALIFIER, RESULT_STATUS_ID, EXPERIMENT_ID, SUBSTANCE_ID, RESULT_TYPE_ID ) values ("&amp;B65&amp;", '"&amp;K65&amp;"', "&amp;F65&amp;", '"&amp;G65&amp;"', '"&amp;H65&amp;"', '"&amp;TRIM(E65)&amp;"', 2, experiment_id_seq.currval, "&amp;A65&amp;", "&amp;VLOOKUP(D65,Dictionary!$B$2:$F$609,4,FALSE)&amp;");"</f>
        <v>#N/A</v>
      </c>
      <c r="M65" t="str">
        <f t="shared" si="4"/>
        <v>insert into result_hierarchy(result_id, parent_result_id, hierarchy_type) values (663, 601, 'Derives');</v>
      </c>
    </row>
    <row r="66" spans="1:13">
      <c r="A66">
        <f>'Result import'!B32</f>
        <v>0</v>
      </c>
      <c r="B66">
        <f t="shared" si="2"/>
        <v>664</v>
      </c>
      <c r="C66">
        <f t="shared" si="3"/>
        <v>601</v>
      </c>
      <c r="D66">
        <f>'Result import'!D$7</f>
        <v>0</v>
      </c>
      <c r="E66" t="str">
        <f>IF(ISERR(FIND(" ",'Result import'!E72)),"",LEFT('Result import'!E72,FIND(" ",'Result import'!E72)-1))</f>
        <v/>
      </c>
      <c r="F66">
        <f>IF(ISERR(FIND(" ",'Result import'!D32)),'Result import'!D32,VALUE(MID('Result import'!D32,FIND(" ",'Result import'!D32)+1,10)))</f>
        <v>0</v>
      </c>
      <c r="I66" t="s">
        <v>15</v>
      </c>
      <c r="J66" t="s">
        <v>424</v>
      </c>
      <c r="K66" t="str">
        <f t="shared" si="1"/>
        <v xml:space="preserve"> 0 %</v>
      </c>
      <c r="L66" s="16" t="e">
        <f>"insert into result (RESULT_ID, VALUE_DISPLAY, VALUE_NUM, VALUE_MIN, VALUE_MAX, QUALIFIER, RESULT_STATUS_ID, EXPERIMENT_ID, SUBSTANCE_ID, RESULT_TYPE_ID ) values ("&amp;B66&amp;", '"&amp;K66&amp;"', "&amp;F66&amp;", '"&amp;G66&amp;"', '"&amp;H66&amp;"', '"&amp;TRIM(E66)&amp;"', 2, experiment_id_seq.currval, "&amp;A66&amp;", "&amp;VLOOKUP(D66,Dictionary!$B$2:$F$609,4,FALSE)&amp;");"</f>
        <v>#N/A</v>
      </c>
      <c r="M66" t="str">
        <f t="shared" si="4"/>
        <v>insert into result_hierarchy(result_id, parent_result_id, hierarchy_type) values (664, 601, 'Derives');</v>
      </c>
    </row>
    <row r="67" spans="1:13">
      <c r="A67">
        <f>'Result import'!B33</f>
        <v>0</v>
      </c>
      <c r="B67">
        <f t="shared" si="2"/>
        <v>665</v>
      </c>
      <c r="C67">
        <f t="shared" si="3"/>
        <v>601</v>
      </c>
      <c r="D67">
        <f>'Result import'!D$7</f>
        <v>0</v>
      </c>
      <c r="E67" t="str">
        <f>IF(ISERR(FIND(" ",'Result import'!E73)),"",LEFT('Result import'!E73,FIND(" ",'Result import'!E73)-1))</f>
        <v/>
      </c>
      <c r="F67">
        <f>IF(ISERR(FIND(" ",'Result import'!D33)),'Result import'!D33,VALUE(MID('Result import'!D33,FIND(" ",'Result import'!D33)+1,10)))</f>
        <v>0</v>
      </c>
      <c r="I67" t="s">
        <v>15</v>
      </c>
      <c r="J67" t="s">
        <v>424</v>
      </c>
      <c r="K67" t="str">
        <f t="shared" si="1"/>
        <v xml:space="preserve"> 0 %</v>
      </c>
      <c r="L67" s="16" t="e">
        <f>"insert into result (RESULT_ID, VALUE_DISPLAY, VALUE_NUM, VALUE_MIN, VALUE_MAX, QUALIFIER, RESULT_STATUS_ID, EXPERIMENT_ID, SUBSTANCE_ID, RESULT_TYPE_ID ) values ("&amp;B67&amp;", '"&amp;K67&amp;"', "&amp;F67&amp;", '"&amp;G67&amp;"', '"&amp;H67&amp;"', '"&amp;TRIM(E67)&amp;"', 2, experiment_id_seq.currval, "&amp;A67&amp;", "&amp;VLOOKUP(D67,Dictionary!$B$2:$F$609,4,FALSE)&amp;");"</f>
        <v>#N/A</v>
      </c>
      <c r="M67" t="str">
        <f t="shared" ref="M67:M98" si="5">IF(ISBLANK(J67),"","insert into result_hierarchy(result_id, parent_result_id, hierarchy_type) values ("&amp;B67&amp;", "&amp;C67&amp;", '"&amp;J67&amp;"');")</f>
        <v>insert into result_hierarchy(result_id, parent_result_id, hierarchy_type) values (665, 601, 'Derives');</v>
      </c>
    </row>
    <row r="68" spans="1:13">
      <c r="A68">
        <f>'Result import'!B34</f>
        <v>0</v>
      </c>
      <c r="B68">
        <f t="shared" si="2"/>
        <v>666</v>
      </c>
      <c r="C68">
        <f t="shared" si="3"/>
        <v>601</v>
      </c>
      <c r="D68">
        <f>'Result import'!D$7</f>
        <v>0</v>
      </c>
      <c r="E68" t="str">
        <f>IF(ISERR(FIND(" ",'Result import'!E74)),"",LEFT('Result import'!E74,FIND(" ",'Result import'!E74)-1))</f>
        <v/>
      </c>
      <c r="F68">
        <f>IF(ISERR(FIND(" ",'Result import'!D34)),'Result import'!D34,VALUE(MID('Result import'!D34,FIND(" ",'Result import'!D34)+1,10)))</f>
        <v>0</v>
      </c>
      <c r="I68" t="s">
        <v>15</v>
      </c>
      <c r="J68" t="s">
        <v>424</v>
      </c>
      <c r="K68" t="str">
        <f t="shared" ref="K68:K131" si="6">E68&amp;" "&amp;F68&amp;IF(ISBLANK(G68), "", G68&amp;" - "&amp;H68)&amp;IF(ISBLANK(I68),""," "&amp;I68)</f>
        <v xml:space="preserve"> 0 %</v>
      </c>
      <c r="L68" s="16" t="e">
        <f>"insert into result (RESULT_ID, VALUE_DISPLAY, VALUE_NUM, VALUE_MIN, VALUE_MAX, QUALIFIER, RESULT_STATUS_ID, EXPERIMENT_ID, SUBSTANCE_ID, RESULT_TYPE_ID ) values ("&amp;B68&amp;", '"&amp;K68&amp;"', "&amp;F68&amp;", '"&amp;G68&amp;"', '"&amp;H68&amp;"', '"&amp;TRIM(E68)&amp;"', 2, experiment_id_seq.currval, "&amp;A68&amp;", "&amp;VLOOKUP(D68,Dictionary!$B$2:$F$609,4,FALSE)&amp;");"</f>
        <v>#N/A</v>
      </c>
      <c r="M68" t="str">
        <f t="shared" si="5"/>
        <v>insert into result_hierarchy(result_id, parent_result_id, hierarchy_type) values (666, 601, 'Derives');</v>
      </c>
    </row>
    <row r="69" spans="1:13">
      <c r="A69">
        <f>'Result import'!B35</f>
        <v>0</v>
      </c>
      <c r="B69">
        <f t="shared" ref="B69:B132" si="7">B68+1</f>
        <v>667</v>
      </c>
      <c r="C69">
        <f t="shared" si="3"/>
        <v>601</v>
      </c>
      <c r="D69">
        <f>'Result import'!D$7</f>
        <v>0</v>
      </c>
      <c r="E69" t="str">
        <f>IF(ISERR(FIND(" ",'Result import'!E75)),"",LEFT('Result import'!E75,FIND(" ",'Result import'!E75)-1))</f>
        <v/>
      </c>
      <c r="F69">
        <f>IF(ISERR(FIND(" ",'Result import'!D35)),'Result import'!D35,VALUE(MID('Result import'!D35,FIND(" ",'Result import'!D35)+1,10)))</f>
        <v>0</v>
      </c>
      <c r="I69" t="s">
        <v>15</v>
      </c>
      <c r="J69" t="s">
        <v>424</v>
      </c>
      <c r="K69" t="str">
        <f t="shared" si="6"/>
        <v xml:space="preserve"> 0 %</v>
      </c>
      <c r="L69" s="16" t="e">
        <f>"insert into result (RESULT_ID, VALUE_DISPLAY, VALUE_NUM, VALUE_MIN, VALUE_MAX, QUALIFIER, RESULT_STATUS_ID, EXPERIMENT_ID, SUBSTANCE_ID, RESULT_TYPE_ID ) values ("&amp;B69&amp;", '"&amp;K69&amp;"', "&amp;F69&amp;", '"&amp;G69&amp;"', '"&amp;H69&amp;"', '"&amp;TRIM(E69)&amp;"', 2, experiment_id_seq.currval, "&amp;A69&amp;", "&amp;VLOOKUP(D69,Dictionary!$B$2:$F$609,4,FALSE)&amp;");"</f>
        <v>#N/A</v>
      </c>
      <c r="M69" t="str">
        <f t="shared" si="5"/>
        <v>insert into result_hierarchy(result_id, parent_result_id, hierarchy_type) values (667, 601, 'Derives');</v>
      </c>
    </row>
    <row r="70" spans="1:13">
      <c r="A70">
        <f>'Result import'!B36</f>
        <v>0</v>
      </c>
      <c r="B70">
        <f t="shared" si="7"/>
        <v>668</v>
      </c>
      <c r="C70">
        <f t="shared" si="3"/>
        <v>601</v>
      </c>
      <c r="D70">
        <f>'Result import'!D$7</f>
        <v>0</v>
      </c>
      <c r="E70" t="str">
        <f>IF(ISERR(FIND(" ",'Result import'!E76)),"",LEFT('Result import'!E76,FIND(" ",'Result import'!E76)-1))</f>
        <v/>
      </c>
      <c r="F70">
        <f>IF(ISERR(FIND(" ",'Result import'!D36)),'Result import'!D36,VALUE(MID('Result import'!D36,FIND(" ",'Result import'!D36)+1,10)))</f>
        <v>0</v>
      </c>
      <c r="I70" t="s">
        <v>15</v>
      </c>
      <c r="J70" t="s">
        <v>424</v>
      </c>
      <c r="K70" t="str">
        <f t="shared" si="6"/>
        <v xml:space="preserve"> 0 %</v>
      </c>
      <c r="L70" s="16" t="e">
        <f>"insert into result (RESULT_ID, VALUE_DISPLAY, VALUE_NUM, VALUE_MIN, VALUE_MAX, QUALIFIER, RESULT_STATUS_ID, EXPERIMENT_ID, SUBSTANCE_ID, RESULT_TYPE_ID ) values ("&amp;B70&amp;", '"&amp;K70&amp;"', "&amp;F70&amp;", '"&amp;G70&amp;"', '"&amp;H70&amp;"', '"&amp;TRIM(E70)&amp;"', 2, experiment_id_seq.currval, "&amp;A70&amp;", "&amp;VLOOKUP(D70,Dictionary!$B$2:$F$609,4,FALSE)&amp;");"</f>
        <v>#N/A</v>
      </c>
      <c r="M70" t="str">
        <f t="shared" si="5"/>
        <v>insert into result_hierarchy(result_id, parent_result_id, hierarchy_type) values (668, 601, 'Derives');</v>
      </c>
    </row>
    <row r="71" spans="1:13">
      <c r="A71">
        <f>'Result import'!B37</f>
        <v>0</v>
      </c>
      <c r="B71">
        <f t="shared" si="7"/>
        <v>669</v>
      </c>
      <c r="C71">
        <f t="shared" si="3"/>
        <v>601</v>
      </c>
      <c r="D71">
        <f>'Result import'!D$7</f>
        <v>0</v>
      </c>
      <c r="E71" t="str">
        <f>IF(ISERR(FIND(" ",'Result import'!E77)),"",LEFT('Result import'!E77,FIND(" ",'Result import'!E77)-1))</f>
        <v/>
      </c>
      <c r="F71">
        <f>IF(ISERR(FIND(" ",'Result import'!D37)),'Result import'!D37,VALUE(MID('Result import'!D37,FIND(" ",'Result import'!D37)+1,10)))</f>
        <v>0</v>
      </c>
      <c r="I71" t="s">
        <v>15</v>
      </c>
      <c r="J71" t="s">
        <v>424</v>
      </c>
      <c r="K71" t="str">
        <f t="shared" si="6"/>
        <v xml:space="preserve"> 0 %</v>
      </c>
      <c r="L71" s="16" t="e">
        <f>"insert into result (RESULT_ID, VALUE_DISPLAY, VALUE_NUM, VALUE_MIN, VALUE_MAX, QUALIFIER, RESULT_STATUS_ID, EXPERIMENT_ID, SUBSTANCE_ID, RESULT_TYPE_ID ) values ("&amp;B71&amp;", '"&amp;K71&amp;"', "&amp;F71&amp;", '"&amp;G71&amp;"', '"&amp;H71&amp;"', '"&amp;TRIM(E71)&amp;"', 2, experiment_id_seq.currval, "&amp;A71&amp;", "&amp;VLOOKUP(D71,Dictionary!$B$2:$F$609,4,FALSE)&amp;");"</f>
        <v>#N/A</v>
      </c>
      <c r="M71" t="str">
        <f t="shared" si="5"/>
        <v>insert into result_hierarchy(result_id, parent_result_id, hierarchy_type) values (669, 601, 'Derives');</v>
      </c>
    </row>
    <row r="72" spans="1:13">
      <c r="A72">
        <f>'Result import'!B38</f>
        <v>0</v>
      </c>
      <c r="B72">
        <f t="shared" si="7"/>
        <v>670</v>
      </c>
      <c r="C72">
        <f t="shared" si="3"/>
        <v>601</v>
      </c>
      <c r="D72">
        <f>'Result import'!D$7</f>
        <v>0</v>
      </c>
      <c r="E72" t="str">
        <f>IF(ISERR(FIND(" ",'Result import'!E78)),"",LEFT('Result import'!E78,FIND(" ",'Result import'!E78)-1))</f>
        <v/>
      </c>
      <c r="F72">
        <f>IF(ISERR(FIND(" ",'Result import'!D38)),'Result import'!D38,VALUE(MID('Result import'!D38,FIND(" ",'Result import'!D38)+1,10)))</f>
        <v>0</v>
      </c>
      <c r="I72" t="s">
        <v>15</v>
      </c>
      <c r="J72" t="s">
        <v>424</v>
      </c>
      <c r="K72" t="str">
        <f t="shared" si="6"/>
        <v xml:space="preserve"> 0 %</v>
      </c>
      <c r="L72" s="16" t="e">
        <f>"insert into result (RESULT_ID, VALUE_DISPLAY, VALUE_NUM, VALUE_MIN, VALUE_MAX, QUALIFIER, RESULT_STATUS_ID, EXPERIMENT_ID, SUBSTANCE_ID, RESULT_TYPE_ID ) values ("&amp;B72&amp;", '"&amp;K72&amp;"', "&amp;F72&amp;", '"&amp;G72&amp;"', '"&amp;H72&amp;"', '"&amp;TRIM(E72)&amp;"', 2, experiment_id_seq.currval, "&amp;A72&amp;", "&amp;VLOOKUP(D72,Dictionary!$B$2:$F$609,4,FALSE)&amp;");"</f>
        <v>#N/A</v>
      </c>
      <c r="M72" t="str">
        <f t="shared" si="5"/>
        <v>insert into result_hierarchy(result_id, parent_result_id, hierarchy_type) values (670, 601, 'Derives');</v>
      </c>
    </row>
    <row r="73" spans="1:13">
      <c r="A73">
        <f>'Result import'!B39</f>
        <v>0</v>
      </c>
      <c r="B73">
        <f t="shared" si="7"/>
        <v>671</v>
      </c>
      <c r="C73">
        <f t="shared" si="3"/>
        <v>601</v>
      </c>
      <c r="D73">
        <f>'Result import'!D$7</f>
        <v>0</v>
      </c>
      <c r="E73" t="str">
        <f>IF(ISERR(FIND(" ",'Result import'!E79)),"",LEFT('Result import'!E79,FIND(" ",'Result import'!E79)-1))</f>
        <v/>
      </c>
      <c r="F73">
        <f>IF(ISERR(FIND(" ",'Result import'!D39)),'Result import'!D39,VALUE(MID('Result import'!D39,FIND(" ",'Result import'!D39)+1,10)))</f>
        <v>0</v>
      </c>
      <c r="I73" t="s">
        <v>15</v>
      </c>
      <c r="J73" t="s">
        <v>424</v>
      </c>
      <c r="K73" t="str">
        <f t="shared" si="6"/>
        <v xml:space="preserve"> 0 %</v>
      </c>
      <c r="L73" s="16" t="e">
        <f>"insert into result (RESULT_ID, VALUE_DISPLAY, VALUE_NUM, VALUE_MIN, VALUE_MAX, QUALIFIER, RESULT_STATUS_ID, EXPERIMENT_ID, SUBSTANCE_ID, RESULT_TYPE_ID ) values ("&amp;B73&amp;", '"&amp;K73&amp;"', "&amp;F73&amp;", '"&amp;G73&amp;"', '"&amp;H73&amp;"', '"&amp;TRIM(E73)&amp;"', 2, experiment_id_seq.currval, "&amp;A73&amp;", "&amp;VLOOKUP(D73,Dictionary!$B$2:$F$609,4,FALSE)&amp;");"</f>
        <v>#N/A</v>
      </c>
      <c r="M73" t="str">
        <f t="shared" si="5"/>
        <v>insert into result_hierarchy(result_id, parent_result_id, hierarchy_type) values (671, 601, 'Derives');</v>
      </c>
    </row>
    <row r="74" spans="1:13">
      <c r="A74">
        <f>'Result import'!B40</f>
        <v>0</v>
      </c>
      <c r="B74">
        <f t="shared" si="7"/>
        <v>672</v>
      </c>
      <c r="C74">
        <f t="shared" si="3"/>
        <v>601</v>
      </c>
      <c r="D74">
        <f>'Result import'!D$7</f>
        <v>0</v>
      </c>
      <c r="E74" t="str">
        <f>IF(ISERR(FIND(" ",'Result import'!E80)),"",LEFT('Result import'!E80,FIND(" ",'Result import'!E80)-1))</f>
        <v/>
      </c>
      <c r="F74">
        <f>IF(ISERR(FIND(" ",'Result import'!D40)),'Result import'!D40,VALUE(MID('Result import'!D40,FIND(" ",'Result import'!D40)+1,10)))</f>
        <v>0</v>
      </c>
      <c r="I74" t="s">
        <v>15</v>
      </c>
      <c r="J74" t="s">
        <v>424</v>
      </c>
      <c r="K74" t="str">
        <f t="shared" si="6"/>
        <v xml:space="preserve"> 0 %</v>
      </c>
      <c r="L74" s="16" t="e">
        <f>"insert into result (RESULT_ID, VALUE_DISPLAY, VALUE_NUM, VALUE_MIN, VALUE_MAX, QUALIFIER, RESULT_STATUS_ID, EXPERIMENT_ID, SUBSTANCE_ID, RESULT_TYPE_ID ) values ("&amp;B74&amp;", '"&amp;K74&amp;"', "&amp;F74&amp;", '"&amp;G74&amp;"', '"&amp;H74&amp;"', '"&amp;TRIM(E74)&amp;"', 2, experiment_id_seq.currval, "&amp;A74&amp;", "&amp;VLOOKUP(D74,Dictionary!$B$2:$F$609,4,FALSE)&amp;");"</f>
        <v>#N/A</v>
      </c>
      <c r="M74" t="str">
        <f t="shared" si="5"/>
        <v>insert into result_hierarchy(result_id, parent_result_id, hierarchy_type) values (672, 601, 'Derives');</v>
      </c>
    </row>
    <row r="75" spans="1:13">
      <c r="A75">
        <f>'Result import'!B41</f>
        <v>0</v>
      </c>
      <c r="B75">
        <f t="shared" si="7"/>
        <v>673</v>
      </c>
      <c r="C75">
        <f t="shared" si="3"/>
        <v>601</v>
      </c>
      <c r="D75">
        <f>'Result import'!D$7</f>
        <v>0</v>
      </c>
      <c r="E75" t="str">
        <f>IF(ISERR(FIND(" ",'Result import'!E81)),"",LEFT('Result import'!E81,FIND(" ",'Result import'!E81)-1))</f>
        <v/>
      </c>
      <c r="F75">
        <f>IF(ISERR(FIND(" ",'Result import'!D41)),'Result import'!D41,VALUE(MID('Result import'!D41,FIND(" ",'Result import'!D41)+1,10)))</f>
        <v>0</v>
      </c>
      <c r="I75" t="s">
        <v>15</v>
      </c>
      <c r="J75" t="s">
        <v>424</v>
      </c>
      <c r="K75" t="str">
        <f t="shared" si="6"/>
        <v xml:space="preserve"> 0 %</v>
      </c>
      <c r="L75" s="16" t="e">
        <f>"insert into result (RESULT_ID, VALUE_DISPLAY, VALUE_NUM, VALUE_MIN, VALUE_MAX, QUALIFIER, RESULT_STATUS_ID, EXPERIMENT_ID, SUBSTANCE_ID, RESULT_TYPE_ID ) values ("&amp;B75&amp;", '"&amp;K75&amp;"', "&amp;F75&amp;", '"&amp;G75&amp;"', '"&amp;H75&amp;"', '"&amp;TRIM(E75)&amp;"', 2, experiment_id_seq.currval, "&amp;A75&amp;", "&amp;VLOOKUP(D75,Dictionary!$B$2:$F$609,4,FALSE)&amp;");"</f>
        <v>#N/A</v>
      </c>
      <c r="M75" t="str">
        <f t="shared" si="5"/>
        <v>insert into result_hierarchy(result_id, parent_result_id, hierarchy_type) values (673, 601, 'Derives');</v>
      </c>
    </row>
    <row r="76" spans="1:13">
      <c r="A76">
        <f>'Result import'!B42</f>
        <v>0</v>
      </c>
      <c r="B76">
        <f t="shared" si="7"/>
        <v>674</v>
      </c>
      <c r="C76">
        <f t="shared" si="3"/>
        <v>601</v>
      </c>
      <c r="D76">
        <f>'Result import'!D$7</f>
        <v>0</v>
      </c>
      <c r="E76" t="str">
        <f>IF(ISERR(FIND(" ",'Result import'!E82)),"",LEFT('Result import'!E82,FIND(" ",'Result import'!E82)-1))</f>
        <v/>
      </c>
      <c r="F76">
        <f>IF(ISERR(FIND(" ",'Result import'!D42)),'Result import'!D42,VALUE(MID('Result import'!D42,FIND(" ",'Result import'!D42)+1,10)))</f>
        <v>0</v>
      </c>
      <c r="I76" t="s">
        <v>15</v>
      </c>
      <c r="J76" t="s">
        <v>424</v>
      </c>
      <c r="K76" t="str">
        <f t="shared" si="6"/>
        <v xml:space="preserve"> 0 %</v>
      </c>
      <c r="L76" s="16" t="e">
        <f>"insert into result (RESULT_ID, VALUE_DISPLAY, VALUE_NUM, VALUE_MIN, VALUE_MAX, QUALIFIER, RESULT_STATUS_ID, EXPERIMENT_ID, SUBSTANCE_ID, RESULT_TYPE_ID ) values ("&amp;B76&amp;", '"&amp;K76&amp;"', "&amp;F76&amp;", '"&amp;G76&amp;"', '"&amp;H76&amp;"', '"&amp;TRIM(E76)&amp;"', 2, experiment_id_seq.currval, "&amp;A76&amp;", "&amp;VLOOKUP(D76,Dictionary!$B$2:$F$609,4,FALSE)&amp;");"</f>
        <v>#N/A</v>
      </c>
      <c r="M76" t="str">
        <f t="shared" si="5"/>
        <v>insert into result_hierarchy(result_id, parent_result_id, hierarchy_type) values (674, 601, 'Derives');</v>
      </c>
    </row>
    <row r="77" spans="1:13">
      <c r="A77">
        <f>'Result import'!B43</f>
        <v>0</v>
      </c>
      <c r="B77">
        <f t="shared" si="7"/>
        <v>675</v>
      </c>
      <c r="C77">
        <f t="shared" si="3"/>
        <v>601</v>
      </c>
      <c r="D77">
        <f>'Result import'!D$7</f>
        <v>0</v>
      </c>
      <c r="E77" t="str">
        <f>IF(ISERR(FIND(" ",'Result import'!E83)),"",LEFT('Result import'!E83,FIND(" ",'Result import'!E83)-1))</f>
        <v/>
      </c>
      <c r="F77">
        <f>IF(ISERR(FIND(" ",'Result import'!D43)),'Result import'!D43,VALUE(MID('Result import'!D43,FIND(" ",'Result import'!D43)+1,10)))</f>
        <v>0</v>
      </c>
      <c r="I77" t="s">
        <v>15</v>
      </c>
      <c r="J77" t="s">
        <v>424</v>
      </c>
      <c r="K77" t="str">
        <f t="shared" si="6"/>
        <v xml:space="preserve"> 0 %</v>
      </c>
      <c r="L77" s="16" t="e">
        <f>"insert into result (RESULT_ID, VALUE_DISPLAY, VALUE_NUM, VALUE_MIN, VALUE_MAX, QUALIFIER, RESULT_STATUS_ID, EXPERIMENT_ID, SUBSTANCE_ID, RESULT_TYPE_ID ) values ("&amp;B77&amp;", '"&amp;K77&amp;"', "&amp;F77&amp;", '"&amp;G77&amp;"', '"&amp;H77&amp;"', '"&amp;TRIM(E77)&amp;"', 2, experiment_id_seq.currval, "&amp;A77&amp;", "&amp;VLOOKUP(D77,Dictionary!$B$2:$F$609,4,FALSE)&amp;");"</f>
        <v>#N/A</v>
      </c>
      <c r="M77" t="str">
        <f t="shared" si="5"/>
        <v>insert into result_hierarchy(result_id, parent_result_id, hierarchy_type) values (675, 601, 'Derives');</v>
      </c>
    </row>
    <row r="78" spans="1:13">
      <c r="A78">
        <f>'Result import'!B44</f>
        <v>0</v>
      </c>
      <c r="B78">
        <f t="shared" si="7"/>
        <v>676</v>
      </c>
      <c r="C78">
        <f t="shared" ref="C78:C141" si="8">VLOOKUP(A78,$A$3:$B$12,2,FALSE)</f>
        <v>601</v>
      </c>
      <c r="D78">
        <f>'Result import'!D$7</f>
        <v>0</v>
      </c>
      <c r="E78" t="str">
        <f>IF(ISERR(FIND(" ",'Result import'!E84)),"",LEFT('Result import'!E84,FIND(" ",'Result import'!E84)-1))</f>
        <v/>
      </c>
      <c r="F78">
        <f>IF(ISERR(FIND(" ",'Result import'!D44)),'Result import'!D44,VALUE(MID('Result import'!D44,FIND(" ",'Result import'!D44)+1,10)))</f>
        <v>0</v>
      </c>
      <c r="I78" t="s">
        <v>15</v>
      </c>
      <c r="J78" t="s">
        <v>424</v>
      </c>
      <c r="K78" t="str">
        <f t="shared" si="6"/>
        <v xml:space="preserve"> 0 %</v>
      </c>
      <c r="L78" s="16" t="e">
        <f>"insert into result (RESULT_ID, VALUE_DISPLAY, VALUE_NUM, VALUE_MIN, VALUE_MAX, QUALIFIER, RESULT_STATUS_ID, EXPERIMENT_ID, SUBSTANCE_ID, RESULT_TYPE_ID ) values ("&amp;B78&amp;", '"&amp;K78&amp;"', "&amp;F78&amp;", '"&amp;G78&amp;"', '"&amp;H78&amp;"', '"&amp;TRIM(E78)&amp;"', 2, experiment_id_seq.currval, "&amp;A78&amp;", "&amp;VLOOKUP(D78,Dictionary!$B$2:$F$609,4,FALSE)&amp;");"</f>
        <v>#N/A</v>
      </c>
      <c r="M78" t="str">
        <f t="shared" si="5"/>
        <v>insert into result_hierarchy(result_id, parent_result_id, hierarchy_type) values (676, 601, 'Derives');</v>
      </c>
    </row>
    <row r="79" spans="1:13">
      <c r="A79">
        <f>'Result import'!B45</f>
        <v>0</v>
      </c>
      <c r="B79">
        <f t="shared" si="7"/>
        <v>677</v>
      </c>
      <c r="C79">
        <f t="shared" si="8"/>
        <v>601</v>
      </c>
      <c r="D79">
        <f>'Result import'!D$7</f>
        <v>0</v>
      </c>
      <c r="E79" t="str">
        <f>IF(ISERR(FIND(" ",'Result import'!E85)),"",LEFT('Result import'!E85,FIND(" ",'Result import'!E85)-1))</f>
        <v/>
      </c>
      <c r="F79">
        <f>IF(ISERR(FIND(" ",'Result import'!D45)),'Result import'!D45,VALUE(MID('Result import'!D45,FIND(" ",'Result import'!D45)+1,10)))</f>
        <v>0</v>
      </c>
      <c r="I79" t="s">
        <v>15</v>
      </c>
      <c r="J79" t="s">
        <v>424</v>
      </c>
      <c r="K79" t="str">
        <f t="shared" si="6"/>
        <v xml:space="preserve"> 0 %</v>
      </c>
      <c r="L79" s="16" t="e">
        <f>"insert into result (RESULT_ID, VALUE_DISPLAY, VALUE_NUM, VALUE_MIN, VALUE_MAX, QUALIFIER, RESULT_STATUS_ID, EXPERIMENT_ID, SUBSTANCE_ID, RESULT_TYPE_ID ) values ("&amp;B79&amp;", '"&amp;K79&amp;"', "&amp;F79&amp;", '"&amp;G79&amp;"', '"&amp;H79&amp;"', '"&amp;TRIM(E79)&amp;"', 2, experiment_id_seq.currval, "&amp;A79&amp;", "&amp;VLOOKUP(D79,Dictionary!$B$2:$F$609,4,FALSE)&amp;");"</f>
        <v>#N/A</v>
      </c>
      <c r="M79" t="str">
        <f t="shared" si="5"/>
        <v>insert into result_hierarchy(result_id, parent_result_id, hierarchy_type) values (677, 601, 'Derives');</v>
      </c>
    </row>
    <row r="80" spans="1:13">
      <c r="A80">
        <f>'Result import'!B46</f>
        <v>0</v>
      </c>
      <c r="B80">
        <f t="shared" si="7"/>
        <v>678</v>
      </c>
      <c r="C80">
        <f t="shared" si="8"/>
        <v>601</v>
      </c>
      <c r="D80">
        <f>'Result import'!D$7</f>
        <v>0</v>
      </c>
      <c r="E80" t="str">
        <f>IF(ISERR(FIND(" ",'Result import'!E86)),"",LEFT('Result import'!E86,FIND(" ",'Result import'!E86)-1))</f>
        <v/>
      </c>
      <c r="F80">
        <f>IF(ISERR(FIND(" ",'Result import'!D46)),'Result import'!D46,VALUE(MID('Result import'!D46,FIND(" ",'Result import'!D46)+1,10)))</f>
        <v>0</v>
      </c>
      <c r="I80" t="s">
        <v>15</v>
      </c>
      <c r="J80" t="s">
        <v>424</v>
      </c>
      <c r="K80" t="str">
        <f t="shared" si="6"/>
        <v xml:space="preserve"> 0 %</v>
      </c>
      <c r="L80" s="16" t="e">
        <f>"insert into result (RESULT_ID, VALUE_DISPLAY, VALUE_NUM, VALUE_MIN, VALUE_MAX, QUALIFIER, RESULT_STATUS_ID, EXPERIMENT_ID, SUBSTANCE_ID, RESULT_TYPE_ID ) values ("&amp;B80&amp;", '"&amp;K80&amp;"', "&amp;F80&amp;", '"&amp;G80&amp;"', '"&amp;H80&amp;"', '"&amp;TRIM(E80)&amp;"', 2, experiment_id_seq.currval, "&amp;A80&amp;", "&amp;VLOOKUP(D80,Dictionary!$B$2:$F$609,4,FALSE)&amp;");"</f>
        <v>#N/A</v>
      </c>
      <c r="M80" t="str">
        <f t="shared" si="5"/>
        <v>insert into result_hierarchy(result_id, parent_result_id, hierarchy_type) values (678, 601, 'Derives');</v>
      </c>
    </row>
    <row r="81" spans="1:13">
      <c r="A81">
        <f>'Result import'!B47</f>
        <v>0</v>
      </c>
      <c r="B81">
        <f t="shared" si="7"/>
        <v>679</v>
      </c>
      <c r="C81">
        <f t="shared" si="8"/>
        <v>601</v>
      </c>
      <c r="D81">
        <f>'Result import'!D$7</f>
        <v>0</v>
      </c>
      <c r="E81" t="str">
        <f>IF(ISERR(FIND(" ",'Result import'!E87)),"",LEFT('Result import'!E87,FIND(" ",'Result import'!E87)-1))</f>
        <v/>
      </c>
      <c r="F81">
        <f>IF(ISERR(FIND(" ",'Result import'!D47)),'Result import'!D47,VALUE(MID('Result import'!D47,FIND(" ",'Result import'!D47)+1,10)))</f>
        <v>0</v>
      </c>
      <c r="I81" t="s">
        <v>15</v>
      </c>
      <c r="J81" t="s">
        <v>424</v>
      </c>
      <c r="K81" t="str">
        <f t="shared" si="6"/>
        <v xml:space="preserve"> 0 %</v>
      </c>
      <c r="L81" s="16" t="e">
        <f>"insert into result (RESULT_ID, VALUE_DISPLAY, VALUE_NUM, VALUE_MIN, VALUE_MAX, QUALIFIER, RESULT_STATUS_ID, EXPERIMENT_ID, SUBSTANCE_ID, RESULT_TYPE_ID ) values ("&amp;B81&amp;", '"&amp;K81&amp;"', "&amp;F81&amp;", '"&amp;G81&amp;"', '"&amp;H81&amp;"', '"&amp;TRIM(E81)&amp;"', 2, experiment_id_seq.currval, "&amp;A81&amp;", "&amp;VLOOKUP(D81,Dictionary!$B$2:$F$609,4,FALSE)&amp;");"</f>
        <v>#N/A</v>
      </c>
      <c r="M81" t="str">
        <f t="shared" si="5"/>
        <v>insert into result_hierarchy(result_id, parent_result_id, hierarchy_type) values (679, 601, 'Derives');</v>
      </c>
    </row>
    <row r="82" spans="1:13">
      <c r="A82">
        <f>'Result import'!B48</f>
        <v>0</v>
      </c>
      <c r="B82">
        <f t="shared" si="7"/>
        <v>680</v>
      </c>
      <c r="C82">
        <f t="shared" si="8"/>
        <v>601</v>
      </c>
      <c r="D82">
        <f>'Result import'!D$7</f>
        <v>0</v>
      </c>
      <c r="E82" t="str">
        <f>IF(ISERR(FIND(" ",'Result import'!E88)),"",LEFT('Result import'!E88,FIND(" ",'Result import'!E88)-1))</f>
        <v/>
      </c>
      <c r="F82">
        <f>IF(ISERR(FIND(" ",'Result import'!D48)),'Result import'!D48,VALUE(MID('Result import'!D48,FIND(" ",'Result import'!D48)+1,10)))</f>
        <v>0</v>
      </c>
      <c r="I82" t="s">
        <v>15</v>
      </c>
      <c r="J82" t="s">
        <v>424</v>
      </c>
      <c r="K82" t="str">
        <f t="shared" si="6"/>
        <v xml:space="preserve"> 0 %</v>
      </c>
      <c r="L82" s="16" t="e">
        <f>"insert into result (RESULT_ID, VALUE_DISPLAY, VALUE_NUM, VALUE_MIN, VALUE_MAX, QUALIFIER, RESULT_STATUS_ID, EXPERIMENT_ID, SUBSTANCE_ID, RESULT_TYPE_ID ) values ("&amp;B82&amp;", '"&amp;K82&amp;"', "&amp;F82&amp;", '"&amp;G82&amp;"', '"&amp;H82&amp;"', '"&amp;TRIM(E82)&amp;"', 2, experiment_id_seq.currval, "&amp;A82&amp;", "&amp;VLOOKUP(D82,Dictionary!$B$2:$F$609,4,FALSE)&amp;");"</f>
        <v>#N/A</v>
      </c>
      <c r="M82" t="str">
        <f t="shared" si="5"/>
        <v>insert into result_hierarchy(result_id, parent_result_id, hierarchy_type) values (680, 601, 'Derives');</v>
      </c>
    </row>
    <row r="83" spans="1:13">
      <c r="A83">
        <f>'Result import'!B49</f>
        <v>0</v>
      </c>
      <c r="B83">
        <f t="shared" si="7"/>
        <v>681</v>
      </c>
      <c r="C83">
        <f t="shared" si="8"/>
        <v>601</v>
      </c>
      <c r="D83">
        <f>'Result import'!D$7</f>
        <v>0</v>
      </c>
      <c r="E83" t="str">
        <f>IF(ISERR(FIND(" ",'Result import'!E89)),"",LEFT('Result import'!E89,FIND(" ",'Result import'!E89)-1))</f>
        <v/>
      </c>
      <c r="F83">
        <f>IF(ISERR(FIND(" ",'Result import'!D49)),'Result import'!D49,VALUE(MID('Result import'!D49,FIND(" ",'Result import'!D49)+1,10)))</f>
        <v>0</v>
      </c>
      <c r="I83" t="s">
        <v>15</v>
      </c>
      <c r="J83" t="s">
        <v>424</v>
      </c>
      <c r="K83" t="str">
        <f t="shared" si="6"/>
        <v xml:space="preserve"> 0 %</v>
      </c>
      <c r="L83" s="16" t="e">
        <f>"insert into result (RESULT_ID, VALUE_DISPLAY, VALUE_NUM, VALUE_MIN, VALUE_MAX, QUALIFIER, RESULT_STATUS_ID, EXPERIMENT_ID, SUBSTANCE_ID, RESULT_TYPE_ID ) values ("&amp;B83&amp;", '"&amp;K83&amp;"', "&amp;F83&amp;", '"&amp;G83&amp;"', '"&amp;H83&amp;"', '"&amp;TRIM(E83)&amp;"', 2, experiment_id_seq.currval, "&amp;A83&amp;", "&amp;VLOOKUP(D83,Dictionary!$B$2:$F$609,4,FALSE)&amp;");"</f>
        <v>#N/A</v>
      </c>
      <c r="M83" t="str">
        <f t="shared" si="5"/>
        <v>insert into result_hierarchy(result_id, parent_result_id, hierarchy_type) values (681, 601, 'Derives');</v>
      </c>
    </row>
    <row r="84" spans="1:13">
      <c r="A84">
        <f>'Result import'!B50</f>
        <v>0</v>
      </c>
      <c r="B84">
        <f t="shared" si="7"/>
        <v>682</v>
      </c>
      <c r="C84">
        <f t="shared" si="8"/>
        <v>601</v>
      </c>
      <c r="D84">
        <f>'Result import'!D$7</f>
        <v>0</v>
      </c>
      <c r="E84" t="str">
        <f>IF(ISERR(FIND(" ",'Result import'!E90)),"",LEFT('Result import'!E90,FIND(" ",'Result import'!E90)-1))</f>
        <v/>
      </c>
      <c r="F84">
        <f>IF(ISERR(FIND(" ",'Result import'!D50)),'Result import'!D50,VALUE(MID('Result import'!D50,FIND(" ",'Result import'!D50)+1,10)))</f>
        <v>0</v>
      </c>
      <c r="I84" t="s">
        <v>15</v>
      </c>
      <c r="J84" t="s">
        <v>424</v>
      </c>
      <c r="K84" t="str">
        <f t="shared" si="6"/>
        <v xml:space="preserve"> 0 %</v>
      </c>
      <c r="L84" s="16" t="e">
        <f>"insert into result (RESULT_ID, VALUE_DISPLAY, VALUE_NUM, VALUE_MIN, VALUE_MAX, QUALIFIER, RESULT_STATUS_ID, EXPERIMENT_ID, SUBSTANCE_ID, RESULT_TYPE_ID ) values ("&amp;B84&amp;", '"&amp;K84&amp;"', "&amp;F84&amp;", '"&amp;G84&amp;"', '"&amp;H84&amp;"', '"&amp;TRIM(E84)&amp;"', 2, experiment_id_seq.currval, "&amp;A84&amp;", "&amp;VLOOKUP(D84,Dictionary!$B$2:$F$609,4,FALSE)&amp;");"</f>
        <v>#N/A</v>
      </c>
      <c r="M84" t="str">
        <f t="shared" si="5"/>
        <v>insert into result_hierarchy(result_id, parent_result_id, hierarchy_type) values (682, 601, 'Derives');</v>
      </c>
    </row>
    <row r="85" spans="1:13">
      <c r="A85">
        <f>'Result import'!B51</f>
        <v>0</v>
      </c>
      <c r="B85">
        <f t="shared" si="7"/>
        <v>683</v>
      </c>
      <c r="C85">
        <f t="shared" si="8"/>
        <v>601</v>
      </c>
      <c r="D85">
        <f>'Result import'!D$7</f>
        <v>0</v>
      </c>
      <c r="E85" t="str">
        <f>IF(ISERR(FIND(" ",'Result import'!E91)),"",LEFT('Result import'!E91,FIND(" ",'Result import'!E91)-1))</f>
        <v/>
      </c>
      <c r="F85">
        <f>IF(ISERR(FIND(" ",'Result import'!D51)),'Result import'!D51,VALUE(MID('Result import'!D51,FIND(" ",'Result import'!D51)+1,10)))</f>
        <v>0</v>
      </c>
      <c r="I85" t="s">
        <v>15</v>
      </c>
      <c r="J85" t="s">
        <v>424</v>
      </c>
      <c r="K85" t="str">
        <f t="shared" si="6"/>
        <v xml:space="preserve"> 0 %</v>
      </c>
      <c r="L85" s="16" t="e">
        <f>"insert into result (RESULT_ID, VALUE_DISPLAY, VALUE_NUM, VALUE_MIN, VALUE_MAX, QUALIFIER, RESULT_STATUS_ID, EXPERIMENT_ID, SUBSTANCE_ID, RESULT_TYPE_ID ) values ("&amp;B85&amp;", '"&amp;K85&amp;"', "&amp;F85&amp;", '"&amp;G85&amp;"', '"&amp;H85&amp;"', '"&amp;TRIM(E85)&amp;"', 2, experiment_id_seq.currval, "&amp;A85&amp;", "&amp;VLOOKUP(D85,Dictionary!$B$2:$F$609,4,FALSE)&amp;");"</f>
        <v>#N/A</v>
      </c>
      <c r="M85" t="str">
        <f t="shared" si="5"/>
        <v>insert into result_hierarchy(result_id, parent_result_id, hierarchy_type) values (683, 601, 'Derives');</v>
      </c>
    </row>
    <row r="86" spans="1:13">
      <c r="A86">
        <f>'Result import'!B52</f>
        <v>0</v>
      </c>
      <c r="B86">
        <f t="shared" si="7"/>
        <v>684</v>
      </c>
      <c r="C86">
        <f t="shared" si="8"/>
        <v>601</v>
      </c>
      <c r="D86">
        <f>'Result import'!D$7</f>
        <v>0</v>
      </c>
      <c r="E86" t="str">
        <f>IF(ISERR(FIND(" ",'Result import'!E92)),"",LEFT('Result import'!E92,FIND(" ",'Result import'!E92)-1))</f>
        <v/>
      </c>
      <c r="F86">
        <f>IF(ISERR(FIND(" ",'Result import'!D52)),'Result import'!D52,VALUE(MID('Result import'!D52,FIND(" ",'Result import'!D52)+1,10)))</f>
        <v>0</v>
      </c>
      <c r="I86" t="s">
        <v>15</v>
      </c>
      <c r="J86" t="s">
        <v>424</v>
      </c>
      <c r="K86" t="str">
        <f t="shared" si="6"/>
        <v xml:space="preserve"> 0 %</v>
      </c>
      <c r="L86" s="16" t="e">
        <f>"insert into result (RESULT_ID, VALUE_DISPLAY, VALUE_NUM, VALUE_MIN, VALUE_MAX, QUALIFIER, RESULT_STATUS_ID, EXPERIMENT_ID, SUBSTANCE_ID, RESULT_TYPE_ID ) values ("&amp;B86&amp;", '"&amp;K86&amp;"', "&amp;F86&amp;", '"&amp;G86&amp;"', '"&amp;H86&amp;"', '"&amp;TRIM(E86)&amp;"', 2, experiment_id_seq.currval, "&amp;A86&amp;", "&amp;VLOOKUP(D86,Dictionary!$B$2:$F$609,4,FALSE)&amp;");"</f>
        <v>#N/A</v>
      </c>
      <c r="M86" t="str">
        <f t="shared" si="5"/>
        <v>insert into result_hierarchy(result_id, parent_result_id, hierarchy_type) values (684, 601, 'Derives');</v>
      </c>
    </row>
    <row r="87" spans="1:13">
      <c r="A87">
        <f>'Result import'!B53</f>
        <v>0</v>
      </c>
      <c r="B87">
        <f t="shared" si="7"/>
        <v>685</v>
      </c>
      <c r="C87">
        <f t="shared" si="8"/>
        <v>601</v>
      </c>
      <c r="D87">
        <f>'Result import'!D$7</f>
        <v>0</v>
      </c>
      <c r="E87" t="str">
        <f>IF(ISERR(FIND(" ",'Result import'!E93)),"",LEFT('Result import'!E93,FIND(" ",'Result import'!E93)-1))</f>
        <v/>
      </c>
      <c r="F87">
        <f>IF(ISERR(FIND(" ",'Result import'!D53)),'Result import'!D53,VALUE(MID('Result import'!D53,FIND(" ",'Result import'!D53)+1,10)))</f>
        <v>0</v>
      </c>
      <c r="I87" t="s">
        <v>15</v>
      </c>
      <c r="J87" t="s">
        <v>424</v>
      </c>
      <c r="K87" t="str">
        <f t="shared" si="6"/>
        <v xml:space="preserve"> 0 %</v>
      </c>
      <c r="L87" s="16" t="e">
        <f>"insert into result (RESULT_ID, VALUE_DISPLAY, VALUE_NUM, VALUE_MIN, VALUE_MAX, QUALIFIER, RESULT_STATUS_ID, EXPERIMENT_ID, SUBSTANCE_ID, RESULT_TYPE_ID ) values ("&amp;B87&amp;", '"&amp;K87&amp;"', "&amp;F87&amp;", '"&amp;G87&amp;"', '"&amp;H87&amp;"', '"&amp;TRIM(E87)&amp;"', 2, experiment_id_seq.currval, "&amp;A87&amp;", "&amp;VLOOKUP(D87,Dictionary!$B$2:$F$609,4,FALSE)&amp;");"</f>
        <v>#N/A</v>
      </c>
      <c r="M87" t="str">
        <f t="shared" si="5"/>
        <v>insert into result_hierarchy(result_id, parent_result_id, hierarchy_type) values (685, 601, 'Derives');</v>
      </c>
    </row>
    <row r="88" spans="1:13">
      <c r="A88">
        <f>'Result import'!B54</f>
        <v>0</v>
      </c>
      <c r="B88">
        <f t="shared" si="7"/>
        <v>686</v>
      </c>
      <c r="C88">
        <f t="shared" si="8"/>
        <v>601</v>
      </c>
      <c r="D88">
        <f>'Result import'!D$7</f>
        <v>0</v>
      </c>
      <c r="E88" t="str">
        <f>IF(ISERR(FIND(" ",'Result import'!E94)),"",LEFT('Result import'!E94,FIND(" ",'Result import'!E94)-1))</f>
        <v/>
      </c>
      <c r="F88">
        <f>IF(ISERR(FIND(" ",'Result import'!D54)),'Result import'!D54,VALUE(MID('Result import'!D54,FIND(" ",'Result import'!D54)+1,10)))</f>
        <v>0</v>
      </c>
      <c r="I88" t="s">
        <v>15</v>
      </c>
      <c r="J88" t="s">
        <v>424</v>
      </c>
      <c r="K88" t="str">
        <f t="shared" si="6"/>
        <v xml:space="preserve"> 0 %</v>
      </c>
      <c r="L88" s="16" t="e">
        <f>"insert into result (RESULT_ID, VALUE_DISPLAY, VALUE_NUM, VALUE_MIN, VALUE_MAX, QUALIFIER, RESULT_STATUS_ID, EXPERIMENT_ID, SUBSTANCE_ID, RESULT_TYPE_ID ) values ("&amp;B88&amp;", '"&amp;K88&amp;"', "&amp;F88&amp;", '"&amp;G88&amp;"', '"&amp;H88&amp;"', '"&amp;TRIM(E88)&amp;"', 2, experiment_id_seq.currval, "&amp;A88&amp;", "&amp;VLOOKUP(D88,Dictionary!$B$2:$F$609,4,FALSE)&amp;");"</f>
        <v>#N/A</v>
      </c>
      <c r="M88" t="str">
        <f t="shared" si="5"/>
        <v>insert into result_hierarchy(result_id, parent_result_id, hierarchy_type) values (686, 601, 'Derives');</v>
      </c>
    </row>
    <row r="89" spans="1:13">
      <c r="A89">
        <f>'Result import'!B55</f>
        <v>0</v>
      </c>
      <c r="B89">
        <f t="shared" si="7"/>
        <v>687</v>
      </c>
      <c r="C89">
        <f t="shared" si="8"/>
        <v>601</v>
      </c>
      <c r="D89">
        <f>'Result import'!D$7</f>
        <v>0</v>
      </c>
      <c r="E89" t="str">
        <f>IF(ISERR(FIND(" ",'Result import'!E95)),"",LEFT('Result import'!E95,FIND(" ",'Result import'!E95)-1))</f>
        <v/>
      </c>
      <c r="F89">
        <f>IF(ISERR(FIND(" ",'Result import'!D55)),'Result import'!D55,VALUE(MID('Result import'!D55,FIND(" ",'Result import'!D55)+1,10)))</f>
        <v>0</v>
      </c>
      <c r="I89" t="s">
        <v>15</v>
      </c>
      <c r="J89" t="s">
        <v>424</v>
      </c>
      <c r="K89" t="str">
        <f t="shared" si="6"/>
        <v xml:space="preserve"> 0 %</v>
      </c>
      <c r="L89" s="16" t="e">
        <f>"insert into result (RESULT_ID, VALUE_DISPLAY, VALUE_NUM, VALUE_MIN, VALUE_MAX, QUALIFIER, RESULT_STATUS_ID, EXPERIMENT_ID, SUBSTANCE_ID, RESULT_TYPE_ID ) values ("&amp;B89&amp;", '"&amp;K89&amp;"', "&amp;F89&amp;", '"&amp;G89&amp;"', '"&amp;H89&amp;"', '"&amp;TRIM(E89)&amp;"', 2, experiment_id_seq.currval, "&amp;A89&amp;", "&amp;VLOOKUP(D89,Dictionary!$B$2:$F$609,4,FALSE)&amp;");"</f>
        <v>#N/A</v>
      </c>
      <c r="M89" t="str">
        <f t="shared" si="5"/>
        <v>insert into result_hierarchy(result_id, parent_result_id, hierarchy_type) values (687, 601, 'Derives');</v>
      </c>
    </row>
    <row r="90" spans="1:13">
      <c r="A90">
        <f>'Result import'!B56</f>
        <v>0</v>
      </c>
      <c r="B90">
        <f t="shared" si="7"/>
        <v>688</v>
      </c>
      <c r="C90">
        <f t="shared" si="8"/>
        <v>601</v>
      </c>
      <c r="D90">
        <f>'Result import'!D$7</f>
        <v>0</v>
      </c>
      <c r="E90" t="str">
        <f>IF(ISERR(FIND(" ",'Result import'!E96)),"",LEFT('Result import'!E96,FIND(" ",'Result import'!E96)-1))</f>
        <v/>
      </c>
      <c r="F90">
        <f>IF(ISERR(FIND(" ",'Result import'!D56)),'Result import'!D56,VALUE(MID('Result import'!D56,FIND(" ",'Result import'!D56)+1,10)))</f>
        <v>0</v>
      </c>
      <c r="I90" t="s">
        <v>15</v>
      </c>
      <c r="J90" t="s">
        <v>424</v>
      </c>
      <c r="K90" t="str">
        <f t="shared" si="6"/>
        <v xml:space="preserve"> 0 %</v>
      </c>
      <c r="L90" s="16" t="e">
        <f>"insert into result (RESULT_ID, VALUE_DISPLAY, VALUE_NUM, VALUE_MIN, VALUE_MAX, QUALIFIER, RESULT_STATUS_ID, EXPERIMENT_ID, SUBSTANCE_ID, RESULT_TYPE_ID ) values ("&amp;B90&amp;", '"&amp;K90&amp;"', "&amp;F90&amp;", '"&amp;G90&amp;"', '"&amp;H90&amp;"', '"&amp;TRIM(E90)&amp;"', 2, experiment_id_seq.currval, "&amp;A90&amp;", "&amp;VLOOKUP(D90,Dictionary!$B$2:$F$609,4,FALSE)&amp;");"</f>
        <v>#N/A</v>
      </c>
      <c r="M90" t="str">
        <f t="shared" si="5"/>
        <v>insert into result_hierarchy(result_id, parent_result_id, hierarchy_type) values (688, 601, 'Derives');</v>
      </c>
    </row>
    <row r="91" spans="1:13">
      <c r="A91">
        <f>'Result import'!B57</f>
        <v>0</v>
      </c>
      <c r="B91">
        <f t="shared" si="7"/>
        <v>689</v>
      </c>
      <c r="C91">
        <f t="shared" si="8"/>
        <v>601</v>
      </c>
      <c r="D91">
        <f>'Result import'!D$7</f>
        <v>0</v>
      </c>
      <c r="E91" t="str">
        <f>IF(ISERR(FIND(" ",'Result import'!E97)),"",LEFT('Result import'!E97,FIND(" ",'Result import'!E97)-1))</f>
        <v/>
      </c>
      <c r="F91">
        <f>IF(ISERR(FIND(" ",'Result import'!D57)),'Result import'!D57,VALUE(MID('Result import'!D57,FIND(" ",'Result import'!D57)+1,10)))</f>
        <v>0</v>
      </c>
      <c r="I91" t="s">
        <v>15</v>
      </c>
      <c r="J91" t="s">
        <v>424</v>
      </c>
      <c r="K91" t="str">
        <f t="shared" si="6"/>
        <v xml:space="preserve"> 0 %</v>
      </c>
      <c r="L91" s="16" t="e">
        <f>"insert into result (RESULT_ID, VALUE_DISPLAY, VALUE_NUM, VALUE_MIN, VALUE_MAX, QUALIFIER, RESULT_STATUS_ID, EXPERIMENT_ID, SUBSTANCE_ID, RESULT_TYPE_ID ) values ("&amp;B91&amp;", '"&amp;K91&amp;"', "&amp;F91&amp;", '"&amp;G91&amp;"', '"&amp;H91&amp;"', '"&amp;TRIM(E91)&amp;"', 2, experiment_id_seq.currval, "&amp;A91&amp;", "&amp;VLOOKUP(D91,Dictionary!$B$2:$F$609,4,FALSE)&amp;");"</f>
        <v>#N/A</v>
      </c>
      <c r="M91" t="str">
        <f t="shared" si="5"/>
        <v>insert into result_hierarchy(result_id, parent_result_id, hierarchy_type) values (689, 601, 'Derives');</v>
      </c>
    </row>
    <row r="92" spans="1:13">
      <c r="A92">
        <f>'Result import'!B58</f>
        <v>0</v>
      </c>
      <c r="B92">
        <f t="shared" si="7"/>
        <v>690</v>
      </c>
      <c r="C92">
        <f t="shared" si="8"/>
        <v>601</v>
      </c>
      <c r="D92">
        <f>'Result import'!D$7</f>
        <v>0</v>
      </c>
      <c r="E92" t="str">
        <f>IF(ISERR(FIND(" ",'Result import'!E98)),"",LEFT('Result import'!E98,FIND(" ",'Result import'!E98)-1))</f>
        <v/>
      </c>
      <c r="F92">
        <f>IF(ISERR(FIND(" ",'Result import'!D58)),'Result import'!D58,VALUE(MID('Result import'!D58,FIND(" ",'Result import'!D58)+1,10)))</f>
        <v>0</v>
      </c>
      <c r="I92" t="s">
        <v>15</v>
      </c>
      <c r="J92" t="s">
        <v>424</v>
      </c>
      <c r="K92" t="str">
        <f t="shared" si="6"/>
        <v xml:space="preserve"> 0 %</v>
      </c>
      <c r="L92" s="16" t="e">
        <f>"insert into result (RESULT_ID, VALUE_DISPLAY, VALUE_NUM, VALUE_MIN, VALUE_MAX, QUALIFIER, RESULT_STATUS_ID, EXPERIMENT_ID, SUBSTANCE_ID, RESULT_TYPE_ID ) values ("&amp;B92&amp;", '"&amp;K92&amp;"', "&amp;F92&amp;", '"&amp;G92&amp;"', '"&amp;H92&amp;"', '"&amp;TRIM(E92)&amp;"', 2, experiment_id_seq.currval, "&amp;A92&amp;", "&amp;VLOOKUP(D92,Dictionary!$B$2:$F$609,4,FALSE)&amp;");"</f>
        <v>#N/A</v>
      </c>
      <c r="M92" t="str">
        <f t="shared" si="5"/>
        <v>insert into result_hierarchy(result_id, parent_result_id, hierarchy_type) values (690, 601, 'Derives');</v>
      </c>
    </row>
    <row r="93" spans="1:13">
      <c r="A93">
        <f>'Result import'!B59</f>
        <v>0</v>
      </c>
      <c r="B93">
        <f t="shared" si="7"/>
        <v>691</v>
      </c>
      <c r="C93">
        <f t="shared" si="8"/>
        <v>601</v>
      </c>
      <c r="D93">
        <f>'Result import'!D$7</f>
        <v>0</v>
      </c>
      <c r="E93" t="str">
        <f>IF(ISERR(FIND(" ",'Result import'!E99)),"",LEFT('Result import'!E99,FIND(" ",'Result import'!E99)-1))</f>
        <v/>
      </c>
      <c r="F93">
        <f>IF(ISERR(FIND(" ",'Result import'!D59)),'Result import'!D59,VALUE(MID('Result import'!D59,FIND(" ",'Result import'!D59)+1,10)))</f>
        <v>0</v>
      </c>
      <c r="I93" t="s">
        <v>15</v>
      </c>
      <c r="J93" t="s">
        <v>424</v>
      </c>
      <c r="K93" t="str">
        <f t="shared" si="6"/>
        <v xml:space="preserve"> 0 %</v>
      </c>
      <c r="L93" s="16" t="e">
        <f>"insert into result (RESULT_ID, VALUE_DISPLAY, VALUE_NUM, VALUE_MIN, VALUE_MAX, QUALIFIER, RESULT_STATUS_ID, EXPERIMENT_ID, SUBSTANCE_ID, RESULT_TYPE_ID ) values ("&amp;B93&amp;", '"&amp;K93&amp;"', "&amp;F93&amp;", '"&amp;G93&amp;"', '"&amp;H93&amp;"', '"&amp;TRIM(E93)&amp;"', 2, experiment_id_seq.currval, "&amp;A93&amp;", "&amp;VLOOKUP(D93,Dictionary!$B$2:$F$609,4,FALSE)&amp;");"</f>
        <v>#N/A</v>
      </c>
      <c r="M93" t="str">
        <f t="shared" si="5"/>
        <v>insert into result_hierarchy(result_id, parent_result_id, hierarchy_type) values (691, 601, 'Derives');</v>
      </c>
    </row>
    <row r="94" spans="1:13">
      <c r="A94">
        <f>'Result import'!B60</f>
        <v>0</v>
      </c>
      <c r="B94">
        <f t="shared" si="7"/>
        <v>692</v>
      </c>
      <c r="C94">
        <f t="shared" si="8"/>
        <v>601</v>
      </c>
      <c r="D94">
        <f>'Result import'!D$7</f>
        <v>0</v>
      </c>
      <c r="E94" t="str">
        <f>IF(ISERR(FIND(" ",'Result import'!E100)),"",LEFT('Result import'!E100,FIND(" ",'Result import'!E100)-1))</f>
        <v/>
      </c>
      <c r="F94">
        <f>IF(ISERR(FIND(" ",'Result import'!D60)),'Result import'!D60,VALUE(MID('Result import'!D60,FIND(" ",'Result import'!D60)+1,10)))</f>
        <v>0</v>
      </c>
      <c r="I94" t="s">
        <v>15</v>
      </c>
      <c r="J94" t="s">
        <v>424</v>
      </c>
      <c r="K94" t="str">
        <f t="shared" si="6"/>
        <v xml:space="preserve"> 0 %</v>
      </c>
      <c r="L94" s="16" t="e">
        <f>"insert into result (RESULT_ID, VALUE_DISPLAY, VALUE_NUM, VALUE_MIN, VALUE_MAX, QUALIFIER, RESULT_STATUS_ID, EXPERIMENT_ID, SUBSTANCE_ID, RESULT_TYPE_ID ) values ("&amp;B94&amp;", '"&amp;K94&amp;"', "&amp;F94&amp;", '"&amp;G94&amp;"', '"&amp;H94&amp;"', '"&amp;TRIM(E94)&amp;"', 2, experiment_id_seq.currval, "&amp;A94&amp;", "&amp;VLOOKUP(D94,Dictionary!$B$2:$F$609,4,FALSE)&amp;");"</f>
        <v>#N/A</v>
      </c>
      <c r="M94" t="str">
        <f t="shared" si="5"/>
        <v>insert into result_hierarchy(result_id, parent_result_id, hierarchy_type) values (692, 601, 'Derives');</v>
      </c>
    </row>
    <row r="95" spans="1:13">
      <c r="A95">
        <f>'Result import'!B61</f>
        <v>0</v>
      </c>
      <c r="B95">
        <f t="shared" si="7"/>
        <v>693</v>
      </c>
      <c r="C95">
        <f t="shared" si="8"/>
        <v>601</v>
      </c>
      <c r="D95">
        <f>'Result import'!D$7</f>
        <v>0</v>
      </c>
      <c r="E95" t="str">
        <f>IF(ISERR(FIND(" ",'Result import'!E101)),"",LEFT('Result import'!E101,FIND(" ",'Result import'!E101)-1))</f>
        <v/>
      </c>
      <c r="F95">
        <f>IF(ISERR(FIND(" ",'Result import'!D61)),'Result import'!D61,VALUE(MID('Result import'!D61,FIND(" ",'Result import'!D61)+1,10)))</f>
        <v>0</v>
      </c>
      <c r="I95" t="s">
        <v>15</v>
      </c>
      <c r="J95" t="s">
        <v>424</v>
      </c>
      <c r="K95" t="str">
        <f t="shared" si="6"/>
        <v xml:space="preserve"> 0 %</v>
      </c>
      <c r="L95" s="16" t="e">
        <f>"insert into result (RESULT_ID, VALUE_DISPLAY, VALUE_NUM, VALUE_MIN, VALUE_MAX, QUALIFIER, RESULT_STATUS_ID, EXPERIMENT_ID, SUBSTANCE_ID, RESULT_TYPE_ID ) values ("&amp;B95&amp;", '"&amp;K95&amp;"', "&amp;F95&amp;", '"&amp;G95&amp;"', '"&amp;H95&amp;"', '"&amp;TRIM(E95)&amp;"', 2, experiment_id_seq.currval, "&amp;A95&amp;", "&amp;VLOOKUP(D95,Dictionary!$B$2:$F$609,4,FALSE)&amp;");"</f>
        <v>#N/A</v>
      </c>
      <c r="M95" t="str">
        <f t="shared" si="5"/>
        <v>insert into result_hierarchy(result_id, parent_result_id, hierarchy_type) values (693, 601, 'Derives');</v>
      </c>
    </row>
    <row r="96" spans="1:13">
      <c r="A96">
        <f>'Result import'!B62</f>
        <v>0</v>
      </c>
      <c r="B96">
        <f t="shared" si="7"/>
        <v>694</v>
      </c>
      <c r="C96">
        <f t="shared" si="8"/>
        <v>601</v>
      </c>
      <c r="D96">
        <f>'Result import'!D$7</f>
        <v>0</v>
      </c>
      <c r="E96" t="str">
        <f>IF(ISERR(FIND(" ",'Result import'!E102)),"",LEFT('Result import'!E102,FIND(" ",'Result import'!E102)-1))</f>
        <v/>
      </c>
      <c r="F96">
        <f>IF(ISERR(FIND(" ",'Result import'!D62)),'Result import'!D62,VALUE(MID('Result import'!D62,FIND(" ",'Result import'!D62)+1,10)))</f>
        <v>0</v>
      </c>
      <c r="I96" t="s">
        <v>15</v>
      </c>
      <c r="J96" t="s">
        <v>424</v>
      </c>
      <c r="K96" t="str">
        <f t="shared" si="6"/>
        <v xml:space="preserve"> 0 %</v>
      </c>
      <c r="L96" s="16" t="e">
        <f>"insert into result (RESULT_ID, VALUE_DISPLAY, VALUE_NUM, VALUE_MIN, VALUE_MAX, QUALIFIER, RESULT_STATUS_ID, EXPERIMENT_ID, SUBSTANCE_ID, RESULT_TYPE_ID ) values ("&amp;B96&amp;", '"&amp;K96&amp;"', "&amp;F96&amp;", '"&amp;G96&amp;"', '"&amp;H96&amp;"', '"&amp;TRIM(E96)&amp;"', 2, experiment_id_seq.currval, "&amp;A96&amp;", "&amp;VLOOKUP(D96,Dictionary!$B$2:$F$609,4,FALSE)&amp;");"</f>
        <v>#N/A</v>
      </c>
      <c r="M96" t="str">
        <f t="shared" si="5"/>
        <v>insert into result_hierarchy(result_id, parent_result_id, hierarchy_type) values (694, 601, 'Derives');</v>
      </c>
    </row>
    <row r="97" spans="1:13">
      <c r="A97">
        <f>'Result import'!B63</f>
        <v>0</v>
      </c>
      <c r="B97">
        <f t="shared" si="7"/>
        <v>695</v>
      </c>
      <c r="C97">
        <f t="shared" si="8"/>
        <v>601</v>
      </c>
      <c r="D97">
        <f>'Result import'!D$7</f>
        <v>0</v>
      </c>
      <c r="E97" t="str">
        <f>IF(ISERR(FIND(" ",'Result import'!E103)),"",LEFT('Result import'!E103,FIND(" ",'Result import'!E103)-1))</f>
        <v/>
      </c>
      <c r="F97">
        <f>IF(ISERR(FIND(" ",'Result import'!D63)),'Result import'!D63,VALUE(MID('Result import'!D63,FIND(" ",'Result import'!D63)+1,10)))</f>
        <v>0</v>
      </c>
      <c r="I97" t="s">
        <v>15</v>
      </c>
      <c r="J97" t="s">
        <v>424</v>
      </c>
      <c r="K97" t="str">
        <f t="shared" si="6"/>
        <v xml:space="preserve"> 0 %</v>
      </c>
      <c r="L97" s="16" t="e">
        <f>"insert into result (RESULT_ID, VALUE_DISPLAY, VALUE_NUM, VALUE_MIN, VALUE_MAX, QUALIFIER, RESULT_STATUS_ID, EXPERIMENT_ID, SUBSTANCE_ID, RESULT_TYPE_ID ) values ("&amp;B97&amp;", '"&amp;K97&amp;"', "&amp;F97&amp;", '"&amp;G97&amp;"', '"&amp;H97&amp;"', '"&amp;TRIM(E97)&amp;"', 2, experiment_id_seq.currval, "&amp;A97&amp;", "&amp;VLOOKUP(D97,Dictionary!$B$2:$F$609,4,FALSE)&amp;");"</f>
        <v>#N/A</v>
      </c>
      <c r="M97" t="str">
        <f t="shared" si="5"/>
        <v>insert into result_hierarchy(result_id, parent_result_id, hierarchy_type) values (695, 601, 'Derives');</v>
      </c>
    </row>
    <row r="98" spans="1:13">
      <c r="A98">
        <f>'Result import'!B64</f>
        <v>0</v>
      </c>
      <c r="B98">
        <f t="shared" si="7"/>
        <v>696</v>
      </c>
      <c r="C98">
        <f t="shared" si="8"/>
        <v>601</v>
      </c>
      <c r="D98">
        <f>'Result import'!D$7</f>
        <v>0</v>
      </c>
      <c r="E98" t="str">
        <f>IF(ISERR(FIND(" ",'Result import'!E104)),"",LEFT('Result import'!E104,FIND(" ",'Result import'!E104)-1))</f>
        <v/>
      </c>
      <c r="F98">
        <f>IF(ISERR(FIND(" ",'Result import'!D64)),'Result import'!D64,VALUE(MID('Result import'!D64,FIND(" ",'Result import'!D64)+1,10)))</f>
        <v>0</v>
      </c>
      <c r="I98" t="s">
        <v>15</v>
      </c>
      <c r="J98" t="s">
        <v>424</v>
      </c>
      <c r="K98" t="str">
        <f t="shared" si="6"/>
        <v xml:space="preserve"> 0 %</v>
      </c>
      <c r="L98" s="16" t="e">
        <f>"insert into result (RESULT_ID, VALUE_DISPLAY, VALUE_NUM, VALUE_MIN, VALUE_MAX, QUALIFIER, RESULT_STATUS_ID, EXPERIMENT_ID, SUBSTANCE_ID, RESULT_TYPE_ID ) values ("&amp;B98&amp;", '"&amp;K98&amp;"', "&amp;F98&amp;", '"&amp;G98&amp;"', '"&amp;H98&amp;"', '"&amp;TRIM(E98)&amp;"', 2, experiment_id_seq.currval, "&amp;A98&amp;", "&amp;VLOOKUP(D98,Dictionary!$B$2:$F$609,4,FALSE)&amp;");"</f>
        <v>#N/A</v>
      </c>
      <c r="M98" t="str">
        <f t="shared" si="5"/>
        <v>insert into result_hierarchy(result_id, parent_result_id, hierarchy_type) values (696, 601, 'Derives');</v>
      </c>
    </row>
    <row r="99" spans="1:13">
      <c r="A99">
        <f>'Result import'!B65</f>
        <v>0</v>
      </c>
      <c r="B99">
        <f t="shared" si="7"/>
        <v>697</v>
      </c>
      <c r="C99">
        <f t="shared" si="8"/>
        <v>601</v>
      </c>
      <c r="D99">
        <f>'Result import'!D$7</f>
        <v>0</v>
      </c>
      <c r="E99" t="str">
        <f>IF(ISERR(FIND(" ",'Result import'!E105)),"",LEFT('Result import'!E105,FIND(" ",'Result import'!E105)-1))</f>
        <v/>
      </c>
      <c r="F99">
        <f>IF(ISERR(FIND(" ",'Result import'!D65)),'Result import'!D65,VALUE(MID('Result import'!D65,FIND(" ",'Result import'!D65)+1,10)))</f>
        <v>0</v>
      </c>
      <c r="I99" t="s">
        <v>15</v>
      </c>
      <c r="J99" t="s">
        <v>424</v>
      </c>
      <c r="K99" t="str">
        <f t="shared" si="6"/>
        <v xml:space="preserve"> 0 %</v>
      </c>
      <c r="L99" s="16" t="e">
        <f>"insert into result (RESULT_ID, VALUE_DISPLAY, VALUE_NUM, VALUE_MIN, VALUE_MAX, QUALIFIER, RESULT_STATUS_ID, EXPERIMENT_ID, SUBSTANCE_ID, RESULT_TYPE_ID ) values ("&amp;B99&amp;", '"&amp;K99&amp;"', "&amp;F99&amp;", '"&amp;G99&amp;"', '"&amp;H99&amp;"', '"&amp;TRIM(E99)&amp;"', 2, experiment_id_seq.currval, "&amp;A99&amp;", "&amp;VLOOKUP(D99,Dictionary!$B$2:$F$609,4,FALSE)&amp;");"</f>
        <v>#N/A</v>
      </c>
      <c r="M99" t="str">
        <f t="shared" ref="M99:M130" si="9">IF(ISBLANK(J99),"","insert into result_hierarchy(result_id, parent_result_id, hierarchy_type) values ("&amp;B99&amp;", "&amp;C99&amp;", '"&amp;J99&amp;"');")</f>
        <v>insert into result_hierarchy(result_id, parent_result_id, hierarchy_type) values (697, 601, 'Derives');</v>
      </c>
    </row>
    <row r="100" spans="1:13">
      <c r="A100">
        <f>'Result import'!B66</f>
        <v>0</v>
      </c>
      <c r="B100">
        <f t="shared" si="7"/>
        <v>698</v>
      </c>
      <c r="C100">
        <f t="shared" si="8"/>
        <v>601</v>
      </c>
      <c r="D100">
        <f>'Result import'!D$7</f>
        <v>0</v>
      </c>
      <c r="E100" t="str">
        <f>IF(ISERR(FIND(" ",'Result import'!E106)),"",LEFT('Result import'!E106,FIND(" ",'Result import'!E106)-1))</f>
        <v/>
      </c>
      <c r="F100">
        <f>IF(ISERR(FIND(" ",'Result import'!D66)),'Result import'!D66,VALUE(MID('Result import'!D66,FIND(" ",'Result import'!D66)+1,10)))</f>
        <v>0</v>
      </c>
      <c r="I100" t="s">
        <v>15</v>
      </c>
      <c r="J100" t="s">
        <v>424</v>
      </c>
      <c r="K100" t="str">
        <f t="shared" si="6"/>
        <v xml:space="preserve"> 0 %</v>
      </c>
      <c r="L100" s="16" t="e">
        <f>"insert into result (RESULT_ID, VALUE_DISPLAY, VALUE_NUM, VALUE_MIN, VALUE_MAX, QUALIFIER, RESULT_STATUS_ID, EXPERIMENT_ID, SUBSTANCE_ID, RESULT_TYPE_ID ) values ("&amp;B100&amp;", '"&amp;K100&amp;"', "&amp;F100&amp;", '"&amp;G100&amp;"', '"&amp;H100&amp;"', '"&amp;TRIM(E100)&amp;"', 2, experiment_id_seq.currval, "&amp;A100&amp;", "&amp;VLOOKUP(D100,Dictionary!$B$2:$F$609,4,FALSE)&amp;");"</f>
        <v>#N/A</v>
      </c>
      <c r="M100" t="str">
        <f t="shared" si="9"/>
        <v>insert into result_hierarchy(result_id, parent_result_id, hierarchy_type) values (698, 601, 'Derives');</v>
      </c>
    </row>
    <row r="101" spans="1:13">
      <c r="A101">
        <f>'Result import'!B67</f>
        <v>0</v>
      </c>
      <c r="B101">
        <f t="shared" si="7"/>
        <v>699</v>
      </c>
      <c r="C101">
        <f t="shared" si="8"/>
        <v>601</v>
      </c>
      <c r="D101">
        <f>'Result import'!D$7</f>
        <v>0</v>
      </c>
      <c r="E101" t="str">
        <f>IF(ISERR(FIND(" ",'Result import'!E107)),"",LEFT('Result import'!E107,FIND(" ",'Result import'!E107)-1))</f>
        <v/>
      </c>
      <c r="F101">
        <f>IF(ISERR(FIND(" ",'Result import'!D67)),'Result import'!D67,VALUE(MID('Result import'!D67,FIND(" ",'Result import'!D67)+1,10)))</f>
        <v>0</v>
      </c>
      <c r="I101" t="s">
        <v>15</v>
      </c>
      <c r="J101" t="s">
        <v>424</v>
      </c>
      <c r="K101" t="str">
        <f t="shared" si="6"/>
        <v xml:space="preserve"> 0 %</v>
      </c>
      <c r="L101" s="16" t="e">
        <f>"insert into result (RESULT_ID, VALUE_DISPLAY, VALUE_NUM, VALUE_MIN, VALUE_MAX, QUALIFIER, RESULT_STATUS_ID, EXPERIMENT_ID, SUBSTANCE_ID, RESULT_TYPE_ID ) values ("&amp;B101&amp;", '"&amp;K101&amp;"', "&amp;F101&amp;", '"&amp;G101&amp;"', '"&amp;H101&amp;"', '"&amp;TRIM(E101)&amp;"', 2, experiment_id_seq.currval, "&amp;A101&amp;", "&amp;VLOOKUP(D101,Dictionary!$B$2:$F$609,4,FALSE)&amp;");"</f>
        <v>#N/A</v>
      </c>
      <c r="M101" t="str">
        <f t="shared" si="9"/>
        <v>insert into result_hierarchy(result_id, parent_result_id, hierarchy_type) values (699, 601, 'Derives');</v>
      </c>
    </row>
    <row r="102" spans="1:13">
      <c r="A102">
        <f>'Result import'!B68</f>
        <v>0</v>
      </c>
      <c r="B102">
        <f t="shared" si="7"/>
        <v>700</v>
      </c>
      <c r="C102">
        <f t="shared" si="8"/>
        <v>601</v>
      </c>
      <c r="D102">
        <f>'Result import'!D$7</f>
        <v>0</v>
      </c>
      <c r="E102" t="str">
        <f>IF(ISERR(FIND(" ",'Result import'!E108)),"",LEFT('Result import'!E108,FIND(" ",'Result import'!E108)-1))</f>
        <v/>
      </c>
      <c r="F102">
        <f>IF(ISERR(FIND(" ",'Result import'!D68)),'Result import'!D68,VALUE(MID('Result import'!D68,FIND(" ",'Result import'!D68)+1,10)))</f>
        <v>0</v>
      </c>
      <c r="I102" t="s">
        <v>15</v>
      </c>
      <c r="J102" t="s">
        <v>424</v>
      </c>
      <c r="K102" t="str">
        <f t="shared" si="6"/>
        <v xml:space="preserve"> 0 %</v>
      </c>
      <c r="L102" s="16" t="e">
        <f>"insert into result (RESULT_ID, VALUE_DISPLAY, VALUE_NUM, VALUE_MIN, VALUE_MAX, QUALIFIER, RESULT_STATUS_ID, EXPERIMENT_ID, SUBSTANCE_ID, RESULT_TYPE_ID ) values ("&amp;B102&amp;", '"&amp;K102&amp;"', "&amp;F102&amp;", '"&amp;G102&amp;"', '"&amp;H102&amp;"', '"&amp;TRIM(E102)&amp;"', 2, experiment_id_seq.currval, "&amp;A102&amp;", "&amp;VLOOKUP(D102,Dictionary!$B$2:$F$609,4,FALSE)&amp;");"</f>
        <v>#N/A</v>
      </c>
      <c r="M102" t="str">
        <f t="shared" si="9"/>
        <v>insert into result_hierarchy(result_id, parent_result_id, hierarchy_type) values (700, 601, 'Derives');</v>
      </c>
    </row>
    <row r="103" spans="1:13">
      <c r="A103">
        <f>'Result import'!B69</f>
        <v>0</v>
      </c>
      <c r="B103">
        <f t="shared" si="7"/>
        <v>701</v>
      </c>
      <c r="C103">
        <f t="shared" si="8"/>
        <v>601</v>
      </c>
      <c r="D103">
        <f>'Result import'!D$7</f>
        <v>0</v>
      </c>
      <c r="E103" t="str">
        <f>IF(ISERR(FIND(" ",'Result import'!E109)),"",LEFT('Result import'!E109,FIND(" ",'Result import'!E109)-1))</f>
        <v/>
      </c>
      <c r="F103">
        <f>IF(ISERR(FIND(" ",'Result import'!D69)),'Result import'!D69,VALUE(MID('Result import'!D69,FIND(" ",'Result import'!D69)+1,10)))</f>
        <v>0</v>
      </c>
      <c r="I103" t="s">
        <v>15</v>
      </c>
      <c r="J103" t="s">
        <v>424</v>
      </c>
      <c r="K103" t="str">
        <f t="shared" si="6"/>
        <v xml:space="preserve"> 0 %</v>
      </c>
      <c r="L103" s="16" t="e">
        <f>"insert into result (RESULT_ID, VALUE_DISPLAY, VALUE_NUM, VALUE_MIN, VALUE_MAX, QUALIFIER, RESULT_STATUS_ID, EXPERIMENT_ID, SUBSTANCE_ID, RESULT_TYPE_ID ) values ("&amp;B103&amp;", '"&amp;K103&amp;"', "&amp;F103&amp;", '"&amp;G103&amp;"', '"&amp;H103&amp;"', '"&amp;TRIM(E103)&amp;"', 2, experiment_id_seq.currval, "&amp;A103&amp;", "&amp;VLOOKUP(D103,Dictionary!$B$2:$F$609,4,FALSE)&amp;");"</f>
        <v>#N/A</v>
      </c>
      <c r="M103" t="str">
        <f t="shared" si="9"/>
        <v>insert into result_hierarchy(result_id, parent_result_id, hierarchy_type) values (701, 601, 'Derives');</v>
      </c>
    </row>
    <row r="104" spans="1:13">
      <c r="A104">
        <f>'Result import'!B70</f>
        <v>0</v>
      </c>
      <c r="B104">
        <f t="shared" si="7"/>
        <v>702</v>
      </c>
      <c r="C104">
        <f t="shared" si="8"/>
        <v>601</v>
      </c>
      <c r="D104">
        <f>'Result import'!D$7</f>
        <v>0</v>
      </c>
      <c r="E104" t="str">
        <f>IF(ISERR(FIND(" ",'Result import'!E110)),"",LEFT('Result import'!E110,FIND(" ",'Result import'!E110)-1))</f>
        <v/>
      </c>
      <c r="F104">
        <f>IF(ISERR(FIND(" ",'Result import'!D70)),'Result import'!D70,VALUE(MID('Result import'!D70,FIND(" ",'Result import'!D70)+1,10)))</f>
        <v>0</v>
      </c>
      <c r="I104" t="s">
        <v>15</v>
      </c>
      <c r="J104" t="s">
        <v>424</v>
      </c>
      <c r="K104" t="str">
        <f t="shared" si="6"/>
        <v xml:space="preserve"> 0 %</v>
      </c>
      <c r="L104" s="16" t="e">
        <f>"insert into result (RESULT_ID, VALUE_DISPLAY, VALUE_NUM, VALUE_MIN, VALUE_MAX, QUALIFIER, RESULT_STATUS_ID, EXPERIMENT_ID, SUBSTANCE_ID, RESULT_TYPE_ID ) values ("&amp;B104&amp;", '"&amp;K104&amp;"', "&amp;F104&amp;", '"&amp;G104&amp;"', '"&amp;H104&amp;"', '"&amp;TRIM(E104)&amp;"', 2, experiment_id_seq.currval, "&amp;A104&amp;", "&amp;VLOOKUP(D104,Dictionary!$B$2:$F$609,4,FALSE)&amp;");"</f>
        <v>#N/A</v>
      </c>
      <c r="M104" t="str">
        <f t="shared" si="9"/>
        <v>insert into result_hierarchy(result_id, parent_result_id, hierarchy_type) values (702, 601, 'Derives');</v>
      </c>
    </row>
    <row r="105" spans="1:13">
      <c r="A105">
        <f>'Result import'!B71</f>
        <v>0</v>
      </c>
      <c r="B105">
        <f t="shared" si="7"/>
        <v>703</v>
      </c>
      <c r="C105">
        <f t="shared" si="8"/>
        <v>601</v>
      </c>
      <c r="D105">
        <f>'Result import'!D$7</f>
        <v>0</v>
      </c>
      <c r="E105" t="str">
        <f>IF(ISERR(FIND(" ",'Result import'!E111)),"",LEFT('Result import'!E111,FIND(" ",'Result import'!E111)-1))</f>
        <v/>
      </c>
      <c r="F105">
        <f>IF(ISERR(FIND(" ",'Result import'!D71)),'Result import'!D71,VALUE(MID('Result import'!D71,FIND(" ",'Result import'!D71)+1,10)))</f>
        <v>0</v>
      </c>
      <c r="I105" t="s">
        <v>15</v>
      </c>
      <c r="J105" t="s">
        <v>424</v>
      </c>
      <c r="K105" t="str">
        <f t="shared" si="6"/>
        <v xml:space="preserve"> 0 %</v>
      </c>
      <c r="L105" s="16" t="e">
        <f>"insert into result (RESULT_ID, VALUE_DISPLAY, VALUE_NUM, VALUE_MIN, VALUE_MAX, QUALIFIER, RESULT_STATUS_ID, EXPERIMENT_ID, SUBSTANCE_ID, RESULT_TYPE_ID ) values ("&amp;B105&amp;", '"&amp;K105&amp;"', "&amp;F105&amp;", '"&amp;G105&amp;"', '"&amp;H105&amp;"', '"&amp;TRIM(E105)&amp;"', 2, experiment_id_seq.currval, "&amp;A105&amp;", "&amp;VLOOKUP(D105,Dictionary!$B$2:$F$609,4,FALSE)&amp;");"</f>
        <v>#N/A</v>
      </c>
      <c r="M105" t="str">
        <f t="shared" si="9"/>
        <v>insert into result_hierarchy(result_id, parent_result_id, hierarchy_type) values (703, 601, 'Derives');</v>
      </c>
    </row>
    <row r="106" spans="1:13">
      <c r="A106">
        <f>'Result import'!B72</f>
        <v>0</v>
      </c>
      <c r="B106">
        <f t="shared" si="7"/>
        <v>704</v>
      </c>
      <c r="C106">
        <f t="shared" si="8"/>
        <v>601</v>
      </c>
      <c r="D106">
        <f>'Result import'!D$7</f>
        <v>0</v>
      </c>
      <c r="E106" t="str">
        <f>IF(ISERR(FIND(" ",'Result import'!E112)),"",LEFT('Result import'!E112,FIND(" ",'Result import'!E112)-1))</f>
        <v/>
      </c>
      <c r="F106">
        <f>IF(ISERR(FIND(" ",'Result import'!D72)),'Result import'!D72,VALUE(MID('Result import'!D72,FIND(" ",'Result import'!D72)+1,10)))</f>
        <v>0</v>
      </c>
      <c r="I106" t="s">
        <v>15</v>
      </c>
      <c r="J106" t="s">
        <v>424</v>
      </c>
      <c r="K106" t="str">
        <f t="shared" si="6"/>
        <v xml:space="preserve"> 0 %</v>
      </c>
      <c r="L106" s="16" t="e">
        <f>"insert into result (RESULT_ID, VALUE_DISPLAY, VALUE_NUM, VALUE_MIN, VALUE_MAX, QUALIFIER, RESULT_STATUS_ID, EXPERIMENT_ID, SUBSTANCE_ID, RESULT_TYPE_ID ) values ("&amp;B106&amp;", '"&amp;K106&amp;"', "&amp;F106&amp;", '"&amp;G106&amp;"', '"&amp;H106&amp;"', '"&amp;TRIM(E106)&amp;"', 2, experiment_id_seq.currval, "&amp;A106&amp;", "&amp;VLOOKUP(D106,Dictionary!$B$2:$F$609,4,FALSE)&amp;");"</f>
        <v>#N/A</v>
      </c>
      <c r="M106" t="str">
        <f t="shared" si="9"/>
        <v>insert into result_hierarchy(result_id, parent_result_id, hierarchy_type) values (704, 601, 'Derives');</v>
      </c>
    </row>
    <row r="107" spans="1:13">
      <c r="A107">
        <f>'Result import'!B73</f>
        <v>0</v>
      </c>
      <c r="B107">
        <f t="shared" si="7"/>
        <v>705</v>
      </c>
      <c r="C107">
        <f t="shared" si="8"/>
        <v>601</v>
      </c>
      <c r="D107">
        <f>'Result import'!D$7</f>
        <v>0</v>
      </c>
      <c r="E107" t="str">
        <f>IF(ISERR(FIND(" ",'Result import'!E113)),"",LEFT('Result import'!E113,FIND(" ",'Result import'!E113)-1))</f>
        <v/>
      </c>
      <c r="F107">
        <f>IF(ISERR(FIND(" ",'Result import'!D73)),'Result import'!D73,VALUE(MID('Result import'!D73,FIND(" ",'Result import'!D73)+1,10)))</f>
        <v>0</v>
      </c>
      <c r="I107" t="s">
        <v>15</v>
      </c>
      <c r="J107" t="s">
        <v>424</v>
      </c>
      <c r="K107" t="str">
        <f t="shared" si="6"/>
        <v xml:space="preserve"> 0 %</v>
      </c>
      <c r="L107" s="16" t="e">
        <f>"insert into result (RESULT_ID, VALUE_DISPLAY, VALUE_NUM, VALUE_MIN, VALUE_MAX, QUALIFIER, RESULT_STATUS_ID, EXPERIMENT_ID, SUBSTANCE_ID, RESULT_TYPE_ID ) values ("&amp;B107&amp;", '"&amp;K107&amp;"', "&amp;F107&amp;", '"&amp;G107&amp;"', '"&amp;H107&amp;"', '"&amp;TRIM(E107)&amp;"', 2, experiment_id_seq.currval, "&amp;A107&amp;", "&amp;VLOOKUP(D107,Dictionary!$B$2:$F$609,4,FALSE)&amp;");"</f>
        <v>#N/A</v>
      </c>
      <c r="M107" t="str">
        <f t="shared" si="9"/>
        <v>insert into result_hierarchy(result_id, parent_result_id, hierarchy_type) values (705, 601, 'Derives');</v>
      </c>
    </row>
    <row r="108" spans="1:13">
      <c r="A108">
        <f>'Result import'!B74</f>
        <v>0</v>
      </c>
      <c r="B108">
        <f t="shared" si="7"/>
        <v>706</v>
      </c>
      <c r="C108">
        <f t="shared" si="8"/>
        <v>601</v>
      </c>
      <c r="D108">
        <f>'Result import'!D$7</f>
        <v>0</v>
      </c>
      <c r="E108" t="str">
        <f>IF(ISERR(FIND(" ",'Result import'!E114)),"",LEFT('Result import'!E114,FIND(" ",'Result import'!E114)-1))</f>
        <v/>
      </c>
      <c r="F108">
        <f>IF(ISERR(FIND(" ",'Result import'!D74)),'Result import'!D74,VALUE(MID('Result import'!D74,FIND(" ",'Result import'!D74)+1,10)))</f>
        <v>0</v>
      </c>
      <c r="I108" t="s">
        <v>15</v>
      </c>
      <c r="J108" t="s">
        <v>424</v>
      </c>
      <c r="K108" t="str">
        <f t="shared" si="6"/>
        <v xml:space="preserve"> 0 %</v>
      </c>
      <c r="L108" s="16" t="e">
        <f>"insert into result (RESULT_ID, VALUE_DISPLAY, VALUE_NUM, VALUE_MIN, VALUE_MAX, QUALIFIER, RESULT_STATUS_ID, EXPERIMENT_ID, SUBSTANCE_ID, RESULT_TYPE_ID ) values ("&amp;B108&amp;", '"&amp;K108&amp;"', "&amp;F108&amp;", '"&amp;G108&amp;"', '"&amp;H108&amp;"', '"&amp;TRIM(E108)&amp;"', 2, experiment_id_seq.currval, "&amp;A108&amp;", "&amp;VLOOKUP(D108,Dictionary!$B$2:$F$609,4,FALSE)&amp;");"</f>
        <v>#N/A</v>
      </c>
      <c r="M108" t="str">
        <f t="shared" si="9"/>
        <v>insert into result_hierarchy(result_id, parent_result_id, hierarchy_type) values (706, 601, 'Derives');</v>
      </c>
    </row>
    <row r="109" spans="1:13">
      <c r="A109">
        <f>'Result import'!B75</f>
        <v>0</v>
      </c>
      <c r="B109">
        <f t="shared" si="7"/>
        <v>707</v>
      </c>
      <c r="C109">
        <f t="shared" si="8"/>
        <v>601</v>
      </c>
      <c r="D109">
        <f>'Result import'!D$7</f>
        <v>0</v>
      </c>
      <c r="E109" t="str">
        <f>IF(ISERR(FIND(" ",'Result import'!E115)),"",LEFT('Result import'!E115,FIND(" ",'Result import'!E115)-1))</f>
        <v/>
      </c>
      <c r="F109">
        <f>IF(ISERR(FIND(" ",'Result import'!D75)),'Result import'!D75,VALUE(MID('Result import'!D75,FIND(" ",'Result import'!D75)+1,10)))</f>
        <v>0</v>
      </c>
      <c r="I109" t="s">
        <v>15</v>
      </c>
      <c r="J109" t="s">
        <v>424</v>
      </c>
      <c r="K109" t="str">
        <f t="shared" si="6"/>
        <v xml:space="preserve"> 0 %</v>
      </c>
      <c r="L109" s="16" t="e">
        <f>"insert into result (RESULT_ID, VALUE_DISPLAY, VALUE_NUM, VALUE_MIN, VALUE_MAX, QUALIFIER, RESULT_STATUS_ID, EXPERIMENT_ID, SUBSTANCE_ID, RESULT_TYPE_ID ) values ("&amp;B109&amp;", '"&amp;K109&amp;"', "&amp;F109&amp;", '"&amp;G109&amp;"', '"&amp;H109&amp;"', '"&amp;TRIM(E109)&amp;"', 2, experiment_id_seq.currval, "&amp;A109&amp;", "&amp;VLOOKUP(D109,Dictionary!$B$2:$F$609,4,FALSE)&amp;");"</f>
        <v>#N/A</v>
      </c>
      <c r="M109" t="str">
        <f t="shared" si="9"/>
        <v>insert into result_hierarchy(result_id, parent_result_id, hierarchy_type) values (707, 601, 'Derives');</v>
      </c>
    </row>
    <row r="110" spans="1:13">
      <c r="A110">
        <f>'Result import'!B76</f>
        <v>0</v>
      </c>
      <c r="B110">
        <f t="shared" si="7"/>
        <v>708</v>
      </c>
      <c r="C110">
        <f t="shared" si="8"/>
        <v>601</v>
      </c>
      <c r="D110">
        <f>'Result import'!D$7</f>
        <v>0</v>
      </c>
      <c r="E110" t="str">
        <f>IF(ISERR(FIND(" ",'Result import'!E116)),"",LEFT('Result import'!E116,FIND(" ",'Result import'!E116)-1))</f>
        <v/>
      </c>
      <c r="F110">
        <f>IF(ISERR(FIND(" ",'Result import'!D76)),'Result import'!D76,VALUE(MID('Result import'!D76,FIND(" ",'Result import'!D76)+1,10)))</f>
        <v>0</v>
      </c>
      <c r="I110" t="s">
        <v>15</v>
      </c>
      <c r="J110" t="s">
        <v>424</v>
      </c>
      <c r="K110" t="str">
        <f t="shared" si="6"/>
        <v xml:space="preserve"> 0 %</v>
      </c>
      <c r="L110" s="16" t="e">
        <f>"insert into result (RESULT_ID, VALUE_DISPLAY, VALUE_NUM, VALUE_MIN, VALUE_MAX, QUALIFIER, RESULT_STATUS_ID, EXPERIMENT_ID, SUBSTANCE_ID, RESULT_TYPE_ID ) values ("&amp;B110&amp;", '"&amp;K110&amp;"', "&amp;F110&amp;", '"&amp;G110&amp;"', '"&amp;H110&amp;"', '"&amp;TRIM(E110)&amp;"', 2, experiment_id_seq.currval, "&amp;A110&amp;", "&amp;VLOOKUP(D110,Dictionary!$B$2:$F$609,4,FALSE)&amp;");"</f>
        <v>#N/A</v>
      </c>
      <c r="M110" t="str">
        <f t="shared" si="9"/>
        <v>insert into result_hierarchy(result_id, parent_result_id, hierarchy_type) values (708, 601, 'Derives');</v>
      </c>
    </row>
    <row r="111" spans="1:13">
      <c r="A111">
        <f>'Result import'!B77</f>
        <v>0</v>
      </c>
      <c r="B111">
        <f t="shared" si="7"/>
        <v>709</v>
      </c>
      <c r="C111">
        <f t="shared" si="8"/>
        <v>601</v>
      </c>
      <c r="D111">
        <f>'Result import'!D$7</f>
        <v>0</v>
      </c>
      <c r="E111" t="str">
        <f>IF(ISERR(FIND(" ",'Result import'!E117)),"",LEFT('Result import'!E117,FIND(" ",'Result import'!E117)-1))</f>
        <v/>
      </c>
      <c r="F111">
        <f>IF(ISERR(FIND(" ",'Result import'!D77)),'Result import'!D77,VALUE(MID('Result import'!D77,FIND(" ",'Result import'!D77)+1,10)))</f>
        <v>0</v>
      </c>
      <c r="I111" t="s">
        <v>15</v>
      </c>
      <c r="J111" t="s">
        <v>424</v>
      </c>
      <c r="K111" t="str">
        <f t="shared" si="6"/>
        <v xml:space="preserve"> 0 %</v>
      </c>
      <c r="L111" s="16" t="e">
        <f>"insert into result (RESULT_ID, VALUE_DISPLAY, VALUE_NUM, VALUE_MIN, VALUE_MAX, QUALIFIER, RESULT_STATUS_ID, EXPERIMENT_ID, SUBSTANCE_ID, RESULT_TYPE_ID ) values ("&amp;B111&amp;", '"&amp;K111&amp;"', "&amp;F111&amp;", '"&amp;G111&amp;"', '"&amp;H111&amp;"', '"&amp;TRIM(E111)&amp;"', 2, experiment_id_seq.currval, "&amp;A111&amp;", "&amp;VLOOKUP(D111,Dictionary!$B$2:$F$609,4,FALSE)&amp;");"</f>
        <v>#N/A</v>
      </c>
      <c r="M111" t="str">
        <f t="shared" si="9"/>
        <v>insert into result_hierarchy(result_id, parent_result_id, hierarchy_type) values (709, 601, 'Derives');</v>
      </c>
    </row>
    <row r="112" spans="1:13">
      <c r="A112">
        <f>'Result import'!B78</f>
        <v>0</v>
      </c>
      <c r="B112">
        <f t="shared" si="7"/>
        <v>710</v>
      </c>
      <c r="C112">
        <f t="shared" si="8"/>
        <v>601</v>
      </c>
      <c r="D112">
        <f>'Result import'!D$7</f>
        <v>0</v>
      </c>
      <c r="E112" t="str">
        <f>IF(ISERR(FIND(" ",'Result import'!E118)),"",LEFT('Result import'!E118,FIND(" ",'Result import'!E118)-1))</f>
        <v/>
      </c>
      <c r="F112">
        <f>IF(ISERR(FIND(" ",'Result import'!D78)),'Result import'!D78,VALUE(MID('Result import'!D78,FIND(" ",'Result import'!D78)+1,10)))</f>
        <v>0</v>
      </c>
      <c r="I112" t="s">
        <v>15</v>
      </c>
      <c r="J112" t="s">
        <v>424</v>
      </c>
      <c r="K112" t="str">
        <f t="shared" si="6"/>
        <v xml:space="preserve"> 0 %</v>
      </c>
      <c r="L112" s="16" t="e">
        <f>"insert into result (RESULT_ID, VALUE_DISPLAY, VALUE_NUM, VALUE_MIN, VALUE_MAX, QUALIFIER, RESULT_STATUS_ID, EXPERIMENT_ID, SUBSTANCE_ID, RESULT_TYPE_ID ) values ("&amp;B112&amp;", '"&amp;K112&amp;"', "&amp;F112&amp;", '"&amp;G112&amp;"', '"&amp;H112&amp;"', '"&amp;TRIM(E112)&amp;"', 2, experiment_id_seq.currval, "&amp;A112&amp;", "&amp;VLOOKUP(D112,Dictionary!$B$2:$F$609,4,FALSE)&amp;");"</f>
        <v>#N/A</v>
      </c>
      <c r="M112" t="str">
        <f t="shared" si="9"/>
        <v>insert into result_hierarchy(result_id, parent_result_id, hierarchy_type) values (710, 601, 'Derives');</v>
      </c>
    </row>
    <row r="113" spans="1:13">
      <c r="A113">
        <f>'Result import'!B79</f>
        <v>0</v>
      </c>
      <c r="B113">
        <f t="shared" si="7"/>
        <v>711</v>
      </c>
      <c r="C113">
        <f t="shared" si="8"/>
        <v>601</v>
      </c>
      <c r="D113">
        <f>'Result import'!D$7</f>
        <v>0</v>
      </c>
      <c r="E113" t="str">
        <f>IF(ISERR(FIND(" ",'Result import'!E119)),"",LEFT('Result import'!E119,FIND(" ",'Result import'!E119)-1))</f>
        <v/>
      </c>
      <c r="F113">
        <f>IF(ISERR(FIND(" ",'Result import'!D79)),'Result import'!D79,VALUE(MID('Result import'!D79,FIND(" ",'Result import'!D79)+1,10)))</f>
        <v>0</v>
      </c>
      <c r="I113" t="s">
        <v>15</v>
      </c>
      <c r="J113" t="s">
        <v>424</v>
      </c>
      <c r="K113" t="str">
        <f t="shared" si="6"/>
        <v xml:space="preserve"> 0 %</v>
      </c>
      <c r="L113" s="16" t="e">
        <f>"insert into result (RESULT_ID, VALUE_DISPLAY, VALUE_NUM, VALUE_MIN, VALUE_MAX, QUALIFIER, RESULT_STATUS_ID, EXPERIMENT_ID, SUBSTANCE_ID, RESULT_TYPE_ID ) values ("&amp;B113&amp;", '"&amp;K113&amp;"', "&amp;F113&amp;", '"&amp;G113&amp;"', '"&amp;H113&amp;"', '"&amp;TRIM(E113)&amp;"', 2, experiment_id_seq.currval, "&amp;A113&amp;", "&amp;VLOOKUP(D113,Dictionary!$B$2:$F$609,4,FALSE)&amp;");"</f>
        <v>#N/A</v>
      </c>
      <c r="M113" t="str">
        <f t="shared" si="9"/>
        <v>insert into result_hierarchy(result_id, parent_result_id, hierarchy_type) values (711, 601, 'Derives');</v>
      </c>
    </row>
    <row r="114" spans="1:13">
      <c r="A114">
        <f>'Result import'!B80</f>
        <v>0</v>
      </c>
      <c r="B114">
        <f t="shared" si="7"/>
        <v>712</v>
      </c>
      <c r="C114">
        <f t="shared" si="8"/>
        <v>601</v>
      </c>
      <c r="D114">
        <f>'Result import'!D$7</f>
        <v>0</v>
      </c>
      <c r="E114" t="str">
        <f>IF(ISERR(FIND(" ",'Result import'!E120)),"",LEFT('Result import'!E120,FIND(" ",'Result import'!E120)-1))</f>
        <v/>
      </c>
      <c r="F114">
        <f>IF(ISERR(FIND(" ",'Result import'!D80)),'Result import'!D80,VALUE(MID('Result import'!D80,FIND(" ",'Result import'!D80)+1,10)))</f>
        <v>0</v>
      </c>
      <c r="I114" t="s">
        <v>15</v>
      </c>
      <c r="J114" t="s">
        <v>424</v>
      </c>
      <c r="K114" t="str">
        <f t="shared" si="6"/>
        <v xml:space="preserve"> 0 %</v>
      </c>
      <c r="L114" s="16" t="e">
        <f>"insert into result (RESULT_ID, VALUE_DISPLAY, VALUE_NUM, VALUE_MIN, VALUE_MAX, QUALIFIER, RESULT_STATUS_ID, EXPERIMENT_ID, SUBSTANCE_ID, RESULT_TYPE_ID ) values ("&amp;B114&amp;", '"&amp;K114&amp;"', "&amp;F114&amp;", '"&amp;G114&amp;"', '"&amp;H114&amp;"', '"&amp;TRIM(E114)&amp;"', 2, experiment_id_seq.currval, "&amp;A114&amp;", "&amp;VLOOKUP(D114,Dictionary!$B$2:$F$609,4,FALSE)&amp;");"</f>
        <v>#N/A</v>
      </c>
      <c r="M114" t="str">
        <f t="shared" si="9"/>
        <v>insert into result_hierarchy(result_id, parent_result_id, hierarchy_type) values (712, 601, 'Derives');</v>
      </c>
    </row>
    <row r="115" spans="1:13">
      <c r="A115">
        <f>'Result import'!B81</f>
        <v>0</v>
      </c>
      <c r="B115">
        <f t="shared" si="7"/>
        <v>713</v>
      </c>
      <c r="C115">
        <f t="shared" si="8"/>
        <v>601</v>
      </c>
      <c r="D115">
        <f>'Result import'!D$7</f>
        <v>0</v>
      </c>
      <c r="E115" t="str">
        <f>IF(ISERR(FIND(" ",'Result import'!E121)),"",LEFT('Result import'!E121,FIND(" ",'Result import'!E121)-1))</f>
        <v/>
      </c>
      <c r="F115">
        <f>IF(ISERR(FIND(" ",'Result import'!D81)),'Result import'!D81,VALUE(MID('Result import'!D81,FIND(" ",'Result import'!D81)+1,10)))</f>
        <v>0</v>
      </c>
      <c r="I115" t="s">
        <v>15</v>
      </c>
      <c r="J115" t="s">
        <v>424</v>
      </c>
      <c r="K115" t="str">
        <f t="shared" si="6"/>
        <v xml:space="preserve"> 0 %</v>
      </c>
      <c r="L115" s="16" t="e">
        <f>"insert into result (RESULT_ID, VALUE_DISPLAY, VALUE_NUM, VALUE_MIN, VALUE_MAX, QUALIFIER, RESULT_STATUS_ID, EXPERIMENT_ID, SUBSTANCE_ID, RESULT_TYPE_ID ) values ("&amp;B115&amp;", '"&amp;K115&amp;"', "&amp;F115&amp;", '"&amp;G115&amp;"', '"&amp;H115&amp;"', '"&amp;TRIM(E115)&amp;"', 2, experiment_id_seq.currval, "&amp;A115&amp;", "&amp;VLOOKUP(D115,Dictionary!$B$2:$F$609,4,FALSE)&amp;");"</f>
        <v>#N/A</v>
      </c>
      <c r="M115" t="str">
        <f t="shared" si="9"/>
        <v>insert into result_hierarchy(result_id, parent_result_id, hierarchy_type) values (713, 601, 'Derives');</v>
      </c>
    </row>
    <row r="116" spans="1:13">
      <c r="A116">
        <f>'Result import'!B82</f>
        <v>0</v>
      </c>
      <c r="B116">
        <f t="shared" si="7"/>
        <v>714</v>
      </c>
      <c r="C116">
        <f t="shared" si="8"/>
        <v>601</v>
      </c>
      <c r="D116">
        <f>'Result import'!D$7</f>
        <v>0</v>
      </c>
      <c r="E116" t="str">
        <f>IF(ISERR(FIND(" ",'Result import'!E122)),"",LEFT('Result import'!E122,FIND(" ",'Result import'!E122)-1))</f>
        <v/>
      </c>
      <c r="F116">
        <f>IF(ISERR(FIND(" ",'Result import'!D82)),'Result import'!D82,VALUE(MID('Result import'!D82,FIND(" ",'Result import'!D82)+1,10)))</f>
        <v>0</v>
      </c>
      <c r="I116" t="s">
        <v>15</v>
      </c>
      <c r="J116" t="s">
        <v>424</v>
      </c>
      <c r="K116" t="str">
        <f t="shared" si="6"/>
        <v xml:space="preserve"> 0 %</v>
      </c>
      <c r="L116" s="16" t="e">
        <f>"insert into result (RESULT_ID, VALUE_DISPLAY, VALUE_NUM, VALUE_MIN, VALUE_MAX, QUALIFIER, RESULT_STATUS_ID, EXPERIMENT_ID, SUBSTANCE_ID, RESULT_TYPE_ID ) values ("&amp;B116&amp;", '"&amp;K116&amp;"', "&amp;F116&amp;", '"&amp;G116&amp;"', '"&amp;H116&amp;"', '"&amp;TRIM(E116)&amp;"', 2, experiment_id_seq.currval, "&amp;A116&amp;", "&amp;VLOOKUP(D116,Dictionary!$B$2:$F$609,4,FALSE)&amp;");"</f>
        <v>#N/A</v>
      </c>
      <c r="M116" t="str">
        <f t="shared" si="9"/>
        <v>insert into result_hierarchy(result_id, parent_result_id, hierarchy_type) values (714, 601, 'Derives');</v>
      </c>
    </row>
    <row r="117" spans="1:13">
      <c r="A117">
        <f>'Result import'!B83</f>
        <v>0</v>
      </c>
      <c r="B117">
        <f t="shared" si="7"/>
        <v>715</v>
      </c>
      <c r="C117">
        <f t="shared" si="8"/>
        <v>601</v>
      </c>
      <c r="D117">
        <f>'Result import'!D$7</f>
        <v>0</v>
      </c>
      <c r="E117" t="str">
        <f>IF(ISERR(FIND(" ",'Result import'!E123)),"",LEFT('Result import'!E123,FIND(" ",'Result import'!E123)-1))</f>
        <v/>
      </c>
      <c r="F117">
        <f>IF(ISERR(FIND(" ",'Result import'!D83)),'Result import'!D83,VALUE(MID('Result import'!D83,FIND(" ",'Result import'!D83)+1,10)))</f>
        <v>0</v>
      </c>
      <c r="I117" t="s">
        <v>15</v>
      </c>
      <c r="J117" t="s">
        <v>424</v>
      </c>
      <c r="K117" t="str">
        <f t="shared" si="6"/>
        <v xml:space="preserve"> 0 %</v>
      </c>
      <c r="L117" s="16" t="e">
        <f>"insert into result (RESULT_ID, VALUE_DISPLAY, VALUE_NUM, VALUE_MIN, VALUE_MAX, QUALIFIER, RESULT_STATUS_ID, EXPERIMENT_ID, SUBSTANCE_ID, RESULT_TYPE_ID ) values ("&amp;B117&amp;", '"&amp;K117&amp;"', "&amp;F117&amp;", '"&amp;G117&amp;"', '"&amp;H117&amp;"', '"&amp;TRIM(E117)&amp;"', 2, experiment_id_seq.currval, "&amp;A117&amp;", "&amp;VLOOKUP(D117,Dictionary!$B$2:$F$609,4,FALSE)&amp;");"</f>
        <v>#N/A</v>
      </c>
      <c r="M117" t="str">
        <f t="shared" si="9"/>
        <v>insert into result_hierarchy(result_id, parent_result_id, hierarchy_type) values (715, 601, 'Derives');</v>
      </c>
    </row>
    <row r="118" spans="1:13">
      <c r="A118">
        <f>'Result import'!B84</f>
        <v>0</v>
      </c>
      <c r="B118">
        <f t="shared" si="7"/>
        <v>716</v>
      </c>
      <c r="C118">
        <f t="shared" si="8"/>
        <v>601</v>
      </c>
      <c r="D118">
        <f>'Result import'!D$7</f>
        <v>0</v>
      </c>
      <c r="E118" t="str">
        <f>IF(ISERR(FIND(" ",'Result import'!E124)),"",LEFT('Result import'!E124,FIND(" ",'Result import'!E124)-1))</f>
        <v/>
      </c>
      <c r="F118">
        <f>IF(ISERR(FIND(" ",'Result import'!D84)),'Result import'!D84,VALUE(MID('Result import'!D84,FIND(" ",'Result import'!D84)+1,10)))</f>
        <v>0</v>
      </c>
      <c r="I118" t="s">
        <v>15</v>
      </c>
      <c r="J118" t="s">
        <v>424</v>
      </c>
      <c r="K118" t="str">
        <f t="shared" si="6"/>
        <v xml:space="preserve"> 0 %</v>
      </c>
      <c r="L118" s="16" t="e">
        <f>"insert into result (RESULT_ID, VALUE_DISPLAY, VALUE_NUM, VALUE_MIN, VALUE_MAX, QUALIFIER, RESULT_STATUS_ID, EXPERIMENT_ID, SUBSTANCE_ID, RESULT_TYPE_ID ) values ("&amp;B118&amp;", '"&amp;K118&amp;"', "&amp;F118&amp;", '"&amp;G118&amp;"', '"&amp;H118&amp;"', '"&amp;TRIM(E118)&amp;"', 2, experiment_id_seq.currval, "&amp;A118&amp;", "&amp;VLOOKUP(D118,Dictionary!$B$2:$F$609,4,FALSE)&amp;");"</f>
        <v>#N/A</v>
      </c>
      <c r="M118" t="str">
        <f t="shared" si="9"/>
        <v>insert into result_hierarchy(result_id, parent_result_id, hierarchy_type) values (716, 601, 'Derives');</v>
      </c>
    </row>
    <row r="119" spans="1:13">
      <c r="A119">
        <f>'Result import'!B85</f>
        <v>0</v>
      </c>
      <c r="B119">
        <f t="shared" si="7"/>
        <v>717</v>
      </c>
      <c r="C119">
        <f t="shared" si="8"/>
        <v>601</v>
      </c>
      <c r="D119">
        <f>'Result import'!D$7</f>
        <v>0</v>
      </c>
      <c r="E119" t="str">
        <f>IF(ISERR(FIND(" ",'Result import'!E125)),"",LEFT('Result import'!E125,FIND(" ",'Result import'!E125)-1))</f>
        <v/>
      </c>
      <c r="F119">
        <f>IF(ISERR(FIND(" ",'Result import'!D85)),'Result import'!D85,VALUE(MID('Result import'!D85,FIND(" ",'Result import'!D85)+1,10)))</f>
        <v>0</v>
      </c>
      <c r="I119" t="s">
        <v>15</v>
      </c>
      <c r="J119" t="s">
        <v>424</v>
      </c>
      <c r="K119" t="str">
        <f t="shared" si="6"/>
        <v xml:space="preserve"> 0 %</v>
      </c>
      <c r="L119" s="16" t="e">
        <f>"insert into result (RESULT_ID, VALUE_DISPLAY, VALUE_NUM, VALUE_MIN, VALUE_MAX, QUALIFIER, RESULT_STATUS_ID, EXPERIMENT_ID, SUBSTANCE_ID, RESULT_TYPE_ID ) values ("&amp;B119&amp;", '"&amp;K119&amp;"', "&amp;F119&amp;", '"&amp;G119&amp;"', '"&amp;H119&amp;"', '"&amp;TRIM(E119)&amp;"', 2, experiment_id_seq.currval, "&amp;A119&amp;", "&amp;VLOOKUP(D119,Dictionary!$B$2:$F$609,4,FALSE)&amp;");"</f>
        <v>#N/A</v>
      </c>
      <c r="M119" t="str">
        <f t="shared" si="9"/>
        <v>insert into result_hierarchy(result_id, parent_result_id, hierarchy_type) values (717, 601, 'Derives');</v>
      </c>
    </row>
    <row r="120" spans="1:13">
      <c r="A120">
        <f>'Result import'!B86</f>
        <v>0</v>
      </c>
      <c r="B120">
        <f t="shared" si="7"/>
        <v>718</v>
      </c>
      <c r="C120">
        <f t="shared" si="8"/>
        <v>601</v>
      </c>
      <c r="D120">
        <f>'Result import'!D$7</f>
        <v>0</v>
      </c>
      <c r="E120" t="str">
        <f>IF(ISERR(FIND(" ",'Result import'!E126)),"",LEFT('Result import'!E126,FIND(" ",'Result import'!E126)-1))</f>
        <v/>
      </c>
      <c r="F120">
        <f>IF(ISERR(FIND(" ",'Result import'!D86)),'Result import'!D86,VALUE(MID('Result import'!D86,FIND(" ",'Result import'!D86)+1,10)))</f>
        <v>0</v>
      </c>
      <c r="I120" t="s">
        <v>15</v>
      </c>
      <c r="J120" t="s">
        <v>424</v>
      </c>
      <c r="K120" t="str">
        <f t="shared" si="6"/>
        <v xml:space="preserve"> 0 %</v>
      </c>
      <c r="L120" s="16" t="e">
        <f>"insert into result (RESULT_ID, VALUE_DISPLAY, VALUE_NUM, VALUE_MIN, VALUE_MAX, QUALIFIER, RESULT_STATUS_ID, EXPERIMENT_ID, SUBSTANCE_ID, RESULT_TYPE_ID ) values ("&amp;B120&amp;", '"&amp;K120&amp;"', "&amp;F120&amp;", '"&amp;G120&amp;"', '"&amp;H120&amp;"', '"&amp;TRIM(E120)&amp;"', 2, experiment_id_seq.currval, "&amp;A120&amp;", "&amp;VLOOKUP(D120,Dictionary!$B$2:$F$609,4,FALSE)&amp;");"</f>
        <v>#N/A</v>
      </c>
      <c r="M120" t="str">
        <f t="shared" si="9"/>
        <v>insert into result_hierarchy(result_id, parent_result_id, hierarchy_type) values (718, 601, 'Derives');</v>
      </c>
    </row>
    <row r="121" spans="1:13">
      <c r="A121">
        <f>'Result import'!B87</f>
        <v>0</v>
      </c>
      <c r="B121">
        <f t="shared" si="7"/>
        <v>719</v>
      </c>
      <c r="C121">
        <f t="shared" si="8"/>
        <v>601</v>
      </c>
      <c r="D121">
        <f>'Result import'!D$7</f>
        <v>0</v>
      </c>
      <c r="E121" t="str">
        <f>IF(ISERR(FIND(" ",'Result import'!E127)),"",LEFT('Result import'!E127,FIND(" ",'Result import'!E127)-1))</f>
        <v/>
      </c>
      <c r="F121">
        <f>IF(ISERR(FIND(" ",'Result import'!D87)),'Result import'!D87,VALUE(MID('Result import'!D87,FIND(" ",'Result import'!D87)+1,10)))</f>
        <v>0</v>
      </c>
      <c r="I121" t="s">
        <v>15</v>
      </c>
      <c r="J121" t="s">
        <v>424</v>
      </c>
      <c r="K121" t="str">
        <f t="shared" si="6"/>
        <v xml:space="preserve"> 0 %</v>
      </c>
      <c r="L121" s="16" t="e">
        <f>"insert into result (RESULT_ID, VALUE_DISPLAY, VALUE_NUM, VALUE_MIN, VALUE_MAX, QUALIFIER, RESULT_STATUS_ID, EXPERIMENT_ID, SUBSTANCE_ID, RESULT_TYPE_ID ) values ("&amp;B121&amp;", '"&amp;K121&amp;"', "&amp;F121&amp;", '"&amp;G121&amp;"', '"&amp;H121&amp;"', '"&amp;TRIM(E121)&amp;"', 2, experiment_id_seq.currval, "&amp;A121&amp;", "&amp;VLOOKUP(D121,Dictionary!$B$2:$F$609,4,FALSE)&amp;");"</f>
        <v>#N/A</v>
      </c>
      <c r="M121" t="str">
        <f t="shared" si="9"/>
        <v>insert into result_hierarchy(result_id, parent_result_id, hierarchy_type) values (719, 601, 'Derives');</v>
      </c>
    </row>
    <row r="122" spans="1:13">
      <c r="A122">
        <f>'Result import'!B88</f>
        <v>0</v>
      </c>
      <c r="B122">
        <f t="shared" si="7"/>
        <v>720</v>
      </c>
      <c r="C122">
        <f t="shared" si="8"/>
        <v>601</v>
      </c>
      <c r="D122">
        <f>'Result import'!D$7</f>
        <v>0</v>
      </c>
      <c r="E122" t="str">
        <f>IF(ISERR(FIND(" ",'Result import'!E128)),"",LEFT('Result import'!E128,FIND(" ",'Result import'!E128)-1))</f>
        <v/>
      </c>
      <c r="F122">
        <f>IF(ISERR(FIND(" ",'Result import'!D88)),'Result import'!D88,VALUE(MID('Result import'!D88,FIND(" ",'Result import'!D88)+1,10)))</f>
        <v>0</v>
      </c>
      <c r="I122" t="s">
        <v>15</v>
      </c>
      <c r="J122" t="s">
        <v>424</v>
      </c>
      <c r="K122" t="str">
        <f t="shared" si="6"/>
        <v xml:space="preserve"> 0 %</v>
      </c>
      <c r="L122" s="16" t="e">
        <f>"insert into result (RESULT_ID, VALUE_DISPLAY, VALUE_NUM, VALUE_MIN, VALUE_MAX, QUALIFIER, RESULT_STATUS_ID, EXPERIMENT_ID, SUBSTANCE_ID, RESULT_TYPE_ID ) values ("&amp;B122&amp;", '"&amp;K122&amp;"', "&amp;F122&amp;", '"&amp;G122&amp;"', '"&amp;H122&amp;"', '"&amp;TRIM(E122)&amp;"', 2, experiment_id_seq.currval, "&amp;A122&amp;", "&amp;VLOOKUP(D122,Dictionary!$B$2:$F$609,4,FALSE)&amp;");"</f>
        <v>#N/A</v>
      </c>
      <c r="M122" t="str">
        <f t="shared" si="9"/>
        <v>insert into result_hierarchy(result_id, parent_result_id, hierarchy_type) values (720, 601, 'Derives');</v>
      </c>
    </row>
    <row r="123" spans="1:13">
      <c r="A123">
        <f>'Result import'!B89</f>
        <v>0</v>
      </c>
      <c r="B123">
        <f t="shared" si="7"/>
        <v>721</v>
      </c>
      <c r="C123">
        <f t="shared" si="8"/>
        <v>601</v>
      </c>
      <c r="D123">
        <f>'Result import'!D$7</f>
        <v>0</v>
      </c>
      <c r="E123" t="str">
        <f>IF(ISERR(FIND(" ",'Result import'!E129)),"",LEFT('Result import'!E129,FIND(" ",'Result import'!E129)-1))</f>
        <v/>
      </c>
      <c r="F123">
        <f>IF(ISERR(FIND(" ",'Result import'!D89)),'Result import'!D89,VALUE(MID('Result import'!D89,FIND(" ",'Result import'!D89)+1,10)))</f>
        <v>0</v>
      </c>
      <c r="I123" t="s">
        <v>15</v>
      </c>
      <c r="J123" t="s">
        <v>424</v>
      </c>
      <c r="K123" t="str">
        <f t="shared" si="6"/>
        <v xml:space="preserve"> 0 %</v>
      </c>
      <c r="L123" s="16" t="e">
        <f>"insert into result (RESULT_ID, VALUE_DISPLAY, VALUE_NUM, VALUE_MIN, VALUE_MAX, QUALIFIER, RESULT_STATUS_ID, EXPERIMENT_ID, SUBSTANCE_ID, RESULT_TYPE_ID ) values ("&amp;B123&amp;", '"&amp;K123&amp;"', "&amp;F123&amp;", '"&amp;G123&amp;"', '"&amp;H123&amp;"', '"&amp;TRIM(E123)&amp;"', 2, experiment_id_seq.currval, "&amp;A123&amp;", "&amp;VLOOKUP(D123,Dictionary!$B$2:$F$609,4,FALSE)&amp;");"</f>
        <v>#N/A</v>
      </c>
      <c r="M123" t="str">
        <f t="shared" si="9"/>
        <v>insert into result_hierarchy(result_id, parent_result_id, hierarchy_type) values (721, 601, 'Derives');</v>
      </c>
    </row>
    <row r="124" spans="1:13">
      <c r="A124">
        <f>'Result import'!B90</f>
        <v>0</v>
      </c>
      <c r="B124">
        <f t="shared" si="7"/>
        <v>722</v>
      </c>
      <c r="C124">
        <f t="shared" si="8"/>
        <v>601</v>
      </c>
      <c r="D124">
        <f>'Result import'!D$7</f>
        <v>0</v>
      </c>
      <c r="E124" t="str">
        <f>IF(ISERR(FIND(" ",'Result import'!E130)),"",LEFT('Result import'!E130,FIND(" ",'Result import'!E130)-1))</f>
        <v/>
      </c>
      <c r="F124">
        <f>IF(ISERR(FIND(" ",'Result import'!D90)),'Result import'!D90,VALUE(MID('Result import'!D90,FIND(" ",'Result import'!D90)+1,10)))</f>
        <v>0</v>
      </c>
      <c r="I124" t="s">
        <v>15</v>
      </c>
      <c r="J124" t="s">
        <v>424</v>
      </c>
      <c r="K124" t="str">
        <f t="shared" si="6"/>
        <v xml:space="preserve"> 0 %</v>
      </c>
      <c r="L124" s="16" t="e">
        <f>"insert into result (RESULT_ID, VALUE_DISPLAY, VALUE_NUM, VALUE_MIN, VALUE_MAX, QUALIFIER, RESULT_STATUS_ID, EXPERIMENT_ID, SUBSTANCE_ID, RESULT_TYPE_ID ) values ("&amp;B124&amp;", '"&amp;K124&amp;"', "&amp;F124&amp;", '"&amp;G124&amp;"', '"&amp;H124&amp;"', '"&amp;TRIM(E124)&amp;"', 2, experiment_id_seq.currval, "&amp;A124&amp;", "&amp;VLOOKUP(D124,Dictionary!$B$2:$F$609,4,FALSE)&amp;");"</f>
        <v>#N/A</v>
      </c>
      <c r="M124" t="str">
        <f t="shared" si="9"/>
        <v>insert into result_hierarchy(result_id, parent_result_id, hierarchy_type) values (722, 601, 'Derives');</v>
      </c>
    </row>
    <row r="125" spans="1:13">
      <c r="A125">
        <f>'Result import'!B91</f>
        <v>0</v>
      </c>
      <c r="B125">
        <f t="shared" si="7"/>
        <v>723</v>
      </c>
      <c r="C125">
        <f t="shared" si="8"/>
        <v>601</v>
      </c>
      <c r="D125">
        <f>'Result import'!D$7</f>
        <v>0</v>
      </c>
      <c r="E125" t="str">
        <f>IF(ISERR(FIND(" ",'Result import'!E131)),"",LEFT('Result import'!E131,FIND(" ",'Result import'!E131)-1))</f>
        <v/>
      </c>
      <c r="F125">
        <f>IF(ISERR(FIND(" ",'Result import'!D91)),'Result import'!D91,VALUE(MID('Result import'!D91,FIND(" ",'Result import'!D91)+1,10)))</f>
        <v>0</v>
      </c>
      <c r="I125" t="s">
        <v>15</v>
      </c>
      <c r="J125" t="s">
        <v>424</v>
      </c>
      <c r="K125" t="str">
        <f t="shared" si="6"/>
        <v xml:space="preserve"> 0 %</v>
      </c>
      <c r="L125" s="16" t="e">
        <f>"insert into result (RESULT_ID, VALUE_DISPLAY, VALUE_NUM, VALUE_MIN, VALUE_MAX, QUALIFIER, RESULT_STATUS_ID, EXPERIMENT_ID, SUBSTANCE_ID, RESULT_TYPE_ID ) values ("&amp;B125&amp;", '"&amp;K125&amp;"', "&amp;F125&amp;", '"&amp;G125&amp;"', '"&amp;H125&amp;"', '"&amp;TRIM(E125)&amp;"', 2, experiment_id_seq.currval, "&amp;A125&amp;", "&amp;VLOOKUP(D125,Dictionary!$B$2:$F$609,4,FALSE)&amp;");"</f>
        <v>#N/A</v>
      </c>
      <c r="M125" t="str">
        <f t="shared" si="9"/>
        <v>insert into result_hierarchy(result_id, parent_result_id, hierarchy_type) values (723, 601, 'Derives');</v>
      </c>
    </row>
    <row r="126" spans="1:13">
      <c r="A126">
        <f>'Result import'!B92</f>
        <v>0</v>
      </c>
      <c r="B126">
        <f t="shared" si="7"/>
        <v>724</v>
      </c>
      <c r="C126">
        <f t="shared" si="8"/>
        <v>601</v>
      </c>
      <c r="D126">
        <f>'Result import'!D$7</f>
        <v>0</v>
      </c>
      <c r="E126" t="str">
        <f>IF(ISERR(FIND(" ",'Result import'!E132)),"",LEFT('Result import'!E132,FIND(" ",'Result import'!E132)-1))</f>
        <v/>
      </c>
      <c r="F126">
        <f>IF(ISERR(FIND(" ",'Result import'!D92)),'Result import'!D92,VALUE(MID('Result import'!D92,FIND(" ",'Result import'!D92)+1,10)))</f>
        <v>0</v>
      </c>
      <c r="I126" t="s">
        <v>15</v>
      </c>
      <c r="J126" t="s">
        <v>424</v>
      </c>
      <c r="K126" t="str">
        <f t="shared" si="6"/>
        <v xml:space="preserve"> 0 %</v>
      </c>
      <c r="L126" s="16" t="e">
        <f>"insert into result (RESULT_ID, VALUE_DISPLAY, VALUE_NUM, VALUE_MIN, VALUE_MAX, QUALIFIER, RESULT_STATUS_ID, EXPERIMENT_ID, SUBSTANCE_ID, RESULT_TYPE_ID ) values ("&amp;B126&amp;", '"&amp;K126&amp;"', "&amp;F126&amp;", '"&amp;G126&amp;"', '"&amp;H126&amp;"', '"&amp;TRIM(E126)&amp;"', 2, experiment_id_seq.currval, "&amp;A126&amp;", "&amp;VLOOKUP(D126,Dictionary!$B$2:$F$609,4,FALSE)&amp;");"</f>
        <v>#N/A</v>
      </c>
      <c r="M126" t="str">
        <f t="shared" si="9"/>
        <v>insert into result_hierarchy(result_id, parent_result_id, hierarchy_type) values (724, 601, 'Derives');</v>
      </c>
    </row>
    <row r="127" spans="1:13">
      <c r="A127">
        <f>'Result import'!B93</f>
        <v>0</v>
      </c>
      <c r="B127">
        <f t="shared" si="7"/>
        <v>725</v>
      </c>
      <c r="C127">
        <f t="shared" si="8"/>
        <v>601</v>
      </c>
      <c r="D127">
        <f>'Result import'!D$7</f>
        <v>0</v>
      </c>
      <c r="E127" t="str">
        <f>IF(ISERR(FIND(" ",'Result import'!E133)),"",LEFT('Result import'!E133,FIND(" ",'Result import'!E133)-1))</f>
        <v/>
      </c>
      <c r="F127">
        <f>IF(ISERR(FIND(" ",'Result import'!D93)),'Result import'!D93,VALUE(MID('Result import'!D93,FIND(" ",'Result import'!D93)+1,10)))</f>
        <v>0</v>
      </c>
      <c r="I127" t="s">
        <v>15</v>
      </c>
      <c r="J127" t="s">
        <v>424</v>
      </c>
      <c r="K127" t="str">
        <f t="shared" si="6"/>
        <v xml:space="preserve"> 0 %</v>
      </c>
      <c r="L127" s="16" t="e">
        <f>"insert into result (RESULT_ID, VALUE_DISPLAY, VALUE_NUM, VALUE_MIN, VALUE_MAX, QUALIFIER, RESULT_STATUS_ID, EXPERIMENT_ID, SUBSTANCE_ID, RESULT_TYPE_ID ) values ("&amp;B127&amp;", '"&amp;K127&amp;"', "&amp;F127&amp;", '"&amp;G127&amp;"', '"&amp;H127&amp;"', '"&amp;TRIM(E127)&amp;"', 2, experiment_id_seq.currval, "&amp;A127&amp;", "&amp;VLOOKUP(D127,Dictionary!$B$2:$F$609,4,FALSE)&amp;");"</f>
        <v>#N/A</v>
      </c>
      <c r="M127" t="str">
        <f t="shared" si="9"/>
        <v>insert into result_hierarchy(result_id, parent_result_id, hierarchy_type) values (725, 601, 'Derives');</v>
      </c>
    </row>
    <row r="128" spans="1:13">
      <c r="A128">
        <f>'Result import'!B94</f>
        <v>0</v>
      </c>
      <c r="B128">
        <f t="shared" si="7"/>
        <v>726</v>
      </c>
      <c r="C128">
        <f t="shared" si="8"/>
        <v>601</v>
      </c>
      <c r="D128">
        <f>'Result import'!D$7</f>
        <v>0</v>
      </c>
      <c r="E128" t="str">
        <f>IF(ISERR(FIND(" ",'Result import'!E134)),"",LEFT('Result import'!E134,FIND(" ",'Result import'!E134)-1))</f>
        <v/>
      </c>
      <c r="F128">
        <f>IF(ISERR(FIND(" ",'Result import'!D94)),'Result import'!D94,VALUE(MID('Result import'!D94,FIND(" ",'Result import'!D94)+1,10)))</f>
        <v>0</v>
      </c>
      <c r="I128" t="s">
        <v>15</v>
      </c>
      <c r="J128" t="s">
        <v>424</v>
      </c>
      <c r="K128" t="str">
        <f t="shared" si="6"/>
        <v xml:space="preserve"> 0 %</v>
      </c>
      <c r="L128" s="16" t="e">
        <f>"insert into result (RESULT_ID, VALUE_DISPLAY, VALUE_NUM, VALUE_MIN, VALUE_MAX, QUALIFIER, RESULT_STATUS_ID, EXPERIMENT_ID, SUBSTANCE_ID, RESULT_TYPE_ID ) values ("&amp;B128&amp;", '"&amp;K128&amp;"', "&amp;F128&amp;", '"&amp;G128&amp;"', '"&amp;H128&amp;"', '"&amp;TRIM(E128)&amp;"', 2, experiment_id_seq.currval, "&amp;A128&amp;", "&amp;VLOOKUP(D128,Dictionary!$B$2:$F$609,4,FALSE)&amp;");"</f>
        <v>#N/A</v>
      </c>
      <c r="M128" t="str">
        <f t="shared" si="9"/>
        <v>insert into result_hierarchy(result_id, parent_result_id, hierarchy_type) values (726, 601, 'Derives');</v>
      </c>
    </row>
    <row r="129" spans="1:13">
      <c r="A129">
        <f>'Result import'!B95</f>
        <v>0</v>
      </c>
      <c r="B129">
        <f t="shared" si="7"/>
        <v>727</v>
      </c>
      <c r="C129">
        <f t="shared" si="8"/>
        <v>601</v>
      </c>
      <c r="D129">
        <f>'Result import'!D$7</f>
        <v>0</v>
      </c>
      <c r="E129" t="str">
        <f>IF(ISERR(FIND(" ",'Result import'!E135)),"",LEFT('Result import'!E135,FIND(" ",'Result import'!E135)-1))</f>
        <v/>
      </c>
      <c r="F129">
        <f>IF(ISERR(FIND(" ",'Result import'!D95)),'Result import'!D95,VALUE(MID('Result import'!D95,FIND(" ",'Result import'!D95)+1,10)))</f>
        <v>0</v>
      </c>
      <c r="I129" t="s">
        <v>15</v>
      </c>
      <c r="J129" t="s">
        <v>424</v>
      </c>
      <c r="K129" t="str">
        <f t="shared" si="6"/>
        <v xml:space="preserve"> 0 %</v>
      </c>
      <c r="L129" s="16" t="e">
        <f>"insert into result (RESULT_ID, VALUE_DISPLAY, VALUE_NUM, VALUE_MIN, VALUE_MAX, QUALIFIER, RESULT_STATUS_ID, EXPERIMENT_ID, SUBSTANCE_ID, RESULT_TYPE_ID ) values ("&amp;B129&amp;", '"&amp;K129&amp;"', "&amp;F129&amp;", '"&amp;G129&amp;"', '"&amp;H129&amp;"', '"&amp;TRIM(E129)&amp;"', 2, experiment_id_seq.currval, "&amp;A129&amp;", "&amp;VLOOKUP(D129,Dictionary!$B$2:$F$609,4,FALSE)&amp;");"</f>
        <v>#N/A</v>
      </c>
      <c r="M129" t="str">
        <f t="shared" si="9"/>
        <v>insert into result_hierarchy(result_id, parent_result_id, hierarchy_type) values (727, 601, 'Derives');</v>
      </c>
    </row>
    <row r="130" spans="1:13">
      <c r="A130">
        <f>'Result import'!B96</f>
        <v>0</v>
      </c>
      <c r="B130">
        <f t="shared" si="7"/>
        <v>728</v>
      </c>
      <c r="C130">
        <f t="shared" si="8"/>
        <v>601</v>
      </c>
      <c r="D130">
        <f>'Result import'!D$7</f>
        <v>0</v>
      </c>
      <c r="E130" t="str">
        <f>IF(ISERR(FIND(" ",'Result import'!E136)),"",LEFT('Result import'!E136,FIND(" ",'Result import'!E136)-1))</f>
        <v/>
      </c>
      <c r="F130">
        <f>IF(ISERR(FIND(" ",'Result import'!D96)),'Result import'!D96,VALUE(MID('Result import'!D96,FIND(" ",'Result import'!D96)+1,10)))</f>
        <v>0</v>
      </c>
      <c r="I130" t="s">
        <v>15</v>
      </c>
      <c r="J130" t="s">
        <v>424</v>
      </c>
      <c r="K130" t="str">
        <f t="shared" si="6"/>
        <v xml:space="preserve"> 0 %</v>
      </c>
      <c r="L130" s="16" t="e">
        <f>"insert into result (RESULT_ID, VALUE_DISPLAY, VALUE_NUM, VALUE_MIN, VALUE_MAX, QUALIFIER, RESULT_STATUS_ID, EXPERIMENT_ID, SUBSTANCE_ID, RESULT_TYPE_ID ) values ("&amp;B130&amp;", '"&amp;K130&amp;"', "&amp;F130&amp;", '"&amp;G130&amp;"', '"&amp;H130&amp;"', '"&amp;TRIM(E130)&amp;"', 2, experiment_id_seq.currval, "&amp;A130&amp;", "&amp;VLOOKUP(D130,Dictionary!$B$2:$F$609,4,FALSE)&amp;");"</f>
        <v>#N/A</v>
      </c>
      <c r="M130" t="str">
        <f t="shared" si="9"/>
        <v>insert into result_hierarchy(result_id, parent_result_id, hierarchy_type) values (728, 601, 'Derives');</v>
      </c>
    </row>
    <row r="131" spans="1:13">
      <c r="A131">
        <f>'Result import'!B97</f>
        <v>0</v>
      </c>
      <c r="B131">
        <f t="shared" si="7"/>
        <v>729</v>
      </c>
      <c r="C131">
        <f t="shared" si="8"/>
        <v>601</v>
      </c>
      <c r="D131">
        <f>'Result import'!D$7</f>
        <v>0</v>
      </c>
      <c r="E131" t="str">
        <f>IF(ISERR(FIND(" ",'Result import'!E137)),"",LEFT('Result import'!E137,FIND(" ",'Result import'!E137)-1))</f>
        <v/>
      </c>
      <c r="F131">
        <f>IF(ISERR(FIND(" ",'Result import'!D97)),'Result import'!D97,VALUE(MID('Result import'!D97,FIND(" ",'Result import'!D97)+1,10)))</f>
        <v>0</v>
      </c>
      <c r="I131" t="s">
        <v>15</v>
      </c>
      <c r="J131" t="s">
        <v>424</v>
      </c>
      <c r="K131" t="str">
        <f t="shared" si="6"/>
        <v xml:space="preserve"> 0 %</v>
      </c>
      <c r="L131" s="16" t="e">
        <f>"insert into result (RESULT_ID, VALUE_DISPLAY, VALUE_NUM, VALUE_MIN, VALUE_MAX, QUALIFIER, RESULT_STATUS_ID, EXPERIMENT_ID, SUBSTANCE_ID, RESULT_TYPE_ID ) values ("&amp;B131&amp;", '"&amp;K131&amp;"', "&amp;F131&amp;", '"&amp;G131&amp;"', '"&amp;H131&amp;"', '"&amp;TRIM(E131)&amp;"', 2, experiment_id_seq.currval, "&amp;A131&amp;", "&amp;VLOOKUP(D131,Dictionary!$B$2:$F$609,4,FALSE)&amp;");"</f>
        <v>#N/A</v>
      </c>
      <c r="M131" t="str">
        <f t="shared" ref="M131:M162" si="10">IF(ISBLANK(J131),"","insert into result_hierarchy(result_id, parent_result_id, hierarchy_type) values ("&amp;B131&amp;", "&amp;C131&amp;", '"&amp;J131&amp;"');")</f>
        <v>insert into result_hierarchy(result_id, parent_result_id, hierarchy_type) values (729, 601, 'Derives');</v>
      </c>
    </row>
    <row r="132" spans="1:13">
      <c r="A132">
        <f>'Result import'!B98</f>
        <v>0</v>
      </c>
      <c r="B132">
        <f t="shared" si="7"/>
        <v>730</v>
      </c>
      <c r="C132">
        <f t="shared" si="8"/>
        <v>601</v>
      </c>
      <c r="D132">
        <f>'Result import'!D$7</f>
        <v>0</v>
      </c>
      <c r="E132" t="str">
        <f>IF(ISERR(FIND(" ",'Result import'!E138)),"",LEFT('Result import'!E138,FIND(" ",'Result import'!E138)-1))</f>
        <v/>
      </c>
      <c r="F132">
        <f>IF(ISERR(FIND(" ",'Result import'!D98)),'Result import'!D98,VALUE(MID('Result import'!D98,FIND(" ",'Result import'!D98)+1,10)))</f>
        <v>0</v>
      </c>
      <c r="I132" t="s">
        <v>15</v>
      </c>
      <c r="J132" t="s">
        <v>424</v>
      </c>
      <c r="K132" t="str">
        <f t="shared" ref="K132:K170" si="11">E132&amp;" "&amp;F132&amp;IF(ISBLANK(G132), "", G132&amp;" - "&amp;H132)&amp;IF(ISBLANK(I132),""," "&amp;I132)</f>
        <v xml:space="preserve"> 0 %</v>
      </c>
      <c r="L132" s="16" t="e">
        <f>"insert into result (RESULT_ID, VALUE_DISPLAY, VALUE_NUM, VALUE_MIN, VALUE_MAX, QUALIFIER, RESULT_STATUS_ID, EXPERIMENT_ID, SUBSTANCE_ID, RESULT_TYPE_ID ) values ("&amp;B132&amp;", '"&amp;K132&amp;"', "&amp;F132&amp;", '"&amp;G132&amp;"', '"&amp;H132&amp;"', '"&amp;TRIM(E132)&amp;"', 2, experiment_id_seq.currval, "&amp;A132&amp;", "&amp;VLOOKUP(D132,Dictionary!$B$2:$F$609,4,FALSE)&amp;");"</f>
        <v>#N/A</v>
      </c>
      <c r="M132" t="str">
        <f t="shared" si="10"/>
        <v>insert into result_hierarchy(result_id, parent_result_id, hierarchy_type) values (730, 601, 'Derives');</v>
      </c>
    </row>
    <row r="133" spans="1:13">
      <c r="A133">
        <f>'Result import'!B99</f>
        <v>0</v>
      </c>
      <c r="B133">
        <f t="shared" ref="B133:B170" si="12">B132+1</f>
        <v>731</v>
      </c>
      <c r="C133">
        <f t="shared" si="8"/>
        <v>601</v>
      </c>
      <c r="D133">
        <f>'Result import'!D$7</f>
        <v>0</v>
      </c>
      <c r="E133" t="str">
        <f>IF(ISERR(FIND(" ",'Result import'!E139)),"",LEFT('Result import'!E139,FIND(" ",'Result import'!E139)-1))</f>
        <v/>
      </c>
      <c r="F133">
        <f>IF(ISERR(FIND(" ",'Result import'!D99)),'Result import'!D99,VALUE(MID('Result import'!D99,FIND(" ",'Result import'!D99)+1,10)))</f>
        <v>0</v>
      </c>
      <c r="I133" t="s">
        <v>15</v>
      </c>
      <c r="J133" t="s">
        <v>424</v>
      </c>
      <c r="K133" t="str">
        <f t="shared" si="11"/>
        <v xml:space="preserve"> 0 %</v>
      </c>
      <c r="L133" s="16" t="e">
        <f>"insert into result (RESULT_ID, VALUE_DISPLAY, VALUE_NUM, VALUE_MIN, VALUE_MAX, QUALIFIER, RESULT_STATUS_ID, EXPERIMENT_ID, SUBSTANCE_ID, RESULT_TYPE_ID ) values ("&amp;B133&amp;", '"&amp;K133&amp;"', "&amp;F133&amp;", '"&amp;G133&amp;"', '"&amp;H133&amp;"', '"&amp;TRIM(E133)&amp;"', 2, experiment_id_seq.currval, "&amp;A133&amp;", "&amp;VLOOKUP(D133,Dictionary!$B$2:$F$609,4,FALSE)&amp;");"</f>
        <v>#N/A</v>
      </c>
      <c r="M133" t="str">
        <f t="shared" si="10"/>
        <v>insert into result_hierarchy(result_id, parent_result_id, hierarchy_type) values (731, 601, 'Derives');</v>
      </c>
    </row>
    <row r="134" spans="1:13">
      <c r="A134">
        <f>'Result import'!B100</f>
        <v>0</v>
      </c>
      <c r="B134">
        <f t="shared" si="12"/>
        <v>732</v>
      </c>
      <c r="C134">
        <f t="shared" si="8"/>
        <v>601</v>
      </c>
      <c r="D134">
        <f>'Result import'!D$7</f>
        <v>0</v>
      </c>
      <c r="E134" t="str">
        <f>IF(ISERR(FIND(" ",'Result import'!E140)),"",LEFT('Result import'!E140,FIND(" ",'Result import'!E140)-1))</f>
        <v/>
      </c>
      <c r="F134">
        <f>IF(ISERR(FIND(" ",'Result import'!D100)),'Result import'!D100,VALUE(MID('Result import'!D100,FIND(" ",'Result import'!D100)+1,10)))</f>
        <v>0</v>
      </c>
      <c r="I134" t="s">
        <v>15</v>
      </c>
      <c r="J134" t="s">
        <v>424</v>
      </c>
      <c r="K134" t="str">
        <f t="shared" si="11"/>
        <v xml:space="preserve"> 0 %</v>
      </c>
      <c r="L134" s="16" t="e">
        <f>"insert into result (RESULT_ID, VALUE_DISPLAY, VALUE_NUM, VALUE_MIN, VALUE_MAX, QUALIFIER, RESULT_STATUS_ID, EXPERIMENT_ID, SUBSTANCE_ID, RESULT_TYPE_ID ) values ("&amp;B134&amp;", '"&amp;K134&amp;"', "&amp;F134&amp;", '"&amp;G134&amp;"', '"&amp;H134&amp;"', '"&amp;TRIM(E134)&amp;"', 2, experiment_id_seq.currval, "&amp;A134&amp;", "&amp;VLOOKUP(D134,Dictionary!$B$2:$F$609,4,FALSE)&amp;");"</f>
        <v>#N/A</v>
      </c>
      <c r="M134" t="str">
        <f t="shared" si="10"/>
        <v>insert into result_hierarchy(result_id, parent_result_id, hierarchy_type) values (732, 601, 'Derives');</v>
      </c>
    </row>
    <row r="135" spans="1:13">
      <c r="A135">
        <f>'Result import'!B101</f>
        <v>0</v>
      </c>
      <c r="B135">
        <f t="shared" si="12"/>
        <v>733</v>
      </c>
      <c r="C135">
        <f t="shared" si="8"/>
        <v>601</v>
      </c>
      <c r="D135">
        <f>'Result import'!D$7</f>
        <v>0</v>
      </c>
      <c r="E135" t="str">
        <f>IF(ISERR(FIND(" ",'Result import'!E141)),"",LEFT('Result import'!E141,FIND(" ",'Result import'!E141)-1))</f>
        <v/>
      </c>
      <c r="F135">
        <f>IF(ISERR(FIND(" ",'Result import'!D101)),'Result import'!D101,VALUE(MID('Result import'!D101,FIND(" ",'Result import'!D101)+1,10)))</f>
        <v>0</v>
      </c>
      <c r="I135" t="s">
        <v>15</v>
      </c>
      <c r="J135" t="s">
        <v>424</v>
      </c>
      <c r="K135" t="str">
        <f t="shared" si="11"/>
        <v xml:space="preserve"> 0 %</v>
      </c>
      <c r="L135" s="16" t="e">
        <f>"insert into result (RESULT_ID, VALUE_DISPLAY, VALUE_NUM, VALUE_MIN, VALUE_MAX, QUALIFIER, RESULT_STATUS_ID, EXPERIMENT_ID, SUBSTANCE_ID, RESULT_TYPE_ID ) values ("&amp;B135&amp;", '"&amp;K135&amp;"', "&amp;F135&amp;", '"&amp;G135&amp;"', '"&amp;H135&amp;"', '"&amp;TRIM(E135)&amp;"', 2, experiment_id_seq.currval, "&amp;A135&amp;", "&amp;VLOOKUP(D135,Dictionary!$B$2:$F$609,4,FALSE)&amp;");"</f>
        <v>#N/A</v>
      </c>
      <c r="M135" t="str">
        <f t="shared" si="10"/>
        <v>insert into result_hierarchy(result_id, parent_result_id, hierarchy_type) values (733, 601, 'Derives');</v>
      </c>
    </row>
    <row r="136" spans="1:13">
      <c r="A136">
        <f>'Result import'!B102</f>
        <v>0</v>
      </c>
      <c r="B136">
        <f t="shared" si="12"/>
        <v>734</v>
      </c>
      <c r="C136">
        <f t="shared" si="8"/>
        <v>601</v>
      </c>
      <c r="D136">
        <f>'Result import'!D$7</f>
        <v>0</v>
      </c>
      <c r="E136" t="str">
        <f>IF(ISERR(FIND(" ",'Result import'!E142)),"",LEFT('Result import'!E142,FIND(" ",'Result import'!E142)-1))</f>
        <v/>
      </c>
      <c r="F136">
        <f>IF(ISERR(FIND(" ",'Result import'!D102)),'Result import'!D102,VALUE(MID('Result import'!D102,FIND(" ",'Result import'!D102)+1,10)))</f>
        <v>0</v>
      </c>
      <c r="I136" t="s">
        <v>15</v>
      </c>
      <c r="J136" t="s">
        <v>424</v>
      </c>
      <c r="K136" t="str">
        <f t="shared" si="11"/>
        <v xml:space="preserve"> 0 %</v>
      </c>
      <c r="L136" s="16" t="e">
        <f>"insert into result (RESULT_ID, VALUE_DISPLAY, VALUE_NUM, VALUE_MIN, VALUE_MAX, QUALIFIER, RESULT_STATUS_ID, EXPERIMENT_ID, SUBSTANCE_ID, RESULT_TYPE_ID ) values ("&amp;B136&amp;", '"&amp;K136&amp;"', "&amp;F136&amp;", '"&amp;G136&amp;"', '"&amp;H136&amp;"', '"&amp;TRIM(E136)&amp;"', 2, experiment_id_seq.currval, "&amp;A136&amp;", "&amp;VLOOKUP(D136,Dictionary!$B$2:$F$609,4,FALSE)&amp;");"</f>
        <v>#N/A</v>
      </c>
      <c r="M136" t="str">
        <f t="shared" si="10"/>
        <v>insert into result_hierarchy(result_id, parent_result_id, hierarchy_type) values (734, 601, 'Derives');</v>
      </c>
    </row>
    <row r="137" spans="1:13">
      <c r="A137">
        <f>'Result import'!B103</f>
        <v>0</v>
      </c>
      <c r="B137">
        <f t="shared" si="12"/>
        <v>735</v>
      </c>
      <c r="C137">
        <f t="shared" si="8"/>
        <v>601</v>
      </c>
      <c r="D137">
        <f>'Result import'!D$7</f>
        <v>0</v>
      </c>
      <c r="E137" t="str">
        <f>IF(ISERR(FIND(" ",'Result import'!E143)),"",LEFT('Result import'!E143,FIND(" ",'Result import'!E143)-1))</f>
        <v/>
      </c>
      <c r="F137">
        <f>IF(ISERR(FIND(" ",'Result import'!D103)),'Result import'!D103,VALUE(MID('Result import'!D103,FIND(" ",'Result import'!D103)+1,10)))</f>
        <v>0</v>
      </c>
      <c r="I137" t="s">
        <v>15</v>
      </c>
      <c r="J137" t="s">
        <v>424</v>
      </c>
      <c r="K137" t="str">
        <f t="shared" si="11"/>
        <v xml:space="preserve"> 0 %</v>
      </c>
      <c r="L137" s="16" t="e">
        <f>"insert into result (RESULT_ID, VALUE_DISPLAY, VALUE_NUM, VALUE_MIN, VALUE_MAX, QUALIFIER, RESULT_STATUS_ID, EXPERIMENT_ID, SUBSTANCE_ID, RESULT_TYPE_ID ) values ("&amp;B137&amp;", '"&amp;K137&amp;"', "&amp;F137&amp;", '"&amp;G137&amp;"', '"&amp;H137&amp;"', '"&amp;TRIM(E137)&amp;"', 2, experiment_id_seq.currval, "&amp;A137&amp;", "&amp;VLOOKUP(D137,Dictionary!$B$2:$F$609,4,FALSE)&amp;");"</f>
        <v>#N/A</v>
      </c>
      <c r="M137" t="str">
        <f t="shared" si="10"/>
        <v>insert into result_hierarchy(result_id, parent_result_id, hierarchy_type) values (735, 601, 'Derives');</v>
      </c>
    </row>
    <row r="138" spans="1:13">
      <c r="A138">
        <f>'Result import'!B104</f>
        <v>0</v>
      </c>
      <c r="B138">
        <f t="shared" si="12"/>
        <v>736</v>
      </c>
      <c r="C138">
        <f t="shared" si="8"/>
        <v>601</v>
      </c>
      <c r="D138">
        <f>'Result import'!D$7</f>
        <v>0</v>
      </c>
      <c r="E138" t="str">
        <f>IF(ISERR(FIND(" ",'Result import'!E144)),"",LEFT('Result import'!E144,FIND(" ",'Result import'!E144)-1))</f>
        <v/>
      </c>
      <c r="F138">
        <f>IF(ISERR(FIND(" ",'Result import'!D104)),'Result import'!D104,VALUE(MID('Result import'!D104,FIND(" ",'Result import'!D104)+1,10)))</f>
        <v>0</v>
      </c>
      <c r="I138" t="s">
        <v>15</v>
      </c>
      <c r="J138" t="s">
        <v>424</v>
      </c>
      <c r="K138" t="str">
        <f t="shared" si="11"/>
        <v xml:space="preserve"> 0 %</v>
      </c>
      <c r="L138" s="16" t="e">
        <f>"insert into result (RESULT_ID, VALUE_DISPLAY, VALUE_NUM, VALUE_MIN, VALUE_MAX, QUALIFIER, RESULT_STATUS_ID, EXPERIMENT_ID, SUBSTANCE_ID, RESULT_TYPE_ID ) values ("&amp;B138&amp;", '"&amp;K138&amp;"', "&amp;F138&amp;", '"&amp;G138&amp;"', '"&amp;H138&amp;"', '"&amp;TRIM(E138)&amp;"', 2, experiment_id_seq.currval, "&amp;A138&amp;", "&amp;VLOOKUP(D138,Dictionary!$B$2:$F$609,4,FALSE)&amp;");"</f>
        <v>#N/A</v>
      </c>
      <c r="M138" t="str">
        <f t="shared" si="10"/>
        <v>insert into result_hierarchy(result_id, parent_result_id, hierarchy_type) values (736, 601, 'Derives');</v>
      </c>
    </row>
    <row r="139" spans="1:13">
      <c r="A139">
        <f>'Result import'!B105</f>
        <v>0</v>
      </c>
      <c r="B139">
        <f t="shared" si="12"/>
        <v>737</v>
      </c>
      <c r="C139">
        <f t="shared" si="8"/>
        <v>601</v>
      </c>
      <c r="D139">
        <f>'Result import'!D$7</f>
        <v>0</v>
      </c>
      <c r="E139" t="str">
        <f>IF(ISERR(FIND(" ",'Result import'!E145)),"",LEFT('Result import'!E145,FIND(" ",'Result import'!E145)-1))</f>
        <v/>
      </c>
      <c r="F139">
        <f>IF(ISERR(FIND(" ",'Result import'!D105)),'Result import'!D105,VALUE(MID('Result import'!D105,FIND(" ",'Result import'!D105)+1,10)))</f>
        <v>0</v>
      </c>
      <c r="I139" t="s">
        <v>15</v>
      </c>
      <c r="J139" t="s">
        <v>424</v>
      </c>
      <c r="K139" t="str">
        <f t="shared" si="11"/>
        <v xml:space="preserve"> 0 %</v>
      </c>
      <c r="L139" s="16" t="e">
        <f>"insert into result (RESULT_ID, VALUE_DISPLAY, VALUE_NUM, VALUE_MIN, VALUE_MAX, QUALIFIER, RESULT_STATUS_ID, EXPERIMENT_ID, SUBSTANCE_ID, RESULT_TYPE_ID ) values ("&amp;B139&amp;", '"&amp;K139&amp;"', "&amp;F139&amp;", '"&amp;G139&amp;"', '"&amp;H139&amp;"', '"&amp;TRIM(E139)&amp;"', 2, experiment_id_seq.currval, "&amp;A139&amp;", "&amp;VLOOKUP(D139,Dictionary!$B$2:$F$609,4,FALSE)&amp;");"</f>
        <v>#N/A</v>
      </c>
      <c r="M139" t="str">
        <f t="shared" si="10"/>
        <v>insert into result_hierarchy(result_id, parent_result_id, hierarchy_type) values (737, 601, 'Derives');</v>
      </c>
    </row>
    <row r="140" spans="1:13">
      <c r="A140">
        <f>'Result import'!B106</f>
        <v>0</v>
      </c>
      <c r="B140">
        <f t="shared" si="12"/>
        <v>738</v>
      </c>
      <c r="C140">
        <f t="shared" si="8"/>
        <v>601</v>
      </c>
      <c r="D140">
        <f>'Result import'!D$7</f>
        <v>0</v>
      </c>
      <c r="E140" t="str">
        <f>IF(ISERR(FIND(" ",'Result import'!E146)),"",LEFT('Result import'!E146,FIND(" ",'Result import'!E146)-1))</f>
        <v/>
      </c>
      <c r="F140">
        <f>IF(ISERR(FIND(" ",'Result import'!D106)),'Result import'!D106,VALUE(MID('Result import'!D106,FIND(" ",'Result import'!D106)+1,10)))</f>
        <v>0</v>
      </c>
      <c r="I140" t="s">
        <v>15</v>
      </c>
      <c r="J140" t="s">
        <v>424</v>
      </c>
      <c r="K140" t="str">
        <f t="shared" si="11"/>
        <v xml:space="preserve"> 0 %</v>
      </c>
      <c r="L140" s="16" t="e">
        <f>"insert into result (RESULT_ID, VALUE_DISPLAY, VALUE_NUM, VALUE_MIN, VALUE_MAX, QUALIFIER, RESULT_STATUS_ID, EXPERIMENT_ID, SUBSTANCE_ID, RESULT_TYPE_ID ) values ("&amp;B140&amp;", '"&amp;K140&amp;"', "&amp;F140&amp;", '"&amp;G140&amp;"', '"&amp;H140&amp;"', '"&amp;TRIM(E140)&amp;"', 2, experiment_id_seq.currval, "&amp;A140&amp;", "&amp;VLOOKUP(D140,Dictionary!$B$2:$F$609,4,FALSE)&amp;");"</f>
        <v>#N/A</v>
      </c>
      <c r="M140" t="str">
        <f t="shared" si="10"/>
        <v>insert into result_hierarchy(result_id, parent_result_id, hierarchy_type) values (738, 601, 'Derives');</v>
      </c>
    </row>
    <row r="141" spans="1:13">
      <c r="A141">
        <f>'Result import'!B107</f>
        <v>0</v>
      </c>
      <c r="B141">
        <f t="shared" si="12"/>
        <v>739</v>
      </c>
      <c r="C141">
        <f t="shared" si="8"/>
        <v>601</v>
      </c>
      <c r="D141">
        <f>'Result import'!D$7</f>
        <v>0</v>
      </c>
      <c r="E141" t="str">
        <f>IF(ISERR(FIND(" ",'Result import'!E147)),"",LEFT('Result import'!E147,FIND(" ",'Result import'!E147)-1))</f>
        <v/>
      </c>
      <c r="F141">
        <f>IF(ISERR(FIND(" ",'Result import'!D107)),'Result import'!D107,VALUE(MID('Result import'!D107,FIND(" ",'Result import'!D107)+1,10)))</f>
        <v>0</v>
      </c>
      <c r="I141" t="s">
        <v>15</v>
      </c>
      <c r="J141" t="s">
        <v>424</v>
      </c>
      <c r="K141" t="str">
        <f t="shared" si="11"/>
        <v xml:space="preserve"> 0 %</v>
      </c>
      <c r="L141" s="16" t="e">
        <f>"insert into result (RESULT_ID, VALUE_DISPLAY, VALUE_NUM, VALUE_MIN, VALUE_MAX, QUALIFIER, RESULT_STATUS_ID, EXPERIMENT_ID, SUBSTANCE_ID, RESULT_TYPE_ID ) values ("&amp;B141&amp;", '"&amp;K141&amp;"', "&amp;F141&amp;", '"&amp;G141&amp;"', '"&amp;H141&amp;"', '"&amp;TRIM(E141)&amp;"', 2, experiment_id_seq.currval, "&amp;A141&amp;", "&amp;VLOOKUP(D141,Dictionary!$B$2:$F$609,4,FALSE)&amp;");"</f>
        <v>#N/A</v>
      </c>
      <c r="M141" t="str">
        <f t="shared" si="10"/>
        <v>insert into result_hierarchy(result_id, parent_result_id, hierarchy_type) values (739, 601, 'Derives');</v>
      </c>
    </row>
    <row r="142" spans="1:13">
      <c r="A142">
        <f>'Result import'!B108</f>
        <v>0</v>
      </c>
      <c r="B142">
        <f t="shared" si="12"/>
        <v>740</v>
      </c>
      <c r="C142">
        <f t="shared" ref="C142:C170" si="13">VLOOKUP(A142,$A$3:$B$12,2,FALSE)</f>
        <v>601</v>
      </c>
      <c r="D142">
        <f>'Result import'!D$7</f>
        <v>0</v>
      </c>
      <c r="E142" t="str">
        <f>IF(ISERR(FIND(" ",'Result import'!E148)),"",LEFT('Result import'!E148,FIND(" ",'Result import'!E148)-1))</f>
        <v/>
      </c>
      <c r="F142">
        <f>IF(ISERR(FIND(" ",'Result import'!D108)),'Result import'!D108,VALUE(MID('Result import'!D108,FIND(" ",'Result import'!D108)+1,10)))</f>
        <v>0</v>
      </c>
      <c r="I142" t="s">
        <v>15</v>
      </c>
      <c r="J142" t="s">
        <v>424</v>
      </c>
      <c r="K142" t="str">
        <f t="shared" si="11"/>
        <v xml:space="preserve"> 0 %</v>
      </c>
      <c r="L142" s="16" t="e">
        <f>"insert into result (RESULT_ID, VALUE_DISPLAY, VALUE_NUM, VALUE_MIN, VALUE_MAX, QUALIFIER, RESULT_STATUS_ID, EXPERIMENT_ID, SUBSTANCE_ID, RESULT_TYPE_ID ) values ("&amp;B142&amp;", '"&amp;K142&amp;"', "&amp;F142&amp;", '"&amp;G142&amp;"', '"&amp;H142&amp;"', '"&amp;TRIM(E142)&amp;"', 2, experiment_id_seq.currval, "&amp;A142&amp;", "&amp;VLOOKUP(D142,Dictionary!$B$2:$F$609,4,FALSE)&amp;");"</f>
        <v>#N/A</v>
      </c>
      <c r="M142" t="str">
        <f t="shared" si="10"/>
        <v>insert into result_hierarchy(result_id, parent_result_id, hierarchy_type) values (740, 601, 'Derives');</v>
      </c>
    </row>
    <row r="143" spans="1:13">
      <c r="A143">
        <f>'Result import'!B109</f>
        <v>0</v>
      </c>
      <c r="B143">
        <f t="shared" si="12"/>
        <v>741</v>
      </c>
      <c r="C143">
        <f t="shared" si="13"/>
        <v>601</v>
      </c>
      <c r="D143">
        <f>'Result import'!D$7</f>
        <v>0</v>
      </c>
      <c r="E143" t="str">
        <f>IF(ISERR(FIND(" ",'Result import'!E149)),"",LEFT('Result import'!E149,FIND(" ",'Result import'!E149)-1))</f>
        <v/>
      </c>
      <c r="F143">
        <f>IF(ISERR(FIND(" ",'Result import'!D109)),'Result import'!D109,VALUE(MID('Result import'!D109,FIND(" ",'Result import'!D109)+1,10)))</f>
        <v>0</v>
      </c>
      <c r="I143" t="s">
        <v>15</v>
      </c>
      <c r="J143" t="s">
        <v>424</v>
      </c>
      <c r="K143" t="str">
        <f t="shared" si="11"/>
        <v xml:space="preserve"> 0 %</v>
      </c>
      <c r="L143" s="16" t="e">
        <f>"insert into result (RESULT_ID, VALUE_DISPLAY, VALUE_NUM, VALUE_MIN, VALUE_MAX, QUALIFIER, RESULT_STATUS_ID, EXPERIMENT_ID, SUBSTANCE_ID, RESULT_TYPE_ID ) values ("&amp;B143&amp;", '"&amp;K143&amp;"', "&amp;F143&amp;", '"&amp;G143&amp;"', '"&amp;H143&amp;"', '"&amp;TRIM(E143)&amp;"', 2, experiment_id_seq.currval, "&amp;A143&amp;", "&amp;VLOOKUP(D143,Dictionary!$B$2:$F$609,4,FALSE)&amp;");"</f>
        <v>#N/A</v>
      </c>
      <c r="M143" t="str">
        <f t="shared" si="10"/>
        <v>insert into result_hierarchy(result_id, parent_result_id, hierarchy_type) values (741, 601, 'Derives');</v>
      </c>
    </row>
    <row r="144" spans="1:13">
      <c r="A144">
        <f>'Result import'!B110</f>
        <v>0</v>
      </c>
      <c r="B144">
        <f t="shared" si="12"/>
        <v>742</v>
      </c>
      <c r="C144">
        <f t="shared" si="13"/>
        <v>601</v>
      </c>
      <c r="D144">
        <f>'Result import'!D$7</f>
        <v>0</v>
      </c>
      <c r="E144" t="str">
        <f>IF(ISERR(FIND(" ",'Result import'!E150)),"",LEFT('Result import'!E150,FIND(" ",'Result import'!E150)-1))</f>
        <v/>
      </c>
      <c r="F144">
        <f>IF(ISERR(FIND(" ",'Result import'!D110)),'Result import'!D110,VALUE(MID('Result import'!D110,FIND(" ",'Result import'!D110)+1,10)))</f>
        <v>0</v>
      </c>
      <c r="I144" t="s">
        <v>15</v>
      </c>
      <c r="J144" t="s">
        <v>424</v>
      </c>
      <c r="K144" t="str">
        <f t="shared" si="11"/>
        <v xml:space="preserve"> 0 %</v>
      </c>
      <c r="L144" s="16" t="e">
        <f>"insert into result (RESULT_ID, VALUE_DISPLAY, VALUE_NUM, VALUE_MIN, VALUE_MAX, QUALIFIER, RESULT_STATUS_ID, EXPERIMENT_ID, SUBSTANCE_ID, RESULT_TYPE_ID ) values ("&amp;B144&amp;", '"&amp;K144&amp;"', "&amp;F144&amp;", '"&amp;G144&amp;"', '"&amp;H144&amp;"', '"&amp;TRIM(E144)&amp;"', 2, experiment_id_seq.currval, "&amp;A144&amp;", "&amp;VLOOKUP(D144,Dictionary!$B$2:$F$609,4,FALSE)&amp;");"</f>
        <v>#N/A</v>
      </c>
      <c r="M144" t="str">
        <f t="shared" si="10"/>
        <v>insert into result_hierarchy(result_id, parent_result_id, hierarchy_type) values (742, 601, 'Derives');</v>
      </c>
    </row>
    <row r="145" spans="1:13">
      <c r="A145">
        <f>'Result import'!B111</f>
        <v>0</v>
      </c>
      <c r="B145">
        <f t="shared" si="12"/>
        <v>743</v>
      </c>
      <c r="C145">
        <f t="shared" si="13"/>
        <v>601</v>
      </c>
      <c r="D145">
        <f>'Result import'!D$7</f>
        <v>0</v>
      </c>
      <c r="E145" t="str">
        <f>IF(ISERR(FIND(" ",'Result import'!E151)),"",LEFT('Result import'!E151,FIND(" ",'Result import'!E151)-1))</f>
        <v/>
      </c>
      <c r="F145">
        <f>IF(ISERR(FIND(" ",'Result import'!D111)),'Result import'!D111,VALUE(MID('Result import'!D111,FIND(" ",'Result import'!D111)+1,10)))</f>
        <v>0</v>
      </c>
      <c r="I145" t="s">
        <v>15</v>
      </c>
      <c r="J145" t="s">
        <v>424</v>
      </c>
      <c r="K145" t="str">
        <f t="shared" si="11"/>
        <v xml:space="preserve"> 0 %</v>
      </c>
      <c r="L145" s="16" t="e">
        <f>"insert into result (RESULT_ID, VALUE_DISPLAY, VALUE_NUM, VALUE_MIN, VALUE_MAX, QUALIFIER, RESULT_STATUS_ID, EXPERIMENT_ID, SUBSTANCE_ID, RESULT_TYPE_ID ) values ("&amp;B145&amp;", '"&amp;K145&amp;"', "&amp;F145&amp;", '"&amp;G145&amp;"', '"&amp;H145&amp;"', '"&amp;TRIM(E145)&amp;"', 2, experiment_id_seq.currval, "&amp;A145&amp;", "&amp;VLOOKUP(D145,Dictionary!$B$2:$F$609,4,FALSE)&amp;");"</f>
        <v>#N/A</v>
      </c>
      <c r="M145" t="str">
        <f t="shared" si="10"/>
        <v>insert into result_hierarchy(result_id, parent_result_id, hierarchy_type) values (743, 601, 'Derives');</v>
      </c>
    </row>
    <row r="146" spans="1:13">
      <c r="A146">
        <f>'Result import'!B112</f>
        <v>0</v>
      </c>
      <c r="B146">
        <f t="shared" si="12"/>
        <v>744</v>
      </c>
      <c r="C146">
        <f t="shared" si="13"/>
        <v>601</v>
      </c>
      <c r="D146">
        <f>'Result import'!D$7</f>
        <v>0</v>
      </c>
      <c r="E146" t="str">
        <f>IF(ISERR(FIND(" ",'Result import'!E152)),"",LEFT('Result import'!E152,FIND(" ",'Result import'!E152)-1))</f>
        <v/>
      </c>
      <c r="F146">
        <f>IF(ISERR(FIND(" ",'Result import'!D112)),'Result import'!D112,VALUE(MID('Result import'!D112,FIND(" ",'Result import'!D112)+1,10)))</f>
        <v>0</v>
      </c>
      <c r="I146" t="s">
        <v>15</v>
      </c>
      <c r="J146" t="s">
        <v>424</v>
      </c>
      <c r="K146" t="str">
        <f t="shared" si="11"/>
        <v xml:space="preserve"> 0 %</v>
      </c>
      <c r="L146" s="16" t="e">
        <f>"insert into result (RESULT_ID, VALUE_DISPLAY, VALUE_NUM, VALUE_MIN, VALUE_MAX, QUALIFIER, RESULT_STATUS_ID, EXPERIMENT_ID, SUBSTANCE_ID, RESULT_TYPE_ID ) values ("&amp;B146&amp;", '"&amp;K146&amp;"', "&amp;F146&amp;", '"&amp;G146&amp;"', '"&amp;H146&amp;"', '"&amp;TRIM(E146)&amp;"', 2, experiment_id_seq.currval, "&amp;A146&amp;", "&amp;VLOOKUP(D146,Dictionary!$B$2:$F$609,4,FALSE)&amp;");"</f>
        <v>#N/A</v>
      </c>
      <c r="M146" t="str">
        <f t="shared" si="10"/>
        <v>insert into result_hierarchy(result_id, parent_result_id, hierarchy_type) values (744, 601, 'Derives');</v>
      </c>
    </row>
    <row r="147" spans="1:13">
      <c r="A147">
        <f>'Result import'!B113</f>
        <v>0</v>
      </c>
      <c r="B147">
        <f t="shared" si="12"/>
        <v>745</v>
      </c>
      <c r="C147">
        <f t="shared" si="13"/>
        <v>601</v>
      </c>
      <c r="D147">
        <f>'Result import'!D$7</f>
        <v>0</v>
      </c>
      <c r="E147" t="str">
        <f>IF(ISERR(FIND(" ",'Result import'!E153)),"",LEFT('Result import'!E153,FIND(" ",'Result import'!E153)-1))</f>
        <v/>
      </c>
      <c r="F147">
        <f>IF(ISERR(FIND(" ",'Result import'!D113)),'Result import'!D113,VALUE(MID('Result import'!D113,FIND(" ",'Result import'!D113)+1,10)))</f>
        <v>0</v>
      </c>
      <c r="I147" t="s">
        <v>15</v>
      </c>
      <c r="J147" t="s">
        <v>424</v>
      </c>
      <c r="K147" t="str">
        <f t="shared" si="11"/>
        <v xml:space="preserve"> 0 %</v>
      </c>
      <c r="L147" s="16" t="e">
        <f>"insert into result (RESULT_ID, VALUE_DISPLAY, VALUE_NUM, VALUE_MIN, VALUE_MAX, QUALIFIER, RESULT_STATUS_ID, EXPERIMENT_ID, SUBSTANCE_ID, RESULT_TYPE_ID ) values ("&amp;B147&amp;", '"&amp;K147&amp;"', "&amp;F147&amp;", '"&amp;G147&amp;"', '"&amp;H147&amp;"', '"&amp;TRIM(E147)&amp;"', 2, experiment_id_seq.currval, "&amp;A147&amp;", "&amp;VLOOKUP(D147,Dictionary!$B$2:$F$609,4,FALSE)&amp;");"</f>
        <v>#N/A</v>
      </c>
      <c r="M147" t="str">
        <f t="shared" si="10"/>
        <v>insert into result_hierarchy(result_id, parent_result_id, hierarchy_type) values (745, 601, 'Derives');</v>
      </c>
    </row>
    <row r="148" spans="1:13">
      <c r="A148">
        <f>'Result import'!B114</f>
        <v>0</v>
      </c>
      <c r="B148">
        <f t="shared" si="12"/>
        <v>746</v>
      </c>
      <c r="C148">
        <f t="shared" si="13"/>
        <v>601</v>
      </c>
      <c r="D148">
        <f>'Result import'!D$7</f>
        <v>0</v>
      </c>
      <c r="E148" t="str">
        <f>IF(ISERR(FIND(" ",'Result import'!E154)),"",LEFT('Result import'!E154,FIND(" ",'Result import'!E154)-1))</f>
        <v/>
      </c>
      <c r="F148">
        <f>IF(ISERR(FIND(" ",'Result import'!D114)),'Result import'!D114,VALUE(MID('Result import'!D114,FIND(" ",'Result import'!D114)+1,10)))</f>
        <v>0</v>
      </c>
      <c r="I148" t="s">
        <v>15</v>
      </c>
      <c r="J148" t="s">
        <v>424</v>
      </c>
      <c r="K148" t="str">
        <f t="shared" si="11"/>
        <v xml:space="preserve"> 0 %</v>
      </c>
      <c r="L148" s="16" t="e">
        <f>"insert into result (RESULT_ID, VALUE_DISPLAY, VALUE_NUM, VALUE_MIN, VALUE_MAX, QUALIFIER, RESULT_STATUS_ID, EXPERIMENT_ID, SUBSTANCE_ID, RESULT_TYPE_ID ) values ("&amp;B148&amp;", '"&amp;K148&amp;"', "&amp;F148&amp;", '"&amp;G148&amp;"', '"&amp;H148&amp;"', '"&amp;TRIM(E148)&amp;"', 2, experiment_id_seq.currval, "&amp;A148&amp;", "&amp;VLOOKUP(D148,Dictionary!$B$2:$F$609,4,FALSE)&amp;");"</f>
        <v>#N/A</v>
      </c>
      <c r="M148" t="str">
        <f t="shared" si="10"/>
        <v>insert into result_hierarchy(result_id, parent_result_id, hierarchy_type) values (746, 601, 'Derives');</v>
      </c>
    </row>
    <row r="149" spans="1:13">
      <c r="A149">
        <f>'Result import'!B115</f>
        <v>0</v>
      </c>
      <c r="B149">
        <f t="shared" si="12"/>
        <v>747</v>
      </c>
      <c r="C149">
        <f t="shared" si="13"/>
        <v>601</v>
      </c>
      <c r="D149">
        <f>'Result import'!D$7</f>
        <v>0</v>
      </c>
      <c r="E149" t="str">
        <f>IF(ISERR(FIND(" ",'Result import'!E155)),"",LEFT('Result import'!E155,FIND(" ",'Result import'!E155)-1))</f>
        <v/>
      </c>
      <c r="F149">
        <f>IF(ISERR(FIND(" ",'Result import'!D115)),'Result import'!D115,VALUE(MID('Result import'!D115,FIND(" ",'Result import'!D115)+1,10)))</f>
        <v>0</v>
      </c>
      <c r="I149" t="s">
        <v>15</v>
      </c>
      <c r="J149" t="s">
        <v>424</v>
      </c>
      <c r="K149" t="str">
        <f t="shared" si="11"/>
        <v xml:space="preserve"> 0 %</v>
      </c>
      <c r="L149" s="16" t="e">
        <f>"insert into result (RESULT_ID, VALUE_DISPLAY, VALUE_NUM, VALUE_MIN, VALUE_MAX, QUALIFIER, RESULT_STATUS_ID, EXPERIMENT_ID, SUBSTANCE_ID, RESULT_TYPE_ID ) values ("&amp;B149&amp;", '"&amp;K149&amp;"', "&amp;F149&amp;", '"&amp;G149&amp;"', '"&amp;H149&amp;"', '"&amp;TRIM(E149)&amp;"', 2, experiment_id_seq.currval, "&amp;A149&amp;", "&amp;VLOOKUP(D149,Dictionary!$B$2:$F$609,4,FALSE)&amp;");"</f>
        <v>#N/A</v>
      </c>
      <c r="M149" t="str">
        <f t="shared" si="10"/>
        <v>insert into result_hierarchy(result_id, parent_result_id, hierarchy_type) values (747, 601, 'Derives');</v>
      </c>
    </row>
    <row r="150" spans="1:13">
      <c r="A150">
        <f>'Result import'!B116</f>
        <v>0</v>
      </c>
      <c r="B150">
        <f t="shared" si="12"/>
        <v>748</v>
      </c>
      <c r="C150">
        <f t="shared" si="13"/>
        <v>601</v>
      </c>
      <c r="D150">
        <f>'Result import'!D$7</f>
        <v>0</v>
      </c>
      <c r="E150" t="str">
        <f>IF(ISERR(FIND(" ",'Result import'!E156)),"",LEFT('Result import'!E156,FIND(" ",'Result import'!E156)-1))</f>
        <v/>
      </c>
      <c r="F150">
        <f>IF(ISERR(FIND(" ",'Result import'!D116)),'Result import'!D116,VALUE(MID('Result import'!D116,FIND(" ",'Result import'!D116)+1,10)))</f>
        <v>0</v>
      </c>
      <c r="I150" t="s">
        <v>15</v>
      </c>
      <c r="J150" t="s">
        <v>424</v>
      </c>
      <c r="K150" t="str">
        <f t="shared" si="11"/>
        <v xml:space="preserve"> 0 %</v>
      </c>
      <c r="L150" s="16" t="e">
        <f>"insert into result (RESULT_ID, VALUE_DISPLAY, VALUE_NUM, VALUE_MIN, VALUE_MAX, QUALIFIER, RESULT_STATUS_ID, EXPERIMENT_ID, SUBSTANCE_ID, RESULT_TYPE_ID ) values ("&amp;B150&amp;", '"&amp;K150&amp;"', "&amp;F150&amp;", '"&amp;G150&amp;"', '"&amp;H150&amp;"', '"&amp;TRIM(E150)&amp;"', 2, experiment_id_seq.currval, "&amp;A150&amp;", "&amp;VLOOKUP(D150,Dictionary!$B$2:$F$609,4,FALSE)&amp;");"</f>
        <v>#N/A</v>
      </c>
      <c r="M150" t="str">
        <f t="shared" si="10"/>
        <v>insert into result_hierarchy(result_id, parent_result_id, hierarchy_type) values (748, 601, 'Derives');</v>
      </c>
    </row>
    <row r="151" spans="1:13">
      <c r="A151">
        <f>'Result import'!B117</f>
        <v>0</v>
      </c>
      <c r="B151">
        <f t="shared" si="12"/>
        <v>749</v>
      </c>
      <c r="C151">
        <f t="shared" si="13"/>
        <v>601</v>
      </c>
      <c r="D151">
        <f>'Result import'!D$7</f>
        <v>0</v>
      </c>
      <c r="E151" t="str">
        <f>IF(ISERR(FIND(" ",'Result import'!E157)),"",LEFT('Result import'!E157,FIND(" ",'Result import'!E157)-1))</f>
        <v/>
      </c>
      <c r="F151">
        <f>IF(ISERR(FIND(" ",'Result import'!D117)),'Result import'!D117,VALUE(MID('Result import'!D117,FIND(" ",'Result import'!D117)+1,10)))</f>
        <v>0</v>
      </c>
      <c r="I151" t="s">
        <v>15</v>
      </c>
      <c r="J151" t="s">
        <v>424</v>
      </c>
      <c r="K151" t="str">
        <f t="shared" si="11"/>
        <v xml:space="preserve"> 0 %</v>
      </c>
      <c r="L151" s="16" t="e">
        <f>"insert into result (RESULT_ID, VALUE_DISPLAY, VALUE_NUM, VALUE_MIN, VALUE_MAX, QUALIFIER, RESULT_STATUS_ID, EXPERIMENT_ID, SUBSTANCE_ID, RESULT_TYPE_ID ) values ("&amp;B151&amp;", '"&amp;K151&amp;"', "&amp;F151&amp;", '"&amp;G151&amp;"', '"&amp;H151&amp;"', '"&amp;TRIM(E151)&amp;"', 2, experiment_id_seq.currval, "&amp;A151&amp;", "&amp;VLOOKUP(D151,Dictionary!$B$2:$F$609,4,FALSE)&amp;");"</f>
        <v>#N/A</v>
      </c>
      <c r="M151" t="str">
        <f t="shared" si="10"/>
        <v>insert into result_hierarchy(result_id, parent_result_id, hierarchy_type) values (749, 601, 'Derives');</v>
      </c>
    </row>
    <row r="152" spans="1:13">
      <c r="A152">
        <f>'Result import'!B118</f>
        <v>0</v>
      </c>
      <c r="B152">
        <f t="shared" si="12"/>
        <v>750</v>
      </c>
      <c r="C152">
        <f t="shared" si="13"/>
        <v>601</v>
      </c>
      <c r="D152">
        <f>'Result import'!D$7</f>
        <v>0</v>
      </c>
      <c r="E152" t="str">
        <f>IF(ISERR(FIND(" ",'Result import'!E158)),"",LEFT('Result import'!E158,FIND(" ",'Result import'!E158)-1))</f>
        <v/>
      </c>
      <c r="F152">
        <f>IF(ISERR(FIND(" ",'Result import'!D118)),'Result import'!D118,VALUE(MID('Result import'!D118,FIND(" ",'Result import'!D118)+1,10)))</f>
        <v>0</v>
      </c>
      <c r="I152" t="s">
        <v>15</v>
      </c>
      <c r="J152" t="s">
        <v>424</v>
      </c>
      <c r="K152" t="str">
        <f t="shared" si="11"/>
        <v xml:space="preserve"> 0 %</v>
      </c>
      <c r="L152" s="16" t="e">
        <f>"insert into result (RESULT_ID, VALUE_DISPLAY, VALUE_NUM, VALUE_MIN, VALUE_MAX, QUALIFIER, RESULT_STATUS_ID, EXPERIMENT_ID, SUBSTANCE_ID, RESULT_TYPE_ID ) values ("&amp;B152&amp;", '"&amp;K152&amp;"', "&amp;F152&amp;", '"&amp;G152&amp;"', '"&amp;H152&amp;"', '"&amp;TRIM(E152)&amp;"', 2, experiment_id_seq.currval, "&amp;A152&amp;", "&amp;VLOOKUP(D152,Dictionary!$B$2:$F$609,4,FALSE)&amp;");"</f>
        <v>#N/A</v>
      </c>
      <c r="M152" t="str">
        <f t="shared" si="10"/>
        <v>insert into result_hierarchy(result_id, parent_result_id, hierarchy_type) values (750, 601, 'Derives');</v>
      </c>
    </row>
    <row r="153" spans="1:13">
      <c r="A153">
        <f>'Result import'!B119</f>
        <v>0</v>
      </c>
      <c r="B153">
        <f t="shared" si="12"/>
        <v>751</v>
      </c>
      <c r="C153">
        <f t="shared" si="13"/>
        <v>601</v>
      </c>
      <c r="D153">
        <f>'Result import'!D$7</f>
        <v>0</v>
      </c>
      <c r="E153" t="str">
        <f>IF(ISERR(FIND(" ",'Result import'!E159)),"",LEFT('Result import'!E159,FIND(" ",'Result import'!E159)-1))</f>
        <v/>
      </c>
      <c r="F153">
        <f>IF(ISERR(FIND(" ",'Result import'!D119)),'Result import'!D119,VALUE(MID('Result import'!D119,FIND(" ",'Result import'!D119)+1,10)))</f>
        <v>0</v>
      </c>
      <c r="I153" t="s">
        <v>15</v>
      </c>
      <c r="J153" t="s">
        <v>424</v>
      </c>
      <c r="K153" t="str">
        <f t="shared" si="11"/>
        <v xml:space="preserve"> 0 %</v>
      </c>
      <c r="L153" s="16" t="e">
        <f>"insert into result (RESULT_ID, VALUE_DISPLAY, VALUE_NUM, VALUE_MIN, VALUE_MAX, QUALIFIER, RESULT_STATUS_ID, EXPERIMENT_ID, SUBSTANCE_ID, RESULT_TYPE_ID ) values ("&amp;B153&amp;", '"&amp;K153&amp;"', "&amp;F153&amp;", '"&amp;G153&amp;"', '"&amp;H153&amp;"', '"&amp;TRIM(E153)&amp;"', 2, experiment_id_seq.currval, "&amp;A153&amp;", "&amp;VLOOKUP(D153,Dictionary!$B$2:$F$609,4,FALSE)&amp;");"</f>
        <v>#N/A</v>
      </c>
      <c r="M153" t="str">
        <f t="shared" si="10"/>
        <v>insert into result_hierarchy(result_id, parent_result_id, hierarchy_type) values (751, 601, 'Derives');</v>
      </c>
    </row>
    <row r="154" spans="1:13">
      <c r="A154">
        <f>'Result import'!B120</f>
        <v>0</v>
      </c>
      <c r="B154">
        <f t="shared" si="12"/>
        <v>752</v>
      </c>
      <c r="C154">
        <f t="shared" si="13"/>
        <v>601</v>
      </c>
      <c r="D154">
        <f>'Result import'!D$7</f>
        <v>0</v>
      </c>
      <c r="E154" t="str">
        <f>IF(ISERR(FIND(" ",'Result import'!E160)),"",LEFT('Result import'!E160,FIND(" ",'Result import'!E160)-1))</f>
        <v/>
      </c>
      <c r="F154">
        <f>IF(ISERR(FIND(" ",'Result import'!D120)),'Result import'!D120,VALUE(MID('Result import'!D120,FIND(" ",'Result import'!D120)+1,10)))</f>
        <v>0</v>
      </c>
      <c r="I154" t="s">
        <v>15</v>
      </c>
      <c r="J154" t="s">
        <v>424</v>
      </c>
      <c r="K154" t="str">
        <f t="shared" si="11"/>
        <v xml:space="preserve"> 0 %</v>
      </c>
      <c r="L154" s="16" t="e">
        <f>"insert into result (RESULT_ID, VALUE_DISPLAY, VALUE_NUM, VALUE_MIN, VALUE_MAX, QUALIFIER, RESULT_STATUS_ID, EXPERIMENT_ID, SUBSTANCE_ID, RESULT_TYPE_ID ) values ("&amp;B154&amp;", '"&amp;K154&amp;"', "&amp;F154&amp;", '"&amp;G154&amp;"', '"&amp;H154&amp;"', '"&amp;TRIM(E154)&amp;"', 2, experiment_id_seq.currval, "&amp;A154&amp;", "&amp;VLOOKUP(D154,Dictionary!$B$2:$F$609,4,FALSE)&amp;");"</f>
        <v>#N/A</v>
      </c>
      <c r="M154" t="str">
        <f t="shared" si="10"/>
        <v>insert into result_hierarchy(result_id, parent_result_id, hierarchy_type) values (752, 601, 'Derives');</v>
      </c>
    </row>
    <row r="155" spans="1:13">
      <c r="A155">
        <f>'Result import'!B121</f>
        <v>0</v>
      </c>
      <c r="B155">
        <f t="shared" si="12"/>
        <v>753</v>
      </c>
      <c r="C155">
        <f t="shared" si="13"/>
        <v>601</v>
      </c>
      <c r="D155">
        <f>'Result import'!D$7</f>
        <v>0</v>
      </c>
      <c r="E155" t="str">
        <f>IF(ISERR(FIND(" ",'Result import'!E161)),"",LEFT('Result import'!E161,FIND(" ",'Result import'!E161)-1))</f>
        <v/>
      </c>
      <c r="F155">
        <f>IF(ISERR(FIND(" ",'Result import'!D121)),'Result import'!D121,VALUE(MID('Result import'!D121,FIND(" ",'Result import'!D121)+1,10)))</f>
        <v>0</v>
      </c>
      <c r="I155" t="s">
        <v>15</v>
      </c>
      <c r="J155" t="s">
        <v>424</v>
      </c>
      <c r="K155" t="str">
        <f t="shared" si="11"/>
        <v xml:space="preserve"> 0 %</v>
      </c>
      <c r="L155" s="16" t="e">
        <f>"insert into result (RESULT_ID, VALUE_DISPLAY, VALUE_NUM, VALUE_MIN, VALUE_MAX, QUALIFIER, RESULT_STATUS_ID, EXPERIMENT_ID, SUBSTANCE_ID, RESULT_TYPE_ID ) values ("&amp;B155&amp;", '"&amp;K155&amp;"', "&amp;F155&amp;", '"&amp;G155&amp;"', '"&amp;H155&amp;"', '"&amp;TRIM(E155)&amp;"', 2, experiment_id_seq.currval, "&amp;A155&amp;", "&amp;VLOOKUP(D155,Dictionary!$B$2:$F$609,4,FALSE)&amp;");"</f>
        <v>#N/A</v>
      </c>
      <c r="M155" t="str">
        <f t="shared" si="10"/>
        <v>insert into result_hierarchy(result_id, parent_result_id, hierarchy_type) values (753, 601, 'Derives');</v>
      </c>
    </row>
    <row r="156" spans="1:13">
      <c r="A156">
        <f>'Result import'!B122</f>
        <v>0</v>
      </c>
      <c r="B156">
        <f t="shared" si="12"/>
        <v>754</v>
      </c>
      <c r="C156">
        <f t="shared" si="13"/>
        <v>601</v>
      </c>
      <c r="D156">
        <f>'Result import'!D$7</f>
        <v>0</v>
      </c>
      <c r="E156" t="str">
        <f>IF(ISERR(FIND(" ",'Result import'!E162)),"",LEFT('Result import'!E162,FIND(" ",'Result import'!E162)-1))</f>
        <v/>
      </c>
      <c r="F156">
        <f>IF(ISERR(FIND(" ",'Result import'!D122)),'Result import'!D122,VALUE(MID('Result import'!D122,FIND(" ",'Result import'!D122)+1,10)))</f>
        <v>0</v>
      </c>
      <c r="I156" t="s">
        <v>15</v>
      </c>
      <c r="J156" t="s">
        <v>424</v>
      </c>
      <c r="K156" t="str">
        <f t="shared" si="11"/>
        <v xml:space="preserve"> 0 %</v>
      </c>
      <c r="L156" s="16" t="e">
        <f>"insert into result (RESULT_ID, VALUE_DISPLAY, VALUE_NUM, VALUE_MIN, VALUE_MAX, QUALIFIER, RESULT_STATUS_ID, EXPERIMENT_ID, SUBSTANCE_ID, RESULT_TYPE_ID ) values ("&amp;B156&amp;", '"&amp;K156&amp;"', "&amp;F156&amp;", '"&amp;G156&amp;"', '"&amp;H156&amp;"', '"&amp;TRIM(E156)&amp;"', 2, experiment_id_seq.currval, "&amp;A156&amp;", "&amp;VLOOKUP(D156,Dictionary!$B$2:$F$609,4,FALSE)&amp;");"</f>
        <v>#N/A</v>
      </c>
      <c r="M156" t="str">
        <f t="shared" si="10"/>
        <v>insert into result_hierarchy(result_id, parent_result_id, hierarchy_type) values (754, 601, 'Derives');</v>
      </c>
    </row>
    <row r="157" spans="1:13">
      <c r="A157">
        <f>'Result import'!B123</f>
        <v>0</v>
      </c>
      <c r="B157">
        <f t="shared" si="12"/>
        <v>755</v>
      </c>
      <c r="C157">
        <f t="shared" si="13"/>
        <v>601</v>
      </c>
      <c r="D157">
        <f>'Result import'!D$7</f>
        <v>0</v>
      </c>
      <c r="E157" t="str">
        <f>IF(ISERR(FIND(" ",'Result import'!E163)),"",LEFT('Result import'!E163,FIND(" ",'Result import'!E163)-1))</f>
        <v/>
      </c>
      <c r="F157">
        <f>IF(ISERR(FIND(" ",'Result import'!D123)),'Result import'!D123,VALUE(MID('Result import'!D123,FIND(" ",'Result import'!D123)+1,10)))</f>
        <v>0</v>
      </c>
      <c r="I157" t="s">
        <v>15</v>
      </c>
      <c r="J157" t="s">
        <v>424</v>
      </c>
      <c r="K157" t="str">
        <f t="shared" si="11"/>
        <v xml:space="preserve"> 0 %</v>
      </c>
      <c r="L157" s="16" t="e">
        <f>"insert into result (RESULT_ID, VALUE_DISPLAY, VALUE_NUM, VALUE_MIN, VALUE_MAX, QUALIFIER, RESULT_STATUS_ID, EXPERIMENT_ID, SUBSTANCE_ID, RESULT_TYPE_ID ) values ("&amp;B157&amp;", '"&amp;K157&amp;"', "&amp;F157&amp;", '"&amp;G157&amp;"', '"&amp;H157&amp;"', '"&amp;TRIM(E157)&amp;"', 2, experiment_id_seq.currval, "&amp;A157&amp;", "&amp;VLOOKUP(D157,Dictionary!$B$2:$F$609,4,FALSE)&amp;");"</f>
        <v>#N/A</v>
      </c>
      <c r="M157" t="str">
        <f t="shared" si="10"/>
        <v>insert into result_hierarchy(result_id, parent_result_id, hierarchy_type) values (755, 601, 'Derives');</v>
      </c>
    </row>
    <row r="158" spans="1:13">
      <c r="A158">
        <f>'Result import'!B124</f>
        <v>0</v>
      </c>
      <c r="B158">
        <f t="shared" si="12"/>
        <v>756</v>
      </c>
      <c r="C158">
        <f t="shared" si="13"/>
        <v>601</v>
      </c>
      <c r="D158">
        <f>'Result import'!D$7</f>
        <v>0</v>
      </c>
      <c r="E158" t="str">
        <f>IF(ISERR(FIND(" ",'Result import'!E164)),"",LEFT('Result import'!E164,FIND(" ",'Result import'!E164)-1))</f>
        <v/>
      </c>
      <c r="F158">
        <f>IF(ISERR(FIND(" ",'Result import'!D124)),'Result import'!D124,VALUE(MID('Result import'!D124,FIND(" ",'Result import'!D124)+1,10)))</f>
        <v>0</v>
      </c>
      <c r="I158" t="s">
        <v>15</v>
      </c>
      <c r="J158" t="s">
        <v>424</v>
      </c>
      <c r="K158" t="str">
        <f t="shared" si="11"/>
        <v xml:space="preserve"> 0 %</v>
      </c>
      <c r="L158" s="16" t="e">
        <f>"insert into result (RESULT_ID, VALUE_DISPLAY, VALUE_NUM, VALUE_MIN, VALUE_MAX, QUALIFIER, RESULT_STATUS_ID, EXPERIMENT_ID, SUBSTANCE_ID, RESULT_TYPE_ID ) values ("&amp;B158&amp;", '"&amp;K158&amp;"', "&amp;F158&amp;", '"&amp;G158&amp;"', '"&amp;H158&amp;"', '"&amp;TRIM(E158)&amp;"', 2, experiment_id_seq.currval, "&amp;A158&amp;", "&amp;VLOOKUP(D158,Dictionary!$B$2:$F$609,4,FALSE)&amp;");"</f>
        <v>#N/A</v>
      </c>
      <c r="M158" t="str">
        <f t="shared" si="10"/>
        <v>insert into result_hierarchy(result_id, parent_result_id, hierarchy_type) values (756, 601, 'Derives');</v>
      </c>
    </row>
    <row r="159" spans="1:13">
      <c r="A159">
        <f>'Result import'!B125</f>
        <v>0</v>
      </c>
      <c r="B159">
        <f t="shared" si="12"/>
        <v>757</v>
      </c>
      <c r="C159">
        <f t="shared" si="13"/>
        <v>601</v>
      </c>
      <c r="D159">
        <f>'Result import'!D$7</f>
        <v>0</v>
      </c>
      <c r="E159" t="str">
        <f>IF(ISERR(FIND(" ",'Result import'!E165)),"",LEFT('Result import'!E165,FIND(" ",'Result import'!E165)-1))</f>
        <v/>
      </c>
      <c r="F159">
        <f>IF(ISERR(FIND(" ",'Result import'!D125)),'Result import'!D125,VALUE(MID('Result import'!D125,FIND(" ",'Result import'!D125)+1,10)))</f>
        <v>0</v>
      </c>
      <c r="I159" t="s">
        <v>15</v>
      </c>
      <c r="J159" t="s">
        <v>424</v>
      </c>
      <c r="K159" t="str">
        <f t="shared" si="11"/>
        <v xml:space="preserve"> 0 %</v>
      </c>
      <c r="L159" s="16" t="e">
        <f>"insert into result (RESULT_ID, VALUE_DISPLAY, VALUE_NUM, VALUE_MIN, VALUE_MAX, QUALIFIER, RESULT_STATUS_ID, EXPERIMENT_ID, SUBSTANCE_ID, RESULT_TYPE_ID ) values ("&amp;B159&amp;", '"&amp;K159&amp;"', "&amp;F159&amp;", '"&amp;G159&amp;"', '"&amp;H159&amp;"', '"&amp;TRIM(E159)&amp;"', 2, experiment_id_seq.currval, "&amp;A159&amp;", "&amp;VLOOKUP(D159,Dictionary!$B$2:$F$609,4,FALSE)&amp;");"</f>
        <v>#N/A</v>
      </c>
      <c r="M159" t="str">
        <f t="shared" si="10"/>
        <v>insert into result_hierarchy(result_id, parent_result_id, hierarchy_type) values (757, 601, 'Derives');</v>
      </c>
    </row>
    <row r="160" spans="1:13">
      <c r="A160">
        <f>'Result import'!B126</f>
        <v>0</v>
      </c>
      <c r="B160">
        <f t="shared" si="12"/>
        <v>758</v>
      </c>
      <c r="C160">
        <f t="shared" si="13"/>
        <v>601</v>
      </c>
      <c r="D160">
        <f>'Result import'!D$7</f>
        <v>0</v>
      </c>
      <c r="E160" t="str">
        <f>IF(ISERR(FIND(" ",'Result import'!E166)),"",LEFT('Result import'!E166,FIND(" ",'Result import'!E166)-1))</f>
        <v/>
      </c>
      <c r="F160">
        <f>IF(ISERR(FIND(" ",'Result import'!D126)),'Result import'!D126,VALUE(MID('Result import'!D126,FIND(" ",'Result import'!D126)+1,10)))</f>
        <v>0</v>
      </c>
      <c r="I160" t="s">
        <v>15</v>
      </c>
      <c r="J160" t="s">
        <v>424</v>
      </c>
      <c r="K160" t="str">
        <f t="shared" si="11"/>
        <v xml:space="preserve"> 0 %</v>
      </c>
      <c r="L160" s="16" t="e">
        <f>"insert into result (RESULT_ID, VALUE_DISPLAY, VALUE_NUM, VALUE_MIN, VALUE_MAX, QUALIFIER, RESULT_STATUS_ID, EXPERIMENT_ID, SUBSTANCE_ID, RESULT_TYPE_ID ) values ("&amp;B160&amp;", '"&amp;K160&amp;"', "&amp;F160&amp;", '"&amp;G160&amp;"', '"&amp;H160&amp;"', '"&amp;TRIM(E160)&amp;"', 2, experiment_id_seq.currval, "&amp;A160&amp;", "&amp;VLOOKUP(D160,Dictionary!$B$2:$F$609,4,FALSE)&amp;");"</f>
        <v>#N/A</v>
      </c>
      <c r="M160" t="str">
        <f t="shared" si="10"/>
        <v>insert into result_hierarchy(result_id, parent_result_id, hierarchy_type) values (758, 601, 'Derives');</v>
      </c>
    </row>
    <row r="161" spans="1:13">
      <c r="A161">
        <f>'Result import'!B127</f>
        <v>0</v>
      </c>
      <c r="B161">
        <f t="shared" si="12"/>
        <v>759</v>
      </c>
      <c r="C161">
        <f t="shared" si="13"/>
        <v>601</v>
      </c>
      <c r="D161">
        <f>'Result import'!D$7</f>
        <v>0</v>
      </c>
      <c r="E161" t="str">
        <f>IF(ISERR(FIND(" ",'Result import'!E167)),"",LEFT('Result import'!E167,FIND(" ",'Result import'!E167)-1))</f>
        <v/>
      </c>
      <c r="F161">
        <f>IF(ISERR(FIND(" ",'Result import'!D127)),'Result import'!D127,VALUE(MID('Result import'!D127,FIND(" ",'Result import'!D127)+1,10)))</f>
        <v>0</v>
      </c>
      <c r="I161" t="s">
        <v>15</v>
      </c>
      <c r="J161" t="s">
        <v>424</v>
      </c>
      <c r="K161" t="str">
        <f t="shared" si="11"/>
        <v xml:space="preserve"> 0 %</v>
      </c>
      <c r="L161" s="16" t="e">
        <f>"insert into result (RESULT_ID, VALUE_DISPLAY, VALUE_NUM, VALUE_MIN, VALUE_MAX, QUALIFIER, RESULT_STATUS_ID, EXPERIMENT_ID, SUBSTANCE_ID, RESULT_TYPE_ID ) values ("&amp;B161&amp;", '"&amp;K161&amp;"', "&amp;F161&amp;", '"&amp;G161&amp;"', '"&amp;H161&amp;"', '"&amp;TRIM(E161)&amp;"', 2, experiment_id_seq.currval, "&amp;A161&amp;", "&amp;VLOOKUP(D161,Dictionary!$B$2:$F$609,4,FALSE)&amp;");"</f>
        <v>#N/A</v>
      </c>
      <c r="M161" t="str">
        <f t="shared" si="10"/>
        <v>insert into result_hierarchy(result_id, parent_result_id, hierarchy_type) values (759, 601, 'Derives');</v>
      </c>
    </row>
    <row r="162" spans="1:13">
      <c r="A162">
        <f>'Result import'!B128</f>
        <v>0</v>
      </c>
      <c r="B162">
        <f t="shared" si="12"/>
        <v>760</v>
      </c>
      <c r="C162">
        <f t="shared" si="13"/>
        <v>601</v>
      </c>
      <c r="D162">
        <f>'Result import'!D$7</f>
        <v>0</v>
      </c>
      <c r="E162" t="str">
        <f>IF(ISERR(FIND(" ",'Result import'!E168)),"",LEFT('Result import'!E168,FIND(" ",'Result import'!E168)-1))</f>
        <v/>
      </c>
      <c r="F162">
        <f>IF(ISERR(FIND(" ",'Result import'!D128)),'Result import'!D128,VALUE(MID('Result import'!D128,FIND(" ",'Result import'!D128)+1,10)))</f>
        <v>0</v>
      </c>
      <c r="I162" t="s">
        <v>15</v>
      </c>
      <c r="J162" t="s">
        <v>424</v>
      </c>
      <c r="K162" t="str">
        <f t="shared" si="11"/>
        <v xml:space="preserve"> 0 %</v>
      </c>
      <c r="L162" s="16" t="e">
        <f>"insert into result (RESULT_ID, VALUE_DISPLAY, VALUE_NUM, VALUE_MIN, VALUE_MAX, QUALIFIER, RESULT_STATUS_ID, EXPERIMENT_ID, SUBSTANCE_ID, RESULT_TYPE_ID ) values ("&amp;B162&amp;", '"&amp;K162&amp;"', "&amp;F162&amp;", '"&amp;G162&amp;"', '"&amp;H162&amp;"', '"&amp;TRIM(E162)&amp;"', 2, experiment_id_seq.currval, "&amp;A162&amp;", "&amp;VLOOKUP(D162,Dictionary!$B$2:$F$609,4,FALSE)&amp;");"</f>
        <v>#N/A</v>
      </c>
      <c r="M162" t="str">
        <f t="shared" si="10"/>
        <v>insert into result_hierarchy(result_id, parent_result_id, hierarchy_type) values (760, 601, 'Derives');</v>
      </c>
    </row>
    <row r="163" spans="1:13">
      <c r="A163">
        <f>'Result import'!B129</f>
        <v>0</v>
      </c>
      <c r="B163">
        <f t="shared" si="12"/>
        <v>761</v>
      </c>
      <c r="C163">
        <f t="shared" si="13"/>
        <v>601</v>
      </c>
      <c r="D163">
        <f>'Result import'!D$7</f>
        <v>0</v>
      </c>
      <c r="E163" t="str">
        <f>IF(ISERR(FIND(" ",'Result import'!E169)),"",LEFT('Result import'!E169,FIND(" ",'Result import'!E169)-1))</f>
        <v/>
      </c>
      <c r="F163">
        <f>IF(ISERR(FIND(" ",'Result import'!D129)),'Result import'!D129,VALUE(MID('Result import'!D129,FIND(" ",'Result import'!D129)+1,10)))</f>
        <v>0</v>
      </c>
      <c r="I163" t="s">
        <v>15</v>
      </c>
      <c r="J163" t="s">
        <v>424</v>
      </c>
      <c r="K163" t="str">
        <f t="shared" si="11"/>
        <v xml:space="preserve"> 0 %</v>
      </c>
      <c r="L163" s="16" t="e">
        <f>"insert into result (RESULT_ID, VALUE_DISPLAY, VALUE_NUM, VALUE_MIN, VALUE_MAX, QUALIFIER, RESULT_STATUS_ID, EXPERIMENT_ID, SUBSTANCE_ID, RESULT_TYPE_ID ) values ("&amp;B163&amp;", '"&amp;K163&amp;"', "&amp;F163&amp;", '"&amp;G163&amp;"', '"&amp;H163&amp;"', '"&amp;TRIM(E163)&amp;"', 2, experiment_id_seq.currval, "&amp;A163&amp;", "&amp;VLOOKUP(D163,Dictionary!$B$2:$F$609,4,FALSE)&amp;");"</f>
        <v>#N/A</v>
      </c>
      <c r="M163" t="str">
        <f t="shared" ref="M163:M170" si="14">IF(ISBLANK(J163),"","insert into result_hierarchy(result_id, parent_result_id, hierarchy_type) values ("&amp;B163&amp;", "&amp;C163&amp;", '"&amp;J163&amp;"');")</f>
        <v>insert into result_hierarchy(result_id, parent_result_id, hierarchy_type) values (761, 601, 'Derives');</v>
      </c>
    </row>
    <row r="164" spans="1:13">
      <c r="A164">
        <f>'Result import'!B130</f>
        <v>0</v>
      </c>
      <c r="B164">
        <f t="shared" si="12"/>
        <v>762</v>
      </c>
      <c r="C164">
        <f t="shared" si="13"/>
        <v>601</v>
      </c>
      <c r="D164">
        <f>'Result import'!D$7</f>
        <v>0</v>
      </c>
      <c r="E164" t="str">
        <f>IF(ISERR(FIND(" ",'Result import'!E170)),"",LEFT('Result import'!E170,FIND(" ",'Result import'!E170)-1))</f>
        <v/>
      </c>
      <c r="F164">
        <f>IF(ISERR(FIND(" ",'Result import'!D130)),'Result import'!D130,VALUE(MID('Result import'!D130,FIND(" ",'Result import'!D130)+1,10)))</f>
        <v>0</v>
      </c>
      <c r="I164" t="s">
        <v>15</v>
      </c>
      <c r="J164" t="s">
        <v>424</v>
      </c>
      <c r="K164" t="str">
        <f t="shared" si="11"/>
        <v xml:space="preserve"> 0 %</v>
      </c>
      <c r="L164" s="16" t="e">
        <f>"insert into result (RESULT_ID, VALUE_DISPLAY, VALUE_NUM, VALUE_MIN, VALUE_MAX, QUALIFIER, RESULT_STATUS_ID, EXPERIMENT_ID, SUBSTANCE_ID, RESULT_TYPE_ID ) values ("&amp;B164&amp;", '"&amp;K164&amp;"', "&amp;F164&amp;", '"&amp;G164&amp;"', '"&amp;H164&amp;"', '"&amp;TRIM(E164)&amp;"', 2, experiment_id_seq.currval, "&amp;A164&amp;", "&amp;VLOOKUP(D164,Dictionary!$B$2:$F$609,4,FALSE)&amp;");"</f>
        <v>#N/A</v>
      </c>
      <c r="M164" t="str">
        <f t="shared" si="14"/>
        <v>insert into result_hierarchy(result_id, parent_result_id, hierarchy_type) values (762, 601, 'Derives');</v>
      </c>
    </row>
    <row r="165" spans="1:13">
      <c r="A165">
        <f>'Result import'!B131</f>
        <v>0</v>
      </c>
      <c r="B165">
        <f t="shared" si="12"/>
        <v>763</v>
      </c>
      <c r="C165">
        <f t="shared" si="13"/>
        <v>601</v>
      </c>
      <c r="D165">
        <f>'Result import'!D$7</f>
        <v>0</v>
      </c>
      <c r="E165" t="str">
        <f>IF(ISERR(FIND(" ",'Result import'!E171)),"",LEFT('Result import'!E171,FIND(" ",'Result import'!E171)-1))</f>
        <v/>
      </c>
      <c r="F165">
        <f>IF(ISERR(FIND(" ",'Result import'!D131)),'Result import'!D131,VALUE(MID('Result import'!D131,FIND(" ",'Result import'!D131)+1,10)))</f>
        <v>0</v>
      </c>
      <c r="I165" t="s">
        <v>15</v>
      </c>
      <c r="J165" t="s">
        <v>424</v>
      </c>
      <c r="K165" t="str">
        <f t="shared" si="11"/>
        <v xml:space="preserve"> 0 %</v>
      </c>
      <c r="L165" s="16" t="e">
        <f>"insert into result (RESULT_ID, VALUE_DISPLAY, VALUE_NUM, VALUE_MIN, VALUE_MAX, QUALIFIER, RESULT_STATUS_ID, EXPERIMENT_ID, SUBSTANCE_ID, RESULT_TYPE_ID ) values ("&amp;B165&amp;", '"&amp;K165&amp;"', "&amp;F165&amp;", '"&amp;G165&amp;"', '"&amp;H165&amp;"', '"&amp;TRIM(E165)&amp;"', 2, experiment_id_seq.currval, "&amp;A165&amp;", "&amp;VLOOKUP(D165,Dictionary!$B$2:$F$609,4,FALSE)&amp;");"</f>
        <v>#N/A</v>
      </c>
      <c r="M165" t="str">
        <f t="shared" si="14"/>
        <v>insert into result_hierarchy(result_id, parent_result_id, hierarchy_type) values (763, 601, 'Derives');</v>
      </c>
    </row>
    <row r="166" spans="1:13">
      <c r="A166">
        <f>'Result import'!B132</f>
        <v>0</v>
      </c>
      <c r="B166">
        <f t="shared" si="12"/>
        <v>764</v>
      </c>
      <c r="C166">
        <f t="shared" si="13"/>
        <v>601</v>
      </c>
      <c r="D166">
        <f>'Result import'!D$7</f>
        <v>0</v>
      </c>
      <c r="E166" t="str">
        <f>IF(ISERR(FIND(" ",'Result import'!E172)),"",LEFT('Result import'!E172,FIND(" ",'Result import'!E172)-1))</f>
        <v/>
      </c>
      <c r="F166">
        <f>IF(ISERR(FIND(" ",'Result import'!D132)),'Result import'!D132,VALUE(MID('Result import'!D132,FIND(" ",'Result import'!D132)+1,10)))</f>
        <v>0</v>
      </c>
      <c r="I166" t="s">
        <v>15</v>
      </c>
      <c r="J166" t="s">
        <v>424</v>
      </c>
      <c r="K166" t="str">
        <f t="shared" si="11"/>
        <v xml:space="preserve"> 0 %</v>
      </c>
      <c r="L166" s="16" t="e">
        <f>"insert into result (RESULT_ID, VALUE_DISPLAY, VALUE_NUM, VALUE_MIN, VALUE_MAX, QUALIFIER, RESULT_STATUS_ID, EXPERIMENT_ID, SUBSTANCE_ID, RESULT_TYPE_ID ) values ("&amp;B166&amp;", '"&amp;K166&amp;"', "&amp;F166&amp;", '"&amp;G166&amp;"', '"&amp;H166&amp;"', '"&amp;TRIM(E166)&amp;"', 2, experiment_id_seq.currval, "&amp;A166&amp;", "&amp;VLOOKUP(D166,Dictionary!$B$2:$F$609,4,FALSE)&amp;");"</f>
        <v>#N/A</v>
      </c>
      <c r="M166" t="str">
        <f t="shared" si="14"/>
        <v>insert into result_hierarchy(result_id, parent_result_id, hierarchy_type) values (764, 601, 'Derives');</v>
      </c>
    </row>
    <row r="167" spans="1:13">
      <c r="A167">
        <f>'Result import'!B133</f>
        <v>0</v>
      </c>
      <c r="B167">
        <f t="shared" si="12"/>
        <v>765</v>
      </c>
      <c r="C167">
        <f t="shared" si="13"/>
        <v>601</v>
      </c>
      <c r="D167">
        <f>'Result import'!D$7</f>
        <v>0</v>
      </c>
      <c r="E167" t="str">
        <f>IF(ISERR(FIND(" ",'Result import'!E173)),"",LEFT('Result import'!E173,FIND(" ",'Result import'!E173)-1))</f>
        <v/>
      </c>
      <c r="F167">
        <f>IF(ISERR(FIND(" ",'Result import'!D133)),'Result import'!D133,VALUE(MID('Result import'!D133,FIND(" ",'Result import'!D133)+1,10)))</f>
        <v>0</v>
      </c>
      <c r="I167" t="s">
        <v>15</v>
      </c>
      <c r="J167" t="s">
        <v>424</v>
      </c>
      <c r="K167" t="str">
        <f t="shared" si="11"/>
        <v xml:space="preserve"> 0 %</v>
      </c>
      <c r="L167" s="16" t="e">
        <f>"insert into result (RESULT_ID, VALUE_DISPLAY, VALUE_NUM, VALUE_MIN, VALUE_MAX, QUALIFIER, RESULT_STATUS_ID, EXPERIMENT_ID, SUBSTANCE_ID, RESULT_TYPE_ID ) values ("&amp;B167&amp;", '"&amp;K167&amp;"', "&amp;F167&amp;", '"&amp;G167&amp;"', '"&amp;H167&amp;"', '"&amp;TRIM(E167)&amp;"', 2, experiment_id_seq.currval, "&amp;A167&amp;", "&amp;VLOOKUP(D167,Dictionary!$B$2:$F$609,4,FALSE)&amp;");"</f>
        <v>#N/A</v>
      </c>
      <c r="M167" t="str">
        <f t="shared" si="14"/>
        <v>insert into result_hierarchy(result_id, parent_result_id, hierarchy_type) values (765, 601, 'Derives');</v>
      </c>
    </row>
    <row r="168" spans="1:13">
      <c r="A168">
        <f>'Result import'!B134</f>
        <v>0</v>
      </c>
      <c r="B168">
        <f t="shared" si="12"/>
        <v>766</v>
      </c>
      <c r="C168">
        <f t="shared" si="13"/>
        <v>601</v>
      </c>
      <c r="D168">
        <f>'Result import'!D$7</f>
        <v>0</v>
      </c>
      <c r="E168" t="str">
        <f>IF(ISERR(FIND(" ",'Result import'!E174)),"",LEFT('Result import'!E174,FIND(" ",'Result import'!E174)-1))</f>
        <v/>
      </c>
      <c r="F168">
        <f>IF(ISERR(FIND(" ",'Result import'!D134)),'Result import'!D134,VALUE(MID('Result import'!D134,FIND(" ",'Result import'!D134)+1,10)))</f>
        <v>0</v>
      </c>
      <c r="I168" t="s">
        <v>15</v>
      </c>
      <c r="J168" t="s">
        <v>424</v>
      </c>
      <c r="K168" t="str">
        <f t="shared" si="11"/>
        <v xml:space="preserve"> 0 %</v>
      </c>
      <c r="L168" s="16" t="e">
        <f>"insert into result (RESULT_ID, VALUE_DISPLAY, VALUE_NUM, VALUE_MIN, VALUE_MAX, QUALIFIER, RESULT_STATUS_ID, EXPERIMENT_ID, SUBSTANCE_ID, RESULT_TYPE_ID ) values ("&amp;B168&amp;", '"&amp;K168&amp;"', "&amp;F168&amp;", '"&amp;G168&amp;"', '"&amp;H168&amp;"', '"&amp;TRIM(E168)&amp;"', 2, experiment_id_seq.currval, "&amp;A168&amp;", "&amp;VLOOKUP(D168,Dictionary!$B$2:$F$609,4,FALSE)&amp;");"</f>
        <v>#N/A</v>
      </c>
      <c r="M168" t="str">
        <f t="shared" si="14"/>
        <v>insert into result_hierarchy(result_id, parent_result_id, hierarchy_type) values (766, 601, 'Derives');</v>
      </c>
    </row>
    <row r="169" spans="1:13">
      <c r="A169">
        <f>'Result import'!B135</f>
        <v>0</v>
      </c>
      <c r="B169">
        <f t="shared" si="12"/>
        <v>767</v>
      </c>
      <c r="C169">
        <f t="shared" si="13"/>
        <v>601</v>
      </c>
      <c r="D169">
        <f>'Result import'!D$7</f>
        <v>0</v>
      </c>
      <c r="E169" t="str">
        <f>IF(ISERR(FIND(" ",'Result import'!E175)),"",LEFT('Result import'!E175,FIND(" ",'Result import'!E175)-1))</f>
        <v/>
      </c>
      <c r="F169">
        <f>IF(ISERR(FIND(" ",'Result import'!D135)),'Result import'!D135,VALUE(MID('Result import'!D135,FIND(" ",'Result import'!D135)+1,10)))</f>
        <v>0</v>
      </c>
      <c r="I169" t="s">
        <v>15</v>
      </c>
      <c r="J169" t="s">
        <v>424</v>
      </c>
      <c r="K169" t="str">
        <f t="shared" si="11"/>
        <v xml:space="preserve"> 0 %</v>
      </c>
      <c r="L169" s="16" t="e">
        <f>"insert into result (RESULT_ID, VALUE_DISPLAY, VALUE_NUM, VALUE_MIN, VALUE_MAX, QUALIFIER, RESULT_STATUS_ID, EXPERIMENT_ID, SUBSTANCE_ID, RESULT_TYPE_ID ) values ("&amp;B169&amp;", '"&amp;K169&amp;"', "&amp;F169&amp;", '"&amp;G169&amp;"', '"&amp;H169&amp;"', '"&amp;TRIM(E169)&amp;"', 2, experiment_id_seq.currval, "&amp;A169&amp;", "&amp;VLOOKUP(D169,Dictionary!$B$2:$F$609,4,FALSE)&amp;");"</f>
        <v>#N/A</v>
      </c>
      <c r="M169" t="str">
        <f t="shared" si="14"/>
        <v>insert into result_hierarchy(result_id, parent_result_id, hierarchy_type) values (767, 601, 'Derives');</v>
      </c>
    </row>
    <row r="170" spans="1:13">
      <c r="A170">
        <f>'Result import'!B136</f>
        <v>0</v>
      </c>
      <c r="B170">
        <f t="shared" si="12"/>
        <v>768</v>
      </c>
      <c r="C170">
        <f t="shared" si="13"/>
        <v>601</v>
      </c>
      <c r="D170">
        <f>'Result import'!D$7</f>
        <v>0</v>
      </c>
      <c r="E170" t="str">
        <f>IF(ISERR(FIND(" ",'Result import'!E176)),"",LEFT('Result import'!E176,FIND(" ",'Result import'!E176)-1))</f>
        <v/>
      </c>
      <c r="F170">
        <f>IF(ISERR(FIND(" ",'Result import'!D136)),'Result import'!D136,VALUE(MID('Result import'!D136,FIND(" ",'Result import'!D136)+1,10)))</f>
        <v>0</v>
      </c>
      <c r="I170" t="s">
        <v>15</v>
      </c>
      <c r="J170" t="s">
        <v>424</v>
      </c>
      <c r="K170" t="str">
        <f t="shared" si="11"/>
        <v xml:space="preserve"> 0 %</v>
      </c>
      <c r="L170" s="16" t="e">
        <f>"insert into result (RESULT_ID, VALUE_DISPLAY, VALUE_NUM, VALUE_MIN, VALUE_MAX, QUALIFIER, RESULT_STATUS_ID, EXPERIMENT_ID, SUBSTANCE_ID, RESULT_TYPE_ID ) values ("&amp;B170&amp;", '"&amp;K170&amp;"', "&amp;F170&amp;", '"&amp;G170&amp;"', '"&amp;H170&amp;"', '"&amp;TRIM(E170)&amp;"', 2, experiment_id_seq.currval, "&amp;A170&amp;", "&amp;VLOOKUP(D170,Dictionary!$B$2:$F$609,4,FALSE)&amp;");"</f>
        <v>#N/A</v>
      </c>
      <c r="M170" t="str">
        <f t="shared" si="14"/>
        <v>insert into result_hierarchy(result_id, parent_result_id, hierarchy_type) values (768, 601, 'Derives');</v>
      </c>
    </row>
  </sheetData>
  <mergeCells count="1">
    <mergeCell ref="L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171"/>
  <sheetViews>
    <sheetView topLeftCell="A136" workbookViewId="0">
      <selection activeCell="F4" sqref="F4"/>
    </sheetView>
  </sheetViews>
  <sheetFormatPr defaultRowHeight="15"/>
  <cols>
    <col min="1" max="1" width="8.85546875" bestFit="1" customWidth="1"/>
    <col min="2" max="2" width="9.42578125" style="2" bestFit="1" customWidth="1"/>
    <col min="3" max="3" width="20.42578125" bestFit="1" customWidth="1"/>
    <col min="4" max="4" width="8.5703125" bestFit="1" customWidth="1"/>
    <col min="5" max="5" width="10.85546875" bestFit="1" customWidth="1"/>
    <col min="6" max="6" width="10.28515625" bestFit="1" customWidth="1"/>
    <col min="7" max="7" width="10.5703125" bestFit="1" customWidth="1"/>
    <col min="8" max="8" width="8.5703125" bestFit="1" customWidth="1"/>
  </cols>
  <sheetData>
    <row r="1" spans="1:11">
      <c r="A1" s="1" t="s">
        <v>68</v>
      </c>
    </row>
    <row r="2" spans="1:11">
      <c r="A2" s="1" t="s">
        <v>64</v>
      </c>
      <c r="B2" s="3" t="s">
        <v>67</v>
      </c>
      <c r="C2" s="1" t="s">
        <v>65</v>
      </c>
      <c r="D2" s="1" t="s">
        <v>66</v>
      </c>
      <c r="E2" s="1" t="s">
        <v>21</v>
      </c>
      <c r="F2" s="1" t="s">
        <v>22</v>
      </c>
      <c r="G2" s="1" t="s">
        <v>23</v>
      </c>
      <c r="H2" s="1" t="s">
        <v>19</v>
      </c>
      <c r="I2" s="1" t="s">
        <v>24</v>
      </c>
      <c r="K2" s="1" t="s">
        <v>422</v>
      </c>
    </row>
    <row r="3" spans="1:11">
      <c r="A3">
        <f>Result!B3</f>
        <v>601</v>
      </c>
      <c r="C3" t="str">
        <f>'Result import'!$K$7</f>
        <v>Number of points</v>
      </c>
      <c r="E3">
        <f>'Result import'!K9</f>
        <v>0</v>
      </c>
      <c r="I3" t="str">
        <f>IF(ISNA(VLOOKUP(D3,Dictionary!$B$2:$F$609,4,FALSE)),H3&amp;E3&amp;IF(ISBLANK(F3), "", F3&amp;" - "&amp;G3),VLOOKUP(D3,Dictionary!$B$2:$F$609,4,FALSE))</f>
        <v>0</v>
      </c>
      <c r="K3" t="str">
        <f>"insert into result_context_item( RESULT_CONTEXT_ITEM_ID,  GROUP_RESULT_CONTEXT_ID,  EXPERIMENT_ID,  RESULT_ID,  ATTRIBUTE_ID,  VALUE_ID,  QUALIFIER,  VALUE_DISPLAY,  VALUE_NUM,  VALUE_MIN,  VALUE_MAX) values(result_context_item_id_seq.nextval, '',"&amp;" experiment_id_seq.currval, "&amp;A3&amp;", "&amp;VLOOKUP(C3,Dictionary!$B$2:$F$609,4,FALSE)&amp;", '', '', '"&amp;I3&amp;"', "&amp;E3&amp;", '"&amp;F3&amp;"', '"&amp;G3&amp;"');"</f>
        <v>insert into result_context_item( RESULT_CONTEXT_ITEM_ID,  GROUP_RESULT_CONTEXT_ID,  EXPERIMENT_ID,  RESULT_ID,  ATTRIBUTE_ID,  VALUE_ID,  QUALIFIER,  VALUE_DISPLAY,  VALUE_NUM,  VALUE_MIN,  VALUE_MAX) values(result_context_item_id_seq.nextval, '', experiment_id_seq.currval, 601, Published, '', '', '0', 0, '', '');</v>
      </c>
    </row>
    <row r="4" spans="1:11">
      <c r="A4">
        <f>Result!B4</f>
        <v>602</v>
      </c>
      <c r="C4" t="str">
        <f>'Result import'!$K$7</f>
        <v>Number of points</v>
      </c>
      <c r="E4">
        <f>'Result import'!K10</f>
        <v>0</v>
      </c>
      <c r="I4" t="str">
        <f>IF(ISNA(VLOOKUP(D4,Dictionary!$B$2:$F$609,4,FALSE)),H4&amp;E4&amp;IF(ISBLANK(F4), "", F4&amp;" - "&amp;G4),VLOOKUP(D4,Dictionary!$B$2:$F$609,4,FALSE))</f>
        <v>0</v>
      </c>
      <c r="K4" t="str">
        <f>"insert into result_context_item( RESULT_CONTEXT_ITEM_ID,  GROUP_RESULT_CONTEXT_ID,  EXPERIMENT_ID,  RESULT_ID,  ATTRIBUTE_ID,  VALUE_ID,  QUALIFIER,  VALUE_DISPLAY,  VALUE_NUM,  VALUE_MIN,  VALUE_MAX) values(result_context_item_id_seq.nextval, '',"&amp;" experiment_id_seq.currval, "&amp;A4&amp;", "&amp;VLOOKUP(C4,Dictionary!$B$2:$F$609,4,FALSE)&amp;", '', '', '"&amp;I4&amp;"', "&amp;E4&amp;", '"&amp;F4&amp;"', '"&amp;G4&amp;"');"</f>
        <v>insert into result_context_item( RESULT_CONTEXT_ITEM_ID,  GROUP_RESULT_CONTEXT_ID,  EXPERIMENT_ID,  RESULT_ID,  ATTRIBUTE_ID,  VALUE_ID,  QUALIFIER,  VALUE_DISPLAY,  VALUE_NUM,  VALUE_MIN,  VALUE_MAX) values(result_context_item_id_seq.nextval, '', experiment_id_seq.currval, 602, Published, '', '', '0', 0, '', '');</v>
      </c>
    </row>
    <row r="5" spans="1:11">
      <c r="A5">
        <f>Result!B5</f>
        <v>603</v>
      </c>
      <c r="C5" t="str">
        <f>'Result import'!$K$7</f>
        <v>Number of points</v>
      </c>
      <c r="E5">
        <f>'Result import'!K11</f>
        <v>0</v>
      </c>
      <c r="I5" t="str">
        <f>IF(ISNA(VLOOKUP(D5,Dictionary!$B$2:$F$609,4,FALSE)),H5&amp;E5&amp;IF(ISBLANK(F5), "", F5&amp;" - "&amp;G5),VLOOKUP(D5,Dictionary!$B$2:$F$609,4,FALSE))</f>
        <v>0</v>
      </c>
      <c r="K5" t="str">
        <f>"insert into result_context_item( RESULT_CONTEXT_ITEM_ID,  GROUP_RESULT_CONTEXT_ID,  EXPERIMENT_ID,  RESULT_ID,  ATTRIBUTE_ID,  VALUE_ID,  QUALIFIER,  VALUE_DISPLAY,  VALUE_NUM,  VALUE_MIN,  VALUE_MAX) values(result_context_item_id_seq.nextval, '',"&amp;" experiment_id_seq.currval, "&amp;A5&amp;", "&amp;VLOOKUP(C5,Dictionary!$B$2:$F$609,4,FALSE)&amp;", '', '', '"&amp;I5&amp;"', "&amp;E5&amp;", '"&amp;F5&amp;"', '"&amp;G5&amp;"');"</f>
        <v>insert into result_context_item( RESULT_CONTEXT_ITEM_ID,  GROUP_RESULT_CONTEXT_ID,  EXPERIMENT_ID,  RESULT_ID,  ATTRIBUTE_ID,  VALUE_ID,  QUALIFIER,  VALUE_DISPLAY,  VALUE_NUM,  VALUE_MIN,  VALUE_MAX) values(result_context_item_id_seq.nextval, '', experiment_id_seq.currval, 603, Published, '', '', '0', 0, '', '');</v>
      </c>
    </row>
    <row r="6" spans="1:11">
      <c r="A6">
        <f>Result!B6</f>
        <v>604</v>
      </c>
      <c r="C6" t="str">
        <f>'Result import'!$K$7</f>
        <v>Number of points</v>
      </c>
      <c r="E6">
        <f>'Result import'!K12</f>
        <v>0</v>
      </c>
      <c r="I6" t="str">
        <f>IF(ISNA(VLOOKUP(D6,Dictionary!$B$2:$F$609,4,FALSE)),H6&amp;E6&amp;IF(ISBLANK(F6), "", F6&amp;" - "&amp;G6),VLOOKUP(D6,Dictionary!$B$2:$F$609,4,FALSE))</f>
        <v>0</v>
      </c>
      <c r="K6" t="str">
        <f>"insert into result_context_item( RESULT_CONTEXT_ITEM_ID,  GROUP_RESULT_CONTEXT_ID,  EXPERIMENT_ID,  RESULT_ID,  ATTRIBUTE_ID,  VALUE_ID,  QUALIFIER,  VALUE_DISPLAY,  VALUE_NUM,  VALUE_MIN,  VALUE_MAX) values(result_context_item_id_seq.nextval, '',"&amp;" experiment_id_seq.currval, "&amp;A6&amp;", "&amp;VLOOKUP(C6,Dictionary!$B$2:$F$609,4,FALSE)&amp;", '', '', '"&amp;I6&amp;"', "&amp;E6&amp;", '"&amp;F6&amp;"', '"&amp;G6&amp;"');"</f>
        <v>insert into result_context_item( RESULT_CONTEXT_ITEM_ID,  GROUP_RESULT_CONTEXT_ID,  EXPERIMENT_ID,  RESULT_ID,  ATTRIBUTE_ID,  VALUE_ID,  QUALIFIER,  VALUE_DISPLAY,  VALUE_NUM,  VALUE_MIN,  VALUE_MAX) values(result_context_item_id_seq.nextval, '', experiment_id_seq.currval, 604, Published, '', '', '0', 0, '', '');</v>
      </c>
    </row>
    <row r="7" spans="1:11">
      <c r="A7">
        <f>Result!B7</f>
        <v>605</v>
      </c>
      <c r="C7" t="str">
        <f>'Result import'!$K$7</f>
        <v>Number of points</v>
      </c>
      <c r="E7">
        <f>'Result import'!K13</f>
        <v>0</v>
      </c>
      <c r="I7" t="str">
        <f>IF(ISNA(VLOOKUP(D7,Dictionary!$B$2:$F$609,4,FALSE)),H7&amp;E7&amp;IF(ISBLANK(F7), "", F7&amp;" - "&amp;G7),VLOOKUP(D7,Dictionary!$B$2:$F$609,4,FALSE))</f>
        <v>0</v>
      </c>
      <c r="K7" t="str">
        <f>"insert into result_context_item( RESULT_CONTEXT_ITEM_ID,  GROUP_RESULT_CONTEXT_ID,  EXPERIMENT_ID,  RESULT_ID,  ATTRIBUTE_ID,  VALUE_ID,  QUALIFIER,  VALUE_DISPLAY,  VALUE_NUM,  VALUE_MIN,  VALUE_MAX) values(result_context_item_id_seq.nextval, '',"&amp;" experiment_id_seq.currval, "&amp;A7&amp;", "&amp;VLOOKUP(C7,Dictionary!$B$2:$F$609,4,FALSE)&amp;", '', '', '"&amp;I7&amp;"', "&amp;E7&amp;", '"&amp;F7&amp;"', '"&amp;G7&amp;"');"</f>
        <v>insert into result_context_item( RESULT_CONTEXT_ITEM_ID,  GROUP_RESULT_CONTEXT_ID,  EXPERIMENT_ID,  RESULT_ID,  ATTRIBUTE_ID,  VALUE_ID,  QUALIFIER,  VALUE_DISPLAY,  VALUE_NUM,  VALUE_MIN,  VALUE_MAX) values(result_context_item_id_seq.nextval, '', experiment_id_seq.currval, 605, Published, '', '', '0', 0, '', '');</v>
      </c>
    </row>
    <row r="8" spans="1:11">
      <c r="A8">
        <f>Result!B8</f>
        <v>606</v>
      </c>
      <c r="C8" t="str">
        <f>'Result import'!$K$7</f>
        <v>Number of points</v>
      </c>
      <c r="E8">
        <f>'Result import'!K14</f>
        <v>0</v>
      </c>
      <c r="I8" t="str">
        <f>IF(ISNA(VLOOKUP(D8,Dictionary!$B$2:$F$609,4,FALSE)),H8&amp;E8&amp;IF(ISBLANK(F8), "", F8&amp;" - "&amp;G8),VLOOKUP(D8,Dictionary!$B$2:$F$609,4,FALSE))</f>
        <v>0</v>
      </c>
      <c r="K8" t="str">
        <f>"insert into result_context_item( RESULT_CONTEXT_ITEM_ID,  GROUP_RESULT_CONTEXT_ID,  EXPERIMENT_ID,  RESULT_ID,  ATTRIBUTE_ID,  VALUE_ID,  QUALIFIER,  VALUE_DISPLAY,  VALUE_NUM,  VALUE_MIN,  VALUE_MAX) values(result_context_item_id_seq.nextval, '',"&amp;" experiment_id_seq.currval, "&amp;A8&amp;", "&amp;VLOOKUP(C8,Dictionary!$B$2:$F$609,4,FALSE)&amp;", '', '', '"&amp;I8&amp;"', "&amp;E8&amp;", '"&amp;F8&amp;"', '"&amp;G8&amp;"');"</f>
        <v>insert into result_context_item( RESULT_CONTEXT_ITEM_ID,  GROUP_RESULT_CONTEXT_ID,  EXPERIMENT_ID,  RESULT_ID,  ATTRIBUTE_ID,  VALUE_ID,  QUALIFIER,  VALUE_DISPLAY,  VALUE_NUM,  VALUE_MIN,  VALUE_MAX) values(result_context_item_id_seq.nextval, '', experiment_id_seq.currval, 606, Published, '', '', '0', 0, '', '');</v>
      </c>
    </row>
    <row r="9" spans="1:11">
      <c r="A9">
        <f>Result!B9</f>
        <v>607</v>
      </c>
      <c r="C9" t="str">
        <f>'Result import'!$K$7</f>
        <v>Number of points</v>
      </c>
      <c r="E9">
        <f>'Result import'!K15</f>
        <v>0</v>
      </c>
      <c r="I9" t="str">
        <f>IF(ISNA(VLOOKUP(D9,Dictionary!$B$2:$F$609,4,FALSE)),H9&amp;E9&amp;IF(ISBLANK(F9), "", F9&amp;" - "&amp;G9),VLOOKUP(D9,Dictionary!$B$2:$F$609,4,FALSE))</f>
        <v>0</v>
      </c>
      <c r="K9" t="str">
        <f>"insert into result_context_item( RESULT_CONTEXT_ITEM_ID,  GROUP_RESULT_CONTEXT_ID,  EXPERIMENT_ID,  RESULT_ID,  ATTRIBUTE_ID,  VALUE_ID,  QUALIFIER,  VALUE_DISPLAY,  VALUE_NUM,  VALUE_MIN,  VALUE_MAX) values(result_context_item_id_seq.nextval, '',"&amp;" experiment_id_seq.currval, "&amp;A9&amp;", "&amp;VLOOKUP(C9,Dictionary!$B$2:$F$609,4,FALSE)&amp;", '', '', '"&amp;I9&amp;"', "&amp;E9&amp;", '"&amp;F9&amp;"', '"&amp;G9&amp;"');"</f>
        <v>insert into result_context_item( RESULT_CONTEXT_ITEM_ID,  GROUP_RESULT_CONTEXT_ID,  EXPERIMENT_ID,  RESULT_ID,  ATTRIBUTE_ID,  VALUE_ID,  QUALIFIER,  VALUE_DISPLAY,  VALUE_NUM,  VALUE_MIN,  VALUE_MAX) values(result_context_item_id_seq.nextval, '', experiment_id_seq.currval, 607, Published, '', '', '0', 0, '', '');</v>
      </c>
    </row>
    <row r="10" spans="1:11">
      <c r="A10">
        <f>Result!B10</f>
        <v>608</v>
      </c>
      <c r="C10" t="str">
        <f>'Result import'!$K$7</f>
        <v>Number of points</v>
      </c>
      <c r="E10">
        <f>'Result import'!K16</f>
        <v>0</v>
      </c>
      <c r="I10" t="str">
        <f>IF(ISNA(VLOOKUP(D10,Dictionary!$B$2:$F$609,4,FALSE)),H10&amp;E10&amp;IF(ISBLANK(F10), "", F10&amp;" - "&amp;G10),VLOOKUP(D10,Dictionary!$B$2:$F$609,4,FALSE))</f>
        <v>0</v>
      </c>
      <c r="K10" t="str">
        <f>"insert into result_context_item( RESULT_CONTEXT_ITEM_ID,  GROUP_RESULT_CONTEXT_ID,  EXPERIMENT_ID,  RESULT_ID,  ATTRIBUTE_ID,  VALUE_ID,  QUALIFIER,  VALUE_DISPLAY,  VALUE_NUM,  VALUE_MIN,  VALUE_MAX) values(result_context_item_id_seq.nextval, '',"&amp;" experiment_id_seq.currval, "&amp;A10&amp;", "&amp;VLOOKUP(C10,Dictionary!$B$2:$F$609,4,FALSE)&amp;", '', '', '"&amp;I10&amp;"', "&amp;E10&amp;", '"&amp;F10&amp;"', '"&amp;G10&amp;"');"</f>
        <v>insert into result_context_item( RESULT_CONTEXT_ITEM_ID,  GROUP_RESULT_CONTEXT_ID,  EXPERIMENT_ID,  RESULT_ID,  ATTRIBUTE_ID,  VALUE_ID,  QUALIFIER,  VALUE_DISPLAY,  VALUE_NUM,  VALUE_MIN,  VALUE_MAX) values(result_context_item_id_seq.nextval, '', experiment_id_seq.currval, 608, Published, '', '', '0', 0, '', '');</v>
      </c>
    </row>
    <row r="11" spans="1:11">
      <c r="A11">
        <f>Result!B11</f>
        <v>609</v>
      </c>
      <c r="C11" t="str">
        <f>'Result import'!$K$7</f>
        <v>Number of points</v>
      </c>
      <c r="E11">
        <f>'Result import'!K17</f>
        <v>0</v>
      </c>
      <c r="I11" t="str">
        <f>IF(ISNA(VLOOKUP(D11,Dictionary!$B$2:$F$609,4,FALSE)),H11&amp;E11&amp;IF(ISBLANK(F11), "", F11&amp;" - "&amp;G11),VLOOKUP(D11,Dictionary!$B$2:$F$609,4,FALSE))</f>
        <v>0</v>
      </c>
      <c r="K11" t="str">
        <f>"insert into result_context_item( RESULT_CONTEXT_ITEM_ID,  GROUP_RESULT_CONTEXT_ID,  EXPERIMENT_ID,  RESULT_ID,  ATTRIBUTE_ID,  VALUE_ID,  QUALIFIER,  VALUE_DISPLAY,  VALUE_NUM,  VALUE_MIN,  VALUE_MAX) values(result_context_item_id_seq.nextval, '',"&amp;" experiment_id_seq.currval, "&amp;A11&amp;", "&amp;VLOOKUP(C11,Dictionary!$B$2:$F$609,4,FALSE)&amp;", '', '', '"&amp;I11&amp;"', "&amp;E11&amp;", '"&amp;F11&amp;"', '"&amp;G11&amp;"');"</f>
        <v>insert into result_context_item( RESULT_CONTEXT_ITEM_ID,  GROUP_RESULT_CONTEXT_ID,  EXPERIMENT_ID,  RESULT_ID,  ATTRIBUTE_ID,  VALUE_ID,  QUALIFIER,  VALUE_DISPLAY,  VALUE_NUM,  VALUE_MIN,  VALUE_MAX) values(result_context_item_id_seq.nextval, '', experiment_id_seq.currval, 609, Published, '', '', '0', 0, '', '');</v>
      </c>
    </row>
    <row r="12" spans="1:11">
      <c r="A12">
        <f>Result!B12</f>
        <v>610</v>
      </c>
      <c r="C12" t="str">
        <f>'Result import'!$K$7</f>
        <v>Number of points</v>
      </c>
      <c r="E12">
        <f>'Result import'!K18</f>
        <v>0</v>
      </c>
      <c r="I12" t="str">
        <f>IF(ISNA(VLOOKUP(D12,Dictionary!$B$2:$F$609,4,FALSE)),H12&amp;E12&amp;IF(ISBLANK(F12), "", F12&amp;" - "&amp;G12),VLOOKUP(D12,Dictionary!$B$2:$F$609,4,FALSE))</f>
        <v>0</v>
      </c>
      <c r="K12" t="str">
        <f>"insert into result_context_item( RESULT_CONTEXT_ITEM_ID,  GROUP_RESULT_CONTEXT_ID,  EXPERIMENT_ID,  RESULT_ID,  ATTRIBUTE_ID,  VALUE_ID,  QUALIFIER,  VALUE_DISPLAY,  VALUE_NUM,  VALUE_MIN,  VALUE_MAX) values(result_context_item_id_seq.nextval, '',"&amp;" experiment_id_seq.currval, "&amp;A12&amp;", "&amp;VLOOKUP(C12,Dictionary!$B$2:$F$609,4,FALSE)&amp;", '', '', '"&amp;I12&amp;"', "&amp;E12&amp;", '"&amp;F12&amp;"', '"&amp;G12&amp;"');"</f>
        <v>insert into result_context_item( RESULT_CONTEXT_ITEM_ID,  GROUP_RESULT_CONTEXT_ID,  EXPERIMENT_ID,  RESULT_ID,  ATTRIBUTE_ID,  VALUE_ID,  QUALIFIER,  VALUE_DISPLAY,  VALUE_NUM,  VALUE_MIN,  VALUE_MAX) values(result_context_item_id_seq.nextval, '', experiment_id_seq.currval, 610, Published, '', '', '0', 0, '', '');</v>
      </c>
    </row>
    <row r="13" spans="1:11">
      <c r="A13">
        <f>Result!B13</f>
        <v>611</v>
      </c>
      <c r="C13" t="str">
        <f>'Result import'!$K$7</f>
        <v>Number of points</v>
      </c>
      <c r="E13">
        <f>'Result import'!K9</f>
        <v>0</v>
      </c>
      <c r="I13" t="str">
        <f>IF(ISNA(VLOOKUP(D13,Dictionary!$B$2:$F$609,4,FALSE)),H13&amp;E13&amp;IF(ISBLANK(F13), "", F13&amp;" - "&amp;G13),VLOOKUP(D13,Dictionary!$B$2:$F$609,4,FALSE))</f>
        <v>0</v>
      </c>
      <c r="K13" t="str">
        <f>"insert into result_context_item( RESULT_CONTEXT_ITEM_ID,  GROUP_RESULT_CONTEXT_ID,  EXPERIMENT_ID,  RESULT_ID,  ATTRIBUTE_ID,  VALUE_ID,  QUALIFIER,  VALUE_DISPLAY,  VALUE_NUM,  VALUE_MIN,  VALUE_MAX) values(result_context_item_id_seq.nextval, '',"&amp;" experiment_id_seq.currval, "&amp;A13&amp;", "&amp;VLOOKUP(C13,Dictionary!$B$2:$F$609,4,FALSE)&amp;", '', '', '"&amp;I13&amp;"', "&amp;E13&amp;", '"&amp;F13&amp;"', '"&amp;G13&amp;"');"</f>
        <v>insert into result_context_item( RESULT_CONTEXT_ITEM_ID,  GROUP_RESULT_CONTEXT_ID,  EXPERIMENT_ID,  RESULT_ID,  ATTRIBUTE_ID,  VALUE_ID,  QUALIFIER,  VALUE_DISPLAY,  VALUE_NUM,  VALUE_MIN,  VALUE_MAX) values(result_context_item_id_seq.nextval, '', experiment_id_seq.currval, 611, Published, '', '', '0', 0, '', '');</v>
      </c>
    </row>
    <row r="14" spans="1:11">
      <c r="A14">
        <f>Result!B14</f>
        <v>612</v>
      </c>
      <c r="C14" t="str">
        <f>'Result import'!$K$7</f>
        <v>Number of points</v>
      </c>
      <c r="E14">
        <f>'Result import'!K10</f>
        <v>0</v>
      </c>
      <c r="I14" t="str">
        <f>IF(ISNA(VLOOKUP(D14,Dictionary!$B$2:$F$609,4,FALSE)),H14&amp;E14&amp;IF(ISBLANK(F14), "", F14&amp;" - "&amp;G14),VLOOKUP(D14,Dictionary!$B$2:$F$609,4,FALSE))</f>
        <v>0</v>
      </c>
      <c r="K14" t="str">
        <f>"insert into result_context_item( RESULT_CONTEXT_ITEM_ID,  GROUP_RESULT_CONTEXT_ID,  EXPERIMENT_ID,  RESULT_ID,  ATTRIBUTE_ID,  VALUE_ID,  QUALIFIER,  VALUE_DISPLAY,  VALUE_NUM,  VALUE_MIN,  VALUE_MAX) values(result_context_item_id_seq.nextval, '',"&amp;" experiment_id_seq.currval, "&amp;A14&amp;", "&amp;VLOOKUP(C14,Dictionary!$B$2:$F$609,4,FALSE)&amp;", '', '', '"&amp;I14&amp;"', "&amp;E14&amp;", '"&amp;F14&amp;"', '"&amp;G14&amp;"');"</f>
        <v>insert into result_context_item( RESULT_CONTEXT_ITEM_ID,  GROUP_RESULT_CONTEXT_ID,  EXPERIMENT_ID,  RESULT_ID,  ATTRIBUTE_ID,  VALUE_ID,  QUALIFIER,  VALUE_DISPLAY,  VALUE_NUM,  VALUE_MIN,  VALUE_MAX) values(result_context_item_id_seq.nextval, '', experiment_id_seq.currval, 612, Published, '', '', '0', 0, '', '');</v>
      </c>
    </row>
    <row r="15" spans="1:11">
      <c r="A15">
        <f>Result!B15</f>
        <v>613</v>
      </c>
      <c r="C15" t="str">
        <f>'Result import'!$K$7</f>
        <v>Number of points</v>
      </c>
      <c r="E15">
        <f>'Result import'!K11</f>
        <v>0</v>
      </c>
      <c r="I15" t="str">
        <f>IF(ISNA(VLOOKUP(D15,Dictionary!$B$2:$F$609,4,FALSE)),H15&amp;E15&amp;IF(ISBLANK(F15), "", F15&amp;" - "&amp;G15),VLOOKUP(D15,Dictionary!$B$2:$F$609,4,FALSE))</f>
        <v>0</v>
      </c>
      <c r="K15" t="str">
        <f>"insert into result_context_item( RESULT_CONTEXT_ITEM_ID,  GROUP_RESULT_CONTEXT_ID,  EXPERIMENT_ID,  RESULT_ID,  ATTRIBUTE_ID,  VALUE_ID,  QUALIFIER,  VALUE_DISPLAY,  VALUE_NUM,  VALUE_MIN,  VALUE_MAX) values(result_context_item_id_seq.nextval, '',"&amp;" experiment_id_seq.currval, "&amp;A15&amp;", "&amp;VLOOKUP(C15,Dictionary!$B$2:$F$609,4,FALSE)&amp;", '', '', '"&amp;I15&amp;"', "&amp;E15&amp;", '"&amp;F15&amp;"', '"&amp;G15&amp;"');"</f>
        <v>insert into result_context_item( RESULT_CONTEXT_ITEM_ID,  GROUP_RESULT_CONTEXT_ID,  EXPERIMENT_ID,  RESULT_ID,  ATTRIBUTE_ID,  VALUE_ID,  QUALIFIER,  VALUE_DISPLAY,  VALUE_NUM,  VALUE_MIN,  VALUE_MAX) values(result_context_item_id_seq.nextval, '', experiment_id_seq.currval, 613, Published, '', '', '0', 0, '', '');</v>
      </c>
    </row>
    <row r="16" spans="1:11">
      <c r="A16">
        <f>Result!B16</f>
        <v>614</v>
      </c>
      <c r="C16" t="str">
        <f>'Result import'!$K$7</f>
        <v>Number of points</v>
      </c>
      <c r="E16">
        <f>'Result import'!K12</f>
        <v>0</v>
      </c>
      <c r="I16" t="str">
        <f>IF(ISNA(VLOOKUP(D16,Dictionary!$B$2:$F$609,4,FALSE)),H16&amp;E16&amp;IF(ISBLANK(F16), "", F16&amp;" - "&amp;G16),VLOOKUP(D16,Dictionary!$B$2:$F$609,4,FALSE))</f>
        <v>0</v>
      </c>
      <c r="K16" t="str">
        <f>"insert into result_context_item( RESULT_CONTEXT_ITEM_ID,  GROUP_RESULT_CONTEXT_ID,  EXPERIMENT_ID,  RESULT_ID,  ATTRIBUTE_ID,  VALUE_ID,  QUALIFIER,  VALUE_DISPLAY,  VALUE_NUM,  VALUE_MIN,  VALUE_MAX) values(result_context_item_id_seq.nextval, '',"&amp;" experiment_id_seq.currval, "&amp;A16&amp;", "&amp;VLOOKUP(C16,Dictionary!$B$2:$F$609,4,FALSE)&amp;", '', '', '"&amp;I16&amp;"', "&amp;E16&amp;", '"&amp;F16&amp;"', '"&amp;G16&amp;"');"</f>
        <v>insert into result_context_item( RESULT_CONTEXT_ITEM_ID,  GROUP_RESULT_CONTEXT_ID,  EXPERIMENT_ID,  RESULT_ID,  ATTRIBUTE_ID,  VALUE_ID,  QUALIFIER,  VALUE_DISPLAY,  VALUE_NUM,  VALUE_MIN,  VALUE_MAX) values(result_context_item_id_seq.nextval, '', experiment_id_seq.currval, 614, Published, '', '', '0', 0, '', '');</v>
      </c>
    </row>
    <row r="17" spans="1:11">
      <c r="A17">
        <f>Result!B17</f>
        <v>615</v>
      </c>
      <c r="C17" t="str">
        <f>'Result import'!$K$7</f>
        <v>Number of points</v>
      </c>
      <c r="E17">
        <f>'Result import'!K13</f>
        <v>0</v>
      </c>
      <c r="I17" t="str">
        <f>IF(ISNA(VLOOKUP(D17,Dictionary!$B$2:$F$609,4,FALSE)),H17&amp;E17&amp;IF(ISBLANK(F17), "", F17&amp;" - "&amp;G17),VLOOKUP(D17,Dictionary!$B$2:$F$609,4,FALSE))</f>
        <v>0</v>
      </c>
      <c r="K17" t="str">
        <f>"insert into result_context_item( RESULT_CONTEXT_ITEM_ID,  GROUP_RESULT_CONTEXT_ID,  EXPERIMENT_ID,  RESULT_ID,  ATTRIBUTE_ID,  VALUE_ID,  QUALIFIER,  VALUE_DISPLAY,  VALUE_NUM,  VALUE_MIN,  VALUE_MAX) values(result_context_item_id_seq.nextval, '',"&amp;" experiment_id_seq.currval, "&amp;A17&amp;", "&amp;VLOOKUP(C17,Dictionary!$B$2:$F$609,4,FALSE)&amp;", '', '', '"&amp;I17&amp;"', "&amp;E17&amp;", '"&amp;F17&amp;"', '"&amp;G17&amp;"');"</f>
        <v>insert into result_context_item( RESULT_CONTEXT_ITEM_ID,  GROUP_RESULT_CONTEXT_ID,  EXPERIMENT_ID,  RESULT_ID,  ATTRIBUTE_ID,  VALUE_ID,  QUALIFIER,  VALUE_DISPLAY,  VALUE_NUM,  VALUE_MIN,  VALUE_MAX) values(result_context_item_id_seq.nextval, '', experiment_id_seq.currval, 615, Published, '', '', '0', 0, '', '');</v>
      </c>
    </row>
    <row r="18" spans="1:11">
      <c r="A18">
        <f>Result!B18</f>
        <v>616</v>
      </c>
      <c r="C18" t="str">
        <f>'Result import'!$K$7</f>
        <v>Number of points</v>
      </c>
      <c r="E18">
        <f>'Result import'!K14</f>
        <v>0</v>
      </c>
      <c r="I18" t="str">
        <f>IF(ISNA(VLOOKUP(D18,Dictionary!$B$2:$F$609,4,FALSE)),H18&amp;E18&amp;IF(ISBLANK(F18), "", F18&amp;" - "&amp;G18),VLOOKUP(D18,Dictionary!$B$2:$F$609,4,FALSE))</f>
        <v>0</v>
      </c>
      <c r="K18" t="str">
        <f>"insert into result_context_item( RESULT_CONTEXT_ITEM_ID,  GROUP_RESULT_CONTEXT_ID,  EXPERIMENT_ID,  RESULT_ID,  ATTRIBUTE_ID,  VALUE_ID,  QUALIFIER,  VALUE_DISPLAY,  VALUE_NUM,  VALUE_MIN,  VALUE_MAX) values(result_context_item_id_seq.nextval, '',"&amp;" experiment_id_seq.currval, "&amp;A18&amp;", "&amp;VLOOKUP(C18,Dictionary!$B$2:$F$609,4,FALSE)&amp;", '', '', '"&amp;I18&amp;"', "&amp;E18&amp;", '"&amp;F18&amp;"', '"&amp;G18&amp;"');"</f>
        <v>insert into result_context_item( RESULT_CONTEXT_ITEM_ID,  GROUP_RESULT_CONTEXT_ID,  EXPERIMENT_ID,  RESULT_ID,  ATTRIBUTE_ID,  VALUE_ID,  QUALIFIER,  VALUE_DISPLAY,  VALUE_NUM,  VALUE_MIN,  VALUE_MAX) values(result_context_item_id_seq.nextval, '', experiment_id_seq.currval, 616, Published, '', '', '0', 0, '', '');</v>
      </c>
    </row>
    <row r="19" spans="1:11">
      <c r="A19">
        <f>Result!B19</f>
        <v>617</v>
      </c>
      <c r="C19" t="str">
        <f>'Result import'!$K$7</f>
        <v>Number of points</v>
      </c>
      <c r="E19">
        <f>'Result import'!K15</f>
        <v>0</v>
      </c>
      <c r="I19" t="str">
        <f>IF(ISNA(VLOOKUP(D19,Dictionary!$B$2:$F$609,4,FALSE)),H19&amp;E19&amp;IF(ISBLANK(F19), "", F19&amp;" - "&amp;G19),VLOOKUP(D19,Dictionary!$B$2:$F$609,4,FALSE))</f>
        <v>0</v>
      </c>
      <c r="K19" t="str">
        <f>"insert into result_context_item( RESULT_CONTEXT_ITEM_ID,  GROUP_RESULT_CONTEXT_ID,  EXPERIMENT_ID,  RESULT_ID,  ATTRIBUTE_ID,  VALUE_ID,  QUALIFIER,  VALUE_DISPLAY,  VALUE_NUM,  VALUE_MIN,  VALUE_MAX) values(result_context_item_id_seq.nextval, '',"&amp;" experiment_id_seq.currval, "&amp;A19&amp;", "&amp;VLOOKUP(C19,Dictionary!$B$2:$F$609,4,FALSE)&amp;", '', '', '"&amp;I19&amp;"', "&amp;E19&amp;", '"&amp;F19&amp;"', '"&amp;G19&amp;"');"</f>
        <v>insert into result_context_item( RESULT_CONTEXT_ITEM_ID,  GROUP_RESULT_CONTEXT_ID,  EXPERIMENT_ID,  RESULT_ID,  ATTRIBUTE_ID,  VALUE_ID,  QUALIFIER,  VALUE_DISPLAY,  VALUE_NUM,  VALUE_MIN,  VALUE_MAX) values(result_context_item_id_seq.nextval, '', experiment_id_seq.currval, 617, Published, '', '', '0', 0, '', '');</v>
      </c>
    </row>
    <row r="20" spans="1:11">
      <c r="A20">
        <f>Result!B20</f>
        <v>618</v>
      </c>
      <c r="C20" t="str">
        <f>'Result import'!$K$7</f>
        <v>Number of points</v>
      </c>
      <c r="E20">
        <f>'Result import'!K16</f>
        <v>0</v>
      </c>
      <c r="I20" t="str">
        <f>IF(ISNA(VLOOKUP(D20,Dictionary!$B$2:$F$609,4,FALSE)),H20&amp;E20&amp;IF(ISBLANK(F20), "", F20&amp;" - "&amp;G20),VLOOKUP(D20,Dictionary!$B$2:$F$609,4,FALSE))</f>
        <v>0</v>
      </c>
      <c r="K20" t="str">
        <f>"insert into result_context_item( RESULT_CONTEXT_ITEM_ID,  GROUP_RESULT_CONTEXT_ID,  EXPERIMENT_ID,  RESULT_ID,  ATTRIBUTE_ID,  VALUE_ID,  QUALIFIER,  VALUE_DISPLAY,  VALUE_NUM,  VALUE_MIN,  VALUE_MAX) values(result_context_item_id_seq.nextval, '',"&amp;" experiment_id_seq.currval, "&amp;A20&amp;", "&amp;VLOOKUP(C20,Dictionary!$B$2:$F$609,4,FALSE)&amp;", '', '', '"&amp;I20&amp;"', "&amp;E20&amp;", '"&amp;F20&amp;"', '"&amp;G20&amp;"');"</f>
        <v>insert into result_context_item( RESULT_CONTEXT_ITEM_ID,  GROUP_RESULT_CONTEXT_ID,  EXPERIMENT_ID,  RESULT_ID,  ATTRIBUTE_ID,  VALUE_ID,  QUALIFIER,  VALUE_DISPLAY,  VALUE_NUM,  VALUE_MIN,  VALUE_MAX) values(result_context_item_id_seq.nextval, '', experiment_id_seq.currval, 618, Published, '', '', '0', 0, '', '');</v>
      </c>
    </row>
    <row r="21" spans="1:11">
      <c r="A21">
        <f>Result!B21</f>
        <v>619</v>
      </c>
      <c r="C21" t="str">
        <f>'Result import'!$K$7</f>
        <v>Number of points</v>
      </c>
      <c r="E21">
        <f>'Result import'!K17</f>
        <v>0</v>
      </c>
      <c r="I21" t="str">
        <f>IF(ISNA(VLOOKUP(D21,Dictionary!$B$2:$F$609,4,FALSE)),H21&amp;E21&amp;IF(ISBLANK(F21), "", F21&amp;" - "&amp;G21),VLOOKUP(D21,Dictionary!$B$2:$F$609,4,FALSE))</f>
        <v>0</v>
      </c>
      <c r="K21" t="str">
        <f>"insert into result_context_item( RESULT_CONTEXT_ITEM_ID,  GROUP_RESULT_CONTEXT_ID,  EXPERIMENT_ID,  RESULT_ID,  ATTRIBUTE_ID,  VALUE_ID,  QUALIFIER,  VALUE_DISPLAY,  VALUE_NUM,  VALUE_MIN,  VALUE_MAX) values(result_context_item_id_seq.nextval, '',"&amp;" experiment_id_seq.currval, "&amp;A21&amp;", "&amp;VLOOKUP(C21,Dictionary!$B$2:$F$609,4,FALSE)&amp;", '', '', '"&amp;I21&amp;"', "&amp;E21&amp;", '"&amp;F21&amp;"', '"&amp;G21&amp;"');"</f>
        <v>insert into result_context_item( RESULT_CONTEXT_ITEM_ID,  GROUP_RESULT_CONTEXT_ID,  EXPERIMENT_ID,  RESULT_ID,  ATTRIBUTE_ID,  VALUE_ID,  QUALIFIER,  VALUE_DISPLAY,  VALUE_NUM,  VALUE_MIN,  VALUE_MAX) values(result_context_item_id_seq.nextval, '', experiment_id_seq.currval, 619, Published, '', '', '0', 0, '', '');</v>
      </c>
    </row>
    <row r="22" spans="1:11">
      <c r="A22">
        <f>Result!B22</f>
        <v>620</v>
      </c>
      <c r="C22" t="str">
        <f>'Result import'!$K$7</f>
        <v>Number of points</v>
      </c>
      <c r="E22">
        <f>'Result import'!K18</f>
        <v>0</v>
      </c>
      <c r="I22" t="str">
        <f>IF(ISNA(VLOOKUP(D22,Dictionary!$B$2:$F$609,4,FALSE)),H22&amp;E22&amp;IF(ISBLANK(F22), "", F22&amp;" - "&amp;G22),VLOOKUP(D22,Dictionary!$B$2:$F$609,4,FALSE))</f>
        <v>0</v>
      </c>
      <c r="K22" t="str">
        <f>"insert into result_context_item( RESULT_CONTEXT_ITEM_ID,  GROUP_RESULT_CONTEXT_ID,  EXPERIMENT_ID,  RESULT_ID,  ATTRIBUTE_ID,  VALUE_ID,  QUALIFIER,  VALUE_DISPLAY,  VALUE_NUM,  VALUE_MIN,  VALUE_MAX) values(result_context_item_id_seq.nextval, '',"&amp;" experiment_id_seq.currval, "&amp;A22&amp;", "&amp;VLOOKUP(C22,Dictionary!$B$2:$F$609,4,FALSE)&amp;", '', '', '"&amp;I22&amp;"', "&amp;E22&amp;", '"&amp;F22&amp;"', '"&amp;G22&amp;"');"</f>
        <v>insert into result_context_item( RESULT_CONTEXT_ITEM_ID,  GROUP_RESULT_CONTEXT_ID,  EXPERIMENT_ID,  RESULT_ID,  ATTRIBUTE_ID,  VALUE_ID,  QUALIFIER,  VALUE_DISPLAY,  VALUE_NUM,  VALUE_MIN,  VALUE_MAX) values(result_context_item_id_seq.nextval, '', experiment_id_seq.currval, 620, Published, '', '', '0', 0, '', '');</v>
      </c>
    </row>
    <row r="23" spans="1:11">
      <c r="A23">
        <f>Result!B23</f>
        <v>621</v>
      </c>
      <c r="C23" t="str">
        <f>'Result import'!$K$7</f>
        <v>Number of points</v>
      </c>
      <c r="E23">
        <f>'Result import'!K9</f>
        <v>0</v>
      </c>
      <c r="I23" t="str">
        <f>IF(ISNA(VLOOKUP(D23,Dictionary!$B$2:$F$609,4,FALSE)),H23&amp;E23&amp;IF(ISBLANK(F23), "", F23&amp;" - "&amp;G23),VLOOKUP(D23,Dictionary!$B$2:$F$609,4,FALSE))</f>
        <v>0</v>
      </c>
      <c r="K23" t="str">
        <f>"insert into result_context_item( RESULT_CONTEXT_ITEM_ID,  GROUP_RESULT_CONTEXT_ID,  EXPERIMENT_ID,  RESULT_ID,  ATTRIBUTE_ID,  VALUE_ID,  QUALIFIER,  VALUE_DISPLAY,  VALUE_NUM,  VALUE_MIN,  VALUE_MAX) values(result_context_item_id_seq.nextval, '',"&amp;" experiment_id_seq.currval, "&amp;A23&amp;", "&amp;VLOOKUP(C23,Dictionary!$B$2:$F$609,4,FALSE)&amp;", '', '', '"&amp;I23&amp;"', "&amp;E23&amp;", '"&amp;F23&amp;"', '"&amp;G23&amp;"');"</f>
        <v>insert into result_context_item( RESULT_CONTEXT_ITEM_ID,  GROUP_RESULT_CONTEXT_ID,  EXPERIMENT_ID,  RESULT_ID,  ATTRIBUTE_ID,  VALUE_ID,  QUALIFIER,  VALUE_DISPLAY,  VALUE_NUM,  VALUE_MIN,  VALUE_MAX) values(result_context_item_id_seq.nextval, '', experiment_id_seq.currval, 621, Published, '', '', '0', 0, '', '');</v>
      </c>
    </row>
    <row r="24" spans="1:11">
      <c r="A24">
        <f>Result!B24</f>
        <v>622</v>
      </c>
      <c r="C24" t="str">
        <f>'Result import'!$K$7</f>
        <v>Number of points</v>
      </c>
      <c r="E24">
        <f>'Result import'!K10</f>
        <v>0</v>
      </c>
      <c r="I24" t="str">
        <f>IF(ISNA(VLOOKUP(D24,Dictionary!$B$2:$F$609,4,FALSE)),H24&amp;E24&amp;IF(ISBLANK(F24), "", F24&amp;" - "&amp;G24),VLOOKUP(D24,Dictionary!$B$2:$F$609,4,FALSE))</f>
        <v>0</v>
      </c>
      <c r="K24" t="str">
        <f>"insert into result_context_item( RESULT_CONTEXT_ITEM_ID,  GROUP_RESULT_CONTEXT_ID,  EXPERIMENT_ID,  RESULT_ID,  ATTRIBUTE_ID,  VALUE_ID,  QUALIFIER,  VALUE_DISPLAY,  VALUE_NUM,  VALUE_MIN,  VALUE_MAX) values(result_context_item_id_seq.nextval, '',"&amp;" experiment_id_seq.currval, "&amp;A24&amp;", "&amp;VLOOKUP(C24,Dictionary!$B$2:$F$609,4,FALSE)&amp;", '', '', '"&amp;I24&amp;"', "&amp;E24&amp;", '"&amp;F24&amp;"', '"&amp;G24&amp;"');"</f>
        <v>insert into result_context_item( RESULT_CONTEXT_ITEM_ID,  GROUP_RESULT_CONTEXT_ID,  EXPERIMENT_ID,  RESULT_ID,  ATTRIBUTE_ID,  VALUE_ID,  QUALIFIER,  VALUE_DISPLAY,  VALUE_NUM,  VALUE_MIN,  VALUE_MAX) values(result_context_item_id_seq.nextval, '', experiment_id_seq.currval, 622, Published, '', '', '0', 0, '', '');</v>
      </c>
    </row>
    <row r="25" spans="1:11">
      <c r="A25">
        <f>Result!B25</f>
        <v>623</v>
      </c>
      <c r="C25" t="str">
        <f>'Result import'!$K$7</f>
        <v>Number of points</v>
      </c>
      <c r="E25">
        <f>'Result import'!K11</f>
        <v>0</v>
      </c>
      <c r="I25" t="str">
        <f>IF(ISNA(VLOOKUP(D25,Dictionary!$B$2:$F$609,4,FALSE)),H25&amp;E25&amp;IF(ISBLANK(F25), "", F25&amp;" - "&amp;G25),VLOOKUP(D25,Dictionary!$B$2:$F$609,4,FALSE))</f>
        <v>0</v>
      </c>
      <c r="K25" t="str">
        <f>"insert into result_context_item( RESULT_CONTEXT_ITEM_ID,  GROUP_RESULT_CONTEXT_ID,  EXPERIMENT_ID,  RESULT_ID,  ATTRIBUTE_ID,  VALUE_ID,  QUALIFIER,  VALUE_DISPLAY,  VALUE_NUM,  VALUE_MIN,  VALUE_MAX) values(result_context_item_id_seq.nextval, '',"&amp;" experiment_id_seq.currval, "&amp;A25&amp;", "&amp;VLOOKUP(C25,Dictionary!$B$2:$F$609,4,FALSE)&amp;", '', '', '"&amp;I25&amp;"', "&amp;E25&amp;", '"&amp;F25&amp;"', '"&amp;G25&amp;"');"</f>
        <v>insert into result_context_item( RESULT_CONTEXT_ITEM_ID,  GROUP_RESULT_CONTEXT_ID,  EXPERIMENT_ID,  RESULT_ID,  ATTRIBUTE_ID,  VALUE_ID,  QUALIFIER,  VALUE_DISPLAY,  VALUE_NUM,  VALUE_MIN,  VALUE_MAX) values(result_context_item_id_seq.nextval, '', experiment_id_seq.currval, 623, Published, '', '', '0', 0, '', '');</v>
      </c>
    </row>
    <row r="26" spans="1:11">
      <c r="A26">
        <f>Result!B26</f>
        <v>624</v>
      </c>
      <c r="C26" t="str">
        <f>'Result import'!$K$7</f>
        <v>Number of points</v>
      </c>
      <c r="E26">
        <f>'Result import'!K12</f>
        <v>0</v>
      </c>
      <c r="I26" t="str">
        <f>IF(ISNA(VLOOKUP(D26,Dictionary!$B$2:$F$609,4,FALSE)),H26&amp;E26&amp;IF(ISBLANK(F26), "", F26&amp;" - "&amp;G26),VLOOKUP(D26,Dictionary!$B$2:$F$609,4,FALSE))</f>
        <v>0</v>
      </c>
      <c r="K26" t="str">
        <f>"insert into result_context_item( RESULT_CONTEXT_ITEM_ID,  GROUP_RESULT_CONTEXT_ID,  EXPERIMENT_ID,  RESULT_ID,  ATTRIBUTE_ID,  VALUE_ID,  QUALIFIER,  VALUE_DISPLAY,  VALUE_NUM,  VALUE_MIN,  VALUE_MAX) values(result_context_item_id_seq.nextval, '',"&amp;" experiment_id_seq.currval, "&amp;A26&amp;", "&amp;VLOOKUP(C26,Dictionary!$B$2:$F$609,4,FALSE)&amp;", '', '', '"&amp;I26&amp;"', "&amp;E26&amp;", '"&amp;F26&amp;"', '"&amp;G26&amp;"');"</f>
        <v>insert into result_context_item( RESULT_CONTEXT_ITEM_ID,  GROUP_RESULT_CONTEXT_ID,  EXPERIMENT_ID,  RESULT_ID,  ATTRIBUTE_ID,  VALUE_ID,  QUALIFIER,  VALUE_DISPLAY,  VALUE_NUM,  VALUE_MIN,  VALUE_MAX) values(result_context_item_id_seq.nextval, '', experiment_id_seq.currval, 624, Published, '', '', '0', 0, '', '');</v>
      </c>
    </row>
    <row r="27" spans="1:11">
      <c r="A27">
        <f>Result!B27</f>
        <v>625</v>
      </c>
      <c r="C27" t="str">
        <f>'Result import'!$K$7</f>
        <v>Number of points</v>
      </c>
      <c r="E27">
        <f>'Result import'!K13</f>
        <v>0</v>
      </c>
      <c r="I27" t="str">
        <f>IF(ISNA(VLOOKUP(D27,Dictionary!$B$2:$F$609,4,FALSE)),H27&amp;E27&amp;IF(ISBLANK(F27), "", F27&amp;" - "&amp;G27),VLOOKUP(D27,Dictionary!$B$2:$F$609,4,FALSE))</f>
        <v>0</v>
      </c>
      <c r="K27" t="str">
        <f>"insert into result_context_item( RESULT_CONTEXT_ITEM_ID,  GROUP_RESULT_CONTEXT_ID,  EXPERIMENT_ID,  RESULT_ID,  ATTRIBUTE_ID,  VALUE_ID,  QUALIFIER,  VALUE_DISPLAY,  VALUE_NUM,  VALUE_MIN,  VALUE_MAX) values(result_context_item_id_seq.nextval, '',"&amp;" experiment_id_seq.currval, "&amp;A27&amp;", "&amp;VLOOKUP(C27,Dictionary!$B$2:$F$609,4,FALSE)&amp;", '', '', '"&amp;I27&amp;"', "&amp;E27&amp;", '"&amp;F27&amp;"', '"&amp;G27&amp;"');"</f>
        <v>insert into result_context_item( RESULT_CONTEXT_ITEM_ID,  GROUP_RESULT_CONTEXT_ID,  EXPERIMENT_ID,  RESULT_ID,  ATTRIBUTE_ID,  VALUE_ID,  QUALIFIER,  VALUE_DISPLAY,  VALUE_NUM,  VALUE_MIN,  VALUE_MAX) values(result_context_item_id_seq.nextval, '', experiment_id_seq.currval, 625, Published, '', '', '0', 0, '', '');</v>
      </c>
    </row>
    <row r="28" spans="1:11">
      <c r="A28">
        <f>Result!B28</f>
        <v>626</v>
      </c>
      <c r="C28" t="str">
        <f>'Result import'!$K$7</f>
        <v>Number of points</v>
      </c>
      <c r="E28">
        <f>'Result import'!K14</f>
        <v>0</v>
      </c>
      <c r="I28" t="str">
        <f>IF(ISNA(VLOOKUP(D28,Dictionary!$B$2:$F$609,4,FALSE)),H28&amp;E28&amp;IF(ISBLANK(F28), "", F28&amp;" - "&amp;G28),VLOOKUP(D28,Dictionary!$B$2:$F$609,4,FALSE))</f>
        <v>0</v>
      </c>
      <c r="K28" t="str">
        <f>"insert into result_context_item( RESULT_CONTEXT_ITEM_ID,  GROUP_RESULT_CONTEXT_ID,  EXPERIMENT_ID,  RESULT_ID,  ATTRIBUTE_ID,  VALUE_ID,  QUALIFIER,  VALUE_DISPLAY,  VALUE_NUM,  VALUE_MIN,  VALUE_MAX) values(result_context_item_id_seq.nextval, '',"&amp;" experiment_id_seq.currval, "&amp;A28&amp;", "&amp;VLOOKUP(C28,Dictionary!$B$2:$F$609,4,FALSE)&amp;", '', '', '"&amp;I28&amp;"', "&amp;E28&amp;", '"&amp;F28&amp;"', '"&amp;G28&amp;"');"</f>
        <v>insert into result_context_item( RESULT_CONTEXT_ITEM_ID,  GROUP_RESULT_CONTEXT_ID,  EXPERIMENT_ID,  RESULT_ID,  ATTRIBUTE_ID,  VALUE_ID,  QUALIFIER,  VALUE_DISPLAY,  VALUE_NUM,  VALUE_MIN,  VALUE_MAX) values(result_context_item_id_seq.nextval, '', experiment_id_seq.currval, 626, Published, '', '', '0', 0, '', '');</v>
      </c>
    </row>
    <row r="29" spans="1:11">
      <c r="A29">
        <f>Result!B29</f>
        <v>627</v>
      </c>
      <c r="C29" t="str">
        <f>'Result import'!$K$7</f>
        <v>Number of points</v>
      </c>
      <c r="E29">
        <f>'Result import'!K15</f>
        <v>0</v>
      </c>
      <c r="I29" t="str">
        <f>IF(ISNA(VLOOKUP(D29,Dictionary!$B$2:$F$609,4,FALSE)),H29&amp;E29&amp;IF(ISBLANK(F29), "", F29&amp;" - "&amp;G29),VLOOKUP(D29,Dictionary!$B$2:$F$609,4,FALSE))</f>
        <v>0</v>
      </c>
      <c r="K29" t="str">
        <f>"insert into result_context_item( RESULT_CONTEXT_ITEM_ID,  GROUP_RESULT_CONTEXT_ID,  EXPERIMENT_ID,  RESULT_ID,  ATTRIBUTE_ID,  VALUE_ID,  QUALIFIER,  VALUE_DISPLAY,  VALUE_NUM,  VALUE_MIN,  VALUE_MAX) values(result_context_item_id_seq.nextval, '',"&amp;" experiment_id_seq.currval, "&amp;A29&amp;", "&amp;VLOOKUP(C29,Dictionary!$B$2:$F$609,4,FALSE)&amp;", '', '', '"&amp;I29&amp;"', "&amp;E29&amp;", '"&amp;F29&amp;"', '"&amp;G29&amp;"');"</f>
        <v>insert into result_context_item( RESULT_CONTEXT_ITEM_ID,  GROUP_RESULT_CONTEXT_ID,  EXPERIMENT_ID,  RESULT_ID,  ATTRIBUTE_ID,  VALUE_ID,  QUALIFIER,  VALUE_DISPLAY,  VALUE_NUM,  VALUE_MIN,  VALUE_MAX) values(result_context_item_id_seq.nextval, '', experiment_id_seq.currval, 627, Published, '', '', '0', 0, '', '');</v>
      </c>
    </row>
    <row r="30" spans="1:11">
      <c r="A30">
        <f>Result!B30</f>
        <v>628</v>
      </c>
      <c r="C30" t="str">
        <f>'Result import'!$K$7</f>
        <v>Number of points</v>
      </c>
      <c r="E30">
        <f>'Result import'!K16</f>
        <v>0</v>
      </c>
      <c r="I30" t="str">
        <f>IF(ISNA(VLOOKUP(D30,Dictionary!$B$2:$F$609,4,FALSE)),H30&amp;E30&amp;IF(ISBLANK(F30), "", F30&amp;" - "&amp;G30),VLOOKUP(D30,Dictionary!$B$2:$F$609,4,FALSE))</f>
        <v>0</v>
      </c>
      <c r="K30" t="str">
        <f>"insert into result_context_item( RESULT_CONTEXT_ITEM_ID,  GROUP_RESULT_CONTEXT_ID,  EXPERIMENT_ID,  RESULT_ID,  ATTRIBUTE_ID,  VALUE_ID,  QUALIFIER,  VALUE_DISPLAY,  VALUE_NUM,  VALUE_MIN,  VALUE_MAX) values(result_context_item_id_seq.nextval, '',"&amp;" experiment_id_seq.currval, "&amp;A30&amp;", "&amp;VLOOKUP(C30,Dictionary!$B$2:$F$609,4,FALSE)&amp;", '', '', '"&amp;I30&amp;"', "&amp;E30&amp;", '"&amp;F30&amp;"', '"&amp;G30&amp;"');"</f>
        <v>insert into result_context_item( RESULT_CONTEXT_ITEM_ID,  GROUP_RESULT_CONTEXT_ID,  EXPERIMENT_ID,  RESULT_ID,  ATTRIBUTE_ID,  VALUE_ID,  QUALIFIER,  VALUE_DISPLAY,  VALUE_NUM,  VALUE_MIN,  VALUE_MAX) values(result_context_item_id_seq.nextval, '', experiment_id_seq.currval, 628, Published, '', '', '0', 0, '', '');</v>
      </c>
    </row>
    <row r="31" spans="1:11">
      <c r="A31">
        <f>Result!B31</f>
        <v>629</v>
      </c>
      <c r="C31" t="str">
        <f>'Result import'!$K$7</f>
        <v>Number of points</v>
      </c>
      <c r="E31">
        <f>'Result import'!K17</f>
        <v>0</v>
      </c>
      <c r="I31" t="str">
        <f>IF(ISNA(VLOOKUP(D31,Dictionary!$B$2:$F$609,4,FALSE)),H31&amp;E31&amp;IF(ISBLANK(F31), "", F31&amp;" - "&amp;G31),VLOOKUP(D31,Dictionary!$B$2:$F$609,4,FALSE))</f>
        <v>0</v>
      </c>
      <c r="K31" t="str">
        <f>"insert into result_context_item( RESULT_CONTEXT_ITEM_ID,  GROUP_RESULT_CONTEXT_ID,  EXPERIMENT_ID,  RESULT_ID,  ATTRIBUTE_ID,  VALUE_ID,  QUALIFIER,  VALUE_DISPLAY,  VALUE_NUM,  VALUE_MIN,  VALUE_MAX) values(result_context_item_id_seq.nextval, '',"&amp;" experiment_id_seq.currval, "&amp;A31&amp;", "&amp;VLOOKUP(C31,Dictionary!$B$2:$F$609,4,FALSE)&amp;", '', '', '"&amp;I31&amp;"', "&amp;E31&amp;", '"&amp;F31&amp;"', '"&amp;G31&amp;"');"</f>
        <v>insert into result_context_item( RESULT_CONTEXT_ITEM_ID,  GROUP_RESULT_CONTEXT_ID,  EXPERIMENT_ID,  RESULT_ID,  ATTRIBUTE_ID,  VALUE_ID,  QUALIFIER,  VALUE_DISPLAY,  VALUE_NUM,  VALUE_MIN,  VALUE_MAX) values(result_context_item_id_seq.nextval, '', experiment_id_seq.currval, 629, Published, '', '', '0', 0, '', '');</v>
      </c>
    </row>
    <row r="32" spans="1:11">
      <c r="A32">
        <f>Result!B32</f>
        <v>630</v>
      </c>
      <c r="C32" t="str">
        <f>'Result import'!$K$7</f>
        <v>Number of points</v>
      </c>
      <c r="E32">
        <f>'Result import'!K18</f>
        <v>0</v>
      </c>
      <c r="I32" t="str">
        <f>IF(ISNA(VLOOKUP(D32,Dictionary!$B$2:$F$609,4,FALSE)),H32&amp;E32&amp;IF(ISBLANK(F32), "", F32&amp;" - "&amp;G32),VLOOKUP(D32,Dictionary!$B$2:$F$609,4,FALSE))</f>
        <v>0</v>
      </c>
      <c r="K32" t="str">
        <f>"insert into result_context_item( RESULT_CONTEXT_ITEM_ID,  GROUP_RESULT_CONTEXT_ID,  EXPERIMENT_ID,  RESULT_ID,  ATTRIBUTE_ID,  VALUE_ID,  QUALIFIER,  VALUE_DISPLAY,  VALUE_NUM,  VALUE_MIN,  VALUE_MAX) values(result_context_item_id_seq.nextval, '',"&amp;" experiment_id_seq.currval, "&amp;A32&amp;", "&amp;VLOOKUP(C32,Dictionary!$B$2:$F$609,4,FALSE)&amp;", '', '', '"&amp;I32&amp;"', "&amp;E32&amp;", '"&amp;F32&amp;"', '"&amp;G32&amp;"');"</f>
        <v>insert into result_context_item( RESULT_CONTEXT_ITEM_ID,  GROUP_RESULT_CONTEXT_ID,  EXPERIMENT_ID,  RESULT_ID,  ATTRIBUTE_ID,  VALUE_ID,  QUALIFIER,  VALUE_DISPLAY,  VALUE_NUM,  VALUE_MIN,  VALUE_MAX) values(result_context_item_id_seq.nextval, '', experiment_id_seq.currval, 630, Published, '', '', '0', 0, '', '');</v>
      </c>
    </row>
    <row r="33" spans="1:11">
      <c r="A33">
        <f>Result!B33</f>
        <v>631</v>
      </c>
      <c r="C33" t="str">
        <f>'Result import'!$K$7</f>
        <v>Number of points</v>
      </c>
      <c r="E33">
        <f>'Result import'!K9</f>
        <v>0</v>
      </c>
      <c r="I33" t="str">
        <f>IF(ISNA(VLOOKUP(D33,Dictionary!$B$2:$F$609,4,FALSE)),H33&amp;E33&amp;IF(ISBLANK(F33), "", F33&amp;" - "&amp;G33),VLOOKUP(D33,Dictionary!$B$2:$F$609,4,FALSE))</f>
        <v>0</v>
      </c>
      <c r="K33" t="str">
        <f>"insert into result_context_item( RESULT_CONTEXT_ITEM_ID,  GROUP_RESULT_CONTEXT_ID,  EXPERIMENT_ID,  RESULT_ID,  ATTRIBUTE_ID,  VALUE_ID,  QUALIFIER,  VALUE_DISPLAY,  VALUE_NUM,  VALUE_MIN,  VALUE_MAX) values(result_context_item_id_seq.nextval, '',"&amp;" experiment_id_seq.currval, "&amp;A33&amp;", "&amp;VLOOKUP(C33,Dictionary!$B$2:$F$609,4,FALSE)&amp;", '', '', '"&amp;I33&amp;"', "&amp;E33&amp;", '"&amp;F33&amp;"', '"&amp;G33&amp;"');"</f>
        <v>insert into result_context_item( RESULT_CONTEXT_ITEM_ID,  GROUP_RESULT_CONTEXT_ID,  EXPERIMENT_ID,  RESULT_ID,  ATTRIBUTE_ID,  VALUE_ID,  QUALIFIER,  VALUE_DISPLAY,  VALUE_NUM,  VALUE_MIN,  VALUE_MAX) values(result_context_item_id_seq.nextval, '', experiment_id_seq.currval, 631, Published, '', '', '0', 0, '', '');</v>
      </c>
    </row>
    <row r="34" spans="1:11">
      <c r="A34">
        <f>Result!B34</f>
        <v>632</v>
      </c>
      <c r="C34" t="str">
        <f>'Result import'!$K$7</f>
        <v>Number of points</v>
      </c>
      <c r="E34">
        <f>'Result import'!K10</f>
        <v>0</v>
      </c>
      <c r="I34" t="str">
        <f>IF(ISNA(VLOOKUP(D34,Dictionary!$B$2:$F$609,4,FALSE)),H34&amp;E34&amp;IF(ISBLANK(F34), "", F34&amp;" - "&amp;G34),VLOOKUP(D34,Dictionary!$B$2:$F$609,4,FALSE))</f>
        <v>0</v>
      </c>
      <c r="K34" t="str">
        <f>"insert into result_context_item( RESULT_CONTEXT_ITEM_ID,  GROUP_RESULT_CONTEXT_ID,  EXPERIMENT_ID,  RESULT_ID,  ATTRIBUTE_ID,  VALUE_ID,  QUALIFIER,  VALUE_DISPLAY,  VALUE_NUM,  VALUE_MIN,  VALUE_MAX) values(result_context_item_id_seq.nextval, '',"&amp;" experiment_id_seq.currval, "&amp;A34&amp;", "&amp;VLOOKUP(C34,Dictionary!$B$2:$F$609,4,FALSE)&amp;", '', '', '"&amp;I34&amp;"', "&amp;E34&amp;", '"&amp;F34&amp;"', '"&amp;G34&amp;"');"</f>
        <v>insert into result_context_item( RESULT_CONTEXT_ITEM_ID,  GROUP_RESULT_CONTEXT_ID,  EXPERIMENT_ID,  RESULT_ID,  ATTRIBUTE_ID,  VALUE_ID,  QUALIFIER,  VALUE_DISPLAY,  VALUE_NUM,  VALUE_MIN,  VALUE_MAX) values(result_context_item_id_seq.nextval, '', experiment_id_seq.currval, 632, Published, '', '', '0', 0, '', '');</v>
      </c>
    </row>
    <row r="35" spans="1:11">
      <c r="A35">
        <f>Result!B35</f>
        <v>633</v>
      </c>
      <c r="C35" t="str">
        <f>'Result import'!$K$7</f>
        <v>Number of points</v>
      </c>
      <c r="E35">
        <f>'Result import'!K11</f>
        <v>0</v>
      </c>
      <c r="I35" t="str">
        <f>IF(ISNA(VLOOKUP(D35,Dictionary!$B$2:$F$609,4,FALSE)),H35&amp;E35&amp;IF(ISBLANK(F35), "", F35&amp;" - "&amp;G35),VLOOKUP(D35,Dictionary!$B$2:$F$609,4,FALSE))</f>
        <v>0</v>
      </c>
      <c r="K35" t="str">
        <f>"insert into result_context_item( RESULT_CONTEXT_ITEM_ID,  GROUP_RESULT_CONTEXT_ID,  EXPERIMENT_ID,  RESULT_ID,  ATTRIBUTE_ID,  VALUE_ID,  QUALIFIER,  VALUE_DISPLAY,  VALUE_NUM,  VALUE_MIN,  VALUE_MAX) values(result_context_item_id_seq.nextval, '',"&amp;" experiment_id_seq.currval, "&amp;A35&amp;", "&amp;VLOOKUP(C35,Dictionary!$B$2:$F$609,4,FALSE)&amp;", '', '', '"&amp;I35&amp;"', "&amp;E35&amp;", '"&amp;F35&amp;"', '"&amp;G35&amp;"');"</f>
        <v>insert into result_context_item( RESULT_CONTEXT_ITEM_ID,  GROUP_RESULT_CONTEXT_ID,  EXPERIMENT_ID,  RESULT_ID,  ATTRIBUTE_ID,  VALUE_ID,  QUALIFIER,  VALUE_DISPLAY,  VALUE_NUM,  VALUE_MIN,  VALUE_MAX) values(result_context_item_id_seq.nextval, '', experiment_id_seq.currval, 633, Published, '', '', '0', 0, '', '');</v>
      </c>
    </row>
    <row r="36" spans="1:11">
      <c r="A36">
        <f>Result!B36</f>
        <v>634</v>
      </c>
      <c r="C36" t="str">
        <f>'Result import'!$K$7</f>
        <v>Number of points</v>
      </c>
      <c r="E36">
        <f>'Result import'!K12</f>
        <v>0</v>
      </c>
      <c r="I36" t="str">
        <f>IF(ISNA(VLOOKUP(D36,Dictionary!$B$2:$F$609,4,FALSE)),H36&amp;E36&amp;IF(ISBLANK(F36), "", F36&amp;" - "&amp;G36),VLOOKUP(D36,Dictionary!$B$2:$F$609,4,FALSE))</f>
        <v>0</v>
      </c>
      <c r="K36" t="str">
        <f>"insert into result_context_item( RESULT_CONTEXT_ITEM_ID,  GROUP_RESULT_CONTEXT_ID,  EXPERIMENT_ID,  RESULT_ID,  ATTRIBUTE_ID,  VALUE_ID,  QUALIFIER,  VALUE_DISPLAY,  VALUE_NUM,  VALUE_MIN,  VALUE_MAX) values(result_context_item_id_seq.nextval, '',"&amp;" experiment_id_seq.currval, "&amp;A36&amp;", "&amp;VLOOKUP(C36,Dictionary!$B$2:$F$609,4,FALSE)&amp;", '', '', '"&amp;I36&amp;"', "&amp;E36&amp;", '"&amp;F36&amp;"', '"&amp;G36&amp;"');"</f>
        <v>insert into result_context_item( RESULT_CONTEXT_ITEM_ID,  GROUP_RESULT_CONTEXT_ID,  EXPERIMENT_ID,  RESULT_ID,  ATTRIBUTE_ID,  VALUE_ID,  QUALIFIER,  VALUE_DISPLAY,  VALUE_NUM,  VALUE_MIN,  VALUE_MAX) values(result_context_item_id_seq.nextval, '', experiment_id_seq.currval, 634, Published, '', '', '0', 0, '', '');</v>
      </c>
    </row>
    <row r="37" spans="1:11">
      <c r="A37">
        <f>Result!B37</f>
        <v>635</v>
      </c>
      <c r="C37" t="str">
        <f>'Result import'!$K$7</f>
        <v>Number of points</v>
      </c>
      <c r="E37">
        <f>'Result import'!K13</f>
        <v>0</v>
      </c>
      <c r="I37" t="str">
        <f>IF(ISNA(VLOOKUP(D37,Dictionary!$B$2:$F$609,4,FALSE)),H37&amp;E37&amp;IF(ISBLANK(F37), "", F37&amp;" - "&amp;G37),VLOOKUP(D37,Dictionary!$B$2:$F$609,4,FALSE))</f>
        <v>0</v>
      </c>
      <c r="K37" t="str">
        <f>"insert into result_context_item( RESULT_CONTEXT_ITEM_ID,  GROUP_RESULT_CONTEXT_ID,  EXPERIMENT_ID,  RESULT_ID,  ATTRIBUTE_ID,  VALUE_ID,  QUALIFIER,  VALUE_DISPLAY,  VALUE_NUM,  VALUE_MIN,  VALUE_MAX) values(result_context_item_id_seq.nextval, '',"&amp;" experiment_id_seq.currval, "&amp;A37&amp;", "&amp;VLOOKUP(C37,Dictionary!$B$2:$F$609,4,FALSE)&amp;", '', '', '"&amp;I37&amp;"', "&amp;E37&amp;", '"&amp;F37&amp;"', '"&amp;G37&amp;"');"</f>
        <v>insert into result_context_item( RESULT_CONTEXT_ITEM_ID,  GROUP_RESULT_CONTEXT_ID,  EXPERIMENT_ID,  RESULT_ID,  ATTRIBUTE_ID,  VALUE_ID,  QUALIFIER,  VALUE_DISPLAY,  VALUE_NUM,  VALUE_MIN,  VALUE_MAX) values(result_context_item_id_seq.nextval, '', experiment_id_seq.currval, 635, Published, '', '', '0', 0, '', '');</v>
      </c>
    </row>
    <row r="38" spans="1:11">
      <c r="A38">
        <f>Result!B38</f>
        <v>636</v>
      </c>
      <c r="C38" t="str">
        <f>'Result import'!$K$7</f>
        <v>Number of points</v>
      </c>
      <c r="E38">
        <f>'Result import'!K14</f>
        <v>0</v>
      </c>
      <c r="I38" t="str">
        <f>IF(ISNA(VLOOKUP(D38,Dictionary!$B$2:$F$609,4,FALSE)),H38&amp;E38&amp;IF(ISBLANK(F38), "", F38&amp;" - "&amp;G38),VLOOKUP(D38,Dictionary!$B$2:$F$609,4,FALSE))</f>
        <v>0</v>
      </c>
      <c r="K38" t="str">
        <f>"insert into result_context_item( RESULT_CONTEXT_ITEM_ID,  GROUP_RESULT_CONTEXT_ID,  EXPERIMENT_ID,  RESULT_ID,  ATTRIBUTE_ID,  VALUE_ID,  QUALIFIER,  VALUE_DISPLAY,  VALUE_NUM,  VALUE_MIN,  VALUE_MAX) values(result_context_item_id_seq.nextval, '',"&amp;" experiment_id_seq.currval, "&amp;A38&amp;", "&amp;VLOOKUP(C38,Dictionary!$B$2:$F$609,4,FALSE)&amp;", '', '', '"&amp;I38&amp;"', "&amp;E38&amp;", '"&amp;F38&amp;"', '"&amp;G38&amp;"');"</f>
        <v>insert into result_context_item( RESULT_CONTEXT_ITEM_ID,  GROUP_RESULT_CONTEXT_ID,  EXPERIMENT_ID,  RESULT_ID,  ATTRIBUTE_ID,  VALUE_ID,  QUALIFIER,  VALUE_DISPLAY,  VALUE_NUM,  VALUE_MIN,  VALUE_MAX) values(result_context_item_id_seq.nextval, '', experiment_id_seq.currval, 636, Published, '', '', '0', 0, '', '');</v>
      </c>
    </row>
    <row r="39" spans="1:11">
      <c r="A39">
        <f>Result!B39</f>
        <v>637</v>
      </c>
      <c r="C39" t="str">
        <f>'Result import'!$K$7</f>
        <v>Number of points</v>
      </c>
      <c r="E39">
        <f>'Result import'!K15</f>
        <v>0</v>
      </c>
      <c r="I39" t="str">
        <f>IF(ISNA(VLOOKUP(D39,Dictionary!$B$2:$F$609,4,FALSE)),H39&amp;E39&amp;IF(ISBLANK(F39), "", F39&amp;" - "&amp;G39),VLOOKUP(D39,Dictionary!$B$2:$F$609,4,FALSE))</f>
        <v>0</v>
      </c>
      <c r="K39" t="str">
        <f>"insert into result_context_item( RESULT_CONTEXT_ITEM_ID,  GROUP_RESULT_CONTEXT_ID,  EXPERIMENT_ID,  RESULT_ID,  ATTRIBUTE_ID,  VALUE_ID,  QUALIFIER,  VALUE_DISPLAY,  VALUE_NUM,  VALUE_MIN,  VALUE_MAX) values(result_context_item_id_seq.nextval, '',"&amp;" experiment_id_seq.currval, "&amp;A39&amp;", "&amp;VLOOKUP(C39,Dictionary!$B$2:$F$609,4,FALSE)&amp;", '', '', '"&amp;I39&amp;"', "&amp;E39&amp;", '"&amp;F39&amp;"', '"&amp;G39&amp;"');"</f>
        <v>insert into result_context_item( RESULT_CONTEXT_ITEM_ID,  GROUP_RESULT_CONTEXT_ID,  EXPERIMENT_ID,  RESULT_ID,  ATTRIBUTE_ID,  VALUE_ID,  QUALIFIER,  VALUE_DISPLAY,  VALUE_NUM,  VALUE_MIN,  VALUE_MAX) values(result_context_item_id_seq.nextval, '', experiment_id_seq.currval, 637, Published, '', '', '0', 0, '', '');</v>
      </c>
    </row>
    <row r="40" spans="1:11">
      <c r="A40">
        <f>Result!B40</f>
        <v>638</v>
      </c>
      <c r="C40" t="str">
        <f>'Result import'!$K$7</f>
        <v>Number of points</v>
      </c>
      <c r="E40">
        <f>'Result import'!K16</f>
        <v>0</v>
      </c>
      <c r="I40" t="str">
        <f>IF(ISNA(VLOOKUP(D40,Dictionary!$B$2:$F$609,4,FALSE)),H40&amp;E40&amp;IF(ISBLANK(F40), "", F40&amp;" - "&amp;G40),VLOOKUP(D40,Dictionary!$B$2:$F$609,4,FALSE))</f>
        <v>0</v>
      </c>
      <c r="K40" t="str">
        <f>"insert into result_context_item( RESULT_CONTEXT_ITEM_ID,  GROUP_RESULT_CONTEXT_ID,  EXPERIMENT_ID,  RESULT_ID,  ATTRIBUTE_ID,  VALUE_ID,  QUALIFIER,  VALUE_DISPLAY,  VALUE_NUM,  VALUE_MIN,  VALUE_MAX) values(result_context_item_id_seq.nextval, '',"&amp;" experiment_id_seq.currval, "&amp;A40&amp;", "&amp;VLOOKUP(C40,Dictionary!$B$2:$F$609,4,FALSE)&amp;", '', '', '"&amp;I40&amp;"', "&amp;E40&amp;", '"&amp;F40&amp;"', '"&amp;G40&amp;"');"</f>
        <v>insert into result_context_item( RESULT_CONTEXT_ITEM_ID,  GROUP_RESULT_CONTEXT_ID,  EXPERIMENT_ID,  RESULT_ID,  ATTRIBUTE_ID,  VALUE_ID,  QUALIFIER,  VALUE_DISPLAY,  VALUE_NUM,  VALUE_MIN,  VALUE_MAX) values(result_context_item_id_seq.nextval, '', experiment_id_seq.currval, 638, Published, '', '', '0', 0, '', '');</v>
      </c>
    </row>
    <row r="41" spans="1:11">
      <c r="A41">
        <f>Result!B41</f>
        <v>639</v>
      </c>
      <c r="C41" t="str">
        <f>'Result import'!$K$7</f>
        <v>Number of points</v>
      </c>
      <c r="E41">
        <f>'Result import'!K17</f>
        <v>0</v>
      </c>
      <c r="I41" t="str">
        <f>IF(ISNA(VLOOKUP(D41,Dictionary!$B$2:$F$609,4,FALSE)),H41&amp;E41&amp;IF(ISBLANK(F41), "", F41&amp;" - "&amp;G41),VLOOKUP(D41,Dictionary!$B$2:$F$609,4,FALSE))</f>
        <v>0</v>
      </c>
      <c r="K41" t="str">
        <f>"insert into result_context_item( RESULT_CONTEXT_ITEM_ID,  GROUP_RESULT_CONTEXT_ID,  EXPERIMENT_ID,  RESULT_ID,  ATTRIBUTE_ID,  VALUE_ID,  QUALIFIER,  VALUE_DISPLAY,  VALUE_NUM,  VALUE_MIN,  VALUE_MAX) values(result_context_item_id_seq.nextval, '',"&amp;" experiment_id_seq.currval, "&amp;A41&amp;", "&amp;VLOOKUP(C41,Dictionary!$B$2:$F$609,4,FALSE)&amp;", '', '', '"&amp;I41&amp;"', "&amp;E41&amp;", '"&amp;F41&amp;"', '"&amp;G41&amp;"');"</f>
        <v>insert into result_context_item( RESULT_CONTEXT_ITEM_ID,  GROUP_RESULT_CONTEXT_ID,  EXPERIMENT_ID,  RESULT_ID,  ATTRIBUTE_ID,  VALUE_ID,  QUALIFIER,  VALUE_DISPLAY,  VALUE_NUM,  VALUE_MIN,  VALUE_MAX) values(result_context_item_id_seq.nextval, '', experiment_id_seq.currval, 639, Published, '', '', '0', 0, '', '');</v>
      </c>
    </row>
    <row r="42" spans="1:11">
      <c r="A42">
        <f>Result!B42</f>
        <v>640</v>
      </c>
      <c r="C42" t="str">
        <f>'Result import'!$K$7</f>
        <v>Number of points</v>
      </c>
      <c r="E42">
        <f>'Result import'!K18</f>
        <v>0</v>
      </c>
      <c r="I42" t="str">
        <f>IF(ISNA(VLOOKUP(D42,Dictionary!$B$2:$F$609,4,FALSE)),H42&amp;E42&amp;IF(ISBLANK(F42), "", F42&amp;" - "&amp;G42),VLOOKUP(D42,Dictionary!$B$2:$F$609,4,FALSE))</f>
        <v>0</v>
      </c>
      <c r="K42" t="str">
        <f>"insert into result_context_item( RESULT_CONTEXT_ITEM_ID,  GROUP_RESULT_CONTEXT_ID,  EXPERIMENT_ID,  RESULT_ID,  ATTRIBUTE_ID,  VALUE_ID,  QUALIFIER,  VALUE_DISPLAY,  VALUE_NUM,  VALUE_MIN,  VALUE_MAX) values(result_context_item_id_seq.nextval, '',"&amp;" experiment_id_seq.currval, "&amp;A42&amp;", "&amp;VLOOKUP(C42,Dictionary!$B$2:$F$609,4,FALSE)&amp;", '', '', '"&amp;I42&amp;"', "&amp;E42&amp;", '"&amp;F42&amp;"', '"&amp;G42&amp;"');"</f>
        <v>insert into result_context_item( RESULT_CONTEXT_ITEM_ID,  GROUP_RESULT_CONTEXT_ID,  EXPERIMENT_ID,  RESULT_ID,  ATTRIBUTE_ID,  VALUE_ID,  QUALIFIER,  VALUE_DISPLAY,  VALUE_NUM,  VALUE_MIN,  VALUE_MAX) values(result_context_item_id_seq.nextval, '', experiment_id_seq.currval, 640, Published, '', '', '0', 0, '', '');</v>
      </c>
    </row>
    <row r="43" spans="1:11">
      <c r="A43">
        <f>Result!B43</f>
        <v>641</v>
      </c>
      <c r="C43" t="str">
        <f>'Result import'!$K$7</f>
        <v>Number of points</v>
      </c>
      <c r="E43">
        <f>'Result import'!K9</f>
        <v>0</v>
      </c>
      <c r="I43" t="str">
        <f>IF(ISNA(VLOOKUP(D43,Dictionary!$B$2:$F$609,4,FALSE)),H43&amp;E43&amp;IF(ISBLANK(F43), "", F43&amp;" - "&amp;G43),VLOOKUP(D43,Dictionary!$B$2:$F$609,4,FALSE))</f>
        <v>0</v>
      </c>
      <c r="K43" t="str">
        <f>"insert into result_context_item( RESULT_CONTEXT_ITEM_ID,  GROUP_RESULT_CONTEXT_ID,  EXPERIMENT_ID,  RESULT_ID,  ATTRIBUTE_ID,  VALUE_ID,  QUALIFIER,  VALUE_DISPLAY,  VALUE_NUM,  VALUE_MIN,  VALUE_MAX) values(result_context_item_id_seq.nextval, '',"&amp;" experiment_id_seq.currval, "&amp;A43&amp;", "&amp;VLOOKUP(C43,Dictionary!$B$2:$F$609,4,FALSE)&amp;", '', '', '"&amp;I43&amp;"', "&amp;E43&amp;", '"&amp;F43&amp;"', '"&amp;G43&amp;"');"</f>
        <v>insert into result_context_item( RESULT_CONTEXT_ITEM_ID,  GROUP_RESULT_CONTEXT_ID,  EXPERIMENT_ID,  RESULT_ID,  ATTRIBUTE_ID,  VALUE_ID,  QUALIFIER,  VALUE_DISPLAY,  VALUE_NUM,  VALUE_MIN,  VALUE_MAX) values(result_context_item_id_seq.nextval, '', experiment_id_seq.currval, 641, Published, '', '', '0', 0, '', '');</v>
      </c>
    </row>
    <row r="44" spans="1:11">
      <c r="A44">
        <f>Result!B44</f>
        <v>642</v>
      </c>
      <c r="C44" t="str">
        <f>'Result import'!$K$7</f>
        <v>Number of points</v>
      </c>
      <c r="E44">
        <f>'Result import'!K10</f>
        <v>0</v>
      </c>
      <c r="I44" t="str">
        <f>IF(ISNA(VLOOKUP(D44,Dictionary!$B$2:$F$609,4,FALSE)),H44&amp;E44&amp;IF(ISBLANK(F44), "", F44&amp;" - "&amp;G44),VLOOKUP(D44,Dictionary!$B$2:$F$609,4,FALSE))</f>
        <v>0</v>
      </c>
      <c r="K44" t="str">
        <f>"insert into result_context_item( RESULT_CONTEXT_ITEM_ID,  GROUP_RESULT_CONTEXT_ID,  EXPERIMENT_ID,  RESULT_ID,  ATTRIBUTE_ID,  VALUE_ID,  QUALIFIER,  VALUE_DISPLAY,  VALUE_NUM,  VALUE_MIN,  VALUE_MAX) values(result_context_item_id_seq.nextval, '',"&amp;" experiment_id_seq.currval, "&amp;A44&amp;", "&amp;VLOOKUP(C44,Dictionary!$B$2:$F$609,4,FALSE)&amp;", '', '', '"&amp;I44&amp;"', "&amp;E44&amp;", '"&amp;F44&amp;"', '"&amp;G44&amp;"');"</f>
        <v>insert into result_context_item( RESULT_CONTEXT_ITEM_ID,  GROUP_RESULT_CONTEXT_ID,  EXPERIMENT_ID,  RESULT_ID,  ATTRIBUTE_ID,  VALUE_ID,  QUALIFIER,  VALUE_DISPLAY,  VALUE_NUM,  VALUE_MIN,  VALUE_MAX) values(result_context_item_id_seq.nextval, '', experiment_id_seq.currval, 642, Published, '', '', '0', 0, '', '');</v>
      </c>
    </row>
    <row r="45" spans="1:11">
      <c r="A45">
        <f>Result!B45</f>
        <v>643</v>
      </c>
      <c r="C45" t="str">
        <f>'Result import'!$K$7</f>
        <v>Number of points</v>
      </c>
      <c r="E45">
        <f>'Result import'!K11</f>
        <v>0</v>
      </c>
      <c r="I45" t="str">
        <f>IF(ISNA(VLOOKUP(D45,Dictionary!$B$2:$F$609,4,FALSE)),H45&amp;E45&amp;IF(ISBLANK(F45), "", F45&amp;" - "&amp;G45),VLOOKUP(D45,Dictionary!$B$2:$F$609,4,FALSE))</f>
        <v>0</v>
      </c>
      <c r="K45" t="str">
        <f>"insert into result_context_item( RESULT_CONTEXT_ITEM_ID,  GROUP_RESULT_CONTEXT_ID,  EXPERIMENT_ID,  RESULT_ID,  ATTRIBUTE_ID,  VALUE_ID,  QUALIFIER,  VALUE_DISPLAY,  VALUE_NUM,  VALUE_MIN,  VALUE_MAX) values(result_context_item_id_seq.nextval, '',"&amp;" experiment_id_seq.currval, "&amp;A45&amp;", "&amp;VLOOKUP(C45,Dictionary!$B$2:$F$609,4,FALSE)&amp;", '', '', '"&amp;I45&amp;"', "&amp;E45&amp;", '"&amp;F45&amp;"', '"&amp;G45&amp;"');"</f>
        <v>insert into result_context_item( RESULT_CONTEXT_ITEM_ID,  GROUP_RESULT_CONTEXT_ID,  EXPERIMENT_ID,  RESULT_ID,  ATTRIBUTE_ID,  VALUE_ID,  QUALIFIER,  VALUE_DISPLAY,  VALUE_NUM,  VALUE_MIN,  VALUE_MAX) values(result_context_item_id_seq.nextval, '', experiment_id_seq.currval, 643, Published, '', '', '0', 0, '', '');</v>
      </c>
    </row>
    <row r="46" spans="1:11">
      <c r="A46">
        <f>Result!B46</f>
        <v>644</v>
      </c>
      <c r="C46" t="str">
        <f>'Result import'!$K$7</f>
        <v>Number of points</v>
      </c>
      <c r="E46">
        <f>'Result import'!K12</f>
        <v>0</v>
      </c>
      <c r="I46" t="str">
        <f>IF(ISNA(VLOOKUP(D46,Dictionary!$B$2:$F$609,4,FALSE)),H46&amp;E46&amp;IF(ISBLANK(F46), "", F46&amp;" - "&amp;G46),VLOOKUP(D46,Dictionary!$B$2:$F$609,4,FALSE))</f>
        <v>0</v>
      </c>
      <c r="K46" t="str">
        <f>"insert into result_context_item( RESULT_CONTEXT_ITEM_ID,  GROUP_RESULT_CONTEXT_ID,  EXPERIMENT_ID,  RESULT_ID,  ATTRIBUTE_ID,  VALUE_ID,  QUALIFIER,  VALUE_DISPLAY,  VALUE_NUM,  VALUE_MIN,  VALUE_MAX) values(result_context_item_id_seq.nextval, '',"&amp;" experiment_id_seq.currval, "&amp;A46&amp;", "&amp;VLOOKUP(C46,Dictionary!$B$2:$F$609,4,FALSE)&amp;", '', '', '"&amp;I46&amp;"', "&amp;E46&amp;", '"&amp;F46&amp;"', '"&amp;G46&amp;"');"</f>
        <v>insert into result_context_item( RESULT_CONTEXT_ITEM_ID,  GROUP_RESULT_CONTEXT_ID,  EXPERIMENT_ID,  RESULT_ID,  ATTRIBUTE_ID,  VALUE_ID,  QUALIFIER,  VALUE_DISPLAY,  VALUE_NUM,  VALUE_MIN,  VALUE_MAX) values(result_context_item_id_seq.nextval, '', experiment_id_seq.currval, 644, Published, '', '', '0', 0, '', '');</v>
      </c>
    </row>
    <row r="47" spans="1:11">
      <c r="A47">
        <f>Result!B47</f>
        <v>645</v>
      </c>
      <c r="C47" t="str">
        <f>'Result import'!$K$7</f>
        <v>Number of points</v>
      </c>
      <c r="E47">
        <f>'Result import'!K13</f>
        <v>0</v>
      </c>
      <c r="I47" t="str">
        <f>IF(ISNA(VLOOKUP(D47,Dictionary!$B$2:$F$609,4,FALSE)),H47&amp;E47&amp;IF(ISBLANK(F47), "", F47&amp;" - "&amp;G47),VLOOKUP(D47,Dictionary!$B$2:$F$609,4,FALSE))</f>
        <v>0</v>
      </c>
      <c r="K47" t="str">
        <f>"insert into result_context_item( RESULT_CONTEXT_ITEM_ID,  GROUP_RESULT_CONTEXT_ID,  EXPERIMENT_ID,  RESULT_ID,  ATTRIBUTE_ID,  VALUE_ID,  QUALIFIER,  VALUE_DISPLAY,  VALUE_NUM,  VALUE_MIN,  VALUE_MAX) values(result_context_item_id_seq.nextval, '',"&amp;" experiment_id_seq.currval, "&amp;A47&amp;", "&amp;VLOOKUP(C47,Dictionary!$B$2:$F$609,4,FALSE)&amp;", '', '', '"&amp;I47&amp;"', "&amp;E47&amp;", '"&amp;F47&amp;"', '"&amp;G47&amp;"');"</f>
        <v>insert into result_context_item( RESULT_CONTEXT_ITEM_ID,  GROUP_RESULT_CONTEXT_ID,  EXPERIMENT_ID,  RESULT_ID,  ATTRIBUTE_ID,  VALUE_ID,  QUALIFIER,  VALUE_DISPLAY,  VALUE_NUM,  VALUE_MIN,  VALUE_MAX) values(result_context_item_id_seq.nextval, '', experiment_id_seq.currval, 645, Published, '', '', '0', 0, '', '');</v>
      </c>
    </row>
    <row r="48" spans="1:11">
      <c r="A48">
        <f>Result!B48</f>
        <v>646</v>
      </c>
      <c r="C48" t="str">
        <f>'Result import'!$K$7</f>
        <v>Number of points</v>
      </c>
      <c r="E48">
        <f>'Result import'!K14</f>
        <v>0</v>
      </c>
      <c r="I48" t="str">
        <f>IF(ISNA(VLOOKUP(D48,Dictionary!$B$2:$F$609,4,FALSE)),H48&amp;E48&amp;IF(ISBLANK(F48), "", F48&amp;" - "&amp;G48),VLOOKUP(D48,Dictionary!$B$2:$F$609,4,FALSE))</f>
        <v>0</v>
      </c>
      <c r="K48" t="str">
        <f>"insert into result_context_item( RESULT_CONTEXT_ITEM_ID,  GROUP_RESULT_CONTEXT_ID,  EXPERIMENT_ID,  RESULT_ID,  ATTRIBUTE_ID,  VALUE_ID,  QUALIFIER,  VALUE_DISPLAY,  VALUE_NUM,  VALUE_MIN,  VALUE_MAX) values(result_context_item_id_seq.nextval, '',"&amp;" experiment_id_seq.currval, "&amp;A48&amp;", "&amp;VLOOKUP(C48,Dictionary!$B$2:$F$609,4,FALSE)&amp;", '', '', '"&amp;I48&amp;"', "&amp;E48&amp;", '"&amp;F48&amp;"', '"&amp;G48&amp;"');"</f>
        <v>insert into result_context_item( RESULT_CONTEXT_ITEM_ID,  GROUP_RESULT_CONTEXT_ID,  EXPERIMENT_ID,  RESULT_ID,  ATTRIBUTE_ID,  VALUE_ID,  QUALIFIER,  VALUE_DISPLAY,  VALUE_NUM,  VALUE_MIN,  VALUE_MAX) values(result_context_item_id_seq.nextval, '', experiment_id_seq.currval, 646, Published, '', '', '0', 0, '', '');</v>
      </c>
    </row>
    <row r="49" spans="1:11">
      <c r="A49">
        <f>Result!B49</f>
        <v>647</v>
      </c>
      <c r="C49" t="str">
        <f>'Result import'!$K$7</f>
        <v>Number of points</v>
      </c>
      <c r="E49">
        <f>'Result import'!K15</f>
        <v>0</v>
      </c>
      <c r="I49" t="str">
        <f>IF(ISNA(VLOOKUP(D49,Dictionary!$B$2:$F$609,4,FALSE)),H49&amp;E49&amp;IF(ISBLANK(F49), "", F49&amp;" - "&amp;G49),VLOOKUP(D49,Dictionary!$B$2:$F$609,4,FALSE))</f>
        <v>0</v>
      </c>
      <c r="K49" t="str">
        <f>"insert into result_context_item( RESULT_CONTEXT_ITEM_ID,  GROUP_RESULT_CONTEXT_ID,  EXPERIMENT_ID,  RESULT_ID,  ATTRIBUTE_ID,  VALUE_ID,  QUALIFIER,  VALUE_DISPLAY,  VALUE_NUM,  VALUE_MIN,  VALUE_MAX) values(result_context_item_id_seq.nextval, '',"&amp;" experiment_id_seq.currval, "&amp;A49&amp;", "&amp;VLOOKUP(C49,Dictionary!$B$2:$F$609,4,FALSE)&amp;", '', '', '"&amp;I49&amp;"', "&amp;E49&amp;", '"&amp;F49&amp;"', '"&amp;G49&amp;"');"</f>
        <v>insert into result_context_item( RESULT_CONTEXT_ITEM_ID,  GROUP_RESULT_CONTEXT_ID,  EXPERIMENT_ID,  RESULT_ID,  ATTRIBUTE_ID,  VALUE_ID,  QUALIFIER,  VALUE_DISPLAY,  VALUE_NUM,  VALUE_MIN,  VALUE_MAX) values(result_context_item_id_seq.nextval, '', experiment_id_seq.currval, 647, Published, '', '', '0', 0, '', '');</v>
      </c>
    </row>
    <row r="50" spans="1:11">
      <c r="A50">
        <f>Result!B50</f>
        <v>648</v>
      </c>
      <c r="C50" t="str">
        <f>'Result import'!$K$7</f>
        <v>Number of points</v>
      </c>
      <c r="E50">
        <f>'Result import'!K16</f>
        <v>0</v>
      </c>
      <c r="I50" t="str">
        <f>IF(ISNA(VLOOKUP(D50,Dictionary!$B$2:$F$609,4,FALSE)),H50&amp;E50&amp;IF(ISBLANK(F50), "", F50&amp;" - "&amp;G50),VLOOKUP(D50,Dictionary!$B$2:$F$609,4,FALSE))</f>
        <v>0</v>
      </c>
      <c r="K50" t="str">
        <f>"insert into result_context_item( RESULT_CONTEXT_ITEM_ID,  GROUP_RESULT_CONTEXT_ID,  EXPERIMENT_ID,  RESULT_ID,  ATTRIBUTE_ID,  VALUE_ID,  QUALIFIER,  VALUE_DISPLAY,  VALUE_NUM,  VALUE_MIN,  VALUE_MAX) values(result_context_item_id_seq.nextval, '',"&amp;" experiment_id_seq.currval, "&amp;A50&amp;", "&amp;VLOOKUP(C50,Dictionary!$B$2:$F$609,4,FALSE)&amp;", '', '', '"&amp;I50&amp;"', "&amp;E50&amp;", '"&amp;F50&amp;"', '"&amp;G50&amp;"');"</f>
        <v>insert into result_context_item( RESULT_CONTEXT_ITEM_ID,  GROUP_RESULT_CONTEXT_ID,  EXPERIMENT_ID,  RESULT_ID,  ATTRIBUTE_ID,  VALUE_ID,  QUALIFIER,  VALUE_DISPLAY,  VALUE_NUM,  VALUE_MIN,  VALUE_MAX) values(result_context_item_id_seq.nextval, '', experiment_id_seq.currval, 648, Published, '', '', '0', 0, '', '');</v>
      </c>
    </row>
    <row r="51" spans="1:11">
      <c r="A51">
        <f>Result!B51</f>
        <v>649</v>
      </c>
      <c r="C51" t="str">
        <f>'Result import'!$K$7</f>
        <v>Number of points</v>
      </c>
      <c r="E51">
        <f>'Result import'!K17</f>
        <v>0</v>
      </c>
      <c r="I51" t="str">
        <f>IF(ISNA(VLOOKUP(D51,Dictionary!$B$2:$F$609,4,FALSE)),H51&amp;E51&amp;IF(ISBLANK(F51), "", F51&amp;" - "&amp;G51),VLOOKUP(D51,Dictionary!$B$2:$F$609,4,FALSE))</f>
        <v>0</v>
      </c>
      <c r="K51" t="str">
        <f>"insert into result_context_item( RESULT_CONTEXT_ITEM_ID,  GROUP_RESULT_CONTEXT_ID,  EXPERIMENT_ID,  RESULT_ID,  ATTRIBUTE_ID,  VALUE_ID,  QUALIFIER,  VALUE_DISPLAY,  VALUE_NUM,  VALUE_MIN,  VALUE_MAX) values(result_context_item_id_seq.nextval, '',"&amp;" experiment_id_seq.currval, "&amp;A51&amp;", "&amp;VLOOKUP(C51,Dictionary!$B$2:$F$609,4,FALSE)&amp;", '', '', '"&amp;I51&amp;"', "&amp;E51&amp;", '"&amp;F51&amp;"', '"&amp;G51&amp;"');"</f>
        <v>insert into result_context_item( RESULT_CONTEXT_ITEM_ID,  GROUP_RESULT_CONTEXT_ID,  EXPERIMENT_ID,  RESULT_ID,  ATTRIBUTE_ID,  VALUE_ID,  QUALIFIER,  VALUE_DISPLAY,  VALUE_NUM,  VALUE_MIN,  VALUE_MAX) values(result_context_item_id_seq.nextval, '', experiment_id_seq.currval, 649, Published, '', '', '0', 0, '', '');</v>
      </c>
    </row>
    <row r="52" spans="1:11">
      <c r="A52">
        <f>Result!B52</f>
        <v>650</v>
      </c>
      <c r="C52" t="str">
        <f>'Result import'!$K$7</f>
        <v>Number of points</v>
      </c>
      <c r="E52">
        <f>'Result import'!K18</f>
        <v>0</v>
      </c>
      <c r="I52" t="str">
        <f>IF(ISNA(VLOOKUP(D52,Dictionary!$B$2:$F$609,4,FALSE)),H52&amp;E52&amp;IF(ISBLANK(F52), "", F52&amp;" - "&amp;G52),VLOOKUP(D52,Dictionary!$B$2:$F$609,4,FALSE))</f>
        <v>0</v>
      </c>
      <c r="K52" t="str">
        <f>"insert into result_context_item( RESULT_CONTEXT_ITEM_ID,  GROUP_RESULT_CONTEXT_ID,  EXPERIMENT_ID,  RESULT_ID,  ATTRIBUTE_ID,  VALUE_ID,  QUALIFIER,  VALUE_DISPLAY,  VALUE_NUM,  VALUE_MIN,  VALUE_MAX) values(result_context_item_id_seq.nextval, '',"&amp;" experiment_id_seq.currval, "&amp;A52&amp;", "&amp;VLOOKUP(C52,Dictionary!$B$2:$F$609,4,FALSE)&amp;", '', '', '"&amp;I52&amp;"', "&amp;E52&amp;", '"&amp;F52&amp;"', '"&amp;G52&amp;"');"</f>
        <v>insert into result_context_item( RESULT_CONTEXT_ITEM_ID,  GROUP_RESULT_CONTEXT_ID,  EXPERIMENT_ID,  RESULT_ID,  ATTRIBUTE_ID,  VALUE_ID,  QUALIFIER,  VALUE_DISPLAY,  VALUE_NUM,  VALUE_MIN,  VALUE_MAX) values(result_context_item_id_seq.nextval, '', experiment_id_seq.currval, 650, Published, '', '', '0', 0, '', '');</v>
      </c>
    </row>
    <row r="53" spans="1:11">
      <c r="A53">
        <f>Result!B53</f>
        <v>651</v>
      </c>
      <c r="C53" t="s">
        <v>25</v>
      </c>
      <c r="E53">
        <f>'Result import'!J19</f>
        <v>0</v>
      </c>
      <c r="I53" t="str">
        <f>IF(ISNA(VLOOKUP(D53,Dictionary!$B$2:$F$609,4,FALSE)),H53&amp;E53&amp;IF(ISBLANK(F53), "", F53&amp;" - "&amp;G53),VLOOKUP(D53,Dictionary!$B$2:$F$609,4,FALSE))</f>
        <v>0</v>
      </c>
      <c r="K53" t="str">
        <f>"insert into result_context_item( RESULT_CONTEXT_ITEM_ID,  GROUP_RESULT_CONTEXT_ID,  EXPERIMENT_ID,  RESULT_ID,  ATTRIBUTE_ID,  VALUE_ID,  QUALIFIER,  VALUE_DISPLAY,  VALUE_NUM,  VALUE_MIN,  VALUE_MAX) values(result_context_item_id_seq.nextval, '',"&amp;" experiment_id_seq.currval, "&amp;A53&amp;", "&amp;VLOOKUP(C53,Dictionary!$B$2:$F$609,4,FALSE)&amp;", '', '', '"&amp;I53&amp;"', "&amp;E53&amp;", '"&amp;F53&amp;"', '"&amp;G53&amp;"');"</f>
        <v>insert into result_context_item( RESULT_CONTEXT_ITEM_ID,  GROUP_RESULT_CONTEXT_ID,  EXPERIMENT_ID,  RESULT_ID,  ATTRIBUTE_ID,  VALUE_ID,  QUALIFIER,  VALUE_DISPLAY,  VALUE_NUM,  VALUE_MIN,  VALUE_MAX) values(result_context_item_id_seq.nextval, '', experiment_id_seq.currval, 651, , '', '', '0', 0, '', '');</v>
      </c>
    </row>
    <row r="54" spans="1:11">
      <c r="A54">
        <f>Result!B54</f>
        <v>652</v>
      </c>
      <c r="C54" t="s">
        <v>25</v>
      </c>
      <c r="E54">
        <f>'Result import'!J20</f>
        <v>0</v>
      </c>
      <c r="I54" t="str">
        <f>IF(ISNA(VLOOKUP(D54,Dictionary!$B$2:$F$609,4,FALSE)),H54&amp;E54&amp;IF(ISBLANK(F54), "", F54&amp;" - "&amp;G54),VLOOKUP(D54,Dictionary!$B$2:$F$609,4,FALSE))</f>
        <v>0</v>
      </c>
      <c r="K54" t="str">
        <f>"insert into result_context_item( RESULT_CONTEXT_ITEM_ID,  GROUP_RESULT_CONTEXT_ID,  EXPERIMENT_ID,  RESULT_ID,  ATTRIBUTE_ID,  VALUE_ID,  QUALIFIER,  VALUE_DISPLAY,  VALUE_NUM,  VALUE_MIN,  VALUE_MAX) values(result_context_item_id_seq.nextval, '',"&amp;" experiment_id_seq.currval, "&amp;A54&amp;", "&amp;VLOOKUP(C54,Dictionary!$B$2:$F$609,4,FALSE)&amp;", '', '', '"&amp;I54&amp;"', "&amp;E54&amp;", '"&amp;F54&amp;"', '"&amp;G54&amp;"');"</f>
        <v>insert into result_context_item( RESULT_CONTEXT_ITEM_ID,  GROUP_RESULT_CONTEXT_ID,  EXPERIMENT_ID,  RESULT_ID,  ATTRIBUTE_ID,  VALUE_ID,  QUALIFIER,  VALUE_DISPLAY,  VALUE_NUM,  VALUE_MIN,  VALUE_MAX) values(result_context_item_id_seq.nextval, '', experiment_id_seq.currval, 652, , '', '', '0', 0, '', '');</v>
      </c>
    </row>
    <row r="55" spans="1:11">
      <c r="A55">
        <f>Result!B55</f>
        <v>653</v>
      </c>
      <c r="C55" t="s">
        <v>25</v>
      </c>
      <c r="E55">
        <f>'Result import'!J21</f>
        <v>0</v>
      </c>
      <c r="I55" t="str">
        <f>IF(ISNA(VLOOKUP(D55,Dictionary!$B$2:$F$609,4,FALSE)),H55&amp;E55&amp;IF(ISBLANK(F55), "", F55&amp;" - "&amp;G55),VLOOKUP(D55,Dictionary!$B$2:$F$609,4,FALSE))</f>
        <v>0</v>
      </c>
      <c r="K55" t="str">
        <f>"insert into result_context_item( RESULT_CONTEXT_ITEM_ID,  GROUP_RESULT_CONTEXT_ID,  EXPERIMENT_ID,  RESULT_ID,  ATTRIBUTE_ID,  VALUE_ID,  QUALIFIER,  VALUE_DISPLAY,  VALUE_NUM,  VALUE_MIN,  VALUE_MAX) values(result_context_item_id_seq.nextval, '',"&amp;" experiment_id_seq.currval, "&amp;A55&amp;", "&amp;VLOOKUP(C55,Dictionary!$B$2:$F$609,4,FALSE)&amp;", '', '', '"&amp;I55&amp;"', "&amp;E55&amp;", '"&amp;F55&amp;"', '"&amp;G55&amp;"');"</f>
        <v>insert into result_context_item( RESULT_CONTEXT_ITEM_ID,  GROUP_RESULT_CONTEXT_ID,  EXPERIMENT_ID,  RESULT_ID,  ATTRIBUTE_ID,  VALUE_ID,  QUALIFIER,  VALUE_DISPLAY,  VALUE_NUM,  VALUE_MIN,  VALUE_MAX) values(result_context_item_id_seq.nextval, '', experiment_id_seq.currval, 653, , '', '', '0', 0, '', '');</v>
      </c>
    </row>
    <row r="56" spans="1:11">
      <c r="A56">
        <f>Result!B56</f>
        <v>654</v>
      </c>
      <c r="C56" t="s">
        <v>25</v>
      </c>
      <c r="E56">
        <f>'Result import'!J22</f>
        <v>0</v>
      </c>
      <c r="I56" t="str">
        <f>IF(ISNA(VLOOKUP(D56,Dictionary!$B$2:$F$609,4,FALSE)),H56&amp;E56&amp;IF(ISBLANK(F56), "", F56&amp;" - "&amp;G56),VLOOKUP(D56,Dictionary!$B$2:$F$609,4,FALSE))</f>
        <v>0</v>
      </c>
      <c r="K56" t="str">
        <f>"insert into result_context_item( RESULT_CONTEXT_ITEM_ID,  GROUP_RESULT_CONTEXT_ID,  EXPERIMENT_ID,  RESULT_ID,  ATTRIBUTE_ID,  VALUE_ID,  QUALIFIER,  VALUE_DISPLAY,  VALUE_NUM,  VALUE_MIN,  VALUE_MAX) values(result_context_item_id_seq.nextval, '',"&amp;" experiment_id_seq.currval, "&amp;A56&amp;", "&amp;VLOOKUP(C56,Dictionary!$B$2:$F$609,4,FALSE)&amp;", '', '', '"&amp;I56&amp;"', "&amp;E56&amp;", '"&amp;F56&amp;"', '"&amp;G56&amp;"');"</f>
        <v>insert into result_context_item( RESULT_CONTEXT_ITEM_ID,  GROUP_RESULT_CONTEXT_ID,  EXPERIMENT_ID,  RESULT_ID,  ATTRIBUTE_ID,  VALUE_ID,  QUALIFIER,  VALUE_DISPLAY,  VALUE_NUM,  VALUE_MIN,  VALUE_MAX) values(result_context_item_id_seq.nextval, '', experiment_id_seq.currval, 654, , '', '', '0', 0, '', '');</v>
      </c>
    </row>
    <row r="57" spans="1:11">
      <c r="A57">
        <f>Result!B57</f>
        <v>655</v>
      </c>
      <c r="C57" t="s">
        <v>25</v>
      </c>
      <c r="E57">
        <f>'Result import'!J23</f>
        <v>0</v>
      </c>
      <c r="I57" t="str">
        <f>IF(ISNA(VLOOKUP(D57,Dictionary!$B$2:$F$609,4,FALSE)),H57&amp;E57&amp;IF(ISBLANK(F57), "", F57&amp;" - "&amp;G57),VLOOKUP(D57,Dictionary!$B$2:$F$609,4,FALSE))</f>
        <v>0</v>
      </c>
      <c r="K57" t="str">
        <f>"insert into result_context_item( RESULT_CONTEXT_ITEM_ID,  GROUP_RESULT_CONTEXT_ID,  EXPERIMENT_ID,  RESULT_ID,  ATTRIBUTE_ID,  VALUE_ID,  QUALIFIER,  VALUE_DISPLAY,  VALUE_NUM,  VALUE_MIN,  VALUE_MAX) values(result_context_item_id_seq.nextval, '',"&amp;" experiment_id_seq.currval, "&amp;A57&amp;", "&amp;VLOOKUP(C57,Dictionary!$B$2:$F$609,4,FALSE)&amp;", '', '', '"&amp;I57&amp;"', "&amp;E57&amp;", '"&amp;F57&amp;"', '"&amp;G57&amp;"');"</f>
        <v>insert into result_context_item( RESULT_CONTEXT_ITEM_ID,  GROUP_RESULT_CONTEXT_ID,  EXPERIMENT_ID,  RESULT_ID,  ATTRIBUTE_ID,  VALUE_ID,  QUALIFIER,  VALUE_DISPLAY,  VALUE_NUM,  VALUE_MIN,  VALUE_MAX) values(result_context_item_id_seq.nextval, '', experiment_id_seq.currval, 655, , '', '', '0', 0, '', '');</v>
      </c>
    </row>
    <row r="58" spans="1:11">
      <c r="A58">
        <f>Result!B58</f>
        <v>656</v>
      </c>
      <c r="C58" t="s">
        <v>25</v>
      </c>
      <c r="E58">
        <f>'Result import'!J24</f>
        <v>0</v>
      </c>
      <c r="I58" t="str">
        <f>IF(ISNA(VLOOKUP(D58,Dictionary!$B$2:$F$609,4,FALSE)),H58&amp;E58&amp;IF(ISBLANK(F58), "", F58&amp;" - "&amp;G58),VLOOKUP(D58,Dictionary!$B$2:$F$609,4,FALSE))</f>
        <v>0</v>
      </c>
      <c r="K58" t="str">
        <f>"insert into result_context_item( RESULT_CONTEXT_ITEM_ID,  GROUP_RESULT_CONTEXT_ID,  EXPERIMENT_ID,  RESULT_ID,  ATTRIBUTE_ID,  VALUE_ID,  QUALIFIER,  VALUE_DISPLAY,  VALUE_NUM,  VALUE_MIN,  VALUE_MAX) values(result_context_item_id_seq.nextval, '',"&amp;" experiment_id_seq.currval, "&amp;A58&amp;", "&amp;VLOOKUP(C58,Dictionary!$B$2:$F$609,4,FALSE)&amp;", '', '', '"&amp;I58&amp;"', "&amp;E58&amp;", '"&amp;F58&amp;"', '"&amp;G58&amp;"');"</f>
        <v>insert into result_context_item( RESULT_CONTEXT_ITEM_ID,  GROUP_RESULT_CONTEXT_ID,  EXPERIMENT_ID,  RESULT_ID,  ATTRIBUTE_ID,  VALUE_ID,  QUALIFIER,  VALUE_DISPLAY,  VALUE_NUM,  VALUE_MIN,  VALUE_MAX) values(result_context_item_id_seq.nextval, '', experiment_id_seq.currval, 656, , '', '', '0', 0, '', '');</v>
      </c>
    </row>
    <row r="59" spans="1:11">
      <c r="A59">
        <f>Result!B59</f>
        <v>657</v>
      </c>
      <c r="C59" t="s">
        <v>25</v>
      </c>
      <c r="E59">
        <f>'Result import'!J25</f>
        <v>0</v>
      </c>
      <c r="I59" t="str">
        <f>IF(ISNA(VLOOKUP(D59,Dictionary!$B$2:$F$609,4,FALSE)),H59&amp;E59&amp;IF(ISBLANK(F59), "", F59&amp;" - "&amp;G59),VLOOKUP(D59,Dictionary!$B$2:$F$609,4,FALSE))</f>
        <v>0</v>
      </c>
      <c r="K59" t="str">
        <f>"insert into result_context_item( RESULT_CONTEXT_ITEM_ID,  GROUP_RESULT_CONTEXT_ID,  EXPERIMENT_ID,  RESULT_ID,  ATTRIBUTE_ID,  VALUE_ID,  QUALIFIER,  VALUE_DISPLAY,  VALUE_NUM,  VALUE_MIN,  VALUE_MAX) values(result_context_item_id_seq.nextval, '',"&amp;" experiment_id_seq.currval, "&amp;A59&amp;", "&amp;VLOOKUP(C59,Dictionary!$B$2:$F$609,4,FALSE)&amp;", '', '', '"&amp;I59&amp;"', "&amp;E59&amp;", '"&amp;F59&amp;"', '"&amp;G59&amp;"');"</f>
        <v>insert into result_context_item( RESULT_CONTEXT_ITEM_ID,  GROUP_RESULT_CONTEXT_ID,  EXPERIMENT_ID,  RESULT_ID,  ATTRIBUTE_ID,  VALUE_ID,  QUALIFIER,  VALUE_DISPLAY,  VALUE_NUM,  VALUE_MIN,  VALUE_MAX) values(result_context_item_id_seq.nextval, '', experiment_id_seq.currval, 657, , '', '', '0', 0, '', '');</v>
      </c>
    </row>
    <row r="60" spans="1:11">
      <c r="A60">
        <f>Result!B60</f>
        <v>658</v>
      </c>
      <c r="C60" t="s">
        <v>25</v>
      </c>
      <c r="E60">
        <f>'Result import'!J26</f>
        <v>0</v>
      </c>
      <c r="I60" t="str">
        <f>IF(ISNA(VLOOKUP(D60,Dictionary!$B$2:$F$609,4,FALSE)),H60&amp;E60&amp;IF(ISBLANK(F60), "", F60&amp;" - "&amp;G60),VLOOKUP(D60,Dictionary!$B$2:$F$609,4,FALSE))</f>
        <v>0</v>
      </c>
      <c r="K60" t="str">
        <f>"insert into result_context_item( RESULT_CONTEXT_ITEM_ID,  GROUP_RESULT_CONTEXT_ID,  EXPERIMENT_ID,  RESULT_ID,  ATTRIBUTE_ID,  VALUE_ID,  QUALIFIER,  VALUE_DISPLAY,  VALUE_NUM,  VALUE_MIN,  VALUE_MAX) values(result_context_item_id_seq.nextval, '',"&amp;" experiment_id_seq.currval, "&amp;A60&amp;", "&amp;VLOOKUP(C60,Dictionary!$B$2:$F$609,4,FALSE)&amp;", '', '', '"&amp;I60&amp;"', "&amp;E60&amp;", '"&amp;F60&amp;"', '"&amp;G60&amp;"');"</f>
        <v>insert into result_context_item( RESULT_CONTEXT_ITEM_ID,  GROUP_RESULT_CONTEXT_ID,  EXPERIMENT_ID,  RESULT_ID,  ATTRIBUTE_ID,  VALUE_ID,  QUALIFIER,  VALUE_DISPLAY,  VALUE_NUM,  VALUE_MIN,  VALUE_MAX) values(result_context_item_id_seq.nextval, '', experiment_id_seq.currval, 658, , '', '', '0', 0, '', '');</v>
      </c>
    </row>
    <row r="61" spans="1:11">
      <c r="A61">
        <f>Result!B61</f>
        <v>659</v>
      </c>
      <c r="C61" t="s">
        <v>25</v>
      </c>
      <c r="E61">
        <f>'Result import'!J27</f>
        <v>0</v>
      </c>
      <c r="I61" t="str">
        <f>IF(ISNA(VLOOKUP(D61,Dictionary!$B$2:$F$609,4,FALSE)),H61&amp;E61&amp;IF(ISBLANK(F61), "", F61&amp;" - "&amp;G61),VLOOKUP(D61,Dictionary!$B$2:$F$609,4,FALSE))</f>
        <v>0</v>
      </c>
      <c r="K61" t="str">
        <f>"insert into result_context_item( RESULT_CONTEXT_ITEM_ID,  GROUP_RESULT_CONTEXT_ID,  EXPERIMENT_ID,  RESULT_ID,  ATTRIBUTE_ID,  VALUE_ID,  QUALIFIER,  VALUE_DISPLAY,  VALUE_NUM,  VALUE_MIN,  VALUE_MAX) values(result_context_item_id_seq.nextval, '',"&amp;" experiment_id_seq.currval, "&amp;A61&amp;", "&amp;VLOOKUP(C61,Dictionary!$B$2:$F$609,4,FALSE)&amp;", '', '', '"&amp;I61&amp;"', "&amp;E61&amp;", '"&amp;F61&amp;"', '"&amp;G61&amp;"');"</f>
        <v>insert into result_context_item( RESULT_CONTEXT_ITEM_ID,  GROUP_RESULT_CONTEXT_ID,  EXPERIMENT_ID,  RESULT_ID,  ATTRIBUTE_ID,  VALUE_ID,  QUALIFIER,  VALUE_DISPLAY,  VALUE_NUM,  VALUE_MIN,  VALUE_MAX) values(result_context_item_id_seq.nextval, '', experiment_id_seq.currval, 659, , '', '', '0', 0, '', '');</v>
      </c>
    </row>
    <row r="62" spans="1:11">
      <c r="A62">
        <f>Result!B62</f>
        <v>660</v>
      </c>
      <c r="C62" t="s">
        <v>25</v>
      </c>
      <c r="E62">
        <f>'Result import'!J28</f>
        <v>0</v>
      </c>
      <c r="I62" t="str">
        <f>IF(ISNA(VLOOKUP(D62,Dictionary!$B$2:$F$609,4,FALSE)),H62&amp;E62&amp;IF(ISBLANK(F62), "", F62&amp;" - "&amp;G62),VLOOKUP(D62,Dictionary!$B$2:$F$609,4,FALSE))</f>
        <v>0</v>
      </c>
      <c r="K62" t="str">
        <f>"insert into result_context_item( RESULT_CONTEXT_ITEM_ID,  GROUP_RESULT_CONTEXT_ID,  EXPERIMENT_ID,  RESULT_ID,  ATTRIBUTE_ID,  VALUE_ID,  QUALIFIER,  VALUE_DISPLAY,  VALUE_NUM,  VALUE_MIN,  VALUE_MAX) values(result_context_item_id_seq.nextval, '',"&amp;" experiment_id_seq.currval, "&amp;A62&amp;", "&amp;VLOOKUP(C62,Dictionary!$B$2:$F$609,4,FALSE)&amp;", '', '', '"&amp;I62&amp;"', "&amp;E62&amp;", '"&amp;F62&amp;"', '"&amp;G62&amp;"');"</f>
        <v>insert into result_context_item( RESULT_CONTEXT_ITEM_ID,  GROUP_RESULT_CONTEXT_ID,  EXPERIMENT_ID,  RESULT_ID,  ATTRIBUTE_ID,  VALUE_ID,  QUALIFIER,  VALUE_DISPLAY,  VALUE_NUM,  VALUE_MIN,  VALUE_MAX) values(result_context_item_id_seq.nextval, '', experiment_id_seq.currval, 660, , '', '', '0', 0, '', '');</v>
      </c>
    </row>
    <row r="63" spans="1:11">
      <c r="A63">
        <f>Result!B63</f>
        <v>661</v>
      </c>
      <c r="C63" t="s">
        <v>25</v>
      </c>
      <c r="E63">
        <f>'Result import'!J29</f>
        <v>0</v>
      </c>
      <c r="I63" t="str">
        <f>IF(ISNA(VLOOKUP(D63,Dictionary!$B$2:$F$609,4,FALSE)),H63&amp;E63&amp;IF(ISBLANK(F63), "", F63&amp;" - "&amp;G63),VLOOKUP(D63,Dictionary!$B$2:$F$609,4,FALSE))</f>
        <v>0</v>
      </c>
      <c r="K63" t="str">
        <f>"insert into result_context_item( RESULT_CONTEXT_ITEM_ID,  GROUP_RESULT_CONTEXT_ID,  EXPERIMENT_ID,  RESULT_ID,  ATTRIBUTE_ID,  VALUE_ID,  QUALIFIER,  VALUE_DISPLAY,  VALUE_NUM,  VALUE_MIN,  VALUE_MAX) values(result_context_item_id_seq.nextval, '',"&amp;" experiment_id_seq.currval, "&amp;A63&amp;", "&amp;VLOOKUP(C63,Dictionary!$B$2:$F$609,4,FALSE)&amp;", '', '', '"&amp;I63&amp;"', "&amp;E63&amp;", '"&amp;F63&amp;"', '"&amp;G63&amp;"');"</f>
        <v>insert into result_context_item( RESULT_CONTEXT_ITEM_ID,  GROUP_RESULT_CONTEXT_ID,  EXPERIMENT_ID,  RESULT_ID,  ATTRIBUTE_ID,  VALUE_ID,  QUALIFIER,  VALUE_DISPLAY,  VALUE_NUM,  VALUE_MIN,  VALUE_MAX) values(result_context_item_id_seq.nextval, '', experiment_id_seq.currval, 661, , '', '', '0', 0, '', '');</v>
      </c>
    </row>
    <row r="64" spans="1:11">
      <c r="A64">
        <f>Result!B64</f>
        <v>662</v>
      </c>
      <c r="C64" t="s">
        <v>25</v>
      </c>
      <c r="E64">
        <f>'Result import'!J30</f>
        <v>0</v>
      </c>
      <c r="I64" t="str">
        <f>IF(ISNA(VLOOKUP(D64,Dictionary!$B$2:$F$609,4,FALSE)),H64&amp;E64&amp;IF(ISBLANK(F64), "", F64&amp;" - "&amp;G64),VLOOKUP(D64,Dictionary!$B$2:$F$609,4,FALSE))</f>
        <v>0</v>
      </c>
      <c r="K64" t="str">
        <f>"insert into result_context_item( RESULT_CONTEXT_ITEM_ID,  GROUP_RESULT_CONTEXT_ID,  EXPERIMENT_ID,  RESULT_ID,  ATTRIBUTE_ID,  VALUE_ID,  QUALIFIER,  VALUE_DISPLAY,  VALUE_NUM,  VALUE_MIN,  VALUE_MAX) values(result_context_item_id_seq.nextval, '',"&amp;" experiment_id_seq.currval, "&amp;A64&amp;", "&amp;VLOOKUP(C64,Dictionary!$B$2:$F$609,4,FALSE)&amp;", '', '', '"&amp;I64&amp;"', "&amp;E64&amp;", '"&amp;F64&amp;"', '"&amp;G64&amp;"');"</f>
        <v>insert into result_context_item( RESULT_CONTEXT_ITEM_ID,  GROUP_RESULT_CONTEXT_ID,  EXPERIMENT_ID,  RESULT_ID,  ATTRIBUTE_ID,  VALUE_ID,  QUALIFIER,  VALUE_DISPLAY,  VALUE_NUM,  VALUE_MIN,  VALUE_MAX) values(result_context_item_id_seq.nextval, '', experiment_id_seq.currval, 662, , '', '', '0', 0, '', '');</v>
      </c>
    </row>
    <row r="65" spans="1:11">
      <c r="A65">
        <f>Result!B65</f>
        <v>663</v>
      </c>
      <c r="C65" t="s">
        <v>25</v>
      </c>
      <c r="E65">
        <f>'Result import'!J31</f>
        <v>0</v>
      </c>
      <c r="I65" t="str">
        <f>IF(ISNA(VLOOKUP(D65,Dictionary!$B$2:$F$609,4,FALSE)),H65&amp;E65&amp;IF(ISBLANK(F65), "", F65&amp;" - "&amp;G65),VLOOKUP(D65,Dictionary!$B$2:$F$609,4,FALSE))</f>
        <v>0</v>
      </c>
      <c r="K65" t="str">
        <f>"insert into result_context_item( RESULT_CONTEXT_ITEM_ID,  GROUP_RESULT_CONTEXT_ID,  EXPERIMENT_ID,  RESULT_ID,  ATTRIBUTE_ID,  VALUE_ID,  QUALIFIER,  VALUE_DISPLAY,  VALUE_NUM,  VALUE_MIN,  VALUE_MAX) values(result_context_item_id_seq.nextval, '',"&amp;" experiment_id_seq.currval, "&amp;A65&amp;", "&amp;VLOOKUP(C65,Dictionary!$B$2:$F$609,4,FALSE)&amp;", '', '', '"&amp;I65&amp;"', "&amp;E65&amp;", '"&amp;F65&amp;"', '"&amp;G65&amp;"');"</f>
        <v>insert into result_context_item( RESULT_CONTEXT_ITEM_ID,  GROUP_RESULT_CONTEXT_ID,  EXPERIMENT_ID,  RESULT_ID,  ATTRIBUTE_ID,  VALUE_ID,  QUALIFIER,  VALUE_DISPLAY,  VALUE_NUM,  VALUE_MIN,  VALUE_MAX) values(result_context_item_id_seq.nextval, '', experiment_id_seq.currval, 663, , '', '', '0', 0, '', '');</v>
      </c>
    </row>
    <row r="66" spans="1:11">
      <c r="A66">
        <f>Result!B66</f>
        <v>664</v>
      </c>
      <c r="C66" t="s">
        <v>25</v>
      </c>
      <c r="E66">
        <f>'Result import'!J32</f>
        <v>0</v>
      </c>
      <c r="I66" t="str">
        <f>IF(ISNA(VLOOKUP(D66,Dictionary!$B$2:$F$609,4,FALSE)),H66&amp;E66&amp;IF(ISBLANK(F66), "", F66&amp;" - "&amp;G66),VLOOKUP(D66,Dictionary!$B$2:$F$609,4,FALSE))</f>
        <v>0</v>
      </c>
      <c r="K66" t="str">
        <f>"insert into result_context_item( RESULT_CONTEXT_ITEM_ID,  GROUP_RESULT_CONTEXT_ID,  EXPERIMENT_ID,  RESULT_ID,  ATTRIBUTE_ID,  VALUE_ID,  QUALIFIER,  VALUE_DISPLAY,  VALUE_NUM,  VALUE_MIN,  VALUE_MAX) values(result_context_item_id_seq.nextval, '',"&amp;" experiment_id_seq.currval, "&amp;A66&amp;", "&amp;VLOOKUP(C66,Dictionary!$B$2:$F$609,4,FALSE)&amp;", '', '', '"&amp;I66&amp;"', "&amp;E66&amp;", '"&amp;F66&amp;"', '"&amp;G66&amp;"');"</f>
        <v>insert into result_context_item( RESULT_CONTEXT_ITEM_ID,  GROUP_RESULT_CONTEXT_ID,  EXPERIMENT_ID,  RESULT_ID,  ATTRIBUTE_ID,  VALUE_ID,  QUALIFIER,  VALUE_DISPLAY,  VALUE_NUM,  VALUE_MIN,  VALUE_MAX) values(result_context_item_id_seq.nextval, '', experiment_id_seq.currval, 664, , '', '', '0', 0, '', '');</v>
      </c>
    </row>
    <row r="67" spans="1:11">
      <c r="A67">
        <f>Result!B67</f>
        <v>665</v>
      </c>
      <c r="C67" t="s">
        <v>25</v>
      </c>
      <c r="E67">
        <f>'Result import'!J33</f>
        <v>0</v>
      </c>
      <c r="I67" t="str">
        <f>IF(ISNA(VLOOKUP(D67,Dictionary!$B$2:$F$609,4,FALSE)),H67&amp;E67&amp;IF(ISBLANK(F67), "", F67&amp;" - "&amp;G67),VLOOKUP(D67,Dictionary!$B$2:$F$609,4,FALSE))</f>
        <v>0</v>
      </c>
      <c r="K67" t="str">
        <f>"insert into result_context_item( RESULT_CONTEXT_ITEM_ID,  GROUP_RESULT_CONTEXT_ID,  EXPERIMENT_ID,  RESULT_ID,  ATTRIBUTE_ID,  VALUE_ID,  QUALIFIER,  VALUE_DISPLAY,  VALUE_NUM,  VALUE_MIN,  VALUE_MAX) values(result_context_item_id_seq.nextval, '',"&amp;" experiment_id_seq.currval, "&amp;A67&amp;", "&amp;VLOOKUP(C67,Dictionary!$B$2:$F$609,4,FALSE)&amp;", '', '', '"&amp;I67&amp;"', "&amp;E67&amp;", '"&amp;F67&amp;"', '"&amp;G67&amp;"');"</f>
        <v>insert into result_context_item( RESULT_CONTEXT_ITEM_ID,  GROUP_RESULT_CONTEXT_ID,  EXPERIMENT_ID,  RESULT_ID,  ATTRIBUTE_ID,  VALUE_ID,  QUALIFIER,  VALUE_DISPLAY,  VALUE_NUM,  VALUE_MIN,  VALUE_MAX) values(result_context_item_id_seq.nextval, '', experiment_id_seq.currval, 665, , '', '', '0', 0, '', '');</v>
      </c>
    </row>
    <row r="68" spans="1:11">
      <c r="A68">
        <f>Result!B68</f>
        <v>666</v>
      </c>
      <c r="C68" t="s">
        <v>25</v>
      </c>
      <c r="E68">
        <f>'Result import'!J34</f>
        <v>0</v>
      </c>
      <c r="I68" t="str">
        <f>IF(ISNA(VLOOKUP(D68,Dictionary!$B$2:$F$609,4,FALSE)),H68&amp;E68&amp;IF(ISBLANK(F68), "", F68&amp;" - "&amp;G68),VLOOKUP(D68,Dictionary!$B$2:$F$609,4,FALSE))</f>
        <v>0</v>
      </c>
      <c r="K68" t="str">
        <f>"insert into result_context_item( RESULT_CONTEXT_ITEM_ID,  GROUP_RESULT_CONTEXT_ID,  EXPERIMENT_ID,  RESULT_ID,  ATTRIBUTE_ID,  VALUE_ID,  QUALIFIER,  VALUE_DISPLAY,  VALUE_NUM,  VALUE_MIN,  VALUE_MAX) values(result_context_item_id_seq.nextval, '',"&amp;" experiment_id_seq.currval, "&amp;A68&amp;", "&amp;VLOOKUP(C68,Dictionary!$B$2:$F$609,4,FALSE)&amp;", '', '', '"&amp;I68&amp;"', "&amp;E68&amp;", '"&amp;F68&amp;"', '"&amp;G68&amp;"');"</f>
        <v>insert into result_context_item( RESULT_CONTEXT_ITEM_ID,  GROUP_RESULT_CONTEXT_ID,  EXPERIMENT_ID,  RESULT_ID,  ATTRIBUTE_ID,  VALUE_ID,  QUALIFIER,  VALUE_DISPLAY,  VALUE_NUM,  VALUE_MIN,  VALUE_MAX) values(result_context_item_id_seq.nextval, '', experiment_id_seq.currval, 666, , '', '', '0', 0, '', '');</v>
      </c>
    </row>
    <row r="69" spans="1:11">
      <c r="A69">
        <f>Result!B69</f>
        <v>667</v>
      </c>
      <c r="C69" t="s">
        <v>25</v>
      </c>
      <c r="E69">
        <f>'Result import'!J35</f>
        <v>0</v>
      </c>
      <c r="I69" t="str">
        <f>IF(ISNA(VLOOKUP(D69,Dictionary!$B$2:$F$609,4,FALSE)),H69&amp;E69&amp;IF(ISBLANK(F69), "", F69&amp;" - "&amp;G69),VLOOKUP(D69,Dictionary!$B$2:$F$609,4,FALSE))</f>
        <v>0</v>
      </c>
      <c r="K69" t="str">
        <f>"insert into result_context_item( RESULT_CONTEXT_ITEM_ID,  GROUP_RESULT_CONTEXT_ID,  EXPERIMENT_ID,  RESULT_ID,  ATTRIBUTE_ID,  VALUE_ID,  QUALIFIER,  VALUE_DISPLAY,  VALUE_NUM,  VALUE_MIN,  VALUE_MAX) values(result_context_item_id_seq.nextval, '',"&amp;" experiment_id_seq.currval, "&amp;A69&amp;", "&amp;VLOOKUP(C69,Dictionary!$B$2:$F$609,4,FALSE)&amp;", '', '', '"&amp;I69&amp;"', "&amp;E69&amp;", '"&amp;F69&amp;"', '"&amp;G69&amp;"');"</f>
        <v>insert into result_context_item( RESULT_CONTEXT_ITEM_ID,  GROUP_RESULT_CONTEXT_ID,  EXPERIMENT_ID,  RESULT_ID,  ATTRIBUTE_ID,  VALUE_ID,  QUALIFIER,  VALUE_DISPLAY,  VALUE_NUM,  VALUE_MIN,  VALUE_MAX) values(result_context_item_id_seq.nextval, '', experiment_id_seq.currval, 667, , '', '', '0', 0, '', '');</v>
      </c>
    </row>
    <row r="70" spans="1:11">
      <c r="A70">
        <f>Result!B70</f>
        <v>668</v>
      </c>
      <c r="C70" t="s">
        <v>25</v>
      </c>
      <c r="E70">
        <f>'Result import'!J36</f>
        <v>0</v>
      </c>
      <c r="I70" t="str">
        <f>IF(ISNA(VLOOKUP(D70,Dictionary!$B$2:$F$609,4,FALSE)),H70&amp;E70&amp;IF(ISBLANK(F70), "", F70&amp;" - "&amp;G70),VLOOKUP(D70,Dictionary!$B$2:$F$609,4,FALSE))</f>
        <v>0</v>
      </c>
      <c r="K70" t="str">
        <f>"insert into result_context_item( RESULT_CONTEXT_ITEM_ID,  GROUP_RESULT_CONTEXT_ID,  EXPERIMENT_ID,  RESULT_ID,  ATTRIBUTE_ID,  VALUE_ID,  QUALIFIER,  VALUE_DISPLAY,  VALUE_NUM,  VALUE_MIN,  VALUE_MAX) values(result_context_item_id_seq.nextval, '',"&amp;" experiment_id_seq.currval, "&amp;A70&amp;", "&amp;VLOOKUP(C70,Dictionary!$B$2:$F$609,4,FALSE)&amp;", '', '', '"&amp;I70&amp;"', "&amp;E70&amp;", '"&amp;F70&amp;"', '"&amp;G70&amp;"');"</f>
        <v>insert into result_context_item( RESULT_CONTEXT_ITEM_ID,  GROUP_RESULT_CONTEXT_ID,  EXPERIMENT_ID,  RESULT_ID,  ATTRIBUTE_ID,  VALUE_ID,  QUALIFIER,  VALUE_DISPLAY,  VALUE_NUM,  VALUE_MIN,  VALUE_MAX) values(result_context_item_id_seq.nextval, '', experiment_id_seq.currval, 668, , '', '', '0', 0, '', '');</v>
      </c>
    </row>
    <row r="71" spans="1:11">
      <c r="A71">
        <f>Result!B71</f>
        <v>669</v>
      </c>
      <c r="C71" t="s">
        <v>25</v>
      </c>
      <c r="E71">
        <f>'Result import'!J37</f>
        <v>0</v>
      </c>
      <c r="I71" t="str">
        <f>IF(ISNA(VLOOKUP(D71,Dictionary!$B$2:$F$609,4,FALSE)),H71&amp;E71&amp;IF(ISBLANK(F71), "", F71&amp;" - "&amp;G71),VLOOKUP(D71,Dictionary!$B$2:$F$609,4,FALSE))</f>
        <v>0</v>
      </c>
      <c r="K71" t="str">
        <f>"insert into result_context_item( RESULT_CONTEXT_ITEM_ID,  GROUP_RESULT_CONTEXT_ID,  EXPERIMENT_ID,  RESULT_ID,  ATTRIBUTE_ID,  VALUE_ID,  QUALIFIER,  VALUE_DISPLAY,  VALUE_NUM,  VALUE_MIN,  VALUE_MAX) values(result_context_item_id_seq.nextval, '',"&amp;" experiment_id_seq.currval, "&amp;A71&amp;", "&amp;VLOOKUP(C71,Dictionary!$B$2:$F$609,4,FALSE)&amp;", '', '', '"&amp;I71&amp;"', "&amp;E71&amp;", '"&amp;F71&amp;"', '"&amp;G71&amp;"');"</f>
        <v>insert into result_context_item( RESULT_CONTEXT_ITEM_ID,  GROUP_RESULT_CONTEXT_ID,  EXPERIMENT_ID,  RESULT_ID,  ATTRIBUTE_ID,  VALUE_ID,  QUALIFIER,  VALUE_DISPLAY,  VALUE_NUM,  VALUE_MIN,  VALUE_MAX) values(result_context_item_id_seq.nextval, '', experiment_id_seq.currval, 669, , '', '', '0', 0, '', '');</v>
      </c>
    </row>
    <row r="72" spans="1:11">
      <c r="A72">
        <f>Result!B72</f>
        <v>670</v>
      </c>
      <c r="C72" t="s">
        <v>25</v>
      </c>
      <c r="E72">
        <f>'Result import'!J38</f>
        <v>0</v>
      </c>
      <c r="I72" t="str">
        <f>IF(ISNA(VLOOKUP(D72,Dictionary!$B$2:$F$609,4,FALSE)),H72&amp;E72&amp;IF(ISBLANK(F72), "", F72&amp;" - "&amp;G72),VLOOKUP(D72,Dictionary!$B$2:$F$609,4,FALSE))</f>
        <v>0</v>
      </c>
      <c r="K72" t="str">
        <f>"insert into result_context_item( RESULT_CONTEXT_ITEM_ID,  GROUP_RESULT_CONTEXT_ID,  EXPERIMENT_ID,  RESULT_ID,  ATTRIBUTE_ID,  VALUE_ID,  QUALIFIER,  VALUE_DISPLAY,  VALUE_NUM,  VALUE_MIN,  VALUE_MAX) values(result_context_item_id_seq.nextval, '',"&amp;" experiment_id_seq.currval, "&amp;A72&amp;", "&amp;VLOOKUP(C72,Dictionary!$B$2:$F$609,4,FALSE)&amp;", '', '', '"&amp;I72&amp;"', "&amp;E72&amp;", '"&amp;F72&amp;"', '"&amp;G72&amp;"');"</f>
        <v>insert into result_context_item( RESULT_CONTEXT_ITEM_ID,  GROUP_RESULT_CONTEXT_ID,  EXPERIMENT_ID,  RESULT_ID,  ATTRIBUTE_ID,  VALUE_ID,  QUALIFIER,  VALUE_DISPLAY,  VALUE_NUM,  VALUE_MIN,  VALUE_MAX) values(result_context_item_id_seq.nextval, '', experiment_id_seq.currval, 670, , '', '', '0', 0, '', '');</v>
      </c>
    </row>
    <row r="73" spans="1:11">
      <c r="A73">
        <f>Result!B73</f>
        <v>671</v>
      </c>
      <c r="C73" t="s">
        <v>25</v>
      </c>
      <c r="E73">
        <f>'Result import'!J39</f>
        <v>0</v>
      </c>
      <c r="I73" t="str">
        <f>IF(ISNA(VLOOKUP(D73,Dictionary!$B$2:$F$609,4,FALSE)),H73&amp;E73&amp;IF(ISBLANK(F73), "", F73&amp;" - "&amp;G73),VLOOKUP(D73,Dictionary!$B$2:$F$609,4,FALSE))</f>
        <v>0</v>
      </c>
      <c r="K73" t="str">
        <f>"insert into result_context_item( RESULT_CONTEXT_ITEM_ID,  GROUP_RESULT_CONTEXT_ID,  EXPERIMENT_ID,  RESULT_ID,  ATTRIBUTE_ID,  VALUE_ID,  QUALIFIER,  VALUE_DISPLAY,  VALUE_NUM,  VALUE_MIN,  VALUE_MAX) values(result_context_item_id_seq.nextval, '',"&amp;" experiment_id_seq.currval, "&amp;A73&amp;", "&amp;VLOOKUP(C73,Dictionary!$B$2:$F$609,4,FALSE)&amp;", '', '', '"&amp;I73&amp;"', "&amp;E73&amp;", '"&amp;F73&amp;"', '"&amp;G73&amp;"');"</f>
        <v>insert into result_context_item( RESULT_CONTEXT_ITEM_ID,  GROUP_RESULT_CONTEXT_ID,  EXPERIMENT_ID,  RESULT_ID,  ATTRIBUTE_ID,  VALUE_ID,  QUALIFIER,  VALUE_DISPLAY,  VALUE_NUM,  VALUE_MIN,  VALUE_MAX) values(result_context_item_id_seq.nextval, '', experiment_id_seq.currval, 671, , '', '', '0', 0, '', '');</v>
      </c>
    </row>
    <row r="74" spans="1:11">
      <c r="A74">
        <f>Result!B74</f>
        <v>672</v>
      </c>
      <c r="C74" t="s">
        <v>25</v>
      </c>
      <c r="E74">
        <f>'Result import'!J40</f>
        <v>0</v>
      </c>
      <c r="I74" t="str">
        <f>IF(ISNA(VLOOKUP(D74,Dictionary!$B$2:$F$609,4,FALSE)),H74&amp;E74&amp;IF(ISBLANK(F74), "", F74&amp;" - "&amp;G74),VLOOKUP(D74,Dictionary!$B$2:$F$609,4,FALSE))</f>
        <v>0</v>
      </c>
      <c r="K74" t="str">
        <f>"insert into result_context_item( RESULT_CONTEXT_ITEM_ID,  GROUP_RESULT_CONTEXT_ID,  EXPERIMENT_ID,  RESULT_ID,  ATTRIBUTE_ID,  VALUE_ID,  QUALIFIER,  VALUE_DISPLAY,  VALUE_NUM,  VALUE_MIN,  VALUE_MAX) values(result_context_item_id_seq.nextval, '',"&amp;" experiment_id_seq.currval, "&amp;A74&amp;", "&amp;VLOOKUP(C74,Dictionary!$B$2:$F$609,4,FALSE)&amp;", '', '', '"&amp;I74&amp;"', "&amp;E74&amp;", '"&amp;F74&amp;"', '"&amp;G74&amp;"');"</f>
        <v>insert into result_context_item( RESULT_CONTEXT_ITEM_ID,  GROUP_RESULT_CONTEXT_ID,  EXPERIMENT_ID,  RESULT_ID,  ATTRIBUTE_ID,  VALUE_ID,  QUALIFIER,  VALUE_DISPLAY,  VALUE_NUM,  VALUE_MIN,  VALUE_MAX) values(result_context_item_id_seq.nextval, '', experiment_id_seq.currval, 672, , '', '', '0', 0, '', '');</v>
      </c>
    </row>
    <row r="75" spans="1:11">
      <c r="A75">
        <f>Result!B75</f>
        <v>673</v>
      </c>
      <c r="C75" t="s">
        <v>25</v>
      </c>
      <c r="E75">
        <f>'Result import'!J41</f>
        <v>0</v>
      </c>
      <c r="I75" t="str">
        <f>IF(ISNA(VLOOKUP(D75,Dictionary!$B$2:$F$609,4,FALSE)),H75&amp;E75&amp;IF(ISBLANK(F75), "", F75&amp;" - "&amp;G75),VLOOKUP(D75,Dictionary!$B$2:$F$609,4,FALSE))</f>
        <v>0</v>
      </c>
      <c r="K75" t="str">
        <f>"insert into result_context_item( RESULT_CONTEXT_ITEM_ID,  GROUP_RESULT_CONTEXT_ID,  EXPERIMENT_ID,  RESULT_ID,  ATTRIBUTE_ID,  VALUE_ID,  QUALIFIER,  VALUE_DISPLAY,  VALUE_NUM,  VALUE_MIN,  VALUE_MAX) values(result_context_item_id_seq.nextval, '',"&amp;" experiment_id_seq.currval, "&amp;A75&amp;", "&amp;VLOOKUP(C75,Dictionary!$B$2:$F$609,4,FALSE)&amp;", '', '', '"&amp;I75&amp;"', "&amp;E75&amp;", '"&amp;F75&amp;"', '"&amp;G75&amp;"');"</f>
        <v>insert into result_context_item( RESULT_CONTEXT_ITEM_ID,  GROUP_RESULT_CONTEXT_ID,  EXPERIMENT_ID,  RESULT_ID,  ATTRIBUTE_ID,  VALUE_ID,  QUALIFIER,  VALUE_DISPLAY,  VALUE_NUM,  VALUE_MIN,  VALUE_MAX) values(result_context_item_id_seq.nextval, '', experiment_id_seq.currval, 673, , '', '', '0', 0, '', '');</v>
      </c>
    </row>
    <row r="76" spans="1:11">
      <c r="A76">
        <f>Result!B76</f>
        <v>674</v>
      </c>
      <c r="C76" t="s">
        <v>25</v>
      </c>
      <c r="E76">
        <f>'Result import'!J42</f>
        <v>0</v>
      </c>
      <c r="I76" t="str">
        <f>IF(ISNA(VLOOKUP(D76,Dictionary!$B$2:$F$609,4,FALSE)),H76&amp;E76&amp;IF(ISBLANK(F76), "", F76&amp;" - "&amp;G76),VLOOKUP(D76,Dictionary!$B$2:$F$609,4,FALSE))</f>
        <v>0</v>
      </c>
      <c r="K76" t="str">
        <f>"insert into result_context_item( RESULT_CONTEXT_ITEM_ID,  GROUP_RESULT_CONTEXT_ID,  EXPERIMENT_ID,  RESULT_ID,  ATTRIBUTE_ID,  VALUE_ID,  QUALIFIER,  VALUE_DISPLAY,  VALUE_NUM,  VALUE_MIN,  VALUE_MAX) values(result_context_item_id_seq.nextval, '',"&amp;" experiment_id_seq.currval, "&amp;A76&amp;", "&amp;VLOOKUP(C76,Dictionary!$B$2:$F$609,4,FALSE)&amp;", '', '', '"&amp;I76&amp;"', "&amp;E76&amp;", '"&amp;F76&amp;"', '"&amp;G76&amp;"');"</f>
        <v>insert into result_context_item( RESULT_CONTEXT_ITEM_ID,  GROUP_RESULT_CONTEXT_ID,  EXPERIMENT_ID,  RESULT_ID,  ATTRIBUTE_ID,  VALUE_ID,  QUALIFIER,  VALUE_DISPLAY,  VALUE_NUM,  VALUE_MIN,  VALUE_MAX) values(result_context_item_id_seq.nextval, '', experiment_id_seq.currval, 674, , '', '', '0', 0, '', '');</v>
      </c>
    </row>
    <row r="77" spans="1:11">
      <c r="A77">
        <f>Result!B77</f>
        <v>675</v>
      </c>
      <c r="C77" t="s">
        <v>25</v>
      </c>
      <c r="E77">
        <f>'Result import'!J43</f>
        <v>0</v>
      </c>
      <c r="I77" t="str">
        <f>IF(ISNA(VLOOKUP(D77,Dictionary!$B$2:$F$609,4,FALSE)),H77&amp;E77&amp;IF(ISBLANK(F77), "", F77&amp;" - "&amp;G77),VLOOKUP(D77,Dictionary!$B$2:$F$609,4,FALSE))</f>
        <v>0</v>
      </c>
      <c r="K77" t="str">
        <f>"insert into result_context_item( RESULT_CONTEXT_ITEM_ID,  GROUP_RESULT_CONTEXT_ID,  EXPERIMENT_ID,  RESULT_ID,  ATTRIBUTE_ID,  VALUE_ID,  QUALIFIER,  VALUE_DISPLAY,  VALUE_NUM,  VALUE_MIN,  VALUE_MAX) values(result_context_item_id_seq.nextval, '',"&amp;" experiment_id_seq.currval, "&amp;A77&amp;", "&amp;VLOOKUP(C77,Dictionary!$B$2:$F$609,4,FALSE)&amp;", '', '', '"&amp;I77&amp;"', "&amp;E77&amp;", '"&amp;F77&amp;"', '"&amp;G77&amp;"');"</f>
        <v>insert into result_context_item( RESULT_CONTEXT_ITEM_ID,  GROUP_RESULT_CONTEXT_ID,  EXPERIMENT_ID,  RESULT_ID,  ATTRIBUTE_ID,  VALUE_ID,  QUALIFIER,  VALUE_DISPLAY,  VALUE_NUM,  VALUE_MIN,  VALUE_MAX) values(result_context_item_id_seq.nextval, '', experiment_id_seq.currval, 675, , '', '', '0', 0, '', '');</v>
      </c>
    </row>
    <row r="78" spans="1:11">
      <c r="A78">
        <f>Result!B78</f>
        <v>676</v>
      </c>
      <c r="C78" t="s">
        <v>25</v>
      </c>
      <c r="E78">
        <f>'Result import'!J44</f>
        <v>0</v>
      </c>
      <c r="I78" t="str">
        <f>IF(ISNA(VLOOKUP(D78,Dictionary!$B$2:$F$609,4,FALSE)),H78&amp;E78&amp;IF(ISBLANK(F78), "", F78&amp;" - "&amp;G78),VLOOKUP(D78,Dictionary!$B$2:$F$609,4,FALSE))</f>
        <v>0</v>
      </c>
      <c r="K78" t="str">
        <f>"insert into result_context_item( RESULT_CONTEXT_ITEM_ID,  GROUP_RESULT_CONTEXT_ID,  EXPERIMENT_ID,  RESULT_ID,  ATTRIBUTE_ID,  VALUE_ID,  QUALIFIER,  VALUE_DISPLAY,  VALUE_NUM,  VALUE_MIN,  VALUE_MAX) values(result_context_item_id_seq.nextval, '',"&amp;" experiment_id_seq.currval, "&amp;A78&amp;", "&amp;VLOOKUP(C78,Dictionary!$B$2:$F$609,4,FALSE)&amp;", '', '', '"&amp;I78&amp;"', "&amp;E78&amp;", '"&amp;F78&amp;"', '"&amp;G78&amp;"');"</f>
        <v>insert into result_context_item( RESULT_CONTEXT_ITEM_ID,  GROUP_RESULT_CONTEXT_ID,  EXPERIMENT_ID,  RESULT_ID,  ATTRIBUTE_ID,  VALUE_ID,  QUALIFIER,  VALUE_DISPLAY,  VALUE_NUM,  VALUE_MIN,  VALUE_MAX) values(result_context_item_id_seq.nextval, '', experiment_id_seq.currval, 676, , '', '', '0', 0, '', '');</v>
      </c>
    </row>
    <row r="79" spans="1:11">
      <c r="A79">
        <f>Result!B79</f>
        <v>677</v>
      </c>
      <c r="C79" t="s">
        <v>25</v>
      </c>
      <c r="E79">
        <f>'Result import'!J45</f>
        <v>0</v>
      </c>
      <c r="I79" t="str">
        <f>IF(ISNA(VLOOKUP(D79,Dictionary!$B$2:$F$609,4,FALSE)),H79&amp;E79&amp;IF(ISBLANK(F79), "", F79&amp;" - "&amp;G79),VLOOKUP(D79,Dictionary!$B$2:$F$609,4,FALSE))</f>
        <v>0</v>
      </c>
      <c r="K79" t="str">
        <f>"insert into result_context_item( RESULT_CONTEXT_ITEM_ID,  GROUP_RESULT_CONTEXT_ID,  EXPERIMENT_ID,  RESULT_ID,  ATTRIBUTE_ID,  VALUE_ID,  QUALIFIER,  VALUE_DISPLAY,  VALUE_NUM,  VALUE_MIN,  VALUE_MAX) values(result_context_item_id_seq.nextval, '',"&amp;" experiment_id_seq.currval, "&amp;A79&amp;", "&amp;VLOOKUP(C79,Dictionary!$B$2:$F$609,4,FALSE)&amp;", '', '', '"&amp;I79&amp;"', "&amp;E79&amp;", '"&amp;F79&amp;"', '"&amp;G79&amp;"');"</f>
        <v>insert into result_context_item( RESULT_CONTEXT_ITEM_ID,  GROUP_RESULT_CONTEXT_ID,  EXPERIMENT_ID,  RESULT_ID,  ATTRIBUTE_ID,  VALUE_ID,  QUALIFIER,  VALUE_DISPLAY,  VALUE_NUM,  VALUE_MIN,  VALUE_MAX) values(result_context_item_id_seq.nextval, '', experiment_id_seq.currval, 677, , '', '', '0', 0, '', '');</v>
      </c>
    </row>
    <row r="80" spans="1:11">
      <c r="A80">
        <f>Result!B80</f>
        <v>678</v>
      </c>
      <c r="C80" t="s">
        <v>25</v>
      </c>
      <c r="E80">
        <f>'Result import'!J46</f>
        <v>0</v>
      </c>
      <c r="I80" t="str">
        <f>IF(ISNA(VLOOKUP(D80,Dictionary!$B$2:$F$609,4,FALSE)),H80&amp;E80&amp;IF(ISBLANK(F80), "", F80&amp;" - "&amp;G80),VLOOKUP(D80,Dictionary!$B$2:$F$609,4,FALSE))</f>
        <v>0</v>
      </c>
      <c r="K80" t="str">
        <f>"insert into result_context_item( RESULT_CONTEXT_ITEM_ID,  GROUP_RESULT_CONTEXT_ID,  EXPERIMENT_ID,  RESULT_ID,  ATTRIBUTE_ID,  VALUE_ID,  QUALIFIER,  VALUE_DISPLAY,  VALUE_NUM,  VALUE_MIN,  VALUE_MAX) values(result_context_item_id_seq.nextval, '',"&amp;" experiment_id_seq.currval, "&amp;A80&amp;", "&amp;VLOOKUP(C80,Dictionary!$B$2:$F$609,4,FALSE)&amp;", '', '', '"&amp;I80&amp;"', "&amp;E80&amp;", '"&amp;F80&amp;"', '"&amp;G80&amp;"');"</f>
        <v>insert into result_context_item( RESULT_CONTEXT_ITEM_ID,  GROUP_RESULT_CONTEXT_ID,  EXPERIMENT_ID,  RESULT_ID,  ATTRIBUTE_ID,  VALUE_ID,  QUALIFIER,  VALUE_DISPLAY,  VALUE_NUM,  VALUE_MIN,  VALUE_MAX) values(result_context_item_id_seq.nextval, '', experiment_id_seq.currval, 678, , '', '', '0', 0, '', '');</v>
      </c>
    </row>
    <row r="81" spans="1:11">
      <c r="A81">
        <f>Result!B81</f>
        <v>679</v>
      </c>
      <c r="C81" t="s">
        <v>25</v>
      </c>
      <c r="E81">
        <f>'Result import'!J47</f>
        <v>0</v>
      </c>
      <c r="I81" t="str">
        <f>IF(ISNA(VLOOKUP(D81,Dictionary!$B$2:$F$609,4,FALSE)),H81&amp;E81&amp;IF(ISBLANK(F81), "", F81&amp;" - "&amp;G81),VLOOKUP(D81,Dictionary!$B$2:$F$609,4,FALSE))</f>
        <v>0</v>
      </c>
      <c r="K81" t="str">
        <f>"insert into result_context_item( RESULT_CONTEXT_ITEM_ID,  GROUP_RESULT_CONTEXT_ID,  EXPERIMENT_ID,  RESULT_ID,  ATTRIBUTE_ID,  VALUE_ID,  QUALIFIER,  VALUE_DISPLAY,  VALUE_NUM,  VALUE_MIN,  VALUE_MAX) values(result_context_item_id_seq.nextval, '',"&amp;" experiment_id_seq.currval, "&amp;A81&amp;", "&amp;VLOOKUP(C81,Dictionary!$B$2:$F$609,4,FALSE)&amp;", '', '', '"&amp;I81&amp;"', "&amp;E81&amp;", '"&amp;F81&amp;"', '"&amp;G81&amp;"');"</f>
        <v>insert into result_context_item( RESULT_CONTEXT_ITEM_ID,  GROUP_RESULT_CONTEXT_ID,  EXPERIMENT_ID,  RESULT_ID,  ATTRIBUTE_ID,  VALUE_ID,  QUALIFIER,  VALUE_DISPLAY,  VALUE_NUM,  VALUE_MIN,  VALUE_MAX) values(result_context_item_id_seq.nextval, '', experiment_id_seq.currval, 679, , '', '', '0', 0, '', '');</v>
      </c>
    </row>
    <row r="82" spans="1:11">
      <c r="A82">
        <f>Result!B82</f>
        <v>680</v>
      </c>
      <c r="C82" t="s">
        <v>25</v>
      </c>
      <c r="E82">
        <f>'Result import'!J48</f>
        <v>0</v>
      </c>
      <c r="I82" t="str">
        <f>IF(ISNA(VLOOKUP(D82,Dictionary!$B$2:$F$609,4,FALSE)),H82&amp;E82&amp;IF(ISBLANK(F82), "", F82&amp;" - "&amp;G82),VLOOKUP(D82,Dictionary!$B$2:$F$609,4,FALSE))</f>
        <v>0</v>
      </c>
      <c r="K82" t="str">
        <f>"insert into result_context_item( RESULT_CONTEXT_ITEM_ID,  GROUP_RESULT_CONTEXT_ID,  EXPERIMENT_ID,  RESULT_ID,  ATTRIBUTE_ID,  VALUE_ID,  QUALIFIER,  VALUE_DISPLAY,  VALUE_NUM,  VALUE_MIN,  VALUE_MAX) values(result_context_item_id_seq.nextval, '',"&amp;" experiment_id_seq.currval, "&amp;A82&amp;", "&amp;VLOOKUP(C82,Dictionary!$B$2:$F$609,4,FALSE)&amp;", '', '', '"&amp;I82&amp;"', "&amp;E82&amp;", '"&amp;F82&amp;"', '"&amp;G82&amp;"');"</f>
        <v>insert into result_context_item( RESULT_CONTEXT_ITEM_ID,  GROUP_RESULT_CONTEXT_ID,  EXPERIMENT_ID,  RESULT_ID,  ATTRIBUTE_ID,  VALUE_ID,  QUALIFIER,  VALUE_DISPLAY,  VALUE_NUM,  VALUE_MIN,  VALUE_MAX) values(result_context_item_id_seq.nextval, '', experiment_id_seq.currval, 680, , '', '', '0', 0, '', '');</v>
      </c>
    </row>
    <row r="83" spans="1:11">
      <c r="A83">
        <f>Result!B83</f>
        <v>681</v>
      </c>
      <c r="C83" t="s">
        <v>25</v>
      </c>
      <c r="E83">
        <f>'Result import'!J49</f>
        <v>0</v>
      </c>
      <c r="I83" t="str">
        <f>IF(ISNA(VLOOKUP(D83,Dictionary!$B$2:$F$609,4,FALSE)),H83&amp;E83&amp;IF(ISBLANK(F83), "", F83&amp;" - "&amp;G83),VLOOKUP(D83,Dictionary!$B$2:$F$609,4,FALSE))</f>
        <v>0</v>
      </c>
      <c r="K83" t="str">
        <f>"insert into result_context_item( RESULT_CONTEXT_ITEM_ID,  GROUP_RESULT_CONTEXT_ID,  EXPERIMENT_ID,  RESULT_ID,  ATTRIBUTE_ID,  VALUE_ID,  QUALIFIER,  VALUE_DISPLAY,  VALUE_NUM,  VALUE_MIN,  VALUE_MAX) values(result_context_item_id_seq.nextval, '',"&amp;" experiment_id_seq.currval, "&amp;A83&amp;", "&amp;VLOOKUP(C83,Dictionary!$B$2:$F$609,4,FALSE)&amp;", '', '', '"&amp;I83&amp;"', "&amp;E83&amp;", '"&amp;F83&amp;"', '"&amp;G83&amp;"');"</f>
        <v>insert into result_context_item( RESULT_CONTEXT_ITEM_ID,  GROUP_RESULT_CONTEXT_ID,  EXPERIMENT_ID,  RESULT_ID,  ATTRIBUTE_ID,  VALUE_ID,  QUALIFIER,  VALUE_DISPLAY,  VALUE_NUM,  VALUE_MIN,  VALUE_MAX) values(result_context_item_id_seq.nextval, '', experiment_id_seq.currval, 681, , '', '', '0', 0, '', '');</v>
      </c>
    </row>
    <row r="84" spans="1:11">
      <c r="A84">
        <f>Result!B84</f>
        <v>682</v>
      </c>
      <c r="C84" t="s">
        <v>25</v>
      </c>
      <c r="E84">
        <f>'Result import'!J50</f>
        <v>0</v>
      </c>
      <c r="I84" t="str">
        <f>IF(ISNA(VLOOKUP(D84,Dictionary!$B$2:$F$609,4,FALSE)),H84&amp;E84&amp;IF(ISBLANK(F84), "", F84&amp;" - "&amp;G84),VLOOKUP(D84,Dictionary!$B$2:$F$609,4,FALSE))</f>
        <v>0</v>
      </c>
      <c r="K84" t="str">
        <f>"insert into result_context_item( RESULT_CONTEXT_ITEM_ID,  GROUP_RESULT_CONTEXT_ID,  EXPERIMENT_ID,  RESULT_ID,  ATTRIBUTE_ID,  VALUE_ID,  QUALIFIER,  VALUE_DISPLAY,  VALUE_NUM,  VALUE_MIN,  VALUE_MAX) values(result_context_item_id_seq.nextval, '',"&amp;" experiment_id_seq.currval, "&amp;A84&amp;", "&amp;VLOOKUP(C84,Dictionary!$B$2:$F$609,4,FALSE)&amp;", '', '', '"&amp;I84&amp;"', "&amp;E84&amp;", '"&amp;F84&amp;"', '"&amp;G84&amp;"');"</f>
        <v>insert into result_context_item( RESULT_CONTEXT_ITEM_ID,  GROUP_RESULT_CONTEXT_ID,  EXPERIMENT_ID,  RESULT_ID,  ATTRIBUTE_ID,  VALUE_ID,  QUALIFIER,  VALUE_DISPLAY,  VALUE_NUM,  VALUE_MIN,  VALUE_MAX) values(result_context_item_id_seq.nextval, '', experiment_id_seq.currval, 682, , '', '', '0', 0, '', '');</v>
      </c>
    </row>
    <row r="85" spans="1:11">
      <c r="A85">
        <f>Result!B85</f>
        <v>683</v>
      </c>
      <c r="C85" t="s">
        <v>25</v>
      </c>
      <c r="E85">
        <f>'Result import'!J51</f>
        <v>0</v>
      </c>
      <c r="I85" t="str">
        <f>IF(ISNA(VLOOKUP(D85,Dictionary!$B$2:$F$609,4,FALSE)),H85&amp;E85&amp;IF(ISBLANK(F85), "", F85&amp;" - "&amp;G85),VLOOKUP(D85,Dictionary!$B$2:$F$609,4,FALSE))</f>
        <v>0</v>
      </c>
      <c r="K85" t="str">
        <f>"insert into result_context_item( RESULT_CONTEXT_ITEM_ID,  GROUP_RESULT_CONTEXT_ID,  EXPERIMENT_ID,  RESULT_ID,  ATTRIBUTE_ID,  VALUE_ID,  QUALIFIER,  VALUE_DISPLAY,  VALUE_NUM,  VALUE_MIN,  VALUE_MAX) values(result_context_item_id_seq.nextval, '',"&amp;" experiment_id_seq.currval, "&amp;A85&amp;", "&amp;VLOOKUP(C85,Dictionary!$B$2:$F$609,4,FALSE)&amp;", '', '', '"&amp;I85&amp;"', "&amp;E85&amp;", '"&amp;F85&amp;"', '"&amp;G85&amp;"');"</f>
        <v>insert into result_context_item( RESULT_CONTEXT_ITEM_ID,  GROUP_RESULT_CONTEXT_ID,  EXPERIMENT_ID,  RESULT_ID,  ATTRIBUTE_ID,  VALUE_ID,  QUALIFIER,  VALUE_DISPLAY,  VALUE_NUM,  VALUE_MIN,  VALUE_MAX) values(result_context_item_id_seq.nextval, '', experiment_id_seq.currval, 683, , '', '', '0', 0, '', '');</v>
      </c>
    </row>
    <row r="86" spans="1:11">
      <c r="A86">
        <f>Result!B86</f>
        <v>684</v>
      </c>
      <c r="C86" t="s">
        <v>25</v>
      </c>
      <c r="E86">
        <f>'Result import'!J52</f>
        <v>0</v>
      </c>
      <c r="I86" t="str">
        <f>IF(ISNA(VLOOKUP(D86,Dictionary!$B$2:$F$609,4,FALSE)),H86&amp;E86&amp;IF(ISBLANK(F86), "", F86&amp;" - "&amp;G86),VLOOKUP(D86,Dictionary!$B$2:$F$609,4,FALSE))</f>
        <v>0</v>
      </c>
      <c r="K86" t="str">
        <f>"insert into result_context_item( RESULT_CONTEXT_ITEM_ID,  GROUP_RESULT_CONTEXT_ID,  EXPERIMENT_ID,  RESULT_ID,  ATTRIBUTE_ID,  VALUE_ID,  QUALIFIER,  VALUE_DISPLAY,  VALUE_NUM,  VALUE_MIN,  VALUE_MAX) values(result_context_item_id_seq.nextval, '',"&amp;" experiment_id_seq.currval, "&amp;A86&amp;", "&amp;VLOOKUP(C86,Dictionary!$B$2:$F$609,4,FALSE)&amp;", '', '', '"&amp;I86&amp;"', "&amp;E86&amp;", '"&amp;F86&amp;"', '"&amp;G86&amp;"');"</f>
        <v>insert into result_context_item( RESULT_CONTEXT_ITEM_ID,  GROUP_RESULT_CONTEXT_ID,  EXPERIMENT_ID,  RESULT_ID,  ATTRIBUTE_ID,  VALUE_ID,  QUALIFIER,  VALUE_DISPLAY,  VALUE_NUM,  VALUE_MIN,  VALUE_MAX) values(result_context_item_id_seq.nextval, '', experiment_id_seq.currval, 684, , '', '', '0', 0, '', '');</v>
      </c>
    </row>
    <row r="87" spans="1:11">
      <c r="A87">
        <f>Result!B87</f>
        <v>685</v>
      </c>
      <c r="C87" t="s">
        <v>25</v>
      </c>
      <c r="E87">
        <f>'Result import'!J53</f>
        <v>0</v>
      </c>
      <c r="I87" t="str">
        <f>IF(ISNA(VLOOKUP(D87,Dictionary!$B$2:$F$609,4,FALSE)),H87&amp;E87&amp;IF(ISBLANK(F87), "", F87&amp;" - "&amp;G87),VLOOKUP(D87,Dictionary!$B$2:$F$609,4,FALSE))</f>
        <v>0</v>
      </c>
      <c r="K87" t="str">
        <f>"insert into result_context_item( RESULT_CONTEXT_ITEM_ID,  GROUP_RESULT_CONTEXT_ID,  EXPERIMENT_ID,  RESULT_ID,  ATTRIBUTE_ID,  VALUE_ID,  QUALIFIER,  VALUE_DISPLAY,  VALUE_NUM,  VALUE_MIN,  VALUE_MAX) values(result_context_item_id_seq.nextval, '',"&amp;" experiment_id_seq.currval, "&amp;A87&amp;", "&amp;VLOOKUP(C87,Dictionary!$B$2:$F$609,4,FALSE)&amp;", '', '', '"&amp;I87&amp;"', "&amp;E87&amp;", '"&amp;F87&amp;"', '"&amp;G87&amp;"');"</f>
        <v>insert into result_context_item( RESULT_CONTEXT_ITEM_ID,  GROUP_RESULT_CONTEXT_ID,  EXPERIMENT_ID,  RESULT_ID,  ATTRIBUTE_ID,  VALUE_ID,  QUALIFIER,  VALUE_DISPLAY,  VALUE_NUM,  VALUE_MIN,  VALUE_MAX) values(result_context_item_id_seq.nextval, '', experiment_id_seq.currval, 685, , '', '', '0', 0, '', '');</v>
      </c>
    </row>
    <row r="88" spans="1:11">
      <c r="A88">
        <f>Result!B88</f>
        <v>686</v>
      </c>
      <c r="C88" t="s">
        <v>25</v>
      </c>
      <c r="E88">
        <f>'Result import'!J54</f>
        <v>0</v>
      </c>
      <c r="I88" t="str">
        <f>IF(ISNA(VLOOKUP(D88,Dictionary!$B$2:$F$609,4,FALSE)),H88&amp;E88&amp;IF(ISBLANK(F88), "", F88&amp;" - "&amp;G88),VLOOKUP(D88,Dictionary!$B$2:$F$609,4,FALSE))</f>
        <v>0</v>
      </c>
      <c r="K88" t="str">
        <f>"insert into result_context_item( RESULT_CONTEXT_ITEM_ID,  GROUP_RESULT_CONTEXT_ID,  EXPERIMENT_ID,  RESULT_ID,  ATTRIBUTE_ID,  VALUE_ID,  QUALIFIER,  VALUE_DISPLAY,  VALUE_NUM,  VALUE_MIN,  VALUE_MAX) values(result_context_item_id_seq.nextval, '',"&amp;" experiment_id_seq.currval, "&amp;A88&amp;", "&amp;VLOOKUP(C88,Dictionary!$B$2:$F$609,4,FALSE)&amp;", '', '', '"&amp;I88&amp;"', "&amp;E88&amp;", '"&amp;F88&amp;"', '"&amp;G88&amp;"');"</f>
        <v>insert into result_context_item( RESULT_CONTEXT_ITEM_ID,  GROUP_RESULT_CONTEXT_ID,  EXPERIMENT_ID,  RESULT_ID,  ATTRIBUTE_ID,  VALUE_ID,  QUALIFIER,  VALUE_DISPLAY,  VALUE_NUM,  VALUE_MIN,  VALUE_MAX) values(result_context_item_id_seq.nextval, '', experiment_id_seq.currval, 686, , '', '', '0', 0, '', '');</v>
      </c>
    </row>
    <row r="89" spans="1:11">
      <c r="A89">
        <f>Result!B89</f>
        <v>687</v>
      </c>
      <c r="C89" t="s">
        <v>25</v>
      </c>
      <c r="E89">
        <f>'Result import'!J55</f>
        <v>0</v>
      </c>
      <c r="I89" t="str">
        <f>IF(ISNA(VLOOKUP(D89,Dictionary!$B$2:$F$609,4,FALSE)),H89&amp;E89&amp;IF(ISBLANK(F89), "", F89&amp;" - "&amp;G89),VLOOKUP(D89,Dictionary!$B$2:$F$609,4,FALSE))</f>
        <v>0</v>
      </c>
      <c r="K89" t="str">
        <f>"insert into result_context_item( RESULT_CONTEXT_ITEM_ID,  GROUP_RESULT_CONTEXT_ID,  EXPERIMENT_ID,  RESULT_ID,  ATTRIBUTE_ID,  VALUE_ID,  QUALIFIER,  VALUE_DISPLAY,  VALUE_NUM,  VALUE_MIN,  VALUE_MAX) values(result_context_item_id_seq.nextval, '',"&amp;" experiment_id_seq.currval, "&amp;A89&amp;", "&amp;VLOOKUP(C89,Dictionary!$B$2:$F$609,4,FALSE)&amp;", '', '', '"&amp;I89&amp;"', "&amp;E89&amp;", '"&amp;F89&amp;"', '"&amp;G89&amp;"');"</f>
        <v>insert into result_context_item( RESULT_CONTEXT_ITEM_ID,  GROUP_RESULT_CONTEXT_ID,  EXPERIMENT_ID,  RESULT_ID,  ATTRIBUTE_ID,  VALUE_ID,  QUALIFIER,  VALUE_DISPLAY,  VALUE_NUM,  VALUE_MIN,  VALUE_MAX) values(result_context_item_id_seq.nextval, '', experiment_id_seq.currval, 687, , '', '', '0', 0, '', '');</v>
      </c>
    </row>
    <row r="90" spans="1:11">
      <c r="A90">
        <f>Result!B90</f>
        <v>688</v>
      </c>
      <c r="C90" t="s">
        <v>25</v>
      </c>
      <c r="E90">
        <f>'Result import'!J56</f>
        <v>0</v>
      </c>
      <c r="I90" t="str">
        <f>IF(ISNA(VLOOKUP(D90,Dictionary!$B$2:$F$609,4,FALSE)),H90&amp;E90&amp;IF(ISBLANK(F90), "", F90&amp;" - "&amp;G90),VLOOKUP(D90,Dictionary!$B$2:$F$609,4,FALSE))</f>
        <v>0</v>
      </c>
      <c r="K90" t="str">
        <f>"insert into result_context_item( RESULT_CONTEXT_ITEM_ID,  GROUP_RESULT_CONTEXT_ID,  EXPERIMENT_ID,  RESULT_ID,  ATTRIBUTE_ID,  VALUE_ID,  QUALIFIER,  VALUE_DISPLAY,  VALUE_NUM,  VALUE_MIN,  VALUE_MAX) values(result_context_item_id_seq.nextval, '',"&amp;" experiment_id_seq.currval, "&amp;A90&amp;", "&amp;VLOOKUP(C90,Dictionary!$B$2:$F$609,4,FALSE)&amp;", '', '', '"&amp;I90&amp;"', "&amp;E90&amp;", '"&amp;F90&amp;"', '"&amp;G90&amp;"');"</f>
        <v>insert into result_context_item( RESULT_CONTEXT_ITEM_ID,  GROUP_RESULT_CONTEXT_ID,  EXPERIMENT_ID,  RESULT_ID,  ATTRIBUTE_ID,  VALUE_ID,  QUALIFIER,  VALUE_DISPLAY,  VALUE_NUM,  VALUE_MIN,  VALUE_MAX) values(result_context_item_id_seq.nextval, '', experiment_id_seq.currval, 688, , '', '', '0', 0, '', '');</v>
      </c>
    </row>
    <row r="91" spans="1:11">
      <c r="A91">
        <f>Result!B91</f>
        <v>689</v>
      </c>
      <c r="C91" t="s">
        <v>25</v>
      </c>
      <c r="E91">
        <f>'Result import'!J57</f>
        <v>0</v>
      </c>
      <c r="I91" t="str">
        <f>IF(ISNA(VLOOKUP(D91,Dictionary!$B$2:$F$609,4,FALSE)),H91&amp;E91&amp;IF(ISBLANK(F91), "", F91&amp;" - "&amp;G91),VLOOKUP(D91,Dictionary!$B$2:$F$609,4,FALSE))</f>
        <v>0</v>
      </c>
      <c r="K91" t="str">
        <f>"insert into result_context_item( RESULT_CONTEXT_ITEM_ID,  GROUP_RESULT_CONTEXT_ID,  EXPERIMENT_ID,  RESULT_ID,  ATTRIBUTE_ID,  VALUE_ID,  QUALIFIER,  VALUE_DISPLAY,  VALUE_NUM,  VALUE_MIN,  VALUE_MAX) values(result_context_item_id_seq.nextval, '',"&amp;" experiment_id_seq.currval, "&amp;A91&amp;", "&amp;VLOOKUP(C91,Dictionary!$B$2:$F$609,4,FALSE)&amp;", '', '', '"&amp;I91&amp;"', "&amp;E91&amp;", '"&amp;F91&amp;"', '"&amp;G91&amp;"');"</f>
        <v>insert into result_context_item( RESULT_CONTEXT_ITEM_ID,  GROUP_RESULT_CONTEXT_ID,  EXPERIMENT_ID,  RESULT_ID,  ATTRIBUTE_ID,  VALUE_ID,  QUALIFIER,  VALUE_DISPLAY,  VALUE_NUM,  VALUE_MIN,  VALUE_MAX) values(result_context_item_id_seq.nextval, '', experiment_id_seq.currval, 689, , '', '', '0', 0, '', '');</v>
      </c>
    </row>
    <row r="92" spans="1:11">
      <c r="A92">
        <f>Result!B92</f>
        <v>690</v>
      </c>
      <c r="C92" t="s">
        <v>25</v>
      </c>
      <c r="E92">
        <f>'Result import'!J58</f>
        <v>0</v>
      </c>
      <c r="I92" t="str">
        <f>IF(ISNA(VLOOKUP(D92,Dictionary!$B$2:$F$609,4,FALSE)),H92&amp;E92&amp;IF(ISBLANK(F92), "", F92&amp;" - "&amp;G92),VLOOKUP(D92,Dictionary!$B$2:$F$609,4,FALSE))</f>
        <v>0</v>
      </c>
      <c r="K92" t="str">
        <f>"insert into result_context_item( RESULT_CONTEXT_ITEM_ID,  GROUP_RESULT_CONTEXT_ID,  EXPERIMENT_ID,  RESULT_ID,  ATTRIBUTE_ID,  VALUE_ID,  QUALIFIER,  VALUE_DISPLAY,  VALUE_NUM,  VALUE_MIN,  VALUE_MAX) values(result_context_item_id_seq.nextval, '',"&amp;" experiment_id_seq.currval, "&amp;A92&amp;", "&amp;VLOOKUP(C92,Dictionary!$B$2:$F$609,4,FALSE)&amp;", '', '', '"&amp;I92&amp;"', "&amp;E92&amp;", '"&amp;F92&amp;"', '"&amp;G92&amp;"');"</f>
        <v>insert into result_context_item( RESULT_CONTEXT_ITEM_ID,  GROUP_RESULT_CONTEXT_ID,  EXPERIMENT_ID,  RESULT_ID,  ATTRIBUTE_ID,  VALUE_ID,  QUALIFIER,  VALUE_DISPLAY,  VALUE_NUM,  VALUE_MIN,  VALUE_MAX) values(result_context_item_id_seq.nextval, '', experiment_id_seq.currval, 690, , '', '', '0', 0, '', '');</v>
      </c>
    </row>
    <row r="93" spans="1:11">
      <c r="A93">
        <f>Result!B93</f>
        <v>691</v>
      </c>
      <c r="C93" t="s">
        <v>25</v>
      </c>
      <c r="E93">
        <f>'Result import'!J59</f>
        <v>0</v>
      </c>
      <c r="I93" t="str">
        <f>IF(ISNA(VLOOKUP(D93,Dictionary!$B$2:$F$609,4,FALSE)),H93&amp;E93&amp;IF(ISBLANK(F93), "", F93&amp;" - "&amp;G93),VLOOKUP(D93,Dictionary!$B$2:$F$609,4,FALSE))</f>
        <v>0</v>
      </c>
      <c r="K93" t="str">
        <f>"insert into result_context_item( RESULT_CONTEXT_ITEM_ID,  GROUP_RESULT_CONTEXT_ID,  EXPERIMENT_ID,  RESULT_ID,  ATTRIBUTE_ID,  VALUE_ID,  QUALIFIER,  VALUE_DISPLAY,  VALUE_NUM,  VALUE_MIN,  VALUE_MAX) values(result_context_item_id_seq.nextval, '',"&amp;" experiment_id_seq.currval, "&amp;A93&amp;", "&amp;VLOOKUP(C93,Dictionary!$B$2:$F$609,4,FALSE)&amp;", '', '', '"&amp;I93&amp;"', "&amp;E93&amp;", '"&amp;F93&amp;"', '"&amp;G93&amp;"');"</f>
        <v>insert into result_context_item( RESULT_CONTEXT_ITEM_ID,  GROUP_RESULT_CONTEXT_ID,  EXPERIMENT_ID,  RESULT_ID,  ATTRIBUTE_ID,  VALUE_ID,  QUALIFIER,  VALUE_DISPLAY,  VALUE_NUM,  VALUE_MIN,  VALUE_MAX) values(result_context_item_id_seq.nextval, '', experiment_id_seq.currval, 691, , '', '', '0', 0, '', '');</v>
      </c>
    </row>
    <row r="94" spans="1:11">
      <c r="A94">
        <f>Result!B94</f>
        <v>692</v>
      </c>
      <c r="C94" t="s">
        <v>25</v>
      </c>
      <c r="E94">
        <f>'Result import'!J60</f>
        <v>0</v>
      </c>
      <c r="I94" t="str">
        <f>IF(ISNA(VLOOKUP(D94,Dictionary!$B$2:$F$609,4,FALSE)),H94&amp;E94&amp;IF(ISBLANK(F94), "", F94&amp;" - "&amp;G94),VLOOKUP(D94,Dictionary!$B$2:$F$609,4,FALSE))</f>
        <v>0</v>
      </c>
      <c r="K94" t="str">
        <f>"insert into result_context_item( RESULT_CONTEXT_ITEM_ID,  GROUP_RESULT_CONTEXT_ID,  EXPERIMENT_ID,  RESULT_ID,  ATTRIBUTE_ID,  VALUE_ID,  QUALIFIER,  VALUE_DISPLAY,  VALUE_NUM,  VALUE_MIN,  VALUE_MAX) values(result_context_item_id_seq.nextval, '',"&amp;" experiment_id_seq.currval, "&amp;A94&amp;", "&amp;VLOOKUP(C94,Dictionary!$B$2:$F$609,4,FALSE)&amp;", '', '', '"&amp;I94&amp;"', "&amp;E94&amp;", '"&amp;F94&amp;"', '"&amp;G94&amp;"');"</f>
        <v>insert into result_context_item( RESULT_CONTEXT_ITEM_ID,  GROUP_RESULT_CONTEXT_ID,  EXPERIMENT_ID,  RESULT_ID,  ATTRIBUTE_ID,  VALUE_ID,  QUALIFIER,  VALUE_DISPLAY,  VALUE_NUM,  VALUE_MIN,  VALUE_MAX) values(result_context_item_id_seq.nextval, '', experiment_id_seq.currval, 692, , '', '', '0', 0, '', '');</v>
      </c>
    </row>
    <row r="95" spans="1:11">
      <c r="A95">
        <f>Result!B95</f>
        <v>693</v>
      </c>
      <c r="C95" t="s">
        <v>25</v>
      </c>
      <c r="E95">
        <f>'Result import'!J61</f>
        <v>0</v>
      </c>
      <c r="I95" t="str">
        <f>IF(ISNA(VLOOKUP(D95,Dictionary!$B$2:$F$609,4,FALSE)),H95&amp;E95&amp;IF(ISBLANK(F95), "", F95&amp;" - "&amp;G95),VLOOKUP(D95,Dictionary!$B$2:$F$609,4,FALSE))</f>
        <v>0</v>
      </c>
      <c r="K95" t="str">
        <f>"insert into result_context_item( RESULT_CONTEXT_ITEM_ID,  GROUP_RESULT_CONTEXT_ID,  EXPERIMENT_ID,  RESULT_ID,  ATTRIBUTE_ID,  VALUE_ID,  QUALIFIER,  VALUE_DISPLAY,  VALUE_NUM,  VALUE_MIN,  VALUE_MAX) values(result_context_item_id_seq.nextval, '',"&amp;" experiment_id_seq.currval, "&amp;A95&amp;", "&amp;VLOOKUP(C95,Dictionary!$B$2:$F$609,4,FALSE)&amp;", '', '', '"&amp;I95&amp;"', "&amp;E95&amp;", '"&amp;F95&amp;"', '"&amp;G95&amp;"');"</f>
        <v>insert into result_context_item( RESULT_CONTEXT_ITEM_ID,  GROUP_RESULT_CONTEXT_ID,  EXPERIMENT_ID,  RESULT_ID,  ATTRIBUTE_ID,  VALUE_ID,  QUALIFIER,  VALUE_DISPLAY,  VALUE_NUM,  VALUE_MIN,  VALUE_MAX) values(result_context_item_id_seq.nextval, '', experiment_id_seq.currval, 693, , '', '', '0', 0, '', '');</v>
      </c>
    </row>
    <row r="96" spans="1:11">
      <c r="A96">
        <f>Result!B96</f>
        <v>694</v>
      </c>
      <c r="C96" t="s">
        <v>25</v>
      </c>
      <c r="E96">
        <f>'Result import'!J62</f>
        <v>0</v>
      </c>
      <c r="I96" t="str">
        <f>IF(ISNA(VLOOKUP(D96,Dictionary!$B$2:$F$609,4,FALSE)),H96&amp;E96&amp;IF(ISBLANK(F96), "", F96&amp;" - "&amp;G96),VLOOKUP(D96,Dictionary!$B$2:$F$609,4,FALSE))</f>
        <v>0</v>
      </c>
      <c r="K96" t="str">
        <f>"insert into result_context_item( RESULT_CONTEXT_ITEM_ID,  GROUP_RESULT_CONTEXT_ID,  EXPERIMENT_ID,  RESULT_ID,  ATTRIBUTE_ID,  VALUE_ID,  QUALIFIER,  VALUE_DISPLAY,  VALUE_NUM,  VALUE_MIN,  VALUE_MAX) values(result_context_item_id_seq.nextval, '',"&amp;" experiment_id_seq.currval, "&amp;A96&amp;", "&amp;VLOOKUP(C96,Dictionary!$B$2:$F$609,4,FALSE)&amp;", '', '', '"&amp;I96&amp;"', "&amp;E96&amp;", '"&amp;F96&amp;"', '"&amp;G96&amp;"');"</f>
        <v>insert into result_context_item( RESULT_CONTEXT_ITEM_ID,  GROUP_RESULT_CONTEXT_ID,  EXPERIMENT_ID,  RESULT_ID,  ATTRIBUTE_ID,  VALUE_ID,  QUALIFIER,  VALUE_DISPLAY,  VALUE_NUM,  VALUE_MIN,  VALUE_MAX) values(result_context_item_id_seq.nextval, '', experiment_id_seq.currval, 694, , '', '', '0', 0, '', '');</v>
      </c>
    </row>
    <row r="97" spans="1:11">
      <c r="A97">
        <f>Result!B97</f>
        <v>695</v>
      </c>
      <c r="C97" t="s">
        <v>25</v>
      </c>
      <c r="E97">
        <f>'Result import'!J63</f>
        <v>0</v>
      </c>
      <c r="I97" t="str">
        <f>IF(ISNA(VLOOKUP(D97,Dictionary!$B$2:$F$609,4,FALSE)),H97&amp;E97&amp;IF(ISBLANK(F97), "", F97&amp;" - "&amp;G97),VLOOKUP(D97,Dictionary!$B$2:$F$609,4,FALSE))</f>
        <v>0</v>
      </c>
      <c r="K97" t="str">
        <f>"insert into result_context_item( RESULT_CONTEXT_ITEM_ID,  GROUP_RESULT_CONTEXT_ID,  EXPERIMENT_ID,  RESULT_ID,  ATTRIBUTE_ID,  VALUE_ID,  QUALIFIER,  VALUE_DISPLAY,  VALUE_NUM,  VALUE_MIN,  VALUE_MAX) values(result_context_item_id_seq.nextval, '',"&amp;" experiment_id_seq.currval, "&amp;A97&amp;", "&amp;VLOOKUP(C97,Dictionary!$B$2:$F$609,4,FALSE)&amp;", '', '', '"&amp;I97&amp;"', "&amp;E97&amp;", '"&amp;F97&amp;"', '"&amp;G97&amp;"');"</f>
        <v>insert into result_context_item( RESULT_CONTEXT_ITEM_ID,  GROUP_RESULT_CONTEXT_ID,  EXPERIMENT_ID,  RESULT_ID,  ATTRIBUTE_ID,  VALUE_ID,  QUALIFIER,  VALUE_DISPLAY,  VALUE_NUM,  VALUE_MIN,  VALUE_MAX) values(result_context_item_id_seq.nextval, '', experiment_id_seq.currval, 695, , '', '', '0', 0, '', '');</v>
      </c>
    </row>
    <row r="98" spans="1:11">
      <c r="A98">
        <f>Result!B98</f>
        <v>696</v>
      </c>
      <c r="C98" t="s">
        <v>25</v>
      </c>
      <c r="E98">
        <f>'Result import'!J64</f>
        <v>0</v>
      </c>
      <c r="I98" t="str">
        <f>IF(ISNA(VLOOKUP(D98,Dictionary!$B$2:$F$609,4,FALSE)),H98&amp;E98&amp;IF(ISBLANK(F98), "", F98&amp;" - "&amp;G98),VLOOKUP(D98,Dictionary!$B$2:$F$609,4,FALSE))</f>
        <v>0</v>
      </c>
      <c r="K98" t="str">
        <f>"insert into result_context_item( RESULT_CONTEXT_ITEM_ID,  GROUP_RESULT_CONTEXT_ID,  EXPERIMENT_ID,  RESULT_ID,  ATTRIBUTE_ID,  VALUE_ID,  QUALIFIER,  VALUE_DISPLAY,  VALUE_NUM,  VALUE_MIN,  VALUE_MAX) values(result_context_item_id_seq.nextval, '',"&amp;" experiment_id_seq.currval, "&amp;A98&amp;", "&amp;VLOOKUP(C98,Dictionary!$B$2:$F$609,4,FALSE)&amp;", '', '', '"&amp;I98&amp;"', "&amp;E98&amp;", '"&amp;F98&amp;"', '"&amp;G98&amp;"');"</f>
        <v>insert into result_context_item( RESULT_CONTEXT_ITEM_ID,  GROUP_RESULT_CONTEXT_ID,  EXPERIMENT_ID,  RESULT_ID,  ATTRIBUTE_ID,  VALUE_ID,  QUALIFIER,  VALUE_DISPLAY,  VALUE_NUM,  VALUE_MIN,  VALUE_MAX) values(result_context_item_id_seq.nextval, '', experiment_id_seq.currval, 696, , '', '', '0', 0, '', '');</v>
      </c>
    </row>
    <row r="99" spans="1:11">
      <c r="A99">
        <f>Result!B99</f>
        <v>697</v>
      </c>
      <c r="C99" t="s">
        <v>25</v>
      </c>
      <c r="E99">
        <f>'Result import'!J65</f>
        <v>0</v>
      </c>
      <c r="I99" t="str">
        <f>IF(ISNA(VLOOKUP(D99,Dictionary!$B$2:$F$609,4,FALSE)),H99&amp;E99&amp;IF(ISBLANK(F99), "", F99&amp;" - "&amp;G99),VLOOKUP(D99,Dictionary!$B$2:$F$609,4,FALSE))</f>
        <v>0</v>
      </c>
      <c r="K99" t="str">
        <f>"insert into result_context_item( RESULT_CONTEXT_ITEM_ID,  GROUP_RESULT_CONTEXT_ID,  EXPERIMENT_ID,  RESULT_ID,  ATTRIBUTE_ID,  VALUE_ID,  QUALIFIER,  VALUE_DISPLAY,  VALUE_NUM,  VALUE_MIN,  VALUE_MAX) values(result_context_item_id_seq.nextval, '',"&amp;" experiment_id_seq.currval, "&amp;A99&amp;", "&amp;VLOOKUP(C99,Dictionary!$B$2:$F$609,4,FALSE)&amp;", '', '', '"&amp;I99&amp;"', "&amp;E99&amp;", '"&amp;F99&amp;"', '"&amp;G99&amp;"');"</f>
        <v>insert into result_context_item( RESULT_CONTEXT_ITEM_ID,  GROUP_RESULT_CONTEXT_ID,  EXPERIMENT_ID,  RESULT_ID,  ATTRIBUTE_ID,  VALUE_ID,  QUALIFIER,  VALUE_DISPLAY,  VALUE_NUM,  VALUE_MIN,  VALUE_MAX) values(result_context_item_id_seq.nextval, '', experiment_id_seq.currval, 697, , '', '', '0', 0, '', '');</v>
      </c>
    </row>
    <row r="100" spans="1:11">
      <c r="A100">
        <f>Result!B100</f>
        <v>698</v>
      </c>
      <c r="C100" t="s">
        <v>25</v>
      </c>
      <c r="E100">
        <f>'Result import'!J66</f>
        <v>0</v>
      </c>
      <c r="I100" t="str">
        <f>IF(ISNA(VLOOKUP(D100,Dictionary!$B$2:$F$609,4,FALSE)),H100&amp;E100&amp;IF(ISBLANK(F100), "", F100&amp;" - "&amp;G100),VLOOKUP(D100,Dictionary!$B$2:$F$609,4,FALSE))</f>
        <v>0</v>
      </c>
      <c r="K100" t="str">
        <f>"insert into result_context_item( RESULT_CONTEXT_ITEM_ID,  GROUP_RESULT_CONTEXT_ID,  EXPERIMENT_ID,  RESULT_ID,  ATTRIBUTE_ID,  VALUE_ID,  QUALIFIER,  VALUE_DISPLAY,  VALUE_NUM,  VALUE_MIN,  VALUE_MAX) values(result_context_item_id_seq.nextval, '',"&amp;" experiment_id_seq.currval, "&amp;A100&amp;", "&amp;VLOOKUP(C100,Dictionary!$B$2:$F$609,4,FALSE)&amp;", '', '', '"&amp;I100&amp;"', "&amp;E100&amp;", '"&amp;F100&amp;"', '"&amp;G100&amp;"');"</f>
        <v>insert into result_context_item( RESULT_CONTEXT_ITEM_ID,  GROUP_RESULT_CONTEXT_ID,  EXPERIMENT_ID,  RESULT_ID,  ATTRIBUTE_ID,  VALUE_ID,  QUALIFIER,  VALUE_DISPLAY,  VALUE_NUM,  VALUE_MIN,  VALUE_MAX) values(result_context_item_id_seq.nextval, '', experiment_id_seq.currval, 698, , '', '', '0', 0, '', '');</v>
      </c>
    </row>
    <row r="101" spans="1:11">
      <c r="A101">
        <f>Result!B101</f>
        <v>699</v>
      </c>
      <c r="C101" t="s">
        <v>25</v>
      </c>
      <c r="E101">
        <f>'Result import'!J67</f>
        <v>0</v>
      </c>
      <c r="I101" t="str">
        <f>IF(ISNA(VLOOKUP(D101,Dictionary!$B$2:$F$609,4,FALSE)),H101&amp;E101&amp;IF(ISBLANK(F101), "", F101&amp;" - "&amp;G101),VLOOKUP(D101,Dictionary!$B$2:$F$609,4,FALSE))</f>
        <v>0</v>
      </c>
      <c r="K101" t="str">
        <f>"insert into result_context_item( RESULT_CONTEXT_ITEM_ID,  GROUP_RESULT_CONTEXT_ID,  EXPERIMENT_ID,  RESULT_ID,  ATTRIBUTE_ID,  VALUE_ID,  QUALIFIER,  VALUE_DISPLAY,  VALUE_NUM,  VALUE_MIN,  VALUE_MAX) values(result_context_item_id_seq.nextval, '',"&amp;" experiment_id_seq.currval, "&amp;A101&amp;", "&amp;VLOOKUP(C101,Dictionary!$B$2:$F$609,4,FALSE)&amp;", '', '', '"&amp;I101&amp;"', "&amp;E101&amp;", '"&amp;F101&amp;"', '"&amp;G101&amp;"');"</f>
        <v>insert into result_context_item( RESULT_CONTEXT_ITEM_ID,  GROUP_RESULT_CONTEXT_ID,  EXPERIMENT_ID,  RESULT_ID,  ATTRIBUTE_ID,  VALUE_ID,  QUALIFIER,  VALUE_DISPLAY,  VALUE_NUM,  VALUE_MIN,  VALUE_MAX) values(result_context_item_id_seq.nextval, '', experiment_id_seq.currval, 699, , '', '', '0', 0, '', '');</v>
      </c>
    </row>
    <row r="102" spans="1:11">
      <c r="A102">
        <f>Result!B102</f>
        <v>700</v>
      </c>
      <c r="C102" t="s">
        <v>25</v>
      </c>
      <c r="E102">
        <f>'Result import'!J68</f>
        <v>0</v>
      </c>
      <c r="I102" t="str">
        <f>IF(ISNA(VLOOKUP(D102,Dictionary!$B$2:$F$609,4,FALSE)),H102&amp;E102&amp;IF(ISBLANK(F102), "", F102&amp;" - "&amp;G102),VLOOKUP(D102,Dictionary!$B$2:$F$609,4,FALSE))</f>
        <v>0</v>
      </c>
      <c r="K102" t="str">
        <f>"insert into result_context_item( RESULT_CONTEXT_ITEM_ID,  GROUP_RESULT_CONTEXT_ID,  EXPERIMENT_ID,  RESULT_ID,  ATTRIBUTE_ID,  VALUE_ID,  QUALIFIER,  VALUE_DISPLAY,  VALUE_NUM,  VALUE_MIN,  VALUE_MAX) values(result_context_item_id_seq.nextval, '',"&amp;" experiment_id_seq.currval, "&amp;A102&amp;", "&amp;VLOOKUP(C102,Dictionary!$B$2:$F$609,4,FALSE)&amp;", '', '', '"&amp;I102&amp;"', "&amp;E102&amp;", '"&amp;F102&amp;"', '"&amp;G102&amp;"');"</f>
        <v>insert into result_context_item( RESULT_CONTEXT_ITEM_ID,  GROUP_RESULT_CONTEXT_ID,  EXPERIMENT_ID,  RESULT_ID,  ATTRIBUTE_ID,  VALUE_ID,  QUALIFIER,  VALUE_DISPLAY,  VALUE_NUM,  VALUE_MIN,  VALUE_MAX) values(result_context_item_id_seq.nextval, '', experiment_id_seq.currval, 700, , '', '', '0', 0, '', '');</v>
      </c>
    </row>
    <row r="103" spans="1:11">
      <c r="A103">
        <f>Result!B103</f>
        <v>701</v>
      </c>
      <c r="C103" t="s">
        <v>25</v>
      </c>
      <c r="E103">
        <f>'Result import'!J69</f>
        <v>0</v>
      </c>
      <c r="I103" t="str">
        <f>IF(ISNA(VLOOKUP(D103,Dictionary!$B$2:$F$609,4,FALSE)),H103&amp;E103&amp;IF(ISBLANK(F103), "", F103&amp;" - "&amp;G103),VLOOKUP(D103,Dictionary!$B$2:$F$609,4,FALSE))</f>
        <v>0</v>
      </c>
      <c r="K103" t="str">
        <f>"insert into result_context_item( RESULT_CONTEXT_ITEM_ID,  GROUP_RESULT_CONTEXT_ID,  EXPERIMENT_ID,  RESULT_ID,  ATTRIBUTE_ID,  VALUE_ID,  QUALIFIER,  VALUE_DISPLAY,  VALUE_NUM,  VALUE_MIN,  VALUE_MAX) values(result_context_item_id_seq.nextval, '',"&amp;" experiment_id_seq.currval, "&amp;A103&amp;", "&amp;VLOOKUP(C103,Dictionary!$B$2:$F$609,4,FALSE)&amp;", '', '', '"&amp;I103&amp;"', "&amp;E103&amp;", '"&amp;F103&amp;"', '"&amp;G103&amp;"');"</f>
        <v>insert into result_context_item( RESULT_CONTEXT_ITEM_ID,  GROUP_RESULT_CONTEXT_ID,  EXPERIMENT_ID,  RESULT_ID,  ATTRIBUTE_ID,  VALUE_ID,  QUALIFIER,  VALUE_DISPLAY,  VALUE_NUM,  VALUE_MIN,  VALUE_MAX) values(result_context_item_id_seq.nextval, '', experiment_id_seq.currval, 701, , '', '', '0', 0, '', '');</v>
      </c>
    </row>
    <row r="104" spans="1:11">
      <c r="A104">
        <f>Result!B104</f>
        <v>702</v>
      </c>
      <c r="C104" t="s">
        <v>25</v>
      </c>
      <c r="E104">
        <f>'Result import'!J70</f>
        <v>0</v>
      </c>
      <c r="I104" t="str">
        <f>IF(ISNA(VLOOKUP(D104,Dictionary!$B$2:$F$609,4,FALSE)),H104&amp;E104&amp;IF(ISBLANK(F104), "", F104&amp;" - "&amp;G104),VLOOKUP(D104,Dictionary!$B$2:$F$609,4,FALSE))</f>
        <v>0</v>
      </c>
      <c r="K104" t="str">
        <f>"insert into result_context_item( RESULT_CONTEXT_ITEM_ID,  GROUP_RESULT_CONTEXT_ID,  EXPERIMENT_ID,  RESULT_ID,  ATTRIBUTE_ID,  VALUE_ID,  QUALIFIER,  VALUE_DISPLAY,  VALUE_NUM,  VALUE_MIN,  VALUE_MAX) values(result_context_item_id_seq.nextval, '',"&amp;" experiment_id_seq.currval, "&amp;A104&amp;", "&amp;VLOOKUP(C104,Dictionary!$B$2:$F$609,4,FALSE)&amp;", '', '', '"&amp;I104&amp;"', "&amp;E104&amp;", '"&amp;F104&amp;"', '"&amp;G104&amp;"');"</f>
        <v>insert into result_context_item( RESULT_CONTEXT_ITEM_ID,  GROUP_RESULT_CONTEXT_ID,  EXPERIMENT_ID,  RESULT_ID,  ATTRIBUTE_ID,  VALUE_ID,  QUALIFIER,  VALUE_DISPLAY,  VALUE_NUM,  VALUE_MIN,  VALUE_MAX) values(result_context_item_id_seq.nextval, '', experiment_id_seq.currval, 702, , '', '', '0', 0, '', '');</v>
      </c>
    </row>
    <row r="105" spans="1:11">
      <c r="A105">
        <f>Result!B105</f>
        <v>703</v>
      </c>
      <c r="C105" t="s">
        <v>25</v>
      </c>
      <c r="E105">
        <f>'Result import'!J71</f>
        <v>0</v>
      </c>
      <c r="I105" t="str">
        <f>IF(ISNA(VLOOKUP(D105,Dictionary!$B$2:$F$609,4,FALSE)),H105&amp;E105&amp;IF(ISBLANK(F105), "", F105&amp;" - "&amp;G105),VLOOKUP(D105,Dictionary!$B$2:$F$609,4,FALSE))</f>
        <v>0</v>
      </c>
      <c r="K105" t="str">
        <f>"insert into result_context_item( RESULT_CONTEXT_ITEM_ID,  GROUP_RESULT_CONTEXT_ID,  EXPERIMENT_ID,  RESULT_ID,  ATTRIBUTE_ID,  VALUE_ID,  QUALIFIER,  VALUE_DISPLAY,  VALUE_NUM,  VALUE_MIN,  VALUE_MAX) values(result_context_item_id_seq.nextval, '',"&amp;" experiment_id_seq.currval, "&amp;A105&amp;", "&amp;VLOOKUP(C105,Dictionary!$B$2:$F$609,4,FALSE)&amp;", '', '', '"&amp;I105&amp;"', "&amp;E105&amp;", '"&amp;F105&amp;"', '"&amp;G105&amp;"');"</f>
        <v>insert into result_context_item( RESULT_CONTEXT_ITEM_ID,  GROUP_RESULT_CONTEXT_ID,  EXPERIMENT_ID,  RESULT_ID,  ATTRIBUTE_ID,  VALUE_ID,  QUALIFIER,  VALUE_DISPLAY,  VALUE_NUM,  VALUE_MIN,  VALUE_MAX) values(result_context_item_id_seq.nextval, '', experiment_id_seq.currval, 703, , '', '', '0', 0, '', '');</v>
      </c>
    </row>
    <row r="106" spans="1:11">
      <c r="A106">
        <f>Result!B106</f>
        <v>704</v>
      </c>
      <c r="C106" t="s">
        <v>25</v>
      </c>
      <c r="E106">
        <f>'Result import'!J72</f>
        <v>0</v>
      </c>
      <c r="I106" t="str">
        <f>IF(ISNA(VLOOKUP(D106,Dictionary!$B$2:$F$609,4,FALSE)),H106&amp;E106&amp;IF(ISBLANK(F106), "", F106&amp;" - "&amp;G106),VLOOKUP(D106,Dictionary!$B$2:$F$609,4,FALSE))</f>
        <v>0</v>
      </c>
      <c r="K106" t="str">
        <f>"insert into result_context_item( RESULT_CONTEXT_ITEM_ID,  GROUP_RESULT_CONTEXT_ID,  EXPERIMENT_ID,  RESULT_ID,  ATTRIBUTE_ID,  VALUE_ID,  QUALIFIER,  VALUE_DISPLAY,  VALUE_NUM,  VALUE_MIN,  VALUE_MAX) values(result_context_item_id_seq.nextval, '',"&amp;" experiment_id_seq.currval, "&amp;A106&amp;", "&amp;VLOOKUP(C106,Dictionary!$B$2:$F$609,4,FALSE)&amp;", '', '', '"&amp;I106&amp;"', "&amp;E106&amp;", '"&amp;F106&amp;"', '"&amp;G106&amp;"');"</f>
        <v>insert into result_context_item( RESULT_CONTEXT_ITEM_ID,  GROUP_RESULT_CONTEXT_ID,  EXPERIMENT_ID,  RESULT_ID,  ATTRIBUTE_ID,  VALUE_ID,  QUALIFIER,  VALUE_DISPLAY,  VALUE_NUM,  VALUE_MIN,  VALUE_MAX) values(result_context_item_id_seq.nextval, '', experiment_id_seq.currval, 704, , '', '', '0', 0, '', '');</v>
      </c>
    </row>
    <row r="107" spans="1:11">
      <c r="A107">
        <f>Result!B107</f>
        <v>705</v>
      </c>
      <c r="C107" t="s">
        <v>25</v>
      </c>
      <c r="E107">
        <f>'Result import'!J73</f>
        <v>0</v>
      </c>
      <c r="I107" t="str">
        <f>IF(ISNA(VLOOKUP(D107,Dictionary!$B$2:$F$609,4,FALSE)),H107&amp;E107&amp;IF(ISBLANK(F107), "", F107&amp;" - "&amp;G107),VLOOKUP(D107,Dictionary!$B$2:$F$609,4,FALSE))</f>
        <v>0</v>
      </c>
      <c r="K107" t="str">
        <f>"insert into result_context_item( RESULT_CONTEXT_ITEM_ID,  GROUP_RESULT_CONTEXT_ID,  EXPERIMENT_ID,  RESULT_ID,  ATTRIBUTE_ID,  VALUE_ID,  QUALIFIER,  VALUE_DISPLAY,  VALUE_NUM,  VALUE_MIN,  VALUE_MAX) values(result_context_item_id_seq.nextval, '',"&amp;" experiment_id_seq.currval, "&amp;A107&amp;", "&amp;VLOOKUP(C107,Dictionary!$B$2:$F$609,4,FALSE)&amp;", '', '', '"&amp;I107&amp;"', "&amp;E107&amp;", '"&amp;F107&amp;"', '"&amp;G107&amp;"');"</f>
        <v>insert into result_context_item( RESULT_CONTEXT_ITEM_ID,  GROUP_RESULT_CONTEXT_ID,  EXPERIMENT_ID,  RESULT_ID,  ATTRIBUTE_ID,  VALUE_ID,  QUALIFIER,  VALUE_DISPLAY,  VALUE_NUM,  VALUE_MIN,  VALUE_MAX) values(result_context_item_id_seq.nextval, '', experiment_id_seq.currval, 705, , '', '', '0', 0, '', '');</v>
      </c>
    </row>
    <row r="108" spans="1:11">
      <c r="A108">
        <f>Result!B108</f>
        <v>706</v>
      </c>
      <c r="C108" t="s">
        <v>25</v>
      </c>
      <c r="E108">
        <f>'Result import'!J74</f>
        <v>0</v>
      </c>
      <c r="I108" t="str">
        <f>IF(ISNA(VLOOKUP(D108,Dictionary!$B$2:$F$609,4,FALSE)),H108&amp;E108&amp;IF(ISBLANK(F108), "", F108&amp;" - "&amp;G108),VLOOKUP(D108,Dictionary!$B$2:$F$609,4,FALSE))</f>
        <v>0</v>
      </c>
      <c r="K108" t="str">
        <f>"insert into result_context_item( RESULT_CONTEXT_ITEM_ID,  GROUP_RESULT_CONTEXT_ID,  EXPERIMENT_ID,  RESULT_ID,  ATTRIBUTE_ID,  VALUE_ID,  QUALIFIER,  VALUE_DISPLAY,  VALUE_NUM,  VALUE_MIN,  VALUE_MAX) values(result_context_item_id_seq.nextval, '',"&amp;" experiment_id_seq.currval, "&amp;A108&amp;", "&amp;VLOOKUP(C108,Dictionary!$B$2:$F$609,4,FALSE)&amp;", '', '', '"&amp;I108&amp;"', "&amp;E108&amp;", '"&amp;F108&amp;"', '"&amp;G108&amp;"');"</f>
        <v>insert into result_context_item( RESULT_CONTEXT_ITEM_ID,  GROUP_RESULT_CONTEXT_ID,  EXPERIMENT_ID,  RESULT_ID,  ATTRIBUTE_ID,  VALUE_ID,  QUALIFIER,  VALUE_DISPLAY,  VALUE_NUM,  VALUE_MIN,  VALUE_MAX) values(result_context_item_id_seq.nextval, '', experiment_id_seq.currval, 706, , '', '', '0', 0, '', '');</v>
      </c>
    </row>
    <row r="109" spans="1:11">
      <c r="A109">
        <f>Result!B109</f>
        <v>707</v>
      </c>
      <c r="C109" t="s">
        <v>25</v>
      </c>
      <c r="E109">
        <f>'Result import'!J75</f>
        <v>0</v>
      </c>
      <c r="I109" t="str">
        <f>IF(ISNA(VLOOKUP(D109,Dictionary!$B$2:$F$609,4,FALSE)),H109&amp;E109&amp;IF(ISBLANK(F109), "", F109&amp;" - "&amp;G109),VLOOKUP(D109,Dictionary!$B$2:$F$609,4,FALSE))</f>
        <v>0</v>
      </c>
      <c r="K109" t="str">
        <f>"insert into result_context_item( RESULT_CONTEXT_ITEM_ID,  GROUP_RESULT_CONTEXT_ID,  EXPERIMENT_ID,  RESULT_ID,  ATTRIBUTE_ID,  VALUE_ID,  QUALIFIER,  VALUE_DISPLAY,  VALUE_NUM,  VALUE_MIN,  VALUE_MAX) values(result_context_item_id_seq.nextval, '',"&amp;" experiment_id_seq.currval, "&amp;A109&amp;", "&amp;VLOOKUP(C109,Dictionary!$B$2:$F$609,4,FALSE)&amp;", '', '', '"&amp;I109&amp;"', "&amp;E109&amp;", '"&amp;F109&amp;"', '"&amp;G109&amp;"');"</f>
        <v>insert into result_context_item( RESULT_CONTEXT_ITEM_ID,  GROUP_RESULT_CONTEXT_ID,  EXPERIMENT_ID,  RESULT_ID,  ATTRIBUTE_ID,  VALUE_ID,  QUALIFIER,  VALUE_DISPLAY,  VALUE_NUM,  VALUE_MIN,  VALUE_MAX) values(result_context_item_id_seq.nextval, '', experiment_id_seq.currval, 707, , '', '', '0', 0, '', '');</v>
      </c>
    </row>
    <row r="110" spans="1:11">
      <c r="A110">
        <f>Result!B110</f>
        <v>708</v>
      </c>
      <c r="C110" t="s">
        <v>25</v>
      </c>
      <c r="E110">
        <f>'Result import'!J76</f>
        <v>0</v>
      </c>
      <c r="I110" t="str">
        <f>IF(ISNA(VLOOKUP(D110,Dictionary!$B$2:$F$609,4,FALSE)),H110&amp;E110&amp;IF(ISBLANK(F110), "", F110&amp;" - "&amp;G110),VLOOKUP(D110,Dictionary!$B$2:$F$609,4,FALSE))</f>
        <v>0</v>
      </c>
      <c r="K110" t="str">
        <f>"insert into result_context_item( RESULT_CONTEXT_ITEM_ID,  GROUP_RESULT_CONTEXT_ID,  EXPERIMENT_ID,  RESULT_ID,  ATTRIBUTE_ID,  VALUE_ID,  QUALIFIER,  VALUE_DISPLAY,  VALUE_NUM,  VALUE_MIN,  VALUE_MAX) values(result_context_item_id_seq.nextval, '',"&amp;" experiment_id_seq.currval, "&amp;A110&amp;", "&amp;VLOOKUP(C110,Dictionary!$B$2:$F$609,4,FALSE)&amp;", '', '', '"&amp;I110&amp;"', "&amp;E110&amp;", '"&amp;F110&amp;"', '"&amp;G110&amp;"');"</f>
        <v>insert into result_context_item( RESULT_CONTEXT_ITEM_ID,  GROUP_RESULT_CONTEXT_ID,  EXPERIMENT_ID,  RESULT_ID,  ATTRIBUTE_ID,  VALUE_ID,  QUALIFIER,  VALUE_DISPLAY,  VALUE_NUM,  VALUE_MIN,  VALUE_MAX) values(result_context_item_id_seq.nextval, '', experiment_id_seq.currval, 708, , '', '', '0', 0, '', '');</v>
      </c>
    </row>
    <row r="111" spans="1:11">
      <c r="A111">
        <f>Result!B111</f>
        <v>709</v>
      </c>
      <c r="C111" t="s">
        <v>25</v>
      </c>
      <c r="E111">
        <f>'Result import'!J77</f>
        <v>0</v>
      </c>
      <c r="I111" t="str">
        <f>IF(ISNA(VLOOKUP(D111,Dictionary!$B$2:$F$609,4,FALSE)),H111&amp;E111&amp;IF(ISBLANK(F111), "", F111&amp;" - "&amp;G111),VLOOKUP(D111,Dictionary!$B$2:$F$609,4,FALSE))</f>
        <v>0</v>
      </c>
      <c r="K111" t="str">
        <f>"insert into result_context_item( RESULT_CONTEXT_ITEM_ID,  GROUP_RESULT_CONTEXT_ID,  EXPERIMENT_ID,  RESULT_ID,  ATTRIBUTE_ID,  VALUE_ID,  QUALIFIER,  VALUE_DISPLAY,  VALUE_NUM,  VALUE_MIN,  VALUE_MAX) values(result_context_item_id_seq.nextval, '',"&amp;" experiment_id_seq.currval, "&amp;A111&amp;", "&amp;VLOOKUP(C111,Dictionary!$B$2:$F$609,4,FALSE)&amp;", '', '', '"&amp;I111&amp;"', "&amp;E111&amp;", '"&amp;F111&amp;"', '"&amp;G111&amp;"');"</f>
        <v>insert into result_context_item( RESULT_CONTEXT_ITEM_ID,  GROUP_RESULT_CONTEXT_ID,  EXPERIMENT_ID,  RESULT_ID,  ATTRIBUTE_ID,  VALUE_ID,  QUALIFIER,  VALUE_DISPLAY,  VALUE_NUM,  VALUE_MIN,  VALUE_MAX) values(result_context_item_id_seq.nextval, '', experiment_id_seq.currval, 709, , '', '', '0', 0, '', '');</v>
      </c>
    </row>
    <row r="112" spans="1:11">
      <c r="A112">
        <f>Result!B112</f>
        <v>710</v>
      </c>
      <c r="C112" t="s">
        <v>25</v>
      </c>
      <c r="E112">
        <f>'Result import'!J78</f>
        <v>0</v>
      </c>
      <c r="I112" t="str">
        <f>IF(ISNA(VLOOKUP(D112,Dictionary!$B$2:$F$609,4,FALSE)),H112&amp;E112&amp;IF(ISBLANK(F112), "", F112&amp;" - "&amp;G112),VLOOKUP(D112,Dictionary!$B$2:$F$609,4,FALSE))</f>
        <v>0</v>
      </c>
      <c r="K112" t="str">
        <f>"insert into result_context_item( RESULT_CONTEXT_ITEM_ID,  GROUP_RESULT_CONTEXT_ID,  EXPERIMENT_ID,  RESULT_ID,  ATTRIBUTE_ID,  VALUE_ID,  QUALIFIER,  VALUE_DISPLAY,  VALUE_NUM,  VALUE_MIN,  VALUE_MAX) values(result_context_item_id_seq.nextval, '',"&amp;" experiment_id_seq.currval, "&amp;A112&amp;", "&amp;VLOOKUP(C112,Dictionary!$B$2:$F$609,4,FALSE)&amp;", '', '', '"&amp;I112&amp;"', "&amp;E112&amp;", '"&amp;F112&amp;"', '"&amp;G112&amp;"');"</f>
        <v>insert into result_context_item( RESULT_CONTEXT_ITEM_ID,  GROUP_RESULT_CONTEXT_ID,  EXPERIMENT_ID,  RESULT_ID,  ATTRIBUTE_ID,  VALUE_ID,  QUALIFIER,  VALUE_DISPLAY,  VALUE_NUM,  VALUE_MIN,  VALUE_MAX) values(result_context_item_id_seq.nextval, '', experiment_id_seq.currval, 710, , '', '', '0', 0, '', '');</v>
      </c>
    </row>
    <row r="113" spans="1:11">
      <c r="A113">
        <f>Result!B113</f>
        <v>711</v>
      </c>
      <c r="C113" t="s">
        <v>25</v>
      </c>
      <c r="E113">
        <f>'Result import'!J79</f>
        <v>0</v>
      </c>
      <c r="I113" t="str">
        <f>IF(ISNA(VLOOKUP(D113,Dictionary!$B$2:$F$609,4,FALSE)),H113&amp;E113&amp;IF(ISBLANK(F113), "", F113&amp;" - "&amp;G113),VLOOKUP(D113,Dictionary!$B$2:$F$609,4,FALSE))</f>
        <v>0</v>
      </c>
      <c r="K113" t="str">
        <f>"insert into result_context_item( RESULT_CONTEXT_ITEM_ID,  GROUP_RESULT_CONTEXT_ID,  EXPERIMENT_ID,  RESULT_ID,  ATTRIBUTE_ID,  VALUE_ID,  QUALIFIER,  VALUE_DISPLAY,  VALUE_NUM,  VALUE_MIN,  VALUE_MAX) values(result_context_item_id_seq.nextval, '',"&amp;" experiment_id_seq.currval, "&amp;A113&amp;", "&amp;VLOOKUP(C113,Dictionary!$B$2:$F$609,4,FALSE)&amp;", '', '', '"&amp;I113&amp;"', "&amp;E113&amp;", '"&amp;F113&amp;"', '"&amp;G113&amp;"');"</f>
        <v>insert into result_context_item( RESULT_CONTEXT_ITEM_ID,  GROUP_RESULT_CONTEXT_ID,  EXPERIMENT_ID,  RESULT_ID,  ATTRIBUTE_ID,  VALUE_ID,  QUALIFIER,  VALUE_DISPLAY,  VALUE_NUM,  VALUE_MIN,  VALUE_MAX) values(result_context_item_id_seq.nextval, '', experiment_id_seq.currval, 711, , '', '', '0', 0, '', '');</v>
      </c>
    </row>
    <row r="114" spans="1:11">
      <c r="A114">
        <f>Result!B114</f>
        <v>712</v>
      </c>
      <c r="C114" t="s">
        <v>25</v>
      </c>
      <c r="E114">
        <f>'Result import'!J80</f>
        <v>0</v>
      </c>
      <c r="I114" t="str">
        <f>IF(ISNA(VLOOKUP(D114,Dictionary!$B$2:$F$609,4,FALSE)),H114&amp;E114&amp;IF(ISBLANK(F114), "", F114&amp;" - "&amp;G114),VLOOKUP(D114,Dictionary!$B$2:$F$609,4,FALSE))</f>
        <v>0</v>
      </c>
      <c r="K114" t="str">
        <f>"insert into result_context_item( RESULT_CONTEXT_ITEM_ID,  GROUP_RESULT_CONTEXT_ID,  EXPERIMENT_ID,  RESULT_ID,  ATTRIBUTE_ID,  VALUE_ID,  QUALIFIER,  VALUE_DISPLAY,  VALUE_NUM,  VALUE_MIN,  VALUE_MAX) values(result_context_item_id_seq.nextval, '',"&amp;" experiment_id_seq.currval, "&amp;A114&amp;", "&amp;VLOOKUP(C114,Dictionary!$B$2:$F$609,4,FALSE)&amp;", '', '', '"&amp;I114&amp;"', "&amp;E114&amp;", '"&amp;F114&amp;"', '"&amp;G114&amp;"');"</f>
        <v>insert into result_context_item( RESULT_CONTEXT_ITEM_ID,  GROUP_RESULT_CONTEXT_ID,  EXPERIMENT_ID,  RESULT_ID,  ATTRIBUTE_ID,  VALUE_ID,  QUALIFIER,  VALUE_DISPLAY,  VALUE_NUM,  VALUE_MIN,  VALUE_MAX) values(result_context_item_id_seq.nextval, '', experiment_id_seq.currval, 712, , '', '', '0', 0, '', '');</v>
      </c>
    </row>
    <row r="115" spans="1:11">
      <c r="A115">
        <f>Result!B115</f>
        <v>713</v>
      </c>
      <c r="C115" t="s">
        <v>25</v>
      </c>
      <c r="E115">
        <f>'Result import'!J81</f>
        <v>0</v>
      </c>
      <c r="I115" t="str">
        <f>IF(ISNA(VLOOKUP(D115,Dictionary!$B$2:$F$609,4,FALSE)),H115&amp;E115&amp;IF(ISBLANK(F115), "", F115&amp;" - "&amp;G115),VLOOKUP(D115,Dictionary!$B$2:$F$609,4,FALSE))</f>
        <v>0</v>
      </c>
      <c r="K115" t="str">
        <f>"insert into result_context_item( RESULT_CONTEXT_ITEM_ID,  GROUP_RESULT_CONTEXT_ID,  EXPERIMENT_ID,  RESULT_ID,  ATTRIBUTE_ID,  VALUE_ID,  QUALIFIER,  VALUE_DISPLAY,  VALUE_NUM,  VALUE_MIN,  VALUE_MAX) values(result_context_item_id_seq.nextval, '',"&amp;" experiment_id_seq.currval, "&amp;A115&amp;", "&amp;VLOOKUP(C115,Dictionary!$B$2:$F$609,4,FALSE)&amp;", '', '', '"&amp;I115&amp;"', "&amp;E115&amp;", '"&amp;F115&amp;"', '"&amp;G115&amp;"');"</f>
        <v>insert into result_context_item( RESULT_CONTEXT_ITEM_ID,  GROUP_RESULT_CONTEXT_ID,  EXPERIMENT_ID,  RESULT_ID,  ATTRIBUTE_ID,  VALUE_ID,  QUALIFIER,  VALUE_DISPLAY,  VALUE_NUM,  VALUE_MIN,  VALUE_MAX) values(result_context_item_id_seq.nextval, '', experiment_id_seq.currval, 713, , '', '', '0', 0, '', '');</v>
      </c>
    </row>
    <row r="116" spans="1:11">
      <c r="A116">
        <f>Result!B116</f>
        <v>714</v>
      </c>
      <c r="C116" t="s">
        <v>25</v>
      </c>
      <c r="E116">
        <f>'Result import'!J82</f>
        <v>0</v>
      </c>
      <c r="I116" t="str">
        <f>IF(ISNA(VLOOKUP(D116,Dictionary!$B$2:$F$609,4,FALSE)),H116&amp;E116&amp;IF(ISBLANK(F116), "", F116&amp;" - "&amp;G116),VLOOKUP(D116,Dictionary!$B$2:$F$609,4,FALSE))</f>
        <v>0</v>
      </c>
      <c r="K116" t="str">
        <f>"insert into result_context_item( RESULT_CONTEXT_ITEM_ID,  GROUP_RESULT_CONTEXT_ID,  EXPERIMENT_ID,  RESULT_ID,  ATTRIBUTE_ID,  VALUE_ID,  QUALIFIER,  VALUE_DISPLAY,  VALUE_NUM,  VALUE_MIN,  VALUE_MAX) values(result_context_item_id_seq.nextval, '',"&amp;" experiment_id_seq.currval, "&amp;A116&amp;", "&amp;VLOOKUP(C116,Dictionary!$B$2:$F$609,4,FALSE)&amp;", '', '', '"&amp;I116&amp;"', "&amp;E116&amp;", '"&amp;F116&amp;"', '"&amp;G116&amp;"');"</f>
        <v>insert into result_context_item( RESULT_CONTEXT_ITEM_ID,  GROUP_RESULT_CONTEXT_ID,  EXPERIMENT_ID,  RESULT_ID,  ATTRIBUTE_ID,  VALUE_ID,  QUALIFIER,  VALUE_DISPLAY,  VALUE_NUM,  VALUE_MIN,  VALUE_MAX) values(result_context_item_id_seq.nextval, '', experiment_id_seq.currval, 714, , '', '', '0', 0, '', '');</v>
      </c>
    </row>
    <row r="117" spans="1:11">
      <c r="A117">
        <f>Result!B117</f>
        <v>715</v>
      </c>
      <c r="C117" t="s">
        <v>25</v>
      </c>
      <c r="E117">
        <f>'Result import'!J83</f>
        <v>0</v>
      </c>
      <c r="I117" t="str">
        <f>IF(ISNA(VLOOKUP(D117,Dictionary!$B$2:$F$609,4,FALSE)),H117&amp;E117&amp;IF(ISBLANK(F117), "", F117&amp;" - "&amp;G117),VLOOKUP(D117,Dictionary!$B$2:$F$609,4,FALSE))</f>
        <v>0</v>
      </c>
      <c r="K117" t="str">
        <f>"insert into result_context_item( RESULT_CONTEXT_ITEM_ID,  GROUP_RESULT_CONTEXT_ID,  EXPERIMENT_ID,  RESULT_ID,  ATTRIBUTE_ID,  VALUE_ID,  QUALIFIER,  VALUE_DISPLAY,  VALUE_NUM,  VALUE_MIN,  VALUE_MAX) values(result_context_item_id_seq.nextval, '',"&amp;" experiment_id_seq.currval, "&amp;A117&amp;", "&amp;VLOOKUP(C117,Dictionary!$B$2:$F$609,4,FALSE)&amp;", '', '', '"&amp;I117&amp;"', "&amp;E117&amp;", '"&amp;F117&amp;"', '"&amp;G117&amp;"');"</f>
        <v>insert into result_context_item( RESULT_CONTEXT_ITEM_ID,  GROUP_RESULT_CONTEXT_ID,  EXPERIMENT_ID,  RESULT_ID,  ATTRIBUTE_ID,  VALUE_ID,  QUALIFIER,  VALUE_DISPLAY,  VALUE_NUM,  VALUE_MIN,  VALUE_MAX) values(result_context_item_id_seq.nextval, '', experiment_id_seq.currval, 715, , '', '', '0', 0, '', '');</v>
      </c>
    </row>
    <row r="118" spans="1:11">
      <c r="A118">
        <f>Result!B118</f>
        <v>716</v>
      </c>
      <c r="C118" t="s">
        <v>25</v>
      </c>
      <c r="E118">
        <f>'Result import'!J84</f>
        <v>0</v>
      </c>
      <c r="I118" t="str">
        <f>IF(ISNA(VLOOKUP(D118,Dictionary!$B$2:$F$609,4,FALSE)),H118&amp;E118&amp;IF(ISBLANK(F118), "", F118&amp;" - "&amp;G118),VLOOKUP(D118,Dictionary!$B$2:$F$609,4,FALSE))</f>
        <v>0</v>
      </c>
      <c r="K118" t="str">
        <f>"insert into result_context_item( RESULT_CONTEXT_ITEM_ID,  GROUP_RESULT_CONTEXT_ID,  EXPERIMENT_ID,  RESULT_ID,  ATTRIBUTE_ID,  VALUE_ID,  QUALIFIER,  VALUE_DISPLAY,  VALUE_NUM,  VALUE_MIN,  VALUE_MAX) values(result_context_item_id_seq.nextval, '',"&amp;" experiment_id_seq.currval, "&amp;A118&amp;", "&amp;VLOOKUP(C118,Dictionary!$B$2:$F$609,4,FALSE)&amp;", '', '', '"&amp;I118&amp;"', "&amp;E118&amp;", '"&amp;F118&amp;"', '"&amp;G118&amp;"');"</f>
        <v>insert into result_context_item( RESULT_CONTEXT_ITEM_ID,  GROUP_RESULT_CONTEXT_ID,  EXPERIMENT_ID,  RESULT_ID,  ATTRIBUTE_ID,  VALUE_ID,  QUALIFIER,  VALUE_DISPLAY,  VALUE_NUM,  VALUE_MIN,  VALUE_MAX) values(result_context_item_id_seq.nextval, '', experiment_id_seq.currval, 716, , '', '', '0', 0, '', '');</v>
      </c>
    </row>
    <row r="119" spans="1:11">
      <c r="A119">
        <f>Result!B119</f>
        <v>717</v>
      </c>
      <c r="C119" t="s">
        <v>25</v>
      </c>
      <c r="E119">
        <f>'Result import'!J85</f>
        <v>0</v>
      </c>
      <c r="I119" t="str">
        <f>IF(ISNA(VLOOKUP(D119,Dictionary!$B$2:$F$609,4,FALSE)),H119&amp;E119&amp;IF(ISBLANK(F119), "", F119&amp;" - "&amp;G119),VLOOKUP(D119,Dictionary!$B$2:$F$609,4,FALSE))</f>
        <v>0</v>
      </c>
      <c r="K119" t="str">
        <f>"insert into result_context_item( RESULT_CONTEXT_ITEM_ID,  GROUP_RESULT_CONTEXT_ID,  EXPERIMENT_ID,  RESULT_ID,  ATTRIBUTE_ID,  VALUE_ID,  QUALIFIER,  VALUE_DISPLAY,  VALUE_NUM,  VALUE_MIN,  VALUE_MAX) values(result_context_item_id_seq.nextval, '',"&amp;" experiment_id_seq.currval, "&amp;A119&amp;", "&amp;VLOOKUP(C119,Dictionary!$B$2:$F$609,4,FALSE)&amp;", '', '', '"&amp;I119&amp;"', "&amp;E119&amp;", '"&amp;F119&amp;"', '"&amp;G119&amp;"');"</f>
        <v>insert into result_context_item( RESULT_CONTEXT_ITEM_ID,  GROUP_RESULT_CONTEXT_ID,  EXPERIMENT_ID,  RESULT_ID,  ATTRIBUTE_ID,  VALUE_ID,  QUALIFIER,  VALUE_DISPLAY,  VALUE_NUM,  VALUE_MIN,  VALUE_MAX) values(result_context_item_id_seq.nextval, '', experiment_id_seq.currval, 717, , '', '', '0', 0, '', '');</v>
      </c>
    </row>
    <row r="120" spans="1:11">
      <c r="A120">
        <f>Result!B120</f>
        <v>718</v>
      </c>
      <c r="C120" t="s">
        <v>25</v>
      </c>
      <c r="E120">
        <f>'Result import'!J86</f>
        <v>0</v>
      </c>
      <c r="I120" t="str">
        <f>IF(ISNA(VLOOKUP(D120,Dictionary!$B$2:$F$609,4,FALSE)),H120&amp;E120&amp;IF(ISBLANK(F120), "", F120&amp;" - "&amp;G120),VLOOKUP(D120,Dictionary!$B$2:$F$609,4,FALSE))</f>
        <v>0</v>
      </c>
      <c r="K120" t="str">
        <f>"insert into result_context_item( RESULT_CONTEXT_ITEM_ID,  GROUP_RESULT_CONTEXT_ID,  EXPERIMENT_ID,  RESULT_ID,  ATTRIBUTE_ID,  VALUE_ID,  QUALIFIER,  VALUE_DISPLAY,  VALUE_NUM,  VALUE_MIN,  VALUE_MAX) values(result_context_item_id_seq.nextval, '',"&amp;" experiment_id_seq.currval, "&amp;A120&amp;", "&amp;VLOOKUP(C120,Dictionary!$B$2:$F$609,4,FALSE)&amp;", '', '', '"&amp;I120&amp;"', "&amp;E120&amp;", '"&amp;F120&amp;"', '"&amp;G120&amp;"');"</f>
        <v>insert into result_context_item( RESULT_CONTEXT_ITEM_ID,  GROUP_RESULT_CONTEXT_ID,  EXPERIMENT_ID,  RESULT_ID,  ATTRIBUTE_ID,  VALUE_ID,  QUALIFIER,  VALUE_DISPLAY,  VALUE_NUM,  VALUE_MIN,  VALUE_MAX) values(result_context_item_id_seq.nextval, '', experiment_id_seq.currval, 718, , '', '', '0', 0, '', '');</v>
      </c>
    </row>
    <row r="121" spans="1:11">
      <c r="A121">
        <f>Result!B121</f>
        <v>719</v>
      </c>
      <c r="C121" t="s">
        <v>25</v>
      </c>
      <c r="E121">
        <f>'Result import'!J87</f>
        <v>0</v>
      </c>
      <c r="I121" t="str">
        <f>IF(ISNA(VLOOKUP(D121,Dictionary!$B$2:$F$609,4,FALSE)),H121&amp;E121&amp;IF(ISBLANK(F121), "", F121&amp;" - "&amp;G121),VLOOKUP(D121,Dictionary!$B$2:$F$609,4,FALSE))</f>
        <v>0</v>
      </c>
      <c r="K121" t="str">
        <f>"insert into result_context_item( RESULT_CONTEXT_ITEM_ID,  GROUP_RESULT_CONTEXT_ID,  EXPERIMENT_ID,  RESULT_ID,  ATTRIBUTE_ID,  VALUE_ID,  QUALIFIER,  VALUE_DISPLAY,  VALUE_NUM,  VALUE_MIN,  VALUE_MAX) values(result_context_item_id_seq.nextval, '',"&amp;" experiment_id_seq.currval, "&amp;A121&amp;", "&amp;VLOOKUP(C121,Dictionary!$B$2:$F$609,4,FALSE)&amp;", '', '', '"&amp;I121&amp;"', "&amp;E121&amp;", '"&amp;F121&amp;"', '"&amp;G121&amp;"');"</f>
        <v>insert into result_context_item( RESULT_CONTEXT_ITEM_ID,  GROUP_RESULT_CONTEXT_ID,  EXPERIMENT_ID,  RESULT_ID,  ATTRIBUTE_ID,  VALUE_ID,  QUALIFIER,  VALUE_DISPLAY,  VALUE_NUM,  VALUE_MIN,  VALUE_MAX) values(result_context_item_id_seq.nextval, '', experiment_id_seq.currval, 719, , '', '', '0', 0, '', '');</v>
      </c>
    </row>
    <row r="122" spans="1:11">
      <c r="A122">
        <f>Result!B122</f>
        <v>720</v>
      </c>
      <c r="C122" t="s">
        <v>25</v>
      </c>
      <c r="E122">
        <f>'Result import'!J88</f>
        <v>0</v>
      </c>
      <c r="I122" t="str">
        <f>IF(ISNA(VLOOKUP(D122,Dictionary!$B$2:$F$609,4,FALSE)),H122&amp;E122&amp;IF(ISBLANK(F122), "", F122&amp;" - "&amp;G122),VLOOKUP(D122,Dictionary!$B$2:$F$609,4,FALSE))</f>
        <v>0</v>
      </c>
      <c r="K122" t="str">
        <f>"insert into result_context_item( RESULT_CONTEXT_ITEM_ID,  GROUP_RESULT_CONTEXT_ID,  EXPERIMENT_ID,  RESULT_ID,  ATTRIBUTE_ID,  VALUE_ID,  QUALIFIER,  VALUE_DISPLAY,  VALUE_NUM,  VALUE_MIN,  VALUE_MAX) values(result_context_item_id_seq.nextval, '',"&amp;" experiment_id_seq.currval, "&amp;A122&amp;", "&amp;VLOOKUP(C122,Dictionary!$B$2:$F$609,4,FALSE)&amp;", '', '', '"&amp;I122&amp;"', "&amp;E122&amp;", '"&amp;F122&amp;"', '"&amp;G122&amp;"');"</f>
        <v>insert into result_context_item( RESULT_CONTEXT_ITEM_ID,  GROUP_RESULT_CONTEXT_ID,  EXPERIMENT_ID,  RESULT_ID,  ATTRIBUTE_ID,  VALUE_ID,  QUALIFIER,  VALUE_DISPLAY,  VALUE_NUM,  VALUE_MIN,  VALUE_MAX) values(result_context_item_id_seq.nextval, '', experiment_id_seq.currval, 720, , '', '', '0', 0, '', '');</v>
      </c>
    </row>
    <row r="123" spans="1:11">
      <c r="A123">
        <f>Result!B123</f>
        <v>721</v>
      </c>
      <c r="C123" t="s">
        <v>25</v>
      </c>
      <c r="E123">
        <f>'Result import'!J89</f>
        <v>0</v>
      </c>
      <c r="I123" t="str">
        <f>IF(ISNA(VLOOKUP(D123,Dictionary!$B$2:$F$609,4,FALSE)),H123&amp;E123&amp;IF(ISBLANK(F123), "", F123&amp;" - "&amp;G123),VLOOKUP(D123,Dictionary!$B$2:$F$609,4,FALSE))</f>
        <v>0</v>
      </c>
      <c r="K123" t="str">
        <f>"insert into result_context_item( RESULT_CONTEXT_ITEM_ID,  GROUP_RESULT_CONTEXT_ID,  EXPERIMENT_ID,  RESULT_ID,  ATTRIBUTE_ID,  VALUE_ID,  QUALIFIER,  VALUE_DISPLAY,  VALUE_NUM,  VALUE_MIN,  VALUE_MAX) values(result_context_item_id_seq.nextval, '',"&amp;" experiment_id_seq.currval, "&amp;A123&amp;", "&amp;VLOOKUP(C123,Dictionary!$B$2:$F$609,4,FALSE)&amp;", '', '', '"&amp;I123&amp;"', "&amp;E123&amp;", '"&amp;F123&amp;"', '"&amp;G123&amp;"');"</f>
        <v>insert into result_context_item( RESULT_CONTEXT_ITEM_ID,  GROUP_RESULT_CONTEXT_ID,  EXPERIMENT_ID,  RESULT_ID,  ATTRIBUTE_ID,  VALUE_ID,  QUALIFIER,  VALUE_DISPLAY,  VALUE_NUM,  VALUE_MIN,  VALUE_MAX) values(result_context_item_id_seq.nextval, '', experiment_id_seq.currval, 721, , '', '', '0', 0, '', '');</v>
      </c>
    </row>
    <row r="124" spans="1:11">
      <c r="A124">
        <f>Result!B124</f>
        <v>722</v>
      </c>
      <c r="C124" t="s">
        <v>25</v>
      </c>
      <c r="E124">
        <f>'Result import'!J90</f>
        <v>0</v>
      </c>
      <c r="I124" t="str">
        <f>IF(ISNA(VLOOKUP(D124,Dictionary!$B$2:$F$609,4,FALSE)),H124&amp;E124&amp;IF(ISBLANK(F124), "", F124&amp;" - "&amp;G124),VLOOKUP(D124,Dictionary!$B$2:$F$609,4,FALSE))</f>
        <v>0</v>
      </c>
      <c r="K124" t="str">
        <f>"insert into result_context_item( RESULT_CONTEXT_ITEM_ID,  GROUP_RESULT_CONTEXT_ID,  EXPERIMENT_ID,  RESULT_ID,  ATTRIBUTE_ID,  VALUE_ID,  QUALIFIER,  VALUE_DISPLAY,  VALUE_NUM,  VALUE_MIN,  VALUE_MAX) values(result_context_item_id_seq.nextval, '',"&amp;" experiment_id_seq.currval, "&amp;A124&amp;", "&amp;VLOOKUP(C124,Dictionary!$B$2:$F$609,4,FALSE)&amp;", '', '', '"&amp;I124&amp;"', "&amp;E124&amp;", '"&amp;F124&amp;"', '"&amp;G124&amp;"');"</f>
        <v>insert into result_context_item( RESULT_CONTEXT_ITEM_ID,  GROUP_RESULT_CONTEXT_ID,  EXPERIMENT_ID,  RESULT_ID,  ATTRIBUTE_ID,  VALUE_ID,  QUALIFIER,  VALUE_DISPLAY,  VALUE_NUM,  VALUE_MIN,  VALUE_MAX) values(result_context_item_id_seq.nextval, '', experiment_id_seq.currval, 722, , '', '', '0', 0, '', '');</v>
      </c>
    </row>
    <row r="125" spans="1:11">
      <c r="A125">
        <f>Result!B125</f>
        <v>723</v>
      </c>
      <c r="C125" t="s">
        <v>25</v>
      </c>
      <c r="E125">
        <f>'Result import'!J91</f>
        <v>0</v>
      </c>
      <c r="I125" t="str">
        <f>IF(ISNA(VLOOKUP(D125,Dictionary!$B$2:$F$609,4,FALSE)),H125&amp;E125&amp;IF(ISBLANK(F125), "", F125&amp;" - "&amp;G125),VLOOKUP(D125,Dictionary!$B$2:$F$609,4,FALSE))</f>
        <v>0</v>
      </c>
      <c r="K125" t="str">
        <f>"insert into result_context_item( RESULT_CONTEXT_ITEM_ID,  GROUP_RESULT_CONTEXT_ID,  EXPERIMENT_ID,  RESULT_ID,  ATTRIBUTE_ID,  VALUE_ID,  QUALIFIER,  VALUE_DISPLAY,  VALUE_NUM,  VALUE_MIN,  VALUE_MAX) values(result_context_item_id_seq.nextval, '',"&amp;" experiment_id_seq.currval, "&amp;A125&amp;", "&amp;VLOOKUP(C125,Dictionary!$B$2:$F$609,4,FALSE)&amp;", '', '', '"&amp;I125&amp;"', "&amp;E125&amp;", '"&amp;F125&amp;"', '"&amp;G125&amp;"');"</f>
        <v>insert into result_context_item( RESULT_CONTEXT_ITEM_ID,  GROUP_RESULT_CONTEXT_ID,  EXPERIMENT_ID,  RESULT_ID,  ATTRIBUTE_ID,  VALUE_ID,  QUALIFIER,  VALUE_DISPLAY,  VALUE_NUM,  VALUE_MIN,  VALUE_MAX) values(result_context_item_id_seq.nextval, '', experiment_id_seq.currval, 723, , '', '', '0', 0, '', '');</v>
      </c>
    </row>
    <row r="126" spans="1:11">
      <c r="A126">
        <f>Result!B126</f>
        <v>724</v>
      </c>
      <c r="C126" t="s">
        <v>25</v>
      </c>
      <c r="E126">
        <f>'Result import'!J92</f>
        <v>0</v>
      </c>
      <c r="I126" t="str">
        <f>IF(ISNA(VLOOKUP(D126,Dictionary!$B$2:$F$609,4,FALSE)),H126&amp;E126&amp;IF(ISBLANK(F126), "", F126&amp;" - "&amp;G126),VLOOKUP(D126,Dictionary!$B$2:$F$609,4,FALSE))</f>
        <v>0</v>
      </c>
      <c r="K126" t="str">
        <f>"insert into result_context_item( RESULT_CONTEXT_ITEM_ID,  GROUP_RESULT_CONTEXT_ID,  EXPERIMENT_ID,  RESULT_ID,  ATTRIBUTE_ID,  VALUE_ID,  QUALIFIER,  VALUE_DISPLAY,  VALUE_NUM,  VALUE_MIN,  VALUE_MAX) values(result_context_item_id_seq.nextval, '',"&amp;" experiment_id_seq.currval, "&amp;A126&amp;", "&amp;VLOOKUP(C126,Dictionary!$B$2:$F$609,4,FALSE)&amp;", '', '', '"&amp;I126&amp;"', "&amp;E126&amp;", '"&amp;F126&amp;"', '"&amp;G126&amp;"');"</f>
        <v>insert into result_context_item( RESULT_CONTEXT_ITEM_ID,  GROUP_RESULT_CONTEXT_ID,  EXPERIMENT_ID,  RESULT_ID,  ATTRIBUTE_ID,  VALUE_ID,  QUALIFIER,  VALUE_DISPLAY,  VALUE_NUM,  VALUE_MIN,  VALUE_MAX) values(result_context_item_id_seq.nextval, '', experiment_id_seq.currval, 724, , '', '', '0', 0, '', '');</v>
      </c>
    </row>
    <row r="127" spans="1:11">
      <c r="A127">
        <f>Result!B127</f>
        <v>725</v>
      </c>
      <c r="C127" t="s">
        <v>25</v>
      </c>
      <c r="E127">
        <f>'Result import'!J93</f>
        <v>0</v>
      </c>
      <c r="I127" t="str">
        <f>IF(ISNA(VLOOKUP(D127,Dictionary!$B$2:$F$609,4,FALSE)),H127&amp;E127&amp;IF(ISBLANK(F127), "", F127&amp;" - "&amp;G127),VLOOKUP(D127,Dictionary!$B$2:$F$609,4,FALSE))</f>
        <v>0</v>
      </c>
      <c r="K127" t="str">
        <f>"insert into result_context_item( RESULT_CONTEXT_ITEM_ID,  GROUP_RESULT_CONTEXT_ID,  EXPERIMENT_ID,  RESULT_ID,  ATTRIBUTE_ID,  VALUE_ID,  QUALIFIER,  VALUE_DISPLAY,  VALUE_NUM,  VALUE_MIN,  VALUE_MAX) values(result_context_item_id_seq.nextval, '',"&amp;" experiment_id_seq.currval, "&amp;A127&amp;", "&amp;VLOOKUP(C127,Dictionary!$B$2:$F$609,4,FALSE)&amp;", '', '', '"&amp;I127&amp;"', "&amp;E127&amp;", '"&amp;F127&amp;"', '"&amp;G127&amp;"');"</f>
        <v>insert into result_context_item( RESULT_CONTEXT_ITEM_ID,  GROUP_RESULT_CONTEXT_ID,  EXPERIMENT_ID,  RESULT_ID,  ATTRIBUTE_ID,  VALUE_ID,  QUALIFIER,  VALUE_DISPLAY,  VALUE_NUM,  VALUE_MIN,  VALUE_MAX) values(result_context_item_id_seq.nextval, '', experiment_id_seq.currval, 725, , '', '', '0', 0, '', '');</v>
      </c>
    </row>
    <row r="128" spans="1:11">
      <c r="A128">
        <f>Result!B128</f>
        <v>726</v>
      </c>
      <c r="C128" t="s">
        <v>25</v>
      </c>
      <c r="E128">
        <f>'Result import'!J94</f>
        <v>0</v>
      </c>
      <c r="I128" t="str">
        <f>IF(ISNA(VLOOKUP(D128,Dictionary!$B$2:$F$609,4,FALSE)),H128&amp;E128&amp;IF(ISBLANK(F128), "", F128&amp;" - "&amp;G128),VLOOKUP(D128,Dictionary!$B$2:$F$609,4,FALSE))</f>
        <v>0</v>
      </c>
      <c r="K128" t="str">
        <f>"insert into result_context_item( RESULT_CONTEXT_ITEM_ID,  GROUP_RESULT_CONTEXT_ID,  EXPERIMENT_ID,  RESULT_ID,  ATTRIBUTE_ID,  VALUE_ID,  QUALIFIER,  VALUE_DISPLAY,  VALUE_NUM,  VALUE_MIN,  VALUE_MAX) values(result_context_item_id_seq.nextval, '',"&amp;" experiment_id_seq.currval, "&amp;A128&amp;", "&amp;VLOOKUP(C128,Dictionary!$B$2:$F$609,4,FALSE)&amp;", '', '', '"&amp;I128&amp;"', "&amp;E128&amp;", '"&amp;F128&amp;"', '"&amp;G128&amp;"');"</f>
        <v>insert into result_context_item( RESULT_CONTEXT_ITEM_ID,  GROUP_RESULT_CONTEXT_ID,  EXPERIMENT_ID,  RESULT_ID,  ATTRIBUTE_ID,  VALUE_ID,  QUALIFIER,  VALUE_DISPLAY,  VALUE_NUM,  VALUE_MIN,  VALUE_MAX) values(result_context_item_id_seq.nextval, '', experiment_id_seq.currval, 726, , '', '', '0', 0, '', '');</v>
      </c>
    </row>
    <row r="129" spans="1:11">
      <c r="A129">
        <f>Result!B129</f>
        <v>727</v>
      </c>
      <c r="C129" t="s">
        <v>25</v>
      </c>
      <c r="E129">
        <f>'Result import'!J95</f>
        <v>0</v>
      </c>
      <c r="I129" t="str">
        <f>IF(ISNA(VLOOKUP(D129,Dictionary!$B$2:$F$609,4,FALSE)),H129&amp;E129&amp;IF(ISBLANK(F129), "", F129&amp;" - "&amp;G129),VLOOKUP(D129,Dictionary!$B$2:$F$609,4,FALSE))</f>
        <v>0</v>
      </c>
      <c r="K129" t="str">
        <f>"insert into result_context_item( RESULT_CONTEXT_ITEM_ID,  GROUP_RESULT_CONTEXT_ID,  EXPERIMENT_ID,  RESULT_ID,  ATTRIBUTE_ID,  VALUE_ID,  QUALIFIER,  VALUE_DISPLAY,  VALUE_NUM,  VALUE_MIN,  VALUE_MAX) values(result_context_item_id_seq.nextval, '',"&amp;" experiment_id_seq.currval, "&amp;A129&amp;", "&amp;VLOOKUP(C129,Dictionary!$B$2:$F$609,4,FALSE)&amp;", '', '', '"&amp;I129&amp;"', "&amp;E129&amp;", '"&amp;F129&amp;"', '"&amp;G129&amp;"');"</f>
        <v>insert into result_context_item( RESULT_CONTEXT_ITEM_ID,  GROUP_RESULT_CONTEXT_ID,  EXPERIMENT_ID,  RESULT_ID,  ATTRIBUTE_ID,  VALUE_ID,  QUALIFIER,  VALUE_DISPLAY,  VALUE_NUM,  VALUE_MIN,  VALUE_MAX) values(result_context_item_id_seq.nextval, '', experiment_id_seq.currval, 727, , '', '', '0', 0, '', '');</v>
      </c>
    </row>
    <row r="130" spans="1:11">
      <c r="A130">
        <f>Result!B130</f>
        <v>728</v>
      </c>
      <c r="C130" t="s">
        <v>25</v>
      </c>
      <c r="E130">
        <f>'Result import'!J96</f>
        <v>0</v>
      </c>
      <c r="I130" t="str">
        <f>IF(ISNA(VLOOKUP(D130,Dictionary!$B$2:$F$609,4,FALSE)),H130&amp;E130&amp;IF(ISBLANK(F130), "", F130&amp;" - "&amp;G130),VLOOKUP(D130,Dictionary!$B$2:$F$609,4,FALSE))</f>
        <v>0</v>
      </c>
      <c r="K130" t="str">
        <f>"insert into result_context_item( RESULT_CONTEXT_ITEM_ID,  GROUP_RESULT_CONTEXT_ID,  EXPERIMENT_ID,  RESULT_ID,  ATTRIBUTE_ID,  VALUE_ID,  QUALIFIER,  VALUE_DISPLAY,  VALUE_NUM,  VALUE_MIN,  VALUE_MAX) values(result_context_item_id_seq.nextval, '',"&amp;" experiment_id_seq.currval, "&amp;A130&amp;", "&amp;VLOOKUP(C130,Dictionary!$B$2:$F$609,4,FALSE)&amp;", '', '', '"&amp;I130&amp;"', "&amp;E130&amp;", '"&amp;F130&amp;"', '"&amp;G130&amp;"');"</f>
        <v>insert into result_context_item( RESULT_CONTEXT_ITEM_ID,  GROUP_RESULT_CONTEXT_ID,  EXPERIMENT_ID,  RESULT_ID,  ATTRIBUTE_ID,  VALUE_ID,  QUALIFIER,  VALUE_DISPLAY,  VALUE_NUM,  VALUE_MIN,  VALUE_MAX) values(result_context_item_id_seq.nextval, '', experiment_id_seq.currval, 728, , '', '', '0', 0, '', '');</v>
      </c>
    </row>
    <row r="131" spans="1:11">
      <c r="A131">
        <f>Result!B131</f>
        <v>729</v>
      </c>
      <c r="C131" t="s">
        <v>25</v>
      </c>
      <c r="E131">
        <f>'Result import'!J97</f>
        <v>0</v>
      </c>
      <c r="I131" t="str">
        <f>IF(ISNA(VLOOKUP(D131,Dictionary!$B$2:$F$609,4,FALSE)),H131&amp;E131&amp;IF(ISBLANK(F131), "", F131&amp;" - "&amp;G131),VLOOKUP(D131,Dictionary!$B$2:$F$609,4,FALSE))</f>
        <v>0</v>
      </c>
      <c r="K131" t="str">
        <f>"insert into result_context_item( RESULT_CONTEXT_ITEM_ID,  GROUP_RESULT_CONTEXT_ID,  EXPERIMENT_ID,  RESULT_ID,  ATTRIBUTE_ID,  VALUE_ID,  QUALIFIER,  VALUE_DISPLAY,  VALUE_NUM,  VALUE_MIN,  VALUE_MAX) values(result_context_item_id_seq.nextval, '',"&amp;" experiment_id_seq.currval, "&amp;A131&amp;", "&amp;VLOOKUP(C131,Dictionary!$B$2:$F$609,4,FALSE)&amp;", '', '', '"&amp;I131&amp;"', "&amp;E131&amp;", '"&amp;F131&amp;"', '"&amp;G131&amp;"');"</f>
        <v>insert into result_context_item( RESULT_CONTEXT_ITEM_ID,  GROUP_RESULT_CONTEXT_ID,  EXPERIMENT_ID,  RESULT_ID,  ATTRIBUTE_ID,  VALUE_ID,  QUALIFIER,  VALUE_DISPLAY,  VALUE_NUM,  VALUE_MIN,  VALUE_MAX) values(result_context_item_id_seq.nextval, '', experiment_id_seq.currval, 729, , '', '', '0', 0, '', '');</v>
      </c>
    </row>
    <row r="132" spans="1:11">
      <c r="A132">
        <f>Result!B132</f>
        <v>730</v>
      </c>
      <c r="C132" t="s">
        <v>25</v>
      </c>
      <c r="E132">
        <f>'Result import'!J98</f>
        <v>0</v>
      </c>
      <c r="I132" t="str">
        <f>IF(ISNA(VLOOKUP(D132,Dictionary!$B$2:$F$609,4,FALSE)),H132&amp;E132&amp;IF(ISBLANK(F132), "", F132&amp;" - "&amp;G132),VLOOKUP(D132,Dictionary!$B$2:$F$609,4,FALSE))</f>
        <v>0</v>
      </c>
      <c r="K132" t="str">
        <f>"insert into result_context_item( RESULT_CONTEXT_ITEM_ID,  GROUP_RESULT_CONTEXT_ID,  EXPERIMENT_ID,  RESULT_ID,  ATTRIBUTE_ID,  VALUE_ID,  QUALIFIER,  VALUE_DISPLAY,  VALUE_NUM,  VALUE_MIN,  VALUE_MAX) values(result_context_item_id_seq.nextval, '',"&amp;" experiment_id_seq.currval, "&amp;A132&amp;", "&amp;VLOOKUP(C132,Dictionary!$B$2:$F$609,4,FALSE)&amp;", '', '', '"&amp;I132&amp;"', "&amp;E132&amp;", '"&amp;F132&amp;"', '"&amp;G132&amp;"');"</f>
        <v>insert into result_context_item( RESULT_CONTEXT_ITEM_ID,  GROUP_RESULT_CONTEXT_ID,  EXPERIMENT_ID,  RESULT_ID,  ATTRIBUTE_ID,  VALUE_ID,  QUALIFIER,  VALUE_DISPLAY,  VALUE_NUM,  VALUE_MIN,  VALUE_MAX) values(result_context_item_id_seq.nextval, '', experiment_id_seq.currval, 730, , '', '', '0', 0, '', '');</v>
      </c>
    </row>
    <row r="133" spans="1:11">
      <c r="A133">
        <f>Result!B133</f>
        <v>731</v>
      </c>
      <c r="C133" t="s">
        <v>25</v>
      </c>
      <c r="E133">
        <f>'Result import'!J99</f>
        <v>0</v>
      </c>
      <c r="I133" t="str">
        <f>IF(ISNA(VLOOKUP(D133,Dictionary!$B$2:$F$609,4,FALSE)),H133&amp;E133&amp;IF(ISBLANK(F133), "", F133&amp;" - "&amp;G133),VLOOKUP(D133,Dictionary!$B$2:$F$609,4,FALSE))</f>
        <v>0</v>
      </c>
      <c r="K133" t="str">
        <f>"insert into result_context_item( RESULT_CONTEXT_ITEM_ID,  GROUP_RESULT_CONTEXT_ID,  EXPERIMENT_ID,  RESULT_ID,  ATTRIBUTE_ID,  VALUE_ID,  QUALIFIER,  VALUE_DISPLAY,  VALUE_NUM,  VALUE_MIN,  VALUE_MAX) values(result_context_item_id_seq.nextval, '',"&amp;" experiment_id_seq.currval, "&amp;A133&amp;", "&amp;VLOOKUP(C133,Dictionary!$B$2:$F$609,4,FALSE)&amp;", '', '', '"&amp;I133&amp;"', "&amp;E133&amp;", '"&amp;F133&amp;"', '"&amp;G133&amp;"');"</f>
        <v>insert into result_context_item( RESULT_CONTEXT_ITEM_ID,  GROUP_RESULT_CONTEXT_ID,  EXPERIMENT_ID,  RESULT_ID,  ATTRIBUTE_ID,  VALUE_ID,  QUALIFIER,  VALUE_DISPLAY,  VALUE_NUM,  VALUE_MIN,  VALUE_MAX) values(result_context_item_id_seq.nextval, '', experiment_id_seq.currval, 731, , '', '', '0', 0, '', '');</v>
      </c>
    </row>
    <row r="134" spans="1:11">
      <c r="A134">
        <f>Result!B134</f>
        <v>732</v>
      </c>
      <c r="C134" t="s">
        <v>25</v>
      </c>
      <c r="E134">
        <f>'Result import'!J100</f>
        <v>0</v>
      </c>
      <c r="I134" t="str">
        <f>IF(ISNA(VLOOKUP(D134,Dictionary!$B$2:$F$609,4,FALSE)),H134&amp;E134&amp;IF(ISBLANK(F134), "", F134&amp;" - "&amp;G134),VLOOKUP(D134,Dictionary!$B$2:$F$609,4,FALSE))</f>
        <v>0</v>
      </c>
      <c r="K134" t="str">
        <f>"insert into result_context_item( RESULT_CONTEXT_ITEM_ID,  GROUP_RESULT_CONTEXT_ID,  EXPERIMENT_ID,  RESULT_ID,  ATTRIBUTE_ID,  VALUE_ID,  QUALIFIER,  VALUE_DISPLAY,  VALUE_NUM,  VALUE_MIN,  VALUE_MAX) values(result_context_item_id_seq.nextval, '',"&amp;" experiment_id_seq.currval, "&amp;A134&amp;", "&amp;VLOOKUP(C134,Dictionary!$B$2:$F$609,4,FALSE)&amp;", '', '', '"&amp;I134&amp;"', "&amp;E134&amp;", '"&amp;F134&amp;"', '"&amp;G134&amp;"');"</f>
        <v>insert into result_context_item( RESULT_CONTEXT_ITEM_ID,  GROUP_RESULT_CONTEXT_ID,  EXPERIMENT_ID,  RESULT_ID,  ATTRIBUTE_ID,  VALUE_ID,  QUALIFIER,  VALUE_DISPLAY,  VALUE_NUM,  VALUE_MIN,  VALUE_MAX) values(result_context_item_id_seq.nextval, '', experiment_id_seq.currval, 732, , '', '', '0', 0, '', '');</v>
      </c>
    </row>
    <row r="135" spans="1:11">
      <c r="A135">
        <f>Result!B135</f>
        <v>733</v>
      </c>
      <c r="C135" t="s">
        <v>25</v>
      </c>
      <c r="E135">
        <f>'Result import'!J101</f>
        <v>0</v>
      </c>
      <c r="I135" t="str">
        <f>IF(ISNA(VLOOKUP(D135,Dictionary!$B$2:$F$609,4,FALSE)),H135&amp;E135&amp;IF(ISBLANK(F135), "", F135&amp;" - "&amp;G135),VLOOKUP(D135,Dictionary!$B$2:$F$609,4,FALSE))</f>
        <v>0</v>
      </c>
      <c r="K135" t="str">
        <f>"insert into result_context_item( RESULT_CONTEXT_ITEM_ID,  GROUP_RESULT_CONTEXT_ID,  EXPERIMENT_ID,  RESULT_ID,  ATTRIBUTE_ID,  VALUE_ID,  QUALIFIER,  VALUE_DISPLAY,  VALUE_NUM,  VALUE_MIN,  VALUE_MAX) values(result_context_item_id_seq.nextval, '',"&amp;" experiment_id_seq.currval, "&amp;A135&amp;", "&amp;VLOOKUP(C135,Dictionary!$B$2:$F$609,4,FALSE)&amp;", '', '', '"&amp;I135&amp;"', "&amp;E135&amp;", '"&amp;F135&amp;"', '"&amp;G135&amp;"');"</f>
        <v>insert into result_context_item( RESULT_CONTEXT_ITEM_ID,  GROUP_RESULT_CONTEXT_ID,  EXPERIMENT_ID,  RESULT_ID,  ATTRIBUTE_ID,  VALUE_ID,  QUALIFIER,  VALUE_DISPLAY,  VALUE_NUM,  VALUE_MIN,  VALUE_MAX) values(result_context_item_id_seq.nextval, '', experiment_id_seq.currval, 733, , '', '', '0', 0, '', '');</v>
      </c>
    </row>
    <row r="136" spans="1:11">
      <c r="A136">
        <f>Result!B136</f>
        <v>734</v>
      </c>
      <c r="C136" t="s">
        <v>25</v>
      </c>
      <c r="E136">
        <f>'Result import'!J102</f>
        <v>0</v>
      </c>
      <c r="I136" t="str">
        <f>IF(ISNA(VLOOKUP(D136,Dictionary!$B$2:$F$609,4,FALSE)),H136&amp;E136&amp;IF(ISBLANK(F136), "", F136&amp;" - "&amp;G136),VLOOKUP(D136,Dictionary!$B$2:$F$609,4,FALSE))</f>
        <v>0</v>
      </c>
      <c r="K136" t="str">
        <f>"insert into result_context_item( RESULT_CONTEXT_ITEM_ID,  GROUP_RESULT_CONTEXT_ID,  EXPERIMENT_ID,  RESULT_ID,  ATTRIBUTE_ID,  VALUE_ID,  QUALIFIER,  VALUE_DISPLAY,  VALUE_NUM,  VALUE_MIN,  VALUE_MAX) values(result_context_item_id_seq.nextval, '',"&amp;" experiment_id_seq.currval, "&amp;A136&amp;", "&amp;VLOOKUP(C136,Dictionary!$B$2:$F$609,4,FALSE)&amp;", '', '', '"&amp;I136&amp;"', "&amp;E136&amp;", '"&amp;F136&amp;"', '"&amp;G136&amp;"');"</f>
        <v>insert into result_context_item( RESULT_CONTEXT_ITEM_ID,  GROUP_RESULT_CONTEXT_ID,  EXPERIMENT_ID,  RESULT_ID,  ATTRIBUTE_ID,  VALUE_ID,  QUALIFIER,  VALUE_DISPLAY,  VALUE_NUM,  VALUE_MIN,  VALUE_MAX) values(result_context_item_id_seq.nextval, '', experiment_id_seq.currval, 734, , '', '', '0', 0, '', '');</v>
      </c>
    </row>
    <row r="137" spans="1:11">
      <c r="A137">
        <f>Result!B137</f>
        <v>735</v>
      </c>
      <c r="C137" t="s">
        <v>25</v>
      </c>
      <c r="E137">
        <f>'Result import'!J103</f>
        <v>0</v>
      </c>
      <c r="I137" t="str">
        <f>IF(ISNA(VLOOKUP(D137,Dictionary!$B$2:$F$609,4,FALSE)),H137&amp;E137&amp;IF(ISBLANK(F137), "", F137&amp;" - "&amp;G137),VLOOKUP(D137,Dictionary!$B$2:$F$609,4,FALSE))</f>
        <v>0</v>
      </c>
      <c r="K137" t="str">
        <f>"insert into result_context_item( RESULT_CONTEXT_ITEM_ID,  GROUP_RESULT_CONTEXT_ID,  EXPERIMENT_ID,  RESULT_ID,  ATTRIBUTE_ID,  VALUE_ID,  QUALIFIER,  VALUE_DISPLAY,  VALUE_NUM,  VALUE_MIN,  VALUE_MAX) values(result_context_item_id_seq.nextval, '',"&amp;" experiment_id_seq.currval, "&amp;A137&amp;", "&amp;VLOOKUP(C137,Dictionary!$B$2:$F$609,4,FALSE)&amp;", '', '', '"&amp;I137&amp;"', "&amp;E137&amp;", '"&amp;F137&amp;"', '"&amp;G137&amp;"');"</f>
        <v>insert into result_context_item( RESULT_CONTEXT_ITEM_ID,  GROUP_RESULT_CONTEXT_ID,  EXPERIMENT_ID,  RESULT_ID,  ATTRIBUTE_ID,  VALUE_ID,  QUALIFIER,  VALUE_DISPLAY,  VALUE_NUM,  VALUE_MIN,  VALUE_MAX) values(result_context_item_id_seq.nextval, '', experiment_id_seq.currval, 735, , '', '', '0', 0, '', '');</v>
      </c>
    </row>
    <row r="138" spans="1:11">
      <c r="A138">
        <f>Result!B138</f>
        <v>736</v>
      </c>
      <c r="C138" t="s">
        <v>25</v>
      </c>
      <c r="E138">
        <f>'Result import'!J104</f>
        <v>0</v>
      </c>
      <c r="I138" t="str">
        <f>IF(ISNA(VLOOKUP(D138,Dictionary!$B$2:$F$609,4,FALSE)),H138&amp;E138&amp;IF(ISBLANK(F138), "", F138&amp;" - "&amp;G138),VLOOKUP(D138,Dictionary!$B$2:$F$609,4,FALSE))</f>
        <v>0</v>
      </c>
      <c r="K138" t="str">
        <f>"insert into result_context_item( RESULT_CONTEXT_ITEM_ID,  GROUP_RESULT_CONTEXT_ID,  EXPERIMENT_ID,  RESULT_ID,  ATTRIBUTE_ID,  VALUE_ID,  QUALIFIER,  VALUE_DISPLAY,  VALUE_NUM,  VALUE_MIN,  VALUE_MAX) values(result_context_item_id_seq.nextval, '',"&amp;" experiment_id_seq.currval, "&amp;A138&amp;", "&amp;VLOOKUP(C138,Dictionary!$B$2:$F$609,4,FALSE)&amp;", '', '', '"&amp;I138&amp;"', "&amp;E138&amp;", '"&amp;F138&amp;"', '"&amp;G138&amp;"');"</f>
        <v>insert into result_context_item( RESULT_CONTEXT_ITEM_ID,  GROUP_RESULT_CONTEXT_ID,  EXPERIMENT_ID,  RESULT_ID,  ATTRIBUTE_ID,  VALUE_ID,  QUALIFIER,  VALUE_DISPLAY,  VALUE_NUM,  VALUE_MIN,  VALUE_MAX) values(result_context_item_id_seq.nextval, '', experiment_id_seq.currval, 736, , '', '', '0', 0, '', '');</v>
      </c>
    </row>
    <row r="139" spans="1:11">
      <c r="A139">
        <f>Result!B139</f>
        <v>737</v>
      </c>
      <c r="C139" t="s">
        <v>25</v>
      </c>
      <c r="E139">
        <f>'Result import'!J105</f>
        <v>0</v>
      </c>
      <c r="I139" t="str">
        <f>IF(ISNA(VLOOKUP(D139,Dictionary!$B$2:$F$609,4,FALSE)),H139&amp;E139&amp;IF(ISBLANK(F139), "", F139&amp;" - "&amp;G139),VLOOKUP(D139,Dictionary!$B$2:$F$609,4,FALSE))</f>
        <v>0</v>
      </c>
      <c r="K139" t="str">
        <f>"insert into result_context_item( RESULT_CONTEXT_ITEM_ID,  GROUP_RESULT_CONTEXT_ID,  EXPERIMENT_ID,  RESULT_ID,  ATTRIBUTE_ID,  VALUE_ID,  QUALIFIER,  VALUE_DISPLAY,  VALUE_NUM,  VALUE_MIN,  VALUE_MAX) values(result_context_item_id_seq.nextval, '',"&amp;" experiment_id_seq.currval, "&amp;A139&amp;", "&amp;VLOOKUP(C139,Dictionary!$B$2:$F$609,4,FALSE)&amp;", '', '', '"&amp;I139&amp;"', "&amp;E139&amp;", '"&amp;F139&amp;"', '"&amp;G139&amp;"');"</f>
        <v>insert into result_context_item( RESULT_CONTEXT_ITEM_ID,  GROUP_RESULT_CONTEXT_ID,  EXPERIMENT_ID,  RESULT_ID,  ATTRIBUTE_ID,  VALUE_ID,  QUALIFIER,  VALUE_DISPLAY,  VALUE_NUM,  VALUE_MIN,  VALUE_MAX) values(result_context_item_id_seq.nextval, '', experiment_id_seq.currval, 737, , '', '', '0', 0, '', '');</v>
      </c>
    </row>
    <row r="140" spans="1:11">
      <c r="A140">
        <f>Result!B140</f>
        <v>738</v>
      </c>
      <c r="C140" t="s">
        <v>25</v>
      </c>
      <c r="E140">
        <f>'Result import'!J106</f>
        <v>0</v>
      </c>
      <c r="I140" t="str">
        <f>IF(ISNA(VLOOKUP(D140,Dictionary!$B$2:$F$609,4,FALSE)),H140&amp;E140&amp;IF(ISBLANK(F140), "", F140&amp;" - "&amp;G140),VLOOKUP(D140,Dictionary!$B$2:$F$609,4,FALSE))</f>
        <v>0</v>
      </c>
      <c r="K140" t="str">
        <f>"insert into result_context_item( RESULT_CONTEXT_ITEM_ID,  GROUP_RESULT_CONTEXT_ID,  EXPERIMENT_ID,  RESULT_ID,  ATTRIBUTE_ID,  VALUE_ID,  QUALIFIER,  VALUE_DISPLAY,  VALUE_NUM,  VALUE_MIN,  VALUE_MAX) values(result_context_item_id_seq.nextval, '',"&amp;" experiment_id_seq.currval, "&amp;A140&amp;", "&amp;VLOOKUP(C140,Dictionary!$B$2:$F$609,4,FALSE)&amp;", '', '', '"&amp;I140&amp;"', "&amp;E140&amp;", '"&amp;F140&amp;"', '"&amp;G140&amp;"');"</f>
        <v>insert into result_context_item( RESULT_CONTEXT_ITEM_ID,  GROUP_RESULT_CONTEXT_ID,  EXPERIMENT_ID,  RESULT_ID,  ATTRIBUTE_ID,  VALUE_ID,  QUALIFIER,  VALUE_DISPLAY,  VALUE_NUM,  VALUE_MIN,  VALUE_MAX) values(result_context_item_id_seq.nextval, '', experiment_id_seq.currval, 738, , '', '', '0', 0, '', '');</v>
      </c>
    </row>
    <row r="141" spans="1:11">
      <c r="A141">
        <f>Result!B141</f>
        <v>739</v>
      </c>
      <c r="C141" t="s">
        <v>25</v>
      </c>
      <c r="E141">
        <f>'Result import'!J107</f>
        <v>0</v>
      </c>
      <c r="I141" t="str">
        <f>IF(ISNA(VLOOKUP(D141,Dictionary!$B$2:$F$609,4,FALSE)),H141&amp;E141&amp;IF(ISBLANK(F141), "", F141&amp;" - "&amp;G141),VLOOKUP(D141,Dictionary!$B$2:$F$609,4,FALSE))</f>
        <v>0</v>
      </c>
      <c r="K141" t="str">
        <f>"insert into result_context_item( RESULT_CONTEXT_ITEM_ID,  GROUP_RESULT_CONTEXT_ID,  EXPERIMENT_ID,  RESULT_ID,  ATTRIBUTE_ID,  VALUE_ID,  QUALIFIER,  VALUE_DISPLAY,  VALUE_NUM,  VALUE_MIN,  VALUE_MAX) values(result_context_item_id_seq.nextval, '',"&amp;" experiment_id_seq.currval, "&amp;A141&amp;", "&amp;VLOOKUP(C141,Dictionary!$B$2:$F$609,4,FALSE)&amp;", '', '', '"&amp;I141&amp;"', "&amp;E141&amp;", '"&amp;F141&amp;"', '"&amp;G141&amp;"');"</f>
        <v>insert into result_context_item( RESULT_CONTEXT_ITEM_ID,  GROUP_RESULT_CONTEXT_ID,  EXPERIMENT_ID,  RESULT_ID,  ATTRIBUTE_ID,  VALUE_ID,  QUALIFIER,  VALUE_DISPLAY,  VALUE_NUM,  VALUE_MIN,  VALUE_MAX) values(result_context_item_id_seq.nextval, '', experiment_id_seq.currval, 739, , '', '', '0', 0, '', '');</v>
      </c>
    </row>
    <row r="142" spans="1:11">
      <c r="A142">
        <f>Result!B142</f>
        <v>740</v>
      </c>
      <c r="C142" t="s">
        <v>25</v>
      </c>
      <c r="E142">
        <f>'Result import'!J108</f>
        <v>0</v>
      </c>
      <c r="I142" t="str">
        <f>IF(ISNA(VLOOKUP(D142,Dictionary!$B$2:$F$609,4,FALSE)),H142&amp;E142&amp;IF(ISBLANK(F142), "", F142&amp;" - "&amp;G142),VLOOKUP(D142,Dictionary!$B$2:$F$609,4,FALSE))</f>
        <v>0</v>
      </c>
      <c r="K142" t="str">
        <f>"insert into result_context_item( RESULT_CONTEXT_ITEM_ID,  GROUP_RESULT_CONTEXT_ID,  EXPERIMENT_ID,  RESULT_ID,  ATTRIBUTE_ID,  VALUE_ID,  QUALIFIER,  VALUE_DISPLAY,  VALUE_NUM,  VALUE_MIN,  VALUE_MAX) values(result_context_item_id_seq.nextval, '',"&amp;" experiment_id_seq.currval, "&amp;A142&amp;", "&amp;VLOOKUP(C142,Dictionary!$B$2:$F$609,4,FALSE)&amp;", '', '', '"&amp;I142&amp;"', "&amp;E142&amp;", '"&amp;F142&amp;"', '"&amp;G142&amp;"');"</f>
        <v>insert into result_context_item( RESULT_CONTEXT_ITEM_ID,  GROUP_RESULT_CONTEXT_ID,  EXPERIMENT_ID,  RESULT_ID,  ATTRIBUTE_ID,  VALUE_ID,  QUALIFIER,  VALUE_DISPLAY,  VALUE_NUM,  VALUE_MIN,  VALUE_MAX) values(result_context_item_id_seq.nextval, '', experiment_id_seq.currval, 740, , '', '', '0', 0, '', '');</v>
      </c>
    </row>
    <row r="143" spans="1:11">
      <c r="A143">
        <f>Result!B143</f>
        <v>741</v>
      </c>
      <c r="C143" t="s">
        <v>25</v>
      </c>
      <c r="E143">
        <f>'Result import'!J109</f>
        <v>0</v>
      </c>
      <c r="I143" t="str">
        <f>IF(ISNA(VLOOKUP(D143,Dictionary!$B$2:$F$609,4,FALSE)),H143&amp;E143&amp;IF(ISBLANK(F143), "", F143&amp;" - "&amp;G143),VLOOKUP(D143,Dictionary!$B$2:$F$609,4,FALSE))</f>
        <v>0</v>
      </c>
      <c r="K143" t="str">
        <f>"insert into result_context_item( RESULT_CONTEXT_ITEM_ID,  GROUP_RESULT_CONTEXT_ID,  EXPERIMENT_ID,  RESULT_ID,  ATTRIBUTE_ID,  VALUE_ID,  QUALIFIER,  VALUE_DISPLAY,  VALUE_NUM,  VALUE_MIN,  VALUE_MAX) values(result_context_item_id_seq.nextval, '',"&amp;" experiment_id_seq.currval, "&amp;A143&amp;", "&amp;VLOOKUP(C143,Dictionary!$B$2:$F$609,4,FALSE)&amp;", '', '', '"&amp;I143&amp;"', "&amp;E143&amp;", '"&amp;F143&amp;"', '"&amp;G143&amp;"');"</f>
        <v>insert into result_context_item( RESULT_CONTEXT_ITEM_ID,  GROUP_RESULT_CONTEXT_ID,  EXPERIMENT_ID,  RESULT_ID,  ATTRIBUTE_ID,  VALUE_ID,  QUALIFIER,  VALUE_DISPLAY,  VALUE_NUM,  VALUE_MIN,  VALUE_MAX) values(result_context_item_id_seq.nextval, '', experiment_id_seq.currval, 741, , '', '', '0', 0, '', '');</v>
      </c>
    </row>
    <row r="144" spans="1:11">
      <c r="A144">
        <f>Result!B144</f>
        <v>742</v>
      </c>
      <c r="C144" t="s">
        <v>25</v>
      </c>
      <c r="E144">
        <f>'Result import'!J110</f>
        <v>0</v>
      </c>
      <c r="I144" t="str">
        <f>IF(ISNA(VLOOKUP(D144,Dictionary!$B$2:$F$609,4,FALSE)),H144&amp;E144&amp;IF(ISBLANK(F144), "", F144&amp;" - "&amp;G144),VLOOKUP(D144,Dictionary!$B$2:$F$609,4,FALSE))</f>
        <v>0</v>
      </c>
      <c r="K144" t="str">
        <f>"insert into result_context_item( RESULT_CONTEXT_ITEM_ID,  GROUP_RESULT_CONTEXT_ID,  EXPERIMENT_ID,  RESULT_ID,  ATTRIBUTE_ID,  VALUE_ID,  QUALIFIER,  VALUE_DISPLAY,  VALUE_NUM,  VALUE_MIN,  VALUE_MAX) values(result_context_item_id_seq.nextval, '',"&amp;" experiment_id_seq.currval, "&amp;A144&amp;", "&amp;VLOOKUP(C144,Dictionary!$B$2:$F$609,4,FALSE)&amp;", '', '', '"&amp;I144&amp;"', "&amp;E144&amp;", '"&amp;F144&amp;"', '"&amp;G144&amp;"');"</f>
        <v>insert into result_context_item( RESULT_CONTEXT_ITEM_ID,  GROUP_RESULT_CONTEXT_ID,  EXPERIMENT_ID,  RESULT_ID,  ATTRIBUTE_ID,  VALUE_ID,  QUALIFIER,  VALUE_DISPLAY,  VALUE_NUM,  VALUE_MIN,  VALUE_MAX) values(result_context_item_id_seq.nextval, '', experiment_id_seq.currval, 742, , '', '', '0', 0, '', '');</v>
      </c>
    </row>
    <row r="145" spans="1:11">
      <c r="A145">
        <f>Result!B145</f>
        <v>743</v>
      </c>
      <c r="C145" t="s">
        <v>25</v>
      </c>
      <c r="E145">
        <f>'Result import'!J111</f>
        <v>0</v>
      </c>
      <c r="I145" t="str">
        <f>IF(ISNA(VLOOKUP(D145,Dictionary!$B$2:$F$609,4,FALSE)),H145&amp;E145&amp;IF(ISBLANK(F145), "", F145&amp;" - "&amp;G145),VLOOKUP(D145,Dictionary!$B$2:$F$609,4,FALSE))</f>
        <v>0</v>
      </c>
      <c r="K145" t="str">
        <f>"insert into result_context_item( RESULT_CONTEXT_ITEM_ID,  GROUP_RESULT_CONTEXT_ID,  EXPERIMENT_ID,  RESULT_ID,  ATTRIBUTE_ID,  VALUE_ID,  QUALIFIER,  VALUE_DISPLAY,  VALUE_NUM,  VALUE_MIN,  VALUE_MAX) values(result_context_item_id_seq.nextval, '',"&amp;" experiment_id_seq.currval, "&amp;A145&amp;", "&amp;VLOOKUP(C145,Dictionary!$B$2:$F$609,4,FALSE)&amp;", '', '', '"&amp;I145&amp;"', "&amp;E145&amp;", '"&amp;F145&amp;"', '"&amp;G145&amp;"');"</f>
        <v>insert into result_context_item( RESULT_CONTEXT_ITEM_ID,  GROUP_RESULT_CONTEXT_ID,  EXPERIMENT_ID,  RESULT_ID,  ATTRIBUTE_ID,  VALUE_ID,  QUALIFIER,  VALUE_DISPLAY,  VALUE_NUM,  VALUE_MIN,  VALUE_MAX) values(result_context_item_id_seq.nextval, '', experiment_id_seq.currval, 743, , '', '', '0', 0, '', '');</v>
      </c>
    </row>
    <row r="146" spans="1:11">
      <c r="A146">
        <f>Result!B146</f>
        <v>744</v>
      </c>
      <c r="C146" t="s">
        <v>25</v>
      </c>
      <c r="E146">
        <f>'Result import'!J112</f>
        <v>0</v>
      </c>
      <c r="I146" t="str">
        <f>IF(ISNA(VLOOKUP(D146,Dictionary!$B$2:$F$609,4,FALSE)),H146&amp;E146&amp;IF(ISBLANK(F146), "", F146&amp;" - "&amp;G146),VLOOKUP(D146,Dictionary!$B$2:$F$609,4,FALSE))</f>
        <v>0</v>
      </c>
      <c r="K146" t="str">
        <f>"insert into result_context_item( RESULT_CONTEXT_ITEM_ID,  GROUP_RESULT_CONTEXT_ID,  EXPERIMENT_ID,  RESULT_ID,  ATTRIBUTE_ID,  VALUE_ID,  QUALIFIER,  VALUE_DISPLAY,  VALUE_NUM,  VALUE_MIN,  VALUE_MAX) values(result_context_item_id_seq.nextval, '',"&amp;" experiment_id_seq.currval, "&amp;A146&amp;", "&amp;VLOOKUP(C146,Dictionary!$B$2:$F$609,4,FALSE)&amp;", '', '', '"&amp;I146&amp;"', "&amp;E146&amp;", '"&amp;F146&amp;"', '"&amp;G146&amp;"');"</f>
        <v>insert into result_context_item( RESULT_CONTEXT_ITEM_ID,  GROUP_RESULT_CONTEXT_ID,  EXPERIMENT_ID,  RESULT_ID,  ATTRIBUTE_ID,  VALUE_ID,  QUALIFIER,  VALUE_DISPLAY,  VALUE_NUM,  VALUE_MIN,  VALUE_MAX) values(result_context_item_id_seq.nextval, '', experiment_id_seq.currval, 744, , '', '', '0', 0, '', '');</v>
      </c>
    </row>
    <row r="147" spans="1:11">
      <c r="A147">
        <f>Result!B147</f>
        <v>745</v>
      </c>
      <c r="C147" t="s">
        <v>25</v>
      </c>
      <c r="E147">
        <f>'Result import'!J113</f>
        <v>0</v>
      </c>
      <c r="I147" t="str">
        <f>IF(ISNA(VLOOKUP(D147,Dictionary!$B$2:$F$609,4,FALSE)),H147&amp;E147&amp;IF(ISBLANK(F147), "", F147&amp;" - "&amp;G147),VLOOKUP(D147,Dictionary!$B$2:$F$609,4,FALSE))</f>
        <v>0</v>
      </c>
      <c r="K147" t="str">
        <f>"insert into result_context_item( RESULT_CONTEXT_ITEM_ID,  GROUP_RESULT_CONTEXT_ID,  EXPERIMENT_ID,  RESULT_ID,  ATTRIBUTE_ID,  VALUE_ID,  QUALIFIER,  VALUE_DISPLAY,  VALUE_NUM,  VALUE_MIN,  VALUE_MAX) values(result_context_item_id_seq.nextval, '',"&amp;" experiment_id_seq.currval, "&amp;A147&amp;", "&amp;VLOOKUP(C147,Dictionary!$B$2:$F$609,4,FALSE)&amp;", '', '', '"&amp;I147&amp;"', "&amp;E147&amp;", '"&amp;F147&amp;"', '"&amp;G147&amp;"');"</f>
        <v>insert into result_context_item( RESULT_CONTEXT_ITEM_ID,  GROUP_RESULT_CONTEXT_ID,  EXPERIMENT_ID,  RESULT_ID,  ATTRIBUTE_ID,  VALUE_ID,  QUALIFIER,  VALUE_DISPLAY,  VALUE_NUM,  VALUE_MIN,  VALUE_MAX) values(result_context_item_id_seq.nextval, '', experiment_id_seq.currval, 745, , '', '', '0', 0, '', '');</v>
      </c>
    </row>
    <row r="148" spans="1:11">
      <c r="A148">
        <f>Result!B148</f>
        <v>746</v>
      </c>
      <c r="C148" t="s">
        <v>25</v>
      </c>
      <c r="E148">
        <f>'Result import'!J114</f>
        <v>0</v>
      </c>
      <c r="I148" t="str">
        <f>IF(ISNA(VLOOKUP(D148,Dictionary!$B$2:$F$609,4,FALSE)),H148&amp;E148&amp;IF(ISBLANK(F148), "", F148&amp;" - "&amp;G148),VLOOKUP(D148,Dictionary!$B$2:$F$609,4,FALSE))</f>
        <v>0</v>
      </c>
      <c r="K148" t="str">
        <f>"insert into result_context_item( RESULT_CONTEXT_ITEM_ID,  GROUP_RESULT_CONTEXT_ID,  EXPERIMENT_ID,  RESULT_ID,  ATTRIBUTE_ID,  VALUE_ID,  QUALIFIER,  VALUE_DISPLAY,  VALUE_NUM,  VALUE_MIN,  VALUE_MAX) values(result_context_item_id_seq.nextval, '',"&amp;" experiment_id_seq.currval, "&amp;A148&amp;", "&amp;VLOOKUP(C148,Dictionary!$B$2:$F$609,4,FALSE)&amp;", '', '', '"&amp;I148&amp;"', "&amp;E148&amp;", '"&amp;F148&amp;"', '"&amp;G148&amp;"');"</f>
        <v>insert into result_context_item( RESULT_CONTEXT_ITEM_ID,  GROUP_RESULT_CONTEXT_ID,  EXPERIMENT_ID,  RESULT_ID,  ATTRIBUTE_ID,  VALUE_ID,  QUALIFIER,  VALUE_DISPLAY,  VALUE_NUM,  VALUE_MIN,  VALUE_MAX) values(result_context_item_id_seq.nextval, '', experiment_id_seq.currval, 746, , '', '', '0', 0, '', '');</v>
      </c>
    </row>
    <row r="149" spans="1:11">
      <c r="A149">
        <f>Result!B149</f>
        <v>747</v>
      </c>
      <c r="C149" t="s">
        <v>25</v>
      </c>
      <c r="E149">
        <f>'Result import'!J115</f>
        <v>0</v>
      </c>
      <c r="I149" t="str">
        <f>IF(ISNA(VLOOKUP(D149,Dictionary!$B$2:$F$609,4,FALSE)),H149&amp;E149&amp;IF(ISBLANK(F149), "", F149&amp;" - "&amp;G149),VLOOKUP(D149,Dictionary!$B$2:$F$609,4,FALSE))</f>
        <v>0</v>
      </c>
      <c r="K149" t="str">
        <f>"insert into result_context_item( RESULT_CONTEXT_ITEM_ID,  GROUP_RESULT_CONTEXT_ID,  EXPERIMENT_ID,  RESULT_ID,  ATTRIBUTE_ID,  VALUE_ID,  QUALIFIER,  VALUE_DISPLAY,  VALUE_NUM,  VALUE_MIN,  VALUE_MAX) values(result_context_item_id_seq.nextval, '',"&amp;" experiment_id_seq.currval, "&amp;A149&amp;", "&amp;VLOOKUP(C149,Dictionary!$B$2:$F$609,4,FALSE)&amp;", '', '', '"&amp;I149&amp;"', "&amp;E149&amp;", '"&amp;F149&amp;"', '"&amp;G149&amp;"');"</f>
        <v>insert into result_context_item( RESULT_CONTEXT_ITEM_ID,  GROUP_RESULT_CONTEXT_ID,  EXPERIMENT_ID,  RESULT_ID,  ATTRIBUTE_ID,  VALUE_ID,  QUALIFIER,  VALUE_DISPLAY,  VALUE_NUM,  VALUE_MIN,  VALUE_MAX) values(result_context_item_id_seq.nextval, '', experiment_id_seq.currval, 747, , '', '', '0', 0, '', '');</v>
      </c>
    </row>
    <row r="150" spans="1:11">
      <c r="A150">
        <f>Result!B150</f>
        <v>748</v>
      </c>
      <c r="C150" t="s">
        <v>25</v>
      </c>
      <c r="E150">
        <f>'Result import'!J116</f>
        <v>0</v>
      </c>
      <c r="I150" t="str">
        <f>IF(ISNA(VLOOKUP(D150,Dictionary!$B$2:$F$609,4,FALSE)),H150&amp;E150&amp;IF(ISBLANK(F150), "", F150&amp;" - "&amp;G150),VLOOKUP(D150,Dictionary!$B$2:$F$609,4,FALSE))</f>
        <v>0</v>
      </c>
      <c r="K150" t="str">
        <f>"insert into result_context_item( RESULT_CONTEXT_ITEM_ID,  GROUP_RESULT_CONTEXT_ID,  EXPERIMENT_ID,  RESULT_ID,  ATTRIBUTE_ID,  VALUE_ID,  QUALIFIER,  VALUE_DISPLAY,  VALUE_NUM,  VALUE_MIN,  VALUE_MAX) values(result_context_item_id_seq.nextval, '',"&amp;" experiment_id_seq.currval, "&amp;A150&amp;", "&amp;VLOOKUP(C150,Dictionary!$B$2:$F$609,4,FALSE)&amp;", '', '', '"&amp;I150&amp;"', "&amp;E150&amp;", '"&amp;F150&amp;"', '"&amp;G150&amp;"');"</f>
        <v>insert into result_context_item( RESULT_CONTEXT_ITEM_ID,  GROUP_RESULT_CONTEXT_ID,  EXPERIMENT_ID,  RESULT_ID,  ATTRIBUTE_ID,  VALUE_ID,  QUALIFIER,  VALUE_DISPLAY,  VALUE_NUM,  VALUE_MIN,  VALUE_MAX) values(result_context_item_id_seq.nextval, '', experiment_id_seq.currval, 748, , '', '', '0', 0, '', '');</v>
      </c>
    </row>
    <row r="151" spans="1:11">
      <c r="A151">
        <f>Result!B151</f>
        <v>749</v>
      </c>
      <c r="C151" t="s">
        <v>25</v>
      </c>
      <c r="E151">
        <f>'Result import'!J117</f>
        <v>0</v>
      </c>
      <c r="I151" t="str">
        <f>IF(ISNA(VLOOKUP(D151,Dictionary!$B$2:$F$609,4,FALSE)),H151&amp;E151&amp;IF(ISBLANK(F151), "", F151&amp;" - "&amp;G151),VLOOKUP(D151,Dictionary!$B$2:$F$609,4,FALSE))</f>
        <v>0</v>
      </c>
      <c r="K151" t="str">
        <f>"insert into result_context_item( RESULT_CONTEXT_ITEM_ID,  GROUP_RESULT_CONTEXT_ID,  EXPERIMENT_ID,  RESULT_ID,  ATTRIBUTE_ID,  VALUE_ID,  QUALIFIER,  VALUE_DISPLAY,  VALUE_NUM,  VALUE_MIN,  VALUE_MAX) values(result_context_item_id_seq.nextval, '',"&amp;" experiment_id_seq.currval, "&amp;A151&amp;", "&amp;VLOOKUP(C151,Dictionary!$B$2:$F$609,4,FALSE)&amp;", '', '', '"&amp;I151&amp;"', "&amp;E151&amp;", '"&amp;F151&amp;"', '"&amp;G151&amp;"');"</f>
        <v>insert into result_context_item( RESULT_CONTEXT_ITEM_ID,  GROUP_RESULT_CONTEXT_ID,  EXPERIMENT_ID,  RESULT_ID,  ATTRIBUTE_ID,  VALUE_ID,  QUALIFIER,  VALUE_DISPLAY,  VALUE_NUM,  VALUE_MIN,  VALUE_MAX) values(result_context_item_id_seq.nextval, '', experiment_id_seq.currval, 749, , '', '', '0', 0, '', '');</v>
      </c>
    </row>
    <row r="152" spans="1:11">
      <c r="A152">
        <f>Result!B152</f>
        <v>750</v>
      </c>
      <c r="C152" t="s">
        <v>25</v>
      </c>
      <c r="E152">
        <f>'Result import'!J118</f>
        <v>0</v>
      </c>
      <c r="I152" t="str">
        <f>IF(ISNA(VLOOKUP(D152,Dictionary!$B$2:$F$609,4,FALSE)),H152&amp;E152&amp;IF(ISBLANK(F152), "", F152&amp;" - "&amp;G152),VLOOKUP(D152,Dictionary!$B$2:$F$609,4,FALSE))</f>
        <v>0</v>
      </c>
      <c r="K152" t="str">
        <f>"insert into result_context_item( RESULT_CONTEXT_ITEM_ID,  GROUP_RESULT_CONTEXT_ID,  EXPERIMENT_ID,  RESULT_ID,  ATTRIBUTE_ID,  VALUE_ID,  QUALIFIER,  VALUE_DISPLAY,  VALUE_NUM,  VALUE_MIN,  VALUE_MAX) values(result_context_item_id_seq.nextval, '',"&amp;" experiment_id_seq.currval, "&amp;A152&amp;", "&amp;VLOOKUP(C152,Dictionary!$B$2:$F$609,4,FALSE)&amp;", '', '', '"&amp;I152&amp;"', "&amp;E152&amp;", '"&amp;F152&amp;"', '"&amp;G152&amp;"');"</f>
        <v>insert into result_context_item( RESULT_CONTEXT_ITEM_ID,  GROUP_RESULT_CONTEXT_ID,  EXPERIMENT_ID,  RESULT_ID,  ATTRIBUTE_ID,  VALUE_ID,  QUALIFIER,  VALUE_DISPLAY,  VALUE_NUM,  VALUE_MIN,  VALUE_MAX) values(result_context_item_id_seq.nextval, '', experiment_id_seq.currval, 750, , '', '', '0', 0, '', '');</v>
      </c>
    </row>
    <row r="153" spans="1:11">
      <c r="A153">
        <f>Result!B153</f>
        <v>751</v>
      </c>
      <c r="C153" t="s">
        <v>25</v>
      </c>
      <c r="E153">
        <f>'Result import'!J119</f>
        <v>0</v>
      </c>
      <c r="I153" t="str">
        <f>IF(ISNA(VLOOKUP(D153,Dictionary!$B$2:$F$609,4,FALSE)),H153&amp;E153&amp;IF(ISBLANK(F153), "", F153&amp;" - "&amp;G153),VLOOKUP(D153,Dictionary!$B$2:$F$609,4,FALSE))</f>
        <v>0</v>
      </c>
      <c r="K153" t="str">
        <f>"insert into result_context_item( RESULT_CONTEXT_ITEM_ID,  GROUP_RESULT_CONTEXT_ID,  EXPERIMENT_ID,  RESULT_ID,  ATTRIBUTE_ID,  VALUE_ID,  QUALIFIER,  VALUE_DISPLAY,  VALUE_NUM,  VALUE_MIN,  VALUE_MAX) values(result_context_item_id_seq.nextval, '',"&amp;" experiment_id_seq.currval, "&amp;A153&amp;", "&amp;VLOOKUP(C153,Dictionary!$B$2:$F$609,4,FALSE)&amp;", '', '', '"&amp;I153&amp;"', "&amp;E153&amp;", '"&amp;F153&amp;"', '"&amp;G153&amp;"');"</f>
        <v>insert into result_context_item( RESULT_CONTEXT_ITEM_ID,  GROUP_RESULT_CONTEXT_ID,  EXPERIMENT_ID,  RESULT_ID,  ATTRIBUTE_ID,  VALUE_ID,  QUALIFIER,  VALUE_DISPLAY,  VALUE_NUM,  VALUE_MIN,  VALUE_MAX) values(result_context_item_id_seq.nextval, '', experiment_id_seq.currval, 751, , '', '', '0', 0, '', '');</v>
      </c>
    </row>
    <row r="154" spans="1:11">
      <c r="A154">
        <f>Result!B154</f>
        <v>752</v>
      </c>
      <c r="C154" t="s">
        <v>25</v>
      </c>
      <c r="E154">
        <f>'Result import'!J120</f>
        <v>0</v>
      </c>
      <c r="I154" t="str">
        <f>IF(ISNA(VLOOKUP(D154,Dictionary!$B$2:$F$609,4,FALSE)),H154&amp;E154&amp;IF(ISBLANK(F154), "", F154&amp;" - "&amp;G154),VLOOKUP(D154,Dictionary!$B$2:$F$609,4,FALSE))</f>
        <v>0</v>
      </c>
      <c r="K154" t="str">
        <f>"insert into result_context_item( RESULT_CONTEXT_ITEM_ID,  GROUP_RESULT_CONTEXT_ID,  EXPERIMENT_ID,  RESULT_ID,  ATTRIBUTE_ID,  VALUE_ID,  QUALIFIER,  VALUE_DISPLAY,  VALUE_NUM,  VALUE_MIN,  VALUE_MAX) values(result_context_item_id_seq.nextval, '',"&amp;" experiment_id_seq.currval, "&amp;A154&amp;", "&amp;VLOOKUP(C154,Dictionary!$B$2:$F$609,4,FALSE)&amp;", '', '', '"&amp;I154&amp;"', "&amp;E154&amp;", '"&amp;F154&amp;"', '"&amp;G154&amp;"');"</f>
        <v>insert into result_context_item( RESULT_CONTEXT_ITEM_ID,  GROUP_RESULT_CONTEXT_ID,  EXPERIMENT_ID,  RESULT_ID,  ATTRIBUTE_ID,  VALUE_ID,  QUALIFIER,  VALUE_DISPLAY,  VALUE_NUM,  VALUE_MIN,  VALUE_MAX) values(result_context_item_id_seq.nextval, '', experiment_id_seq.currval, 752, , '', '', '0', 0, '', '');</v>
      </c>
    </row>
    <row r="155" spans="1:11">
      <c r="A155">
        <f>Result!B155</f>
        <v>753</v>
      </c>
      <c r="C155" t="s">
        <v>25</v>
      </c>
      <c r="E155">
        <f>'Result import'!J121</f>
        <v>0</v>
      </c>
      <c r="I155" t="str">
        <f>IF(ISNA(VLOOKUP(D155,Dictionary!$B$2:$F$609,4,FALSE)),H155&amp;E155&amp;IF(ISBLANK(F155), "", F155&amp;" - "&amp;G155),VLOOKUP(D155,Dictionary!$B$2:$F$609,4,FALSE))</f>
        <v>0</v>
      </c>
      <c r="K155" t="str">
        <f>"insert into result_context_item( RESULT_CONTEXT_ITEM_ID,  GROUP_RESULT_CONTEXT_ID,  EXPERIMENT_ID,  RESULT_ID,  ATTRIBUTE_ID,  VALUE_ID,  QUALIFIER,  VALUE_DISPLAY,  VALUE_NUM,  VALUE_MIN,  VALUE_MAX) values(result_context_item_id_seq.nextval, '',"&amp;" experiment_id_seq.currval, "&amp;A155&amp;", "&amp;VLOOKUP(C155,Dictionary!$B$2:$F$609,4,FALSE)&amp;", '', '', '"&amp;I155&amp;"', "&amp;E155&amp;", '"&amp;F155&amp;"', '"&amp;G155&amp;"');"</f>
        <v>insert into result_context_item( RESULT_CONTEXT_ITEM_ID,  GROUP_RESULT_CONTEXT_ID,  EXPERIMENT_ID,  RESULT_ID,  ATTRIBUTE_ID,  VALUE_ID,  QUALIFIER,  VALUE_DISPLAY,  VALUE_NUM,  VALUE_MIN,  VALUE_MAX) values(result_context_item_id_seq.nextval, '', experiment_id_seq.currval, 753, , '', '', '0', 0, '', '');</v>
      </c>
    </row>
    <row r="156" spans="1:11">
      <c r="A156">
        <f>Result!B156</f>
        <v>754</v>
      </c>
      <c r="C156" t="s">
        <v>25</v>
      </c>
      <c r="E156">
        <f>'Result import'!J122</f>
        <v>0</v>
      </c>
      <c r="I156" t="str">
        <f>IF(ISNA(VLOOKUP(D156,Dictionary!$B$2:$F$609,4,FALSE)),H156&amp;E156&amp;IF(ISBLANK(F156), "", F156&amp;" - "&amp;G156),VLOOKUP(D156,Dictionary!$B$2:$F$609,4,FALSE))</f>
        <v>0</v>
      </c>
      <c r="K156" t="str">
        <f>"insert into result_context_item( RESULT_CONTEXT_ITEM_ID,  GROUP_RESULT_CONTEXT_ID,  EXPERIMENT_ID,  RESULT_ID,  ATTRIBUTE_ID,  VALUE_ID,  QUALIFIER,  VALUE_DISPLAY,  VALUE_NUM,  VALUE_MIN,  VALUE_MAX) values(result_context_item_id_seq.nextval, '',"&amp;" experiment_id_seq.currval, "&amp;A156&amp;", "&amp;VLOOKUP(C156,Dictionary!$B$2:$F$609,4,FALSE)&amp;", '', '', '"&amp;I156&amp;"', "&amp;E156&amp;", '"&amp;F156&amp;"', '"&amp;G156&amp;"');"</f>
        <v>insert into result_context_item( RESULT_CONTEXT_ITEM_ID,  GROUP_RESULT_CONTEXT_ID,  EXPERIMENT_ID,  RESULT_ID,  ATTRIBUTE_ID,  VALUE_ID,  QUALIFIER,  VALUE_DISPLAY,  VALUE_NUM,  VALUE_MIN,  VALUE_MAX) values(result_context_item_id_seq.nextval, '', experiment_id_seq.currval, 754, , '', '', '0', 0, '', '');</v>
      </c>
    </row>
    <row r="157" spans="1:11">
      <c r="A157">
        <f>Result!B157</f>
        <v>755</v>
      </c>
      <c r="C157" t="s">
        <v>25</v>
      </c>
      <c r="E157">
        <f>'Result import'!J123</f>
        <v>0</v>
      </c>
      <c r="I157" t="str">
        <f>IF(ISNA(VLOOKUP(D157,Dictionary!$B$2:$F$609,4,FALSE)),H157&amp;E157&amp;IF(ISBLANK(F157), "", F157&amp;" - "&amp;G157),VLOOKUP(D157,Dictionary!$B$2:$F$609,4,FALSE))</f>
        <v>0</v>
      </c>
      <c r="K157" t="str">
        <f>"insert into result_context_item( RESULT_CONTEXT_ITEM_ID,  GROUP_RESULT_CONTEXT_ID,  EXPERIMENT_ID,  RESULT_ID,  ATTRIBUTE_ID,  VALUE_ID,  QUALIFIER,  VALUE_DISPLAY,  VALUE_NUM,  VALUE_MIN,  VALUE_MAX) values(result_context_item_id_seq.nextval, '',"&amp;" experiment_id_seq.currval, "&amp;A157&amp;", "&amp;VLOOKUP(C157,Dictionary!$B$2:$F$609,4,FALSE)&amp;", '', '', '"&amp;I157&amp;"', "&amp;E157&amp;", '"&amp;F157&amp;"', '"&amp;G157&amp;"');"</f>
        <v>insert into result_context_item( RESULT_CONTEXT_ITEM_ID,  GROUP_RESULT_CONTEXT_ID,  EXPERIMENT_ID,  RESULT_ID,  ATTRIBUTE_ID,  VALUE_ID,  QUALIFIER,  VALUE_DISPLAY,  VALUE_NUM,  VALUE_MIN,  VALUE_MAX) values(result_context_item_id_seq.nextval, '', experiment_id_seq.currval, 755, , '', '', '0', 0, '', '');</v>
      </c>
    </row>
    <row r="158" spans="1:11">
      <c r="A158">
        <f>Result!B158</f>
        <v>756</v>
      </c>
      <c r="C158" t="s">
        <v>25</v>
      </c>
      <c r="E158">
        <f>'Result import'!J124</f>
        <v>0</v>
      </c>
      <c r="I158" t="str">
        <f>IF(ISNA(VLOOKUP(D158,Dictionary!$B$2:$F$609,4,FALSE)),H158&amp;E158&amp;IF(ISBLANK(F158), "", F158&amp;" - "&amp;G158),VLOOKUP(D158,Dictionary!$B$2:$F$609,4,FALSE))</f>
        <v>0</v>
      </c>
      <c r="K158" t="str">
        <f>"insert into result_context_item( RESULT_CONTEXT_ITEM_ID,  GROUP_RESULT_CONTEXT_ID,  EXPERIMENT_ID,  RESULT_ID,  ATTRIBUTE_ID,  VALUE_ID,  QUALIFIER,  VALUE_DISPLAY,  VALUE_NUM,  VALUE_MIN,  VALUE_MAX) values(result_context_item_id_seq.nextval, '',"&amp;" experiment_id_seq.currval, "&amp;A158&amp;", "&amp;VLOOKUP(C158,Dictionary!$B$2:$F$609,4,FALSE)&amp;", '', '', '"&amp;I158&amp;"', "&amp;E158&amp;", '"&amp;F158&amp;"', '"&amp;G158&amp;"');"</f>
        <v>insert into result_context_item( RESULT_CONTEXT_ITEM_ID,  GROUP_RESULT_CONTEXT_ID,  EXPERIMENT_ID,  RESULT_ID,  ATTRIBUTE_ID,  VALUE_ID,  QUALIFIER,  VALUE_DISPLAY,  VALUE_NUM,  VALUE_MIN,  VALUE_MAX) values(result_context_item_id_seq.nextval, '', experiment_id_seq.currval, 756, , '', '', '0', 0, '', '');</v>
      </c>
    </row>
    <row r="159" spans="1:11">
      <c r="A159">
        <f>Result!B159</f>
        <v>757</v>
      </c>
      <c r="C159" t="s">
        <v>25</v>
      </c>
      <c r="E159">
        <f>'Result import'!J125</f>
        <v>0</v>
      </c>
      <c r="I159" t="str">
        <f>IF(ISNA(VLOOKUP(D159,Dictionary!$B$2:$F$609,4,FALSE)),H159&amp;E159&amp;IF(ISBLANK(F159), "", F159&amp;" - "&amp;G159),VLOOKUP(D159,Dictionary!$B$2:$F$609,4,FALSE))</f>
        <v>0</v>
      </c>
      <c r="K159" t="str">
        <f>"insert into result_context_item( RESULT_CONTEXT_ITEM_ID,  GROUP_RESULT_CONTEXT_ID,  EXPERIMENT_ID,  RESULT_ID,  ATTRIBUTE_ID,  VALUE_ID,  QUALIFIER,  VALUE_DISPLAY,  VALUE_NUM,  VALUE_MIN,  VALUE_MAX) values(result_context_item_id_seq.nextval, '',"&amp;" experiment_id_seq.currval, "&amp;A159&amp;", "&amp;VLOOKUP(C159,Dictionary!$B$2:$F$609,4,FALSE)&amp;", '', '', '"&amp;I159&amp;"', "&amp;E159&amp;", '"&amp;F159&amp;"', '"&amp;G159&amp;"');"</f>
        <v>insert into result_context_item( RESULT_CONTEXT_ITEM_ID,  GROUP_RESULT_CONTEXT_ID,  EXPERIMENT_ID,  RESULT_ID,  ATTRIBUTE_ID,  VALUE_ID,  QUALIFIER,  VALUE_DISPLAY,  VALUE_NUM,  VALUE_MIN,  VALUE_MAX) values(result_context_item_id_seq.nextval, '', experiment_id_seq.currval, 757, , '', '', '0', 0, '', '');</v>
      </c>
    </row>
    <row r="160" spans="1:11">
      <c r="A160">
        <f>Result!B160</f>
        <v>758</v>
      </c>
      <c r="C160" t="s">
        <v>25</v>
      </c>
      <c r="E160">
        <f>'Result import'!J126</f>
        <v>0</v>
      </c>
      <c r="I160" t="str">
        <f>IF(ISNA(VLOOKUP(D160,Dictionary!$B$2:$F$609,4,FALSE)),H160&amp;E160&amp;IF(ISBLANK(F160), "", F160&amp;" - "&amp;G160),VLOOKUP(D160,Dictionary!$B$2:$F$609,4,FALSE))</f>
        <v>0</v>
      </c>
      <c r="K160" t="str">
        <f>"insert into result_context_item( RESULT_CONTEXT_ITEM_ID,  GROUP_RESULT_CONTEXT_ID,  EXPERIMENT_ID,  RESULT_ID,  ATTRIBUTE_ID,  VALUE_ID,  QUALIFIER,  VALUE_DISPLAY,  VALUE_NUM,  VALUE_MIN,  VALUE_MAX) values(result_context_item_id_seq.nextval, '',"&amp;" experiment_id_seq.currval, "&amp;A160&amp;", "&amp;VLOOKUP(C160,Dictionary!$B$2:$F$609,4,FALSE)&amp;", '', '', '"&amp;I160&amp;"', "&amp;E160&amp;", '"&amp;F160&amp;"', '"&amp;G160&amp;"');"</f>
        <v>insert into result_context_item( RESULT_CONTEXT_ITEM_ID,  GROUP_RESULT_CONTEXT_ID,  EXPERIMENT_ID,  RESULT_ID,  ATTRIBUTE_ID,  VALUE_ID,  QUALIFIER,  VALUE_DISPLAY,  VALUE_NUM,  VALUE_MIN,  VALUE_MAX) values(result_context_item_id_seq.nextval, '', experiment_id_seq.currval, 758, , '', '', '0', 0, '', '');</v>
      </c>
    </row>
    <row r="161" spans="1:11">
      <c r="A161">
        <f>Result!B161</f>
        <v>759</v>
      </c>
      <c r="C161" t="s">
        <v>25</v>
      </c>
      <c r="E161">
        <f>'Result import'!J127</f>
        <v>0</v>
      </c>
      <c r="I161" t="str">
        <f>IF(ISNA(VLOOKUP(D161,Dictionary!$B$2:$F$609,4,FALSE)),H161&amp;E161&amp;IF(ISBLANK(F161), "", F161&amp;" - "&amp;G161),VLOOKUP(D161,Dictionary!$B$2:$F$609,4,FALSE))</f>
        <v>0</v>
      </c>
      <c r="K161" t="str">
        <f>"insert into result_context_item( RESULT_CONTEXT_ITEM_ID,  GROUP_RESULT_CONTEXT_ID,  EXPERIMENT_ID,  RESULT_ID,  ATTRIBUTE_ID,  VALUE_ID,  QUALIFIER,  VALUE_DISPLAY,  VALUE_NUM,  VALUE_MIN,  VALUE_MAX) values(result_context_item_id_seq.nextval, '',"&amp;" experiment_id_seq.currval, "&amp;A161&amp;", "&amp;VLOOKUP(C161,Dictionary!$B$2:$F$609,4,FALSE)&amp;", '', '', '"&amp;I161&amp;"', "&amp;E161&amp;", '"&amp;F161&amp;"', '"&amp;G161&amp;"');"</f>
        <v>insert into result_context_item( RESULT_CONTEXT_ITEM_ID,  GROUP_RESULT_CONTEXT_ID,  EXPERIMENT_ID,  RESULT_ID,  ATTRIBUTE_ID,  VALUE_ID,  QUALIFIER,  VALUE_DISPLAY,  VALUE_NUM,  VALUE_MIN,  VALUE_MAX) values(result_context_item_id_seq.nextval, '', experiment_id_seq.currval, 759, , '', '', '0', 0, '', '');</v>
      </c>
    </row>
    <row r="162" spans="1:11">
      <c r="A162">
        <f>Result!B162</f>
        <v>760</v>
      </c>
      <c r="C162" t="s">
        <v>25</v>
      </c>
      <c r="E162">
        <f>'Result import'!J128</f>
        <v>0</v>
      </c>
      <c r="I162" t="str">
        <f>IF(ISNA(VLOOKUP(D162,Dictionary!$B$2:$F$609,4,FALSE)),H162&amp;E162&amp;IF(ISBLANK(F162), "", F162&amp;" - "&amp;G162),VLOOKUP(D162,Dictionary!$B$2:$F$609,4,FALSE))</f>
        <v>0</v>
      </c>
      <c r="K162" t="str">
        <f>"insert into result_context_item( RESULT_CONTEXT_ITEM_ID,  GROUP_RESULT_CONTEXT_ID,  EXPERIMENT_ID,  RESULT_ID,  ATTRIBUTE_ID,  VALUE_ID,  QUALIFIER,  VALUE_DISPLAY,  VALUE_NUM,  VALUE_MIN,  VALUE_MAX) values(result_context_item_id_seq.nextval, '',"&amp;" experiment_id_seq.currval, "&amp;A162&amp;", "&amp;VLOOKUP(C162,Dictionary!$B$2:$F$609,4,FALSE)&amp;", '', '', '"&amp;I162&amp;"', "&amp;E162&amp;", '"&amp;F162&amp;"', '"&amp;G162&amp;"');"</f>
        <v>insert into result_context_item( RESULT_CONTEXT_ITEM_ID,  GROUP_RESULT_CONTEXT_ID,  EXPERIMENT_ID,  RESULT_ID,  ATTRIBUTE_ID,  VALUE_ID,  QUALIFIER,  VALUE_DISPLAY,  VALUE_NUM,  VALUE_MIN,  VALUE_MAX) values(result_context_item_id_seq.nextval, '', experiment_id_seq.currval, 760, , '', '', '0', 0, '', '');</v>
      </c>
    </row>
    <row r="163" spans="1:11">
      <c r="A163">
        <f>Result!B163</f>
        <v>761</v>
      </c>
      <c r="C163" t="s">
        <v>25</v>
      </c>
      <c r="E163">
        <f>'Result import'!J129</f>
        <v>0</v>
      </c>
      <c r="I163" t="str">
        <f>IF(ISNA(VLOOKUP(D163,Dictionary!$B$2:$F$609,4,FALSE)),H163&amp;E163&amp;IF(ISBLANK(F163), "", F163&amp;" - "&amp;G163),VLOOKUP(D163,Dictionary!$B$2:$F$609,4,FALSE))</f>
        <v>0</v>
      </c>
      <c r="K163" t="str">
        <f>"insert into result_context_item( RESULT_CONTEXT_ITEM_ID,  GROUP_RESULT_CONTEXT_ID,  EXPERIMENT_ID,  RESULT_ID,  ATTRIBUTE_ID,  VALUE_ID,  QUALIFIER,  VALUE_DISPLAY,  VALUE_NUM,  VALUE_MIN,  VALUE_MAX) values(result_context_item_id_seq.nextval, '',"&amp;" experiment_id_seq.currval, "&amp;A163&amp;", "&amp;VLOOKUP(C163,Dictionary!$B$2:$F$609,4,FALSE)&amp;", '', '', '"&amp;I163&amp;"', "&amp;E163&amp;", '"&amp;F163&amp;"', '"&amp;G163&amp;"');"</f>
        <v>insert into result_context_item( RESULT_CONTEXT_ITEM_ID,  GROUP_RESULT_CONTEXT_ID,  EXPERIMENT_ID,  RESULT_ID,  ATTRIBUTE_ID,  VALUE_ID,  QUALIFIER,  VALUE_DISPLAY,  VALUE_NUM,  VALUE_MIN,  VALUE_MAX) values(result_context_item_id_seq.nextval, '', experiment_id_seq.currval, 761, , '', '', '0', 0, '', '');</v>
      </c>
    </row>
    <row r="164" spans="1:11">
      <c r="A164">
        <f>Result!B164</f>
        <v>762</v>
      </c>
      <c r="C164" t="s">
        <v>25</v>
      </c>
      <c r="E164">
        <f>'Result import'!J130</f>
        <v>0</v>
      </c>
      <c r="I164" t="str">
        <f>IF(ISNA(VLOOKUP(D164,Dictionary!$B$2:$F$609,4,FALSE)),H164&amp;E164&amp;IF(ISBLANK(F164), "", F164&amp;" - "&amp;G164),VLOOKUP(D164,Dictionary!$B$2:$F$609,4,FALSE))</f>
        <v>0</v>
      </c>
      <c r="K164" t="str">
        <f>"insert into result_context_item( RESULT_CONTEXT_ITEM_ID,  GROUP_RESULT_CONTEXT_ID,  EXPERIMENT_ID,  RESULT_ID,  ATTRIBUTE_ID,  VALUE_ID,  QUALIFIER,  VALUE_DISPLAY,  VALUE_NUM,  VALUE_MIN,  VALUE_MAX) values(result_context_item_id_seq.nextval, '',"&amp;" experiment_id_seq.currval, "&amp;A164&amp;", "&amp;VLOOKUP(C164,Dictionary!$B$2:$F$609,4,FALSE)&amp;", '', '', '"&amp;I164&amp;"', "&amp;E164&amp;", '"&amp;F164&amp;"', '"&amp;G164&amp;"');"</f>
        <v>insert into result_context_item( RESULT_CONTEXT_ITEM_ID,  GROUP_RESULT_CONTEXT_ID,  EXPERIMENT_ID,  RESULT_ID,  ATTRIBUTE_ID,  VALUE_ID,  QUALIFIER,  VALUE_DISPLAY,  VALUE_NUM,  VALUE_MIN,  VALUE_MAX) values(result_context_item_id_seq.nextval, '', experiment_id_seq.currval, 762, , '', '', '0', 0, '', '');</v>
      </c>
    </row>
    <row r="165" spans="1:11">
      <c r="A165">
        <f>Result!B165</f>
        <v>763</v>
      </c>
      <c r="C165" t="s">
        <v>25</v>
      </c>
      <c r="E165">
        <f>'Result import'!J131</f>
        <v>0</v>
      </c>
      <c r="I165" t="str">
        <f>IF(ISNA(VLOOKUP(D165,Dictionary!$B$2:$F$609,4,FALSE)),H165&amp;E165&amp;IF(ISBLANK(F165), "", F165&amp;" - "&amp;G165),VLOOKUP(D165,Dictionary!$B$2:$F$609,4,FALSE))</f>
        <v>0</v>
      </c>
      <c r="K165" t="str">
        <f>"insert into result_context_item( RESULT_CONTEXT_ITEM_ID,  GROUP_RESULT_CONTEXT_ID,  EXPERIMENT_ID,  RESULT_ID,  ATTRIBUTE_ID,  VALUE_ID,  QUALIFIER,  VALUE_DISPLAY,  VALUE_NUM,  VALUE_MIN,  VALUE_MAX) values(result_context_item_id_seq.nextval, '',"&amp;" experiment_id_seq.currval, "&amp;A165&amp;", "&amp;VLOOKUP(C165,Dictionary!$B$2:$F$609,4,FALSE)&amp;", '', '', '"&amp;I165&amp;"', "&amp;E165&amp;", '"&amp;F165&amp;"', '"&amp;G165&amp;"');"</f>
        <v>insert into result_context_item( RESULT_CONTEXT_ITEM_ID,  GROUP_RESULT_CONTEXT_ID,  EXPERIMENT_ID,  RESULT_ID,  ATTRIBUTE_ID,  VALUE_ID,  QUALIFIER,  VALUE_DISPLAY,  VALUE_NUM,  VALUE_MIN,  VALUE_MAX) values(result_context_item_id_seq.nextval, '', experiment_id_seq.currval, 763, , '', '', '0', 0, '', '');</v>
      </c>
    </row>
    <row r="166" spans="1:11">
      <c r="A166">
        <f>Result!B166</f>
        <v>764</v>
      </c>
      <c r="C166" t="s">
        <v>25</v>
      </c>
      <c r="E166">
        <f>'Result import'!J132</f>
        <v>0</v>
      </c>
      <c r="I166" t="str">
        <f>IF(ISNA(VLOOKUP(D166,Dictionary!$B$2:$F$609,4,FALSE)),H166&amp;E166&amp;IF(ISBLANK(F166), "", F166&amp;" - "&amp;G166),VLOOKUP(D166,Dictionary!$B$2:$F$609,4,FALSE))</f>
        <v>0</v>
      </c>
      <c r="K166" t="str">
        <f>"insert into result_context_item( RESULT_CONTEXT_ITEM_ID,  GROUP_RESULT_CONTEXT_ID,  EXPERIMENT_ID,  RESULT_ID,  ATTRIBUTE_ID,  VALUE_ID,  QUALIFIER,  VALUE_DISPLAY,  VALUE_NUM,  VALUE_MIN,  VALUE_MAX) values(result_context_item_id_seq.nextval, '',"&amp;" experiment_id_seq.currval, "&amp;A166&amp;", "&amp;VLOOKUP(C166,Dictionary!$B$2:$F$609,4,FALSE)&amp;", '', '', '"&amp;I166&amp;"', "&amp;E166&amp;", '"&amp;F166&amp;"', '"&amp;G166&amp;"');"</f>
        <v>insert into result_context_item( RESULT_CONTEXT_ITEM_ID,  GROUP_RESULT_CONTEXT_ID,  EXPERIMENT_ID,  RESULT_ID,  ATTRIBUTE_ID,  VALUE_ID,  QUALIFIER,  VALUE_DISPLAY,  VALUE_NUM,  VALUE_MIN,  VALUE_MAX) values(result_context_item_id_seq.nextval, '', experiment_id_seq.currval, 764, , '', '', '0', 0, '', '');</v>
      </c>
    </row>
    <row r="167" spans="1:11">
      <c r="A167">
        <f>Result!B167</f>
        <v>765</v>
      </c>
      <c r="C167" t="s">
        <v>25</v>
      </c>
      <c r="E167">
        <f>'Result import'!J133</f>
        <v>0</v>
      </c>
      <c r="I167" t="str">
        <f>IF(ISNA(VLOOKUP(D167,Dictionary!$B$2:$F$609,4,FALSE)),H167&amp;E167&amp;IF(ISBLANK(F167), "", F167&amp;" - "&amp;G167),VLOOKUP(D167,Dictionary!$B$2:$F$609,4,FALSE))</f>
        <v>0</v>
      </c>
      <c r="K167" t="str">
        <f>"insert into result_context_item( RESULT_CONTEXT_ITEM_ID,  GROUP_RESULT_CONTEXT_ID,  EXPERIMENT_ID,  RESULT_ID,  ATTRIBUTE_ID,  VALUE_ID,  QUALIFIER,  VALUE_DISPLAY,  VALUE_NUM,  VALUE_MIN,  VALUE_MAX) values(result_context_item_id_seq.nextval, '',"&amp;" experiment_id_seq.currval, "&amp;A167&amp;", "&amp;VLOOKUP(C167,Dictionary!$B$2:$F$609,4,FALSE)&amp;", '', '', '"&amp;I167&amp;"', "&amp;E167&amp;", '"&amp;F167&amp;"', '"&amp;G167&amp;"');"</f>
        <v>insert into result_context_item( RESULT_CONTEXT_ITEM_ID,  GROUP_RESULT_CONTEXT_ID,  EXPERIMENT_ID,  RESULT_ID,  ATTRIBUTE_ID,  VALUE_ID,  QUALIFIER,  VALUE_DISPLAY,  VALUE_NUM,  VALUE_MIN,  VALUE_MAX) values(result_context_item_id_seq.nextval, '', experiment_id_seq.currval, 765, , '', '', '0', 0, '', '');</v>
      </c>
    </row>
    <row r="168" spans="1:11">
      <c r="A168">
        <f>Result!B168</f>
        <v>766</v>
      </c>
      <c r="C168" t="s">
        <v>25</v>
      </c>
      <c r="E168">
        <f>'Result import'!J134</f>
        <v>0</v>
      </c>
      <c r="I168" t="str">
        <f>IF(ISNA(VLOOKUP(D168,Dictionary!$B$2:$F$609,4,FALSE)),H168&amp;E168&amp;IF(ISBLANK(F168), "", F168&amp;" - "&amp;G168),VLOOKUP(D168,Dictionary!$B$2:$F$609,4,FALSE))</f>
        <v>0</v>
      </c>
      <c r="K168" t="str">
        <f>"insert into result_context_item( RESULT_CONTEXT_ITEM_ID,  GROUP_RESULT_CONTEXT_ID,  EXPERIMENT_ID,  RESULT_ID,  ATTRIBUTE_ID,  VALUE_ID,  QUALIFIER,  VALUE_DISPLAY,  VALUE_NUM,  VALUE_MIN,  VALUE_MAX) values(result_context_item_id_seq.nextval, '',"&amp;" experiment_id_seq.currval, "&amp;A168&amp;", "&amp;VLOOKUP(C168,Dictionary!$B$2:$F$609,4,FALSE)&amp;", '', '', '"&amp;I168&amp;"', "&amp;E168&amp;", '"&amp;F168&amp;"', '"&amp;G168&amp;"');"</f>
        <v>insert into result_context_item( RESULT_CONTEXT_ITEM_ID,  GROUP_RESULT_CONTEXT_ID,  EXPERIMENT_ID,  RESULT_ID,  ATTRIBUTE_ID,  VALUE_ID,  QUALIFIER,  VALUE_DISPLAY,  VALUE_NUM,  VALUE_MIN,  VALUE_MAX) values(result_context_item_id_seq.nextval, '', experiment_id_seq.currval, 766, , '', '', '0', 0, '', '');</v>
      </c>
    </row>
    <row r="169" spans="1:11">
      <c r="A169">
        <f>Result!B169</f>
        <v>767</v>
      </c>
      <c r="C169" t="s">
        <v>25</v>
      </c>
      <c r="E169">
        <f>'Result import'!J135</f>
        <v>0</v>
      </c>
      <c r="I169" t="str">
        <f>IF(ISNA(VLOOKUP(D169,Dictionary!$B$2:$F$609,4,FALSE)),H169&amp;E169&amp;IF(ISBLANK(F169), "", F169&amp;" - "&amp;G169),VLOOKUP(D169,Dictionary!$B$2:$F$609,4,FALSE))</f>
        <v>0</v>
      </c>
      <c r="K169" t="str">
        <f>"insert into result_context_item( RESULT_CONTEXT_ITEM_ID,  GROUP_RESULT_CONTEXT_ID,  EXPERIMENT_ID,  RESULT_ID,  ATTRIBUTE_ID,  VALUE_ID,  QUALIFIER,  VALUE_DISPLAY,  VALUE_NUM,  VALUE_MIN,  VALUE_MAX) values(result_context_item_id_seq.nextval, '',"&amp;" experiment_id_seq.currval, "&amp;A169&amp;", "&amp;VLOOKUP(C169,Dictionary!$B$2:$F$609,4,FALSE)&amp;", '', '', '"&amp;I169&amp;"', "&amp;E169&amp;", '"&amp;F169&amp;"', '"&amp;G169&amp;"');"</f>
        <v>insert into result_context_item( RESULT_CONTEXT_ITEM_ID,  GROUP_RESULT_CONTEXT_ID,  EXPERIMENT_ID,  RESULT_ID,  ATTRIBUTE_ID,  VALUE_ID,  QUALIFIER,  VALUE_DISPLAY,  VALUE_NUM,  VALUE_MIN,  VALUE_MAX) values(result_context_item_id_seq.nextval, '', experiment_id_seq.currval, 767, , '', '', '0', 0, '', '');</v>
      </c>
    </row>
    <row r="170" spans="1:11">
      <c r="A170">
        <f>Result!B170</f>
        <v>768</v>
      </c>
      <c r="C170" t="s">
        <v>25</v>
      </c>
      <c r="E170">
        <f>'Result import'!J136</f>
        <v>0</v>
      </c>
      <c r="I170" t="str">
        <f>IF(ISNA(VLOOKUP(D170,Dictionary!$B$2:$F$609,4,FALSE)),H170&amp;E170&amp;IF(ISBLANK(F170), "", F170&amp;" - "&amp;G170),VLOOKUP(D170,Dictionary!$B$2:$F$609,4,FALSE))</f>
        <v>0</v>
      </c>
      <c r="K170" t="str">
        <f>"insert into result_context_item( RESULT_CONTEXT_ITEM_ID,  GROUP_RESULT_CONTEXT_ID,  EXPERIMENT_ID,  RESULT_ID,  ATTRIBUTE_ID,  VALUE_ID,  QUALIFIER,  VALUE_DISPLAY,  VALUE_NUM,  VALUE_MIN,  VALUE_MAX) values(result_context_item_id_seq.nextval, '',"&amp;" experiment_id_seq.currval, "&amp;A170&amp;", "&amp;VLOOKUP(C170,Dictionary!$B$2:$F$609,4,FALSE)&amp;", '', '', '"&amp;I170&amp;"', "&amp;E170&amp;", '"&amp;F170&amp;"', '"&amp;G170&amp;"');"</f>
        <v>insert into result_context_item( RESULT_CONTEXT_ITEM_ID,  GROUP_RESULT_CONTEXT_ID,  EXPERIMENT_ID,  RESULT_ID,  ATTRIBUTE_ID,  VALUE_ID,  QUALIFIER,  VALUE_DISPLAY,  VALUE_NUM,  VALUE_MIN,  VALUE_MAX) values(result_context_item_id_seq.nextval, '', experiment_id_seq.currval, 768, , '', '', '0', 0, '', '');</v>
      </c>
    </row>
    <row r="171" spans="1:11">
      <c r="C171" t="str">
        <f>'Result import'!B5</f>
        <v>incubation time</v>
      </c>
      <c r="E171">
        <f>28*60*60</f>
        <v>100800</v>
      </c>
      <c r="I171" t="str">
        <f>IF(ISNA(VLOOKUP(D171,Dictionary!$B$2:$F$609,4,FALSE)),H171&amp;E171&amp;IF(ISBLANK(F171), "", F171&amp;" - "&amp;G171),VLOOKUP(D171,Dictionary!$B$2:$F$609,4,FALSE))</f>
        <v>100800</v>
      </c>
      <c r="K171" t="str">
        <f>"insert into result_context_item( RESULT_CONTEXT_ITEM_ID,  GROUP_RESULT_CONTEXT_ID,  EXPERIMENT_ID,  RESULT_ID,  ATTRIBUTE_ID,  VALUE_ID,  QUALIFIER,  VALUE_DISPLAY,  VALUE_NUM,  VALUE_MIN,  VALUE_MAX) values(result_context_item_id_seq.nextval, '',"&amp;" experiment_id_seq.currval, "&amp;A171&amp;", "&amp;VLOOKUP(C171,Dictionary!$B$2:$F$609,4,FALSE)&amp;", '', '', '"&amp;I171&amp;"', "&amp;E171&amp;", '"&amp;F171&amp;"', '"&amp;G171&amp;"');"</f>
        <v>insert into result_context_item( RESULT_CONTEXT_ITEM_ID,  GROUP_RESULT_CONTEXT_ID,  EXPERIMENT_ID,  RESULT_ID,  ATTRIBUTE_ID,  VALUE_ID,  QUALIFIER,  VALUE_DISPLAY,  VALUE_NUM,  VALUE_MIN,  VALUE_MAX) values(result_context_item_id_seq.nextval, '', experiment_id_seq.currval, , Published, '', '', '100800', 100800, '',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Dictionary</vt:lpstr>
      <vt:lpstr>Assay</vt:lpstr>
      <vt:lpstr>Measures</vt:lpstr>
      <vt:lpstr>Context</vt:lpstr>
      <vt:lpstr>Experiment</vt:lpstr>
      <vt:lpstr>Result import</vt:lpstr>
      <vt:lpstr>Result</vt:lpstr>
      <vt:lpstr>Result_Context</vt:lpstr>
      <vt:lpstr>Concentration_List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Chatwin</dc:creator>
  <cp:lastModifiedBy>Simon Chatwin</cp:lastModifiedBy>
  <dcterms:created xsi:type="dcterms:W3CDTF">2012-03-25T02:04:51Z</dcterms:created>
  <dcterms:modified xsi:type="dcterms:W3CDTF">2012-06-23T01:02:37Z</dcterms:modified>
</cp:coreProperties>
</file>